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ython-code\my-projects\running\performance\"/>
    </mc:Choice>
  </mc:AlternateContent>
  <bookViews>
    <workbookView xWindow="0" yWindow="0" windowWidth="28800" windowHeight="12420" activeTab="2"/>
  </bookViews>
  <sheets>
    <sheet name="My Runs" sheetId="14" r:id="rId1"/>
    <sheet name="My Races" sheetId="13" r:id="rId2"/>
    <sheet name="Races ERR" sheetId="18" r:id="rId3"/>
    <sheet name="Race Info" sheetId="19" r:id="rId4"/>
    <sheet name="PECO" sheetId="17" r:id="rId5"/>
    <sheet name="Park Run" sheetId="16" r:id="rId6"/>
    <sheet name="Constants" sheetId="21" r:id="rId7"/>
    <sheet name="Sheet1" sheetId="22" r:id="rId8"/>
    <sheet name="calc temp" sheetId="20" r:id="rId9"/>
    <sheet name="Year" sheetId="9" r:id="rId10"/>
  </sheets>
  <definedNames>
    <definedName name="_xlnm._FilterDatabase" localSheetId="2" hidden="1">'Races ERR'!$G$1:$G$300</definedName>
    <definedName name="cal">#REF!</definedName>
    <definedName name="daysofweek">Constants!$E$3:$F$9</definedName>
    <definedName name="fttometres">Constants!$C$5</definedName>
    <definedName name="km">#REF!</definedName>
    <definedName name="kmtomiles">Constants!$C$3:$C$3</definedName>
    <definedName name="Races">'Race Info'!$A:$Q</definedName>
    <definedName name="races_err">'Races ERR'!$1:$1048576</definedName>
    <definedName name="total_distance">'Park Run'!$Q$1:$Q$1</definedName>
  </definedNames>
  <calcPr calcId="152511"/>
  <pivotCaches>
    <pivotCache cacheId="0" r:id="rId11"/>
  </pivotCaches>
</workbook>
</file>

<file path=xl/calcChain.xml><?xml version="1.0" encoding="utf-8"?>
<calcChain xmlns="http://schemas.openxmlformats.org/spreadsheetml/2006/main">
  <c r="G50" i="19" l="1"/>
  <c r="F50" i="19"/>
  <c r="F47" i="19" l="1"/>
  <c r="J17" i="13" l="1"/>
  <c r="D17" i="13"/>
  <c r="F17" i="13"/>
  <c r="F44" i="19" l="1"/>
  <c r="G43" i="19"/>
  <c r="F43" i="19"/>
  <c r="I45" i="19" l="1"/>
  <c r="K16" i="13" l="1"/>
  <c r="J16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H7" i="19" l="1"/>
  <c r="I11" i="19"/>
  <c r="F16" i="13"/>
  <c r="G7" i="19" l="1"/>
  <c r="F6" i="19"/>
  <c r="F5" i="19"/>
  <c r="G3" i="19"/>
  <c r="F12" i="19" l="1"/>
  <c r="F11" i="19"/>
  <c r="F8" i="19"/>
  <c r="F9" i="19"/>
  <c r="G14" i="19"/>
  <c r="F14" i="19"/>
  <c r="F40" i="19"/>
  <c r="G38" i="19"/>
  <c r="F38" i="19"/>
  <c r="I35" i="19" l="1"/>
  <c r="G39" i="19"/>
  <c r="F39" i="19"/>
  <c r="I500" i="14" l="1"/>
  <c r="H500" i="14"/>
  <c r="I499" i="14"/>
  <c r="H499" i="14"/>
  <c r="I498" i="14"/>
  <c r="H498" i="14"/>
  <c r="I497" i="14"/>
  <c r="H497" i="14"/>
  <c r="I496" i="14"/>
  <c r="H496" i="14"/>
  <c r="I495" i="14"/>
  <c r="H495" i="14"/>
  <c r="I494" i="14"/>
  <c r="H494" i="14"/>
  <c r="I493" i="14"/>
  <c r="H493" i="14"/>
  <c r="I492" i="14"/>
  <c r="H492" i="14"/>
  <c r="I491" i="14"/>
  <c r="H491" i="14"/>
  <c r="I490" i="14"/>
  <c r="H490" i="14"/>
  <c r="I489" i="14"/>
  <c r="H489" i="14"/>
  <c r="I488" i="14"/>
  <c r="H488" i="14"/>
  <c r="I487" i="14"/>
  <c r="H487" i="14"/>
  <c r="I486" i="14"/>
  <c r="H486" i="14"/>
  <c r="I485" i="14"/>
  <c r="H485" i="14"/>
  <c r="I484" i="14"/>
  <c r="H484" i="14"/>
  <c r="I483" i="14"/>
  <c r="H483" i="14"/>
  <c r="I482" i="14"/>
  <c r="H482" i="14"/>
  <c r="I481" i="14"/>
  <c r="H481" i="14"/>
  <c r="I480" i="14"/>
  <c r="H480" i="14"/>
  <c r="I479" i="14"/>
  <c r="H479" i="14"/>
  <c r="I478" i="14"/>
  <c r="H478" i="14"/>
  <c r="I477" i="14"/>
  <c r="H477" i="14"/>
  <c r="I476" i="14"/>
  <c r="H476" i="14"/>
  <c r="I475" i="14"/>
  <c r="H475" i="14"/>
  <c r="I474" i="14"/>
  <c r="H474" i="14"/>
  <c r="I473" i="14"/>
  <c r="H473" i="14"/>
  <c r="I472" i="14"/>
  <c r="H472" i="14"/>
  <c r="I471" i="14"/>
  <c r="H471" i="14"/>
  <c r="I470" i="14"/>
  <c r="H470" i="14"/>
  <c r="I469" i="14"/>
  <c r="H469" i="14"/>
  <c r="I468" i="14"/>
  <c r="H468" i="14"/>
  <c r="I467" i="14"/>
  <c r="H467" i="14"/>
  <c r="I466" i="14"/>
  <c r="H466" i="14"/>
  <c r="I465" i="14"/>
  <c r="H465" i="14"/>
  <c r="I464" i="14"/>
  <c r="H464" i="14"/>
  <c r="I463" i="14"/>
  <c r="H463" i="14"/>
  <c r="I462" i="14"/>
  <c r="H462" i="14"/>
  <c r="I461" i="14"/>
  <c r="H461" i="14"/>
  <c r="H460" i="14"/>
  <c r="H459" i="14"/>
  <c r="H458" i="14"/>
  <c r="H457" i="14"/>
  <c r="H456" i="14"/>
  <c r="F500" i="14"/>
  <c r="G500" i="14" s="1"/>
  <c r="F499" i="14"/>
  <c r="G499" i="14" s="1"/>
  <c r="F498" i="14"/>
  <c r="G498" i="14" s="1"/>
  <c r="F497" i="14"/>
  <c r="G497" i="14" s="1"/>
  <c r="F496" i="14"/>
  <c r="G496" i="14" s="1"/>
  <c r="F495" i="14"/>
  <c r="G495" i="14" s="1"/>
  <c r="F494" i="14"/>
  <c r="G494" i="14" s="1"/>
  <c r="F493" i="14"/>
  <c r="G493" i="14" s="1"/>
  <c r="F492" i="14"/>
  <c r="G492" i="14" s="1"/>
  <c r="F491" i="14"/>
  <c r="G491" i="14" s="1"/>
  <c r="F490" i="14"/>
  <c r="G490" i="14" s="1"/>
  <c r="F489" i="14"/>
  <c r="G489" i="14" s="1"/>
  <c r="F488" i="14"/>
  <c r="G488" i="14" s="1"/>
  <c r="F487" i="14"/>
  <c r="G487" i="14" s="1"/>
  <c r="F486" i="14"/>
  <c r="G486" i="14" s="1"/>
  <c r="F485" i="14"/>
  <c r="G485" i="14" s="1"/>
  <c r="F484" i="14"/>
  <c r="G484" i="14" s="1"/>
  <c r="F483" i="14"/>
  <c r="G483" i="14" s="1"/>
  <c r="F482" i="14"/>
  <c r="G482" i="14" s="1"/>
  <c r="F481" i="14"/>
  <c r="G481" i="14" s="1"/>
  <c r="F480" i="14"/>
  <c r="G480" i="14" s="1"/>
  <c r="F479" i="14"/>
  <c r="G479" i="14" s="1"/>
  <c r="F478" i="14"/>
  <c r="G478" i="14" s="1"/>
  <c r="F477" i="14"/>
  <c r="G477" i="14" s="1"/>
  <c r="F476" i="14"/>
  <c r="G476" i="14" s="1"/>
  <c r="F475" i="14"/>
  <c r="G475" i="14" s="1"/>
  <c r="F474" i="14"/>
  <c r="G474" i="14" s="1"/>
  <c r="F473" i="14"/>
  <c r="G473" i="14" s="1"/>
  <c r="F472" i="14"/>
  <c r="G472" i="14" s="1"/>
  <c r="F471" i="14"/>
  <c r="G471" i="14" s="1"/>
  <c r="F470" i="14"/>
  <c r="G470" i="14" s="1"/>
  <c r="F469" i="14"/>
  <c r="G469" i="14" s="1"/>
  <c r="F468" i="14"/>
  <c r="G468" i="14" s="1"/>
  <c r="F467" i="14"/>
  <c r="G467" i="14" s="1"/>
  <c r="F466" i="14"/>
  <c r="G466" i="14" s="1"/>
  <c r="F465" i="14"/>
  <c r="G465" i="14" s="1"/>
  <c r="F464" i="14"/>
  <c r="G464" i="14" s="1"/>
  <c r="F463" i="14"/>
  <c r="G463" i="14" s="1"/>
  <c r="F462" i="14"/>
  <c r="G462" i="14" s="1"/>
  <c r="F461" i="14"/>
  <c r="G461" i="14" s="1"/>
  <c r="F456" i="14"/>
  <c r="F457" i="14"/>
  <c r="F458" i="14"/>
  <c r="F459" i="14"/>
  <c r="F460" i="14"/>
  <c r="G460" i="14" l="1"/>
  <c r="I460" i="14"/>
  <c r="G456" i="14"/>
  <c r="I456" i="14"/>
  <c r="G459" i="14"/>
  <c r="I459" i="14"/>
  <c r="G458" i="14"/>
  <c r="I458" i="14"/>
  <c r="G457" i="14"/>
  <c r="I457" i="14"/>
  <c r="G34" i="19"/>
  <c r="F34" i="19"/>
  <c r="F35" i="19"/>
  <c r="F36" i="19" l="1"/>
  <c r="B427" i="14" l="1"/>
  <c r="Q461" i="14" l="1"/>
  <c r="Q460" i="14"/>
  <c r="G31" i="19" l="1"/>
  <c r="F31" i="19"/>
  <c r="F10" i="13"/>
  <c r="F12" i="13"/>
  <c r="F13" i="13"/>
  <c r="F14" i="13"/>
  <c r="F11" i="13"/>
  <c r="F15" i="13"/>
  <c r="F9" i="13"/>
  <c r="L15" i="13" l="1"/>
  <c r="K15" i="13"/>
  <c r="J15" i="13"/>
  <c r="G15" i="13"/>
  <c r="H455" i="14" l="1"/>
  <c r="F2" i="19" l="1"/>
  <c r="G53" i="19" l="1"/>
  <c r="F53" i="19"/>
  <c r="H454" i="14" l="1"/>
  <c r="I32" i="19"/>
  <c r="H30" i="19" l="1"/>
  <c r="F32" i="19" l="1"/>
  <c r="H453" i="14" l="1"/>
  <c r="H452" i="14" l="1"/>
  <c r="J11" i="13" l="1"/>
  <c r="J12" i="13"/>
  <c r="K12" i="13"/>
  <c r="J13" i="13"/>
  <c r="K13" i="13"/>
  <c r="L13" i="13"/>
  <c r="J14" i="13"/>
  <c r="L14" i="13"/>
  <c r="G12" i="13"/>
  <c r="G13" i="13"/>
  <c r="G14" i="13"/>
  <c r="G11" i="13"/>
  <c r="H451" i="14" l="1"/>
  <c r="F4" i="19" l="1"/>
  <c r="F3" i="19"/>
  <c r="F55" i="19"/>
  <c r="F54" i="19"/>
  <c r="F46" i="19"/>
  <c r="G28" i="19" l="1"/>
  <c r="F28" i="19"/>
  <c r="F29" i="19"/>
  <c r="F25" i="19" l="1"/>
  <c r="F45" i="19" l="1"/>
  <c r="G49" i="19" l="1"/>
  <c r="F49" i="19"/>
  <c r="G41" i="19"/>
  <c r="F41" i="19"/>
  <c r="G30" i="19" l="1"/>
  <c r="F30" i="19"/>
  <c r="G26" i="19" l="1"/>
  <c r="F26" i="19"/>
  <c r="F449" i="14" l="1"/>
  <c r="F453" i="14"/>
  <c r="F454" i="14"/>
  <c r="F455" i="14"/>
  <c r="F450" i="14"/>
  <c r="F451" i="14"/>
  <c r="F448" i="14"/>
  <c r="F452" i="14"/>
  <c r="G455" i="14" l="1"/>
  <c r="I455" i="14"/>
  <c r="G454" i="14"/>
  <c r="I454" i="14"/>
  <c r="G453" i="14"/>
  <c r="I453" i="14"/>
  <c r="G452" i="14"/>
  <c r="I452" i="14"/>
  <c r="G451" i="14"/>
  <c r="I451" i="14"/>
  <c r="F18" i="19"/>
  <c r="F447" i="14"/>
  <c r="F23" i="19" l="1"/>
  <c r="F22" i="19"/>
  <c r="G10" i="19" l="1"/>
  <c r="G27" i="19" l="1"/>
  <c r="F27" i="19"/>
  <c r="F446" i="14"/>
  <c r="G446" i="14" l="1"/>
  <c r="G450" i="14"/>
  <c r="G449" i="14"/>
  <c r="G448" i="14"/>
  <c r="G447" i="14"/>
  <c r="F7" i="19" l="1"/>
  <c r="F10" i="19"/>
  <c r="F13" i="19"/>
  <c r="F15" i="19"/>
  <c r="F16" i="19"/>
  <c r="F17" i="19"/>
  <c r="F19" i="19"/>
  <c r="F20" i="19"/>
  <c r="F21" i="19"/>
  <c r="F24" i="19"/>
  <c r="F33" i="19"/>
  <c r="F37" i="19"/>
  <c r="F42" i="19"/>
  <c r="F48" i="19"/>
  <c r="F51" i="19"/>
  <c r="F52" i="19"/>
  <c r="F56" i="19"/>
  <c r="F57" i="19"/>
  <c r="F60" i="19"/>
  <c r="F58" i="19"/>
  <c r="F61" i="19"/>
  <c r="F59" i="19"/>
  <c r="G61" i="19"/>
  <c r="G56" i="19"/>
  <c r="G48" i="19"/>
  <c r="F445" i="14"/>
  <c r="G445" i="14" l="1"/>
  <c r="G24" i="19" l="1"/>
  <c r="G20" i="19"/>
  <c r="G17" i="19"/>
  <c r="G21" i="19"/>
  <c r="G9" i="19"/>
  <c r="F444" i="14"/>
  <c r="G444" i="14" l="1"/>
  <c r="G2" i="19"/>
  <c r="K10" i="13" l="1"/>
  <c r="L10" i="13"/>
  <c r="J10" i="13"/>
  <c r="G10" i="13" l="1"/>
  <c r="B7" i="20" l="1"/>
  <c r="B18" i="20"/>
  <c r="B195" i="20"/>
  <c r="B377" i="20"/>
  <c r="B105" i="20"/>
  <c r="B176" i="20"/>
  <c r="B347" i="20"/>
  <c r="B183" i="20"/>
  <c r="B203" i="20"/>
  <c r="B366" i="20"/>
  <c r="B107" i="20"/>
  <c r="B250" i="20"/>
  <c r="B229" i="20"/>
  <c r="B216" i="20"/>
  <c r="B208" i="20"/>
  <c r="B48" i="20"/>
  <c r="B123" i="20"/>
  <c r="B124" i="20"/>
  <c r="B325" i="20"/>
  <c r="B85" i="20"/>
  <c r="B120" i="20"/>
  <c r="B6" i="20"/>
  <c r="B375" i="20"/>
  <c r="B272" i="20"/>
  <c r="B360" i="20"/>
  <c r="B276" i="20"/>
  <c r="B16" i="20"/>
  <c r="B110" i="20"/>
  <c r="B138" i="20"/>
  <c r="B171" i="20"/>
  <c r="B130" i="20"/>
  <c r="B172" i="20"/>
  <c r="B184" i="20"/>
  <c r="B87" i="20"/>
  <c r="B56" i="20"/>
  <c r="B100" i="20"/>
  <c r="B82" i="20"/>
  <c r="B245" i="20"/>
  <c r="B207" i="20"/>
  <c r="B112" i="20"/>
  <c r="B303" i="20"/>
  <c r="B161" i="20"/>
  <c r="B52" i="20"/>
  <c r="B346" i="20"/>
  <c r="B113" i="20"/>
  <c r="B53" i="20"/>
  <c r="B36" i="20"/>
  <c r="B289" i="20"/>
  <c r="B71" i="20"/>
  <c r="C2" i="20"/>
  <c r="B261" i="20"/>
  <c r="B274" i="20"/>
  <c r="B80" i="20"/>
  <c r="B338" i="20"/>
  <c r="B160" i="20"/>
  <c r="B215" i="20"/>
  <c r="B348" i="20"/>
  <c r="B357" i="20"/>
  <c r="B306" i="20"/>
  <c r="B311" i="20"/>
  <c r="B146" i="20"/>
  <c r="B158" i="20"/>
  <c r="B39" i="20"/>
  <c r="B70" i="20"/>
  <c r="B204" i="20"/>
  <c r="B351" i="20"/>
  <c r="B177" i="20"/>
  <c r="B61" i="20"/>
  <c r="B180" i="20"/>
  <c r="B168" i="20"/>
  <c r="B291" i="20"/>
  <c r="B127" i="20"/>
  <c r="B65" i="20"/>
  <c r="B314" i="20"/>
  <c r="B330" i="20"/>
  <c r="B211" i="20"/>
  <c r="B349" i="20"/>
  <c r="B232" i="20"/>
  <c r="B236" i="20"/>
  <c r="B209" i="20"/>
  <c r="B78" i="20"/>
  <c r="B300" i="20"/>
  <c r="B47" i="20"/>
  <c r="B167" i="20"/>
  <c r="B228" i="20"/>
  <c r="B104" i="20"/>
  <c r="B10" i="20"/>
  <c r="B212" i="20"/>
  <c r="B142" i="20"/>
  <c r="B33" i="20"/>
  <c r="B280" i="20"/>
  <c r="B137" i="20"/>
  <c r="B341" i="20"/>
  <c r="B198" i="20"/>
  <c r="B254" i="20"/>
  <c r="B187" i="20"/>
  <c r="B139" i="20"/>
  <c r="B189" i="20"/>
  <c r="B202" i="20"/>
  <c r="B135" i="20"/>
  <c r="B240" i="20"/>
  <c r="B288" i="20"/>
  <c r="B339" i="20"/>
  <c r="B359" i="20"/>
  <c r="B362" i="20"/>
  <c r="B188" i="20"/>
  <c r="B30" i="20"/>
  <c r="B37" i="20"/>
  <c r="B251" i="20"/>
  <c r="B319" i="20"/>
  <c r="B196" i="20"/>
  <c r="B118" i="20"/>
  <c r="B320" i="20"/>
  <c r="B285" i="20"/>
  <c r="B333" i="20"/>
  <c r="B205" i="20"/>
  <c r="B242" i="20"/>
  <c r="B128" i="20"/>
  <c r="B304" i="20"/>
  <c r="B201" i="20"/>
  <c r="B273" i="20"/>
  <c r="B293" i="20"/>
  <c r="B248" i="20"/>
  <c r="B290" i="20"/>
  <c r="B51" i="20"/>
  <c r="B3" i="20"/>
  <c r="B286" i="20"/>
  <c r="B141" i="20"/>
  <c r="B241" i="20"/>
  <c r="B94" i="20"/>
  <c r="B213" i="20"/>
  <c r="B63" i="20"/>
  <c r="B132" i="20"/>
  <c r="B334" i="20"/>
  <c r="B40" i="20"/>
  <c r="B147" i="20"/>
  <c r="B345" i="20"/>
  <c r="B199" i="20"/>
  <c r="B20" i="20"/>
  <c r="B299" i="20"/>
  <c r="B156" i="20"/>
  <c r="B284" i="20"/>
  <c r="B27" i="20"/>
  <c r="B247" i="20"/>
  <c r="B103" i="20"/>
  <c r="B97" i="20"/>
  <c r="B328" i="20"/>
  <c r="B219" i="20"/>
  <c r="B38" i="20"/>
  <c r="B238" i="20"/>
  <c r="B263" i="20"/>
  <c r="B310" i="20"/>
  <c r="B169" i="20"/>
  <c r="B298" i="20"/>
  <c r="B134" i="20"/>
  <c r="B243" i="20"/>
  <c r="B140" i="20"/>
  <c r="B294" i="20"/>
  <c r="B22" i="20"/>
  <c r="B363" i="20"/>
  <c r="B287" i="20"/>
  <c r="B44" i="20"/>
  <c r="B340" i="20"/>
  <c r="B133" i="20"/>
  <c r="B367" i="20"/>
  <c r="B150" i="20"/>
  <c r="B275" i="20"/>
  <c r="B149" i="20"/>
  <c r="B313" i="20"/>
  <c r="B163" i="20"/>
  <c r="B256" i="20"/>
  <c r="B121" i="20"/>
  <c r="B185" i="20"/>
  <c r="B354" i="20"/>
  <c r="B309" i="20"/>
  <c r="B329" i="20"/>
  <c r="B252" i="20"/>
  <c r="B45" i="20"/>
  <c r="B369" i="20"/>
  <c r="B327" i="20"/>
  <c r="B356" i="20"/>
  <c r="B235" i="20"/>
  <c r="B227" i="20"/>
  <c r="B355" i="20"/>
  <c r="B98" i="20"/>
  <c r="B331" i="20"/>
  <c r="B77" i="20"/>
  <c r="B23" i="20"/>
  <c r="B79" i="20"/>
  <c r="B181" i="20"/>
  <c r="B93" i="20"/>
  <c r="B264" i="20"/>
  <c r="B175" i="20"/>
  <c r="B365" i="20"/>
  <c r="B200" i="20"/>
  <c r="B9" i="20"/>
  <c r="B42" i="20"/>
  <c r="B145" i="20"/>
  <c r="B353" i="20"/>
  <c r="B58" i="20"/>
  <c r="B318" i="20"/>
  <c r="B41" i="20"/>
  <c r="B277" i="20"/>
  <c r="B69" i="20"/>
  <c r="B344" i="20"/>
  <c r="B191" i="20"/>
  <c r="B268" i="20"/>
  <c r="B72" i="20"/>
  <c r="B350" i="20"/>
  <c r="B59" i="20"/>
  <c r="B28" i="20"/>
  <c r="B102" i="20"/>
  <c r="B155" i="20"/>
  <c r="B364" i="20"/>
  <c r="B220" i="20"/>
  <c r="B90" i="20"/>
  <c r="B352" i="20"/>
  <c r="B253" i="20"/>
  <c r="B233" i="20"/>
  <c r="B17" i="20"/>
  <c r="B336" i="20"/>
  <c r="B323" i="20"/>
  <c r="B35" i="20"/>
  <c r="B115" i="20"/>
  <c r="B116" i="20"/>
  <c r="B66" i="20"/>
  <c r="B372" i="20"/>
  <c r="B57" i="20"/>
  <c r="B126" i="20"/>
  <c r="B122" i="20"/>
  <c r="B119" i="20"/>
  <c r="B223" i="20"/>
  <c r="B43" i="20"/>
  <c r="B379" i="20"/>
  <c r="B307" i="20"/>
  <c r="B378" i="20"/>
  <c r="B326" i="20"/>
  <c r="B32" i="20"/>
  <c r="B296" i="20"/>
  <c r="B73" i="20"/>
  <c r="B117" i="20"/>
  <c r="B60" i="20"/>
  <c r="B246" i="20"/>
  <c r="B210" i="20"/>
  <c r="B101" i="20"/>
  <c r="B278" i="20"/>
  <c r="B92" i="20"/>
  <c r="B99" i="20"/>
  <c r="B174" i="20"/>
  <c r="B301" i="20"/>
  <c r="B164" i="20"/>
  <c r="B257" i="20"/>
  <c r="B193" i="20"/>
  <c r="B343" i="20"/>
  <c r="B131" i="20"/>
  <c r="B88" i="20"/>
  <c r="B166" i="20"/>
  <c r="B96" i="20"/>
  <c r="B342" i="20"/>
  <c r="B114" i="20"/>
  <c r="B8" i="20"/>
  <c r="B297" i="20"/>
  <c r="B234" i="20"/>
  <c r="B154" i="20"/>
  <c r="B305" i="20"/>
  <c r="B151" i="20"/>
  <c r="B12" i="20"/>
  <c r="B255" i="20"/>
  <c r="B109" i="20"/>
  <c r="B186" i="20"/>
  <c r="B281" i="20"/>
  <c r="B374" i="20"/>
  <c r="B91" i="20"/>
  <c r="B15" i="20"/>
  <c r="B21" i="20"/>
  <c r="B262" i="20"/>
  <c r="B84" i="20"/>
  <c r="B178" i="20"/>
  <c r="B83" i="20"/>
  <c r="B34" i="20"/>
  <c r="B49" i="20"/>
  <c r="B249" i="20"/>
  <c r="B225" i="20"/>
  <c r="B197" i="20"/>
  <c r="B165" i="20"/>
  <c r="B222" i="20"/>
  <c r="B279" i="20"/>
  <c r="B206" i="20"/>
  <c r="B81" i="20"/>
  <c r="B64" i="20"/>
  <c r="B194" i="20"/>
  <c r="B46" i="20"/>
  <c r="B266" i="20"/>
  <c r="B221" i="20"/>
  <c r="B218" i="20"/>
  <c r="B55" i="20"/>
  <c r="B324" i="20"/>
  <c r="B217" i="20"/>
  <c r="B321" i="20"/>
  <c r="B125" i="20"/>
  <c r="B4" i="20"/>
  <c r="B143" i="20"/>
  <c r="B368" i="20"/>
  <c r="B371" i="20"/>
  <c r="B31" i="20"/>
  <c r="B316" i="20"/>
  <c r="B152" i="20"/>
  <c r="B230" i="20"/>
  <c r="B106" i="20"/>
  <c r="B182" i="20"/>
  <c r="B332" i="20"/>
  <c r="B239" i="20"/>
  <c r="B157" i="20"/>
  <c r="B148" i="20"/>
  <c r="B25" i="20"/>
  <c r="B335" i="20"/>
  <c r="B259" i="20"/>
  <c r="B283" i="20"/>
  <c r="B260" i="20"/>
  <c r="B358" i="20"/>
  <c r="B302" i="20"/>
  <c r="B13" i="20"/>
  <c r="B5" i="20"/>
  <c r="B270" i="20"/>
  <c r="B192" i="20"/>
  <c r="B54" i="20"/>
  <c r="B50" i="20"/>
  <c r="B317" i="20"/>
  <c r="B231" i="20"/>
  <c r="B265" i="20"/>
  <c r="B144" i="20"/>
  <c r="B322" i="20"/>
  <c r="B315" i="20"/>
  <c r="B11" i="20"/>
  <c r="B153" i="20"/>
  <c r="B282" i="20"/>
  <c r="B62" i="20"/>
  <c r="B173" i="20"/>
  <c r="B292" i="20"/>
  <c r="B237" i="20"/>
  <c r="B269" i="20"/>
  <c r="B86" i="20"/>
  <c r="B376" i="20"/>
  <c r="B111" i="20"/>
  <c r="B14" i="20"/>
  <c r="B76" i="20"/>
  <c r="B214" i="20"/>
  <c r="B159" i="20"/>
  <c r="B226" i="20"/>
  <c r="B312" i="20"/>
  <c r="B258" i="20"/>
  <c r="B370" i="20"/>
  <c r="B75" i="20"/>
  <c r="B162" i="20"/>
  <c r="B170" i="20"/>
  <c r="B29" i="20"/>
  <c r="B24" i="20"/>
  <c r="B224" i="20"/>
  <c r="B244" i="20"/>
  <c r="B271" i="20"/>
  <c r="B89" i="20"/>
  <c r="B190" i="20"/>
  <c r="B129" i="20"/>
  <c r="B267" i="20"/>
  <c r="B373" i="20"/>
  <c r="B19" i="20"/>
  <c r="B136" i="20"/>
  <c r="B308" i="20"/>
  <c r="B95" i="20"/>
  <c r="B74" i="20"/>
  <c r="B26" i="20"/>
  <c r="B295" i="20"/>
  <c r="B337" i="20"/>
  <c r="B179" i="20"/>
  <c r="B361" i="20"/>
  <c r="B67" i="20"/>
  <c r="B108" i="20"/>
  <c r="B68" i="20"/>
  <c r="F443" i="14"/>
  <c r="G443" i="14" l="1"/>
  <c r="W2" i="14" l="1"/>
  <c r="H450" i="14" l="1"/>
  <c r="I450" i="14" s="1"/>
  <c r="H449" i="14"/>
  <c r="I449" i="14" s="1"/>
  <c r="H448" i="14"/>
  <c r="I448" i="14" s="1"/>
  <c r="H447" i="14"/>
  <c r="I447" i="14" s="1"/>
  <c r="H446" i="14"/>
  <c r="I446" i="14" s="1"/>
  <c r="H445" i="14"/>
  <c r="I445" i="14" s="1"/>
  <c r="H444" i="14"/>
  <c r="I444" i="14" s="1"/>
  <c r="H443" i="14"/>
  <c r="I443" i="14" s="1"/>
  <c r="H442" i="14"/>
  <c r="I442" i="14" s="1"/>
  <c r="G442" i="14"/>
  <c r="H441" i="14"/>
  <c r="I441" i="14" s="1"/>
  <c r="G441" i="14"/>
  <c r="H440" i="14"/>
  <c r="I440" i="14" s="1"/>
  <c r="G440" i="14"/>
  <c r="H439" i="14"/>
  <c r="I439" i="14" s="1"/>
  <c r="G439" i="14"/>
  <c r="H438" i="14"/>
  <c r="I438" i="14" s="1"/>
  <c r="G438" i="14"/>
  <c r="H437" i="14"/>
  <c r="I437" i="14" s="1"/>
  <c r="G437" i="14"/>
  <c r="H436" i="14"/>
  <c r="I436" i="14" s="1"/>
  <c r="G436" i="14"/>
  <c r="Q269" i="14" l="1"/>
  <c r="Q270" i="14" s="1"/>
  <c r="Q271" i="14" s="1"/>
  <c r="Q272" i="14" s="1"/>
  <c r="Q273" i="14" s="1"/>
  <c r="Q274" i="14" s="1"/>
  <c r="Q275" i="14" s="1"/>
  <c r="Q276" i="14" s="1"/>
  <c r="Q277" i="14" s="1"/>
  <c r="Q278" i="14" s="1"/>
  <c r="Q279" i="14" s="1"/>
  <c r="Q280" i="14" s="1"/>
  <c r="Q281" i="14" s="1"/>
  <c r="Q282" i="14" s="1"/>
  <c r="Q283" i="14" s="1"/>
  <c r="Q284" i="14" s="1"/>
  <c r="Q285" i="14" s="1"/>
  <c r="Q286" i="14" s="1"/>
  <c r="Q287" i="14" s="1"/>
  <c r="Q288" i="14" s="1"/>
  <c r="Q289" i="14" s="1"/>
  <c r="Q290" i="14" s="1"/>
  <c r="Q291" i="14" s="1"/>
  <c r="Q292" i="14" s="1"/>
  <c r="Q293" i="14" s="1"/>
  <c r="Q294" i="14" s="1"/>
  <c r="Q295" i="14" s="1"/>
  <c r="Q296" i="14" s="1"/>
  <c r="Q297" i="14" s="1"/>
  <c r="Q298" i="14" s="1"/>
  <c r="Q299" i="14" s="1"/>
  <c r="Q300" i="14" s="1"/>
  <c r="Q301" i="14" s="1"/>
  <c r="Q302" i="14" s="1"/>
  <c r="Q303" i="14" s="1"/>
  <c r="Q304" i="14" s="1"/>
  <c r="Q305" i="14" s="1"/>
  <c r="Q306" i="14" s="1"/>
  <c r="Q307" i="14" s="1"/>
  <c r="Q308" i="14" s="1"/>
  <c r="Q309" i="14" s="1"/>
  <c r="Q310" i="14" s="1"/>
  <c r="Q311" i="14" s="1"/>
  <c r="Q312" i="14" s="1"/>
  <c r="Q313" i="14" s="1"/>
  <c r="Q314" i="14" s="1"/>
  <c r="Q315" i="14" s="1"/>
  <c r="Q316" i="14" s="1"/>
  <c r="Q317" i="14" s="1"/>
  <c r="Q318" i="14" s="1"/>
  <c r="Q319" i="14" s="1"/>
  <c r="Q320" i="14" s="1"/>
  <c r="Q321" i="14" s="1"/>
  <c r="Q322" i="14" s="1"/>
  <c r="Q323" i="14" s="1"/>
  <c r="Q324" i="14" s="1"/>
  <c r="Q325" i="14" s="1"/>
  <c r="Q326" i="14" s="1"/>
  <c r="Q327" i="14" s="1"/>
  <c r="Q328" i="14" s="1"/>
  <c r="Q329" i="14" s="1"/>
  <c r="Q330" i="14" s="1"/>
  <c r="Q331" i="14" s="1"/>
  <c r="Q332" i="14" s="1"/>
  <c r="Q333" i="14" s="1"/>
  <c r="Q334" i="14" s="1"/>
  <c r="Q335" i="14" s="1"/>
  <c r="Q336" i="14" s="1"/>
  <c r="Q337" i="14" s="1"/>
  <c r="Q338" i="14" s="1"/>
  <c r="Q339" i="14" s="1"/>
  <c r="Q340" i="14" s="1"/>
  <c r="Q341" i="14" s="1"/>
  <c r="Q342" i="14" s="1"/>
  <c r="Q343" i="14" s="1"/>
  <c r="Q344" i="14" s="1"/>
  <c r="Q345" i="14" s="1"/>
  <c r="Q346" i="14" s="1"/>
  <c r="Q347" i="14" s="1"/>
  <c r="Q348" i="14" s="1"/>
  <c r="Q349" i="14" s="1"/>
  <c r="Q350" i="14" s="1"/>
  <c r="Q351" i="14" s="1"/>
  <c r="Q352" i="14"/>
  <c r="Q353" i="14"/>
  <c r="Q354" i="14" s="1"/>
  <c r="Q355" i="14" s="1"/>
  <c r="Q356" i="14" s="1"/>
  <c r="Q357" i="14" s="1"/>
  <c r="Q358" i="14" s="1"/>
  <c r="Q359" i="14" s="1"/>
  <c r="Q360" i="14" s="1"/>
  <c r="Q361" i="14" s="1"/>
  <c r="Q362" i="14" s="1"/>
  <c r="Q363" i="14" s="1"/>
  <c r="Q364" i="14" s="1"/>
  <c r="Q365" i="14" s="1"/>
  <c r="Q366" i="14" s="1"/>
  <c r="Q367" i="14" s="1"/>
  <c r="Q368" i="14" s="1"/>
  <c r="Q369" i="14" s="1"/>
  <c r="Q370" i="14" s="1"/>
  <c r="Q371" i="14" s="1"/>
  <c r="Q372" i="14" s="1"/>
  <c r="Q373" i="14" s="1"/>
  <c r="Q374" i="14" s="1"/>
  <c r="Q375" i="14" s="1"/>
  <c r="Q376" i="14" s="1"/>
  <c r="Q377" i="14" s="1"/>
  <c r="Q378" i="14" s="1"/>
  <c r="Q379" i="14" s="1"/>
  <c r="Q380" i="14" s="1"/>
  <c r="Q381" i="14" s="1"/>
  <c r="Q382" i="14" s="1"/>
  <c r="Q383" i="14" s="1"/>
  <c r="Q384" i="14" s="1"/>
  <c r="Q385" i="14" s="1"/>
  <c r="Q386" i="14" s="1"/>
  <c r="Q387" i="14" s="1"/>
  <c r="Q388" i="14" s="1"/>
  <c r="Q389" i="14" s="1"/>
  <c r="Q390" i="14" s="1"/>
  <c r="Q391" i="14" s="1"/>
  <c r="Q392" i="14" s="1"/>
  <c r="Q393" i="14" s="1"/>
  <c r="Q394" i="14" s="1"/>
  <c r="Q395" i="14" s="1"/>
  <c r="Q396" i="14" s="1"/>
  <c r="Q397" i="14" s="1"/>
  <c r="Q398" i="14" s="1"/>
  <c r="Q399" i="14" s="1"/>
  <c r="Q400" i="14" s="1"/>
  <c r="Q401" i="14" s="1"/>
  <c r="Q402" i="14" s="1"/>
  <c r="Q403" i="14" s="1"/>
  <c r="Q404" i="14" s="1"/>
  <c r="Q405" i="14" s="1"/>
  <c r="Q406" i="14" s="1"/>
  <c r="Q407" i="14" s="1"/>
  <c r="Q408" i="14" s="1"/>
  <c r="Q409" i="14" s="1"/>
  <c r="Q410" i="14" s="1"/>
  <c r="Q411" i="14" s="1"/>
  <c r="Q412" i="14" s="1"/>
  <c r="Q413" i="14" s="1"/>
  <c r="Q414" i="14" s="1"/>
  <c r="Q415" i="14" s="1"/>
  <c r="Q416" i="14" s="1"/>
  <c r="Q417" i="14" s="1"/>
  <c r="Q418" i="14" s="1"/>
  <c r="Q419" i="14" s="1"/>
  <c r="Q420" i="14" s="1"/>
  <c r="Q421" i="14" s="1"/>
  <c r="Q422" i="14" s="1"/>
  <c r="Q423" i="14" s="1"/>
  <c r="Q424" i="14" s="1"/>
  <c r="Q425" i="14" s="1"/>
  <c r="Q426" i="14" s="1"/>
  <c r="Q427" i="14" s="1"/>
  <c r="Q428" i="14" s="1"/>
  <c r="Q429" i="14" s="1"/>
  <c r="Q430" i="14" s="1"/>
  <c r="Q431" i="14" s="1"/>
  <c r="Q432" i="14" s="1"/>
  <c r="Q433" i="14" s="1"/>
  <c r="Q434" i="14" s="1"/>
  <c r="Q443" i="14" s="1"/>
  <c r="Q435" i="14"/>
  <c r="Q436" i="14" s="1"/>
  <c r="Q437" i="14" s="1"/>
  <c r="Q438" i="14" s="1"/>
  <c r="Q439" i="14" s="1"/>
  <c r="Q440" i="14" s="1"/>
  <c r="Q441" i="14" s="1"/>
  <c r="Q442" i="14" s="1"/>
  <c r="Q444" i="14" s="1"/>
  <c r="Q445" i="14" s="1"/>
  <c r="Q446" i="14" s="1"/>
  <c r="Q447" i="14" s="1"/>
  <c r="Q448" i="14" s="1"/>
  <c r="Q449" i="14" s="1"/>
  <c r="Q450" i="14" s="1"/>
  <c r="Q451" i="14" s="1"/>
  <c r="Q452" i="14" s="1"/>
  <c r="Q453" i="14" s="1"/>
  <c r="Q454" i="14" s="1"/>
  <c r="Q455" i="14" s="1"/>
  <c r="Q456" i="14" s="1"/>
  <c r="Q457" i="14" s="1"/>
  <c r="Q458" i="14" s="1"/>
  <c r="Q459" i="14" s="1"/>
  <c r="G435" i="14"/>
  <c r="H435" i="14"/>
  <c r="I435" i="14" s="1"/>
  <c r="G434" i="14" l="1"/>
  <c r="H434" i="14"/>
  <c r="I434" i="14" s="1"/>
  <c r="L8" i="13" l="1"/>
  <c r="L7" i="13"/>
  <c r="L6" i="13"/>
  <c r="L5" i="13"/>
  <c r="AA6" i="17"/>
  <c r="AA5" i="17"/>
  <c r="AA4" i="17"/>
  <c r="AA2" i="17"/>
  <c r="L9" i="13"/>
  <c r="K9" i="13"/>
  <c r="K8" i="13"/>
  <c r="K7" i="13"/>
  <c r="K6" i="13"/>
  <c r="K5" i="13"/>
  <c r="J9" i="13"/>
  <c r="J8" i="13"/>
  <c r="J7" i="13"/>
  <c r="J6" i="13"/>
  <c r="J5" i="13"/>
  <c r="G9" i="13"/>
  <c r="G8" i="13"/>
  <c r="G7" i="13"/>
  <c r="G5" i="13"/>
  <c r="G4" i="13"/>
  <c r="D6" i="13"/>
  <c r="G6" i="13" s="1"/>
  <c r="G433" i="14"/>
  <c r="H433" i="14"/>
  <c r="I433" i="14" l="1"/>
  <c r="G432" i="14"/>
  <c r="H432" i="14"/>
  <c r="I432" i="14" s="1"/>
  <c r="G431" i="14" l="1"/>
  <c r="H431" i="14"/>
  <c r="I431" i="14" s="1"/>
  <c r="G430" i="14" l="1"/>
  <c r="H430" i="14"/>
  <c r="I430" i="14" s="1"/>
  <c r="G429" i="14" l="1"/>
  <c r="H429" i="14"/>
  <c r="I429" i="14" s="1"/>
  <c r="AD2" i="14" l="1"/>
  <c r="AC2" i="14"/>
  <c r="AB2" i="14"/>
  <c r="U2" i="14"/>
  <c r="V2" i="14"/>
  <c r="X2" i="14"/>
  <c r="Y2" i="14"/>
  <c r="Z2" i="14"/>
  <c r="AA2" i="14"/>
  <c r="R2" i="14"/>
  <c r="S2" i="14"/>
  <c r="G428" i="14"/>
  <c r="H428" i="14"/>
  <c r="I428" i="14" s="1"/>
  <c r="D15" i="16" l="1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G427" i="14"/>
  <c r="H427" i="14"/>
  <c r="I427" i="14" s="1"/>
  <c r="G426" i="14" l="1"/>
  <c r="H426" i="14"/>
  <c r="I426" i="14" s="1"/>
  <c r="G425" i="14"/>
  <c r="H425" i="14"/>
  <c r="I425" i="14" s="1"/>
  <c r="E7" i="17" l="1"/>
  <c r="D7" i="17"/>
  <c r="C7" i="17"/>
  <c r="AA7" i="17"/>
  <c r="H7" i="17"/>
  <c r="H6" i="17"/>
  <c r="H5" i="17"/>
  <c r="H4" i="17"/>
  <c r="H2" i="17"/>
  <c r="X7" i="17"/>
  <c r="S6" i="17" l="1"/>
  <c r="T2" i="14" l="1"/>
  <c r="G424" i="14"/>
  <c r="H424" i="14"/>
  <c r="I424" i="14" l="1"/>
  <c r="R5" i="17"/>
  <c r="T5" i="17" s="1"/>
  <c r="S5" i="17"/>
  <c r="Q5" i="17"/>
  <c r="R6" i="17"/>
  <c r="T6" i="17" s="1"/>
  <c r="Q6" i="17"/>
  <c r="O6" i="17"/>
  <c r="G422" i="14" l="1"/>
  <c r="G423" i="14"/>
  <c r="E6" i="17"/>
  <c r="G421" i="14" l="1"/>
  <c r="G420" i="14"/>
  <c r="O5" i="17" l="1"/>
  <c r="O4" i="17"/>
  <c r="O2" i="17"/>
  <c r="Q4" i="17"/>
  <c r="Q2" i="17"/>
  <c r="H406" i="14" l="1"/>
  <c r="H405" i="14"/>
  <c r="H404" i="14"/>
  <c r="H403" i="14"/>
  <c r="H402" i="14"/>
  <c r="H401" i="14"/>
  <c r="H400" i="14"/>
  <c r="H399" i="14"/>
  <c r="H398" i="14"/>
  <c r="H397" i="14"/>
  <c r="H396" i="14"/>
  <c r="H395" i="14"/>
  <c r="H394" i="14"/>
  <c r="H393" i="14"/>
  <c r="H392" i="14"/>
  <c r="H391" i="14"/>
  <c r="H390" i="14"/>
  <c r="H389" i="14"/>
  <c r="H388" i="14"/>
  <c r="H387" i="14"/>
  <c r="H386" i="14"/>
  <c r="H385" i="14"/>
  <c r="H384" i="14"/>
  <c r="H383" i="14"/>
  <c r="H382" i="14"/>
  <c r="H381" i="14"/>
  <c r="H380" i="14"/>
  <c r="H379" i="14"/>
  <c r="H378" i="14"/>
  <c r="H377" i="14"/>
  <c r="H376" i="14"/>
  <c r="H375" i="14"/>
  <c r="H374" i="14"/>
  <c r="H373" i="14"/>
  <c r="H372" i="14"/>
  <c r="H371" i="14"/>
  <c r="H370" i="14"/>
  <c r="H369" i="14"/>
  <c r="H368" i="14"/>
  <c r="H367" i="14"/>
  <c r="H366" i="14"/>
  <c r="H365" i="14"/>
  <c r="H364" i="14"/>
  <c r="H363" i="14"/>
  <c r="H362" i="14"/>
  <c r="H361" i="14"/>
  <c r="H360" i="14"/>
  <c r="H359" i="14"/>
  <c r="H358" i="14"/>
  <c r="H357" i="14"/>
  <c r="H356" i="14"/>
  <c r="H355" i="14"/>
  <c r="H354" i="14"/>
  <c r="H353" i="14"/>
  <c r="H352" i="14"/>
  <c r="H351" i="14"/>
  <c r="H350" i="14"/>
  <c r="H349" i="14"/>
  <c r="H348" i="14"/>
  <c r="H347" i="14"/>
  <c r="H346" i="14"/>
  <c r="H345" i="14"/>
  <c r="H344" i="14"/>
  <c r="H343" i="14"/>
  <c r="H342" i="14"/>
  <c r="H341" i="14"/>
  <c r="H340" i="14"/>
  <c r="H339" i="14"/>
  <c r="H338" i="14"/>
  <c r="H337" i="14"/>
  <c r="H336" i="14"/>
  <c r="H335" i="14"/>
  <c r="H334" i="14"/>
  <c r="H333" i="14"/>
  <c r="H332" i="14"/>
  <c r="H331" i="14"/>
  <c r="H330" i="14"/>
  <c r="H329" i="14"/>
  <c r="H328" i="14"/>
  <c r="H327" i="14"/>
  <c r="H326" i="14"/>
  <c r="H325" i="14"/>
  <c r="H324" i="14"/>
  <c r="H323" i="14"/>
  <c r="H322" i="14"/>
  <c r="H321" i="14"/>
  <c r="H320" i="14"/>
  <c r="H319" i="14"/>
  <c r="H407" i="14"/>
  <c r="E5" i="17" l="1"/>
  <c r="H423" i="14" l="1"/>
  <c r="I423" i="14" s="1"/>
  <c r="H422" i="14"/>
  <c r="I422" i="14" s="1"/>
  <c r="H421" i="14"/>
  <c r="I421" i="14" s="1"/>
  <c r="H420" i="14"/>
  <c r="H419" i="14"/>
  <c r="H418" i="14"/>
  <c r="H417" i="14"/>
  <c r="H416" i="14"/>
  <c r="I312" i="14"/>
  <c r="I308" i="14"/>
  <c r="I300" i="14"/>
  <c r="I288" i="14"/>
  <c r="I280" i="14"/>
  <c r="I276" i="14"/>
  <c r="I272" i="14"/>
  <c r="I264" i="14"/>
  <c r="I260" i="14"/>
  <c r="I256" i="14"/>
  <c r="I252" i="14"/>
  <c r="I248" i="14"/>
  <c r="I240" i="14"/>
  <c r="I236" i="14"/>
  <c r="I88" i="14"/>
  <c r="I84" i="14"/>
  <c r="I83" i="14"/>
  <c r="I80" i="14"/>
  <c r="I72" i="14"/>
  <c r="I68" i="14"/>
  <c r="I67" i="14"/>
  <c r="I64" i="14"/>
  <c r="I56" i="14"/>
  <c r="I51" i="14"/>
  <c r="I46" i="14"/>
  <c r="I251" i="14"/>
  <c r="I302" i="14"/>
  <c r="I315" i="14"/>
  <c r="I311" i="14"/>
  <c r="I307" i="14"/>
  <c r="I299" i="14"/>
  <c r="I295" i="14"/>
  <c r="I291" i="14"/>
  <c r="I287" i="14"/>
  <c r="I283" i="14"/>
  <c r="I279" i="14"/>
  <c r="I275" i="14"/>
  <c r="I271" i="14"/>
  <c r="I267" i="14"/>
  <c r="I263" i="14"/>
  <c r="I255" i="14"/>
  <c r="I87" i="14"/>
  <c r="I79" i="14"/>
  <c r="I75" i="14"/>
  <c r="I71" i="14"/>
  <c r="I63" i="14"/>
  <c r="I59" i="14"/>
  <c r="I55" i="14"/>
  <c r="I290" i="14"/>
  <c r="I273" i="14"/>
  <c r="I258" i="14"/>
  <c r="I245" i="14"/>
  <c r="I242" i="14"/>
  <c r="I241" i="14"/>
  <c r="I237" i="14"/>
  <c r="I234" i="14"/>
  <c r="I296" i="14"/>
  <c r="I318" i="14"/>
  <c r="I317" i="14"/>
  <c r="I316" i="14"/>
  <c r="I314" i="14"/>
  <c r="I313" i="14"/>
  <c r="I310" i="14"/>
  <c r="I309" i="14"/>
  <c r="I306" i="14"/>
  <c r="I305" i="14"/>
  <c r="I303" i="14"/>
  <c r="I301" i="14"/>
  <c r="I298" i="14"/>
  <c r="I297" i="14"/>
  <c r="I294" i="14"/>
  <c r="I293" i="14"/>
  <c r="I284" i="14"/>
  <c r="I268" i="14"/>
  <c r="I266" i="14"/>
  <c r="I265" i="14"/>
  <c r="I262" i="14"/>
  <c r="I261" i="14"/>
  <c r="I259" i="14"/>
  <c r="I257" i="14"/>
  <c r="I253" i="14"/>
  <c r="I249" i="14"/>
  <c r="I244" i="14"/>
  <c r="I233" i="14"/>
  <c r="I232" i="14"/>
  <c r="I231" i="14"/>
  <c r="I230" i="14"/>
  <c r="I229" i="14"/>
  <c r="I228" i="14"/>
  <c r="I227" i="14"/>
  <c r="I226" i="14"/>
  <c r="I225" i="14"/>
  <c r="I224" i="14"/>
  <c r="I223" i="14"/>
  <c r="I222" i="14"/>
  <c r="I221" i="14"/>
  <c r="I220" i="14"/>
  <c r="I219" i="14"/>
  <c r="I218" i="14"/>
  <c r="I217" i="14"/>
  <c r="I216" i="14"/>
  <c r="I215" i="14"/>
  <c r="I214" i="14"/>
  <c r="I213" i="14"/>
  <c r="I212" i="14"/>
  <c r="I211" i="14"/>
  <c r="I210" i="14"/>
  <c r="I209" i="14"/>
  <c r="I208" i="14"/>
  <c r="I207" i="14"/>
  <c r="I206" i="14"/>
  <c r="I205" i="14"/>
  <c r="I204" i="14"/>
  <c r="I203" i="14"/>
  <c r="I202" i="14"/>
  <c r="I201" i="14"/>
  <c r="I200" i="14"/>
  <c r="I199" i="14"/>
  <c r="I198" i="14"/>
  <c r="I197" i="14"/>
  <c r="I196" i="14"/>
  <c r="I195" i="14"/>
  <c r="I194" i="14"/>
  <c r="I193" i="14"/>
  <c r="I192" i="14"/>
  <c r="I191" i="14"/>
  <c r="I190" i="14"/>
  <c r="I189" i="14"/>
  <c r="I188" i="14"/>
  <c r="I187" i="14"/>
  <c r="I186" i="14"/>
  <c r="I185" i="14"/>
  <c r="I184" i="14"/>
  <c r="I183" i="14"/>
  <c r="I182" i="14"/>
  <c r="I181" i="14"/>
  <c r="I180" i="14"/>
  <c r="I179" i="14"/>
  <c r="I178" i="14"/>
  <c r="I177" i="14"/>
  <c r="I176" i="14"/>
  <c r="I175" i="14"/>
  <c r="I174" i="14"/>
  <c r="I173" i="14"/>
  <c r="I172" i="14"/>
  <c r="I171" i="14"/>
  <c r="I170" i="14"/>
  <c r="I169" i="14"/>
  <c r="I168" i="14"/>
  <c r="I167" i="14"/>
  <c r="I166" i="14"/>
  <c r="I165" i="14"/>
  <c r="I164" i="14"/>
  <c r="I163" i="14"/>
  <c r="I162" i="14"/>
  <c r="I161" i="14"/>
  <c r="I160" i="14"/>
  <c r="I159" i="14"/>
  <c r="I158" i="14"/>
  <c r="I157" i="14"/>
  <c r="I156" i="14"/>
  <c r="I155" i="14"/>
  <c r="I154" i="14"/>
  <c r="I153" i="14"/>
  <c r="I152" i="14"/>
  <c r="I151" i="14"/>
  <c r="I150" i="14"/>
  <c r="I149" i="14"/>
  <c r="I148" i="14"/>
  <c r="I147" i="14"/>
  <c r="I146" i="14"/>
  <c r="I145" i="14"/>
  <c r="I144" i="14"/>
  <c r="I143" i="14"/>
  <c r="I142" i="14"/>
  <c r="I141" i="14"/>
  <c r="I140" i="14"/>
  <c r="I139" i="14"/>
  <c r="I138" i="14"/>
  <c r="I137" i="14"/>
  <c r="I136" i="14"/>
  <c r="I135" i="14"/>
  <c r="I134" i="14"/>
  <c r="I133" i="14"/>
  <c r="I132" i="14"/>
  <c r="I131" i="14"/>
  <c r="I130" i="14"/>
  <c r="I129" i="14"/>
  <c r="I128" i="14"/>
  <c r="I127" i="14"/>
  <c r="I126" i="14"/>
  <c r="I125" i="14"/>
  <c r="I124" i="14"/>
  <c r="I123" i="14"/>
  <c r="I122" i="14"/>
  <c r="I121" i="14"/>
  <c r="I120" i="14"/>
  <c r="I119" i="14"/>
  <c r="I118" i="14"/>
  <c r="I117" i="14"/>
  <c r="I116" i="14"/>
  <c r="I115" i="14"/>
  <c r="I114" i="14"/>
  <c r="I113" i="14"/>
  <c r="I112" i="14"/>
  <c r="I111" i="14"/>
  <c r="I110" i="14"/>
  <c r="I109" i="14"/>
  <c r="I108" i="14"/>
  <c r="I107" i="14"/>
  <c r="I106" i="14"/>
  <c r="I105" i="14"/>
  <c r="I104" i="14"/>
  <c r="I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6" i="14"/>
  <c r="I85" i="14"/>
  <c r="I82" i="14"/>
  <c r="I81" i="14"/>
  <c r="I78" i="14"/>
  <c r="I77" i="14"/>
  <c r="I76" i="14"/>
  <c r="I74" i="14"/>
  <c r="I73" i="14"/>
  <c r="I70" i="14"/>
  <c r="I69" i="14"/>
  <c r="I66" i="14"/>
  <c r="I65" i="14"/>
  <c r="I62" i="14"/>
  <c r="I61" i="14"/>
  <c r="I60" i="14"/>
  <c r="I58" i="14"/>
  <c r="I57" i="14"/>
  <c r="I54" i="14"/>
  <c r="I53" i="14"/>
  <c r="I50" i="14"/>
  <c r="I49" i="14"/>
  <c r="I48" i="14"/>
  <c r="I42" i="14"/>
  <c r="I41" i="14"/>
  <c r="I289" i="14"/>
  <c r="I246" i="14" l="1"/>
  <c r="I238" i="14"/>
  <c r="I269" i="14"/>
  <c r="I44" i="14"/>
  <c r="I285" i="14"/>
  <c r="I47" i="14"/>
  <c r="I281" i="14"/>
  <c r="I277" i="14"/>
  <c r="I52" i="14"/>
  <c r="I270" i="14"/>
  <c r="I274" i="14"/>
  <c r="I278" i="14"/>
  <c r="I282" i="14"/>
  <c r="I286" i="14"/>
  <c r="I304" i="14"/>
  <c r="I43" i="14"/>
  <c r="I292" i="14"/>
  <c r="I250" i="14"/>
  <c r="I254" i="14"/>
  <c r="I235" i="14"/>
  <c r="I239" i="14"/>
  <c r="I243" i="14"/>
  <c r="I247" i="14"/>
  <c r="I45" i="14"/>
  <c r="G419" i="14"/>
  <c r="G418" i="14"/>
  <c r="G417" i="14"/>
  <c r="G416" i="14"/>
  <c r="G415" i="14"/>
  <c r="G414" i="14"/>
  <c r="G413" i="14"/>
  <c r="G412" i="14"/>
  <c r="G411" i="14"/>
  <c r="G410" i="14"/>
  <c r="G409" i="14"/>
  <c r="G318" i="14"/>
  <c r="G317" i="14"/>
  <c r="G316" i="14"/>
  <c r="G315" i="14"/>
  <c r="G314" i="14"/>
  <c r="G313" i="14"/>
  <c r="G312" i="14"/>
  <c r="G311" i="14"/>
  <c r="G310" i="14"/>
  <c r="G309" i="14"/>
  <c r="G308" i="14"/>
  <c r="G307" i="14"/>
  <c r="G306" i="14"/>
  <c r="G305" i="14"/>
  <c r="G304" i="14"/>
  <c r="G303" i="14"/>
  <c r="G302" i="14"/>
  <c r="G301" i="14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I416" i="14"/>
  <c r="I417" i="14"/>
  <c r="I418" i="14"/>
  <c r="I419" i="14"/>
  <c r="I420" i="14"/>
  <c r="I410" i="14" l="1"/>
  <c r="I413" i="14"/>
  <c r="I409" i="14"/>
  <c r="I414" i="14"/>
  <c r="I412" i="14"/>
  <c r="I415" i="14"/>
  <c r="I411" i="14"/>
  <c r="S4" i="17"/>
  <c r="T4" i="17" s="1"/>
  <c r="D4" i="17" l="1"/>
  <c r="E4" i="17" s="1"/>
  <c r="E2" i="17" l="1"/>
  <c r="S2" i="17"/>
  <c r="R2" i="17"/>
  <c r="T2" i="17" l="1"/>
  <c r="F3" i="16" l="1"/>
  <c r="F4" i="16"/>
  <c r="F5" i="16"/>
  <c r="F6" i="16"/>
  <c r="F7" i="16"/>
  <c r="F8" i="16"/>
  <c r="F9" i="16"/>
  <c r="F2" i="16"/>
  <c r="G3" i="13" l="1"/>
  <c r="G2" i="13"/>
  <c r="G408" i="14" l="1"/>
  <c r="I408" i="14" l="1"/>
  <c r="G351" i="14"/>
  <c r="G399" i="14"/>
  <c r="G333" i="14"/>
  <c r="G342" i="14"/>
  <c r="G374" i="14"/>
  <c r="G348" i="14"/>
  <c r="G364" i="14"/>
  <c r="G369" i="14"/>
  <c r="G402" i="14"/>
  <c r="I395" i="14"/>
  <c r="I353" i="14"/>
  <c r="I398" i="14"/>
  <c r="I403" i="14"/>
  <c r="I330" i="14"/>
  <c r="I337" i="14"/>
  <c r="I361" i="14"/>
  <c r="I331" i="14"/>
  <c r="G405" i="14"/>
  <c r="I320" i="14"/>
  <c r="I396" i="14"/>
  <c r="G396" i="14"/>
  <c r="I397" i="14"/>
  <c r="I400" i="14"/>
  <c r="I350" i="14"/>
  <c r="I340" i="14"/>
  <c r="I346" i="14"/>
  <c r="I386" i="14"/>
  <c r="I366" i="14"/>
  <c r="I324" i="14"/>
  <c r="I390" i="14"/>
  <c r="I349" i="14"/>
  <c r="I341" i="14"/>
  <c r="I406" i="14"/>
  <c r="G406" i="14"/>
  <c r="G393" i="14"/>
  <c r="I336" i="14"/>
  <c r="I376" i="14"/>
  <c r="I388" i="14"/>
  <c r="I368" i="14"/>
  <c r="I328" i="14"/>
  <c r="I391" i="14"/>
  <c r="I323" i="14"/>
  <c r="I399" i="14"/>
  <c r="I325" i="14"/>
  <c r="I345" i="14"/>
  <c r="I365" i="14"/>
  <c r="I338" i="14"/>
  <c r="G338" i="14"/>
  <c r="I394" i="14"/>
  <c r="I385" i="14"/>
  <c r="I378" i="14"/>
  <c r="I377" i="14"/>
  <c r="I370" i="14"/>
  <c r="G370" i="14"/>
  <c r="I392" i="14"/>
  <c r="G323" i="14"/>
  <c r="G403" i="14"/>
  <c r="G341" i="14"/>
  <c r="G365" i="14"/>
  <c r="G397" i="14"/>
  <c r="G350" i="14"/>
  <c r="G320" i="14"/>
  <c r="G336" i="14"/>
  <c r="G352" i="14"/>
  <c r="G368" i="14"/>
  <c r="G384" i="14"/>
  <c r="G400" i="14"/>
  <c r="G337" i="14"/>
  <c r="G377" i="14"/>
  <c r="G346" i="14"/>
  <c r="G378" i="14"/>
  <c r="I343" i="14"/>
  <c r="G353" i="14"/>
  <c r="G398" i="14"/>
  <c r="G332" i="14"/>
  <c r="I332" i="14"/>
  <c r="I389" i="14"/>
  <c r="G389" i="14"/>
  <c r="I402" i="14"/>
  <c r="I387" i="14"/>
  <c r="G387" i="14"/>
  <c r="I379" i="14"/>
  <c r="G382" i="14"/>
  <c r="I382" i="14"/>
  <c r="I322" i="14"/>
  <c r="G331" i="14"/>
  <c r="G371" i="14"/>
  <c r="I371" i="14"/>
  <c r="I404" i="14"/>
  <c r="G404" i="14"/>
  <c r="I405" i="14"/>
  <c r="I363" i="14"/>
  <c r="I383" i="14"/>
  <c r="G383" i="14"/>
  <c r="I401" i="14"/>
  <c r="G401" i="14"/>
  <c r="I321" i="14"/>
  <c r="I351" i="14"/>
  <c r="I357" i="14"/>
  <c r="G357" i="14"/>
  <c r="G366" i="14"/>
  <c r="G367" i="14"/>
  <c r="I367" i="14"/>
  <c r="I329" i="14"/>
  <c r="G329" i="14"/>
  <c r="G349" i="14"/>
  <c r="I360" i="14"/>
  <c r="G360" i="14"/>
  <c r="I358" i="14"/>
  <c r="I369" i="14"/>
  <c r="I393" i="14"/>
  <c r="I356" i="14"/>
  <c r="G376" i="14"/>
  <c r="G388" i="14"/>
  <c r="G334" i="14"/>
  <c r="I334" i="14"/>
  <c r="I364" i="14"/>
  <c r="G328" i="14"/>
  <c r="G391" i="14"/>
  <c r="I375" i="14"/>
  <c r="G375" i="14"/>
  <c r="I359" i="14"/>
  <c r="G325" i="14"/>
  <c r="I348" i="14"/>
  <c r="I326" i="14"/>
  <c r="I381" i="14"/>
  <c r="G381" i="14"/>
  <c r="G343" i="14"/>
  <c r="G359" i="14"/>
  <c r="G407" i="14"/>
  <c r="G326" i="14"/>
  <c r="G358" i="14"/>
  <c r="G390" i="14"/>
  <c r="G324" i="14"/>
  <c r="G340" i="14"/>
  <c r="G356" i="14"/>
  <c r="G345" i="14"/>
  <c r="G385" i="14"/>
  <c r="G395" i="14"/>
  <c r="G344" i="14"/>
  <c r="G330" i="14"/>
  <c r="G394" i="14"/>
  <c r="G361" i="14"/>
  <c r="G362" i="14"/>
  <c r="I374" i="14"/>
  <c r="I384" i="14"/>
  <c r="G372" i="14"/>
  <c r="I372" i="14"/>
  <c r="G380" i="14"/>
  <c r="I380" i="14"/>
  <c r="I333" i="14"/>
  <c r="G373" i="14"/>
  <c r="I373" i="14"/>
  <c r="I335" i="14"/>
  <c r="G335" i="14"/>
  <c r="I327" i="14"/>
  <c r="G327" i="14"/>
  <c r="I352" i="14"/>
  <c r="G392" i="14"/>
  <c r="I362" i="14"/>
  <c r="G354" i="14"/>
  <c r="I354" i="14"/>
  <c r="G321" i="14"/>
  <c r="G322" i="14"/>
  <c r="G363" i="14"/>
  <c r="I339" i="14"/>
  <c r="G339" i="14"/>
  <c r="I342" i="14"/>
  <c r="I347" i="14"/>
  <c r="G347" i="14"/>
  <c r="I344" i="14"/>
  <c r="G355" i="14"/>
  <c r="I355" i="14"/>
  <c r="I319" i="14"/>
  <c r="I407" i="14"/>
  <c r="G386" i="14"/>
  <c r="G379" i="14"/>
  <c r="G319" i="14"/>
</calcChain>
</file>

<file path=xl/comments1.xml><?xml version="1.0" encoding="utf-8"?>
<comments xmlns="http://schemas.openxmlformats.org/spreadsheetml/2006/main">
  <authors>
    <author>Steve Gledhill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Steve Gledhill:</t>
        </r>
        <r>
          <rPr>
            <sz val="9"/>
            <color indexed="81"/>
            <rFont val="Tahoma"/>
            <family val="2"/>
          </rPr>
          <t xml:space="preserve">
Replace after 4-500 miles (640 - 800Km)</t>
        </r>
      </text>
    </comment>
  </commentList>
</comments>
</file>

<file path=xl/comments2.xml><?xml version="1.0" encoding="utf-8"?>
<comments xmlns="http://schemas.openxmlformats.org/spreadsheetml/2006/main">
  <authors>
    <author>Steve Gledhill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>Steve Gledhill:</t>
        </r>
        <r>
          <rPr>
            <sz val="9"/>
            <color indexed="81"/>
            <rFont val="Tahoma"/>
            <family val="2"/>
          </rPr>
          <t xml:space="preserve">
From timed results
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Steve Gledhill:</t>
        </r>
        <r>
          <rPr>
            <sz val="9"/>
            <color indexed="81"/>
            <rFont val="Tahoma"/>
            <family val="2"/>
          </rPr>
          <t xml:space="preserve">
Total men and ladies</t>
        </r>
      </text>
    </comment>
  </commentList>
</comments>
</file>

<file path=xl/sharedStrings.xml><?xml version="1.0" encoding="utf-8"?>
<sst xmlns="http://schemas.openxmlformats.org/spreadsheetml/2006/main" count="3490" uniqueCount="909">
  <si>
    <t>Date</t>
  </si>
  <si>
    <t>Km</t>
  </si>
  <si>
    <t>Time</t>
  </si>
  <si>
    <t>Age</t>
  </si>
  <si>
    <t>Year</t>
  </si>
  <si>
    <t>Runs</t>
  </si>
  <si>
    <t>New Balance 780 (40€)</t>
  </si>
  <si>
    <t>Others</t>
  </si>
  <si>
    <t>Miles</t>
  </si>
  <si>
    <t>Min/mile</t>
  </si>
  <si>
    <t>M/K</t>
  </si>
  <si>
    <t>Ex Time</t>
  </si>
  <si>
    <t>Notes</t>
  </si>
  <si>
    <t>Own Index: 35 = Fair</t>
  </si>
  <si>
    <t>Fields and woods</t>
  </si>
  <si>
    <t>Fields, Woods, Churchfield Lane</t>
  </si>
  <si>
    <t>Fields, Barnsley Walk, Churchfield Lane</t>
  </si>
  <si>
    <t>Fields, Barnsley Walk, Churchfield Lane; Own Index: 41=Average</t>
  </si>
  <si>
    <t xml:space="preserve">Fields, Barnsley Walk, Churchfield Lane; Waist: 96.5; Hips: 94: = 102.7%; Target=95%_x000D_
</t>
  </si>
  <si>
    <t>Fields, Barnsley Walk, Churchfield Lane, Steps * 1000 see 30/9</t>
  </si>
  <si>
    <t xml:space="preserve">Ballfield Lane, Jepp Lane, Churchfield Lane; Measured by car at 5.5 miles; 8.8Km therefore 1 step = 1 metre when running_x000D_
</t>
  </si>
  <si>
    <t>Ballfield Lane, Jepp Lane, Churchfield Lane_x000D_
Stops: 5</t>
  </si>
  <si>
    <t xml:space="preserve">Ballfield Lane, Jepp Lane, Churchfield Lane_x000D_
</t>
  </si>
  <si>
    <t>Ballfield Lane, Jepp Lane, Churchfield Lane</t>
  </si>
  <si>
    <t>Olivar Circuit</t>
  </si>
  <si>
    <t xml:space="preserve">OC 15,20,00,05_x000D_
Time _x000D_
Cal </t>
  </si>
  <si>
    <t>Renault Elda</t>
  </si>
  <si>
    <t xml:space="preserve">OC x 2_x000D_
Time _x000D_
Cal </t>
  </si>
  <si>
    <t>Saxton</t>
  </si>
  <si>
    <t xml:space="preserve">OC x2_x000D_
Time _x000D_
Cal </t>
  </si>
  <si>
    <t xml:space="preserve">OC _x000D_
Time _x000D_
Cal </t>
  </si>
  <si>
    <t>OC</t>
  </si>
  <si>
    <t xml:space="preserve">_x000D_
</t>
  </si>
  <si>
    <t xml:space="preserve">66/nn in 2012_x000D_
</t>
  </si>
  <si>
    <t xml:space="preserve">Fitness: 34.3 Average_x000D_
</t>
  </si>
  <si>
    <t xml:space="preserve">14 in 2013_x000D_
</t>
  </si>
  <si>
    <t xml:space="preserve">13 in 2013_x000D_
</t>
  </si>
  <si>
    <t>54 in 2013</t>
  </si>
  <si>
    <t xml:space="preserve">26 in 2013_x000D_
</t>
  </si>
  <si>
    <t>Interval</t>
  </si>
  <si>
    <t xml:space="preserve">Interval_x000D_
</t>
  </si>
  <si>
    <t>Steady</t>
  </si>
  <si>
    <t>Fitness: 35.9</t>
  </si>
  <si>
    <t>Canal run</t>
  </si>
  <si>
    <t>Short slow</t>
  </si>
  <si>
    <t>Short</t>
  </si>
  <si>
    <t xml:space="preserve">18 in 2013 Canal run_x000D_
</t>
  </si>
  <si>
    <t>Got lost!</t>
  </si>
  <si>
    <t xml:space="preserve">8 in 2013_x000D_
</t>
  </si>
  <si>
    <t xml:space="preserve">78 in 2012_x000D_
</t>
  </si>
  <si>
    <t xml:space="preserve">77 in  2012_x000D_
_x000D_
</t>
  </si>
  <si>
    <t>58/61 in 2012</t>
  </si>
  <si>
    <t>49/52 in first half of year</t>
  </si>
  <si>
    <t>46 so far in 2012</t>
  </si>
  <si>
    <t>34 OC</t>
  </si>
  <si>
    <t>30_x000D_
OC</t>
  </si>
  <si>
    <t>26 OC</t>
  </si>
  <si>
    <t>20_x000D_
OC</t>
  </si>
  <si>
    <t>19 OC</t>
  </si>
  <si>
    <t>10_x000D_
OC</t>
  </si>
  <si>
    <t xml:space="preserve">OC Hot_x000D_
Time _x000D_
Cal </t>
  </si>
  <si>
    <t xml:space="preserve">OC 15,45,45,45_x000D_
Time _x000D_
Cal </t>
  </si>
  <si>
    <t xml:space="preserve">OC 15,00,15,40_x000D_
Time _x000D_
Cal </t>
  </si>
  <si>
    <t xml:space="preserve">OC 15,45,20,40_x000D_
Time _x000D_
Cal </t>
  </si>
  <si>
    <t xml:space="preserve">OC 15,0,15,30_x000D_
Time _x000D_
Cal </t>
  </si>
  <si>
    <t xml:space="preserve">OC 20,20,05,10_x000D_
Time _x000D_
Cal </t>
  </si>
  <si>
    <t xml:space="preserve">OC 20,50,10,10_x000D_
Time _x000D_
Cal </t>
  </si>
  <si>
    <t xml:space="preserve">OC 10,20,10,25_x000D_
Time _x000D_
Cal </t>
  </si>
  <si>
    <t xml:space="preserve">OC 15,30,15,25_x000D_
Time _x000D_
Cal </t>
  </si>
  <si>
    <t xml:space="preserve">Olivar Circuit_x000D_
4.15_x000D_
11.30_x000D_
16.30_x000D_
24/29_x000D_
Time _x000D_
Cal </t>
  </si>
  <si>
    <t xml:space="preserve">Olivar Circuit_x000D_
4.15_x000D_
11.40_x000D_
15.45_x000D_
24.03_x000D_
Time _x000D_
Cal </t>
  </si>
  <si>
    <t>Olivar Circuit_x000D_
4.15_x000D_
11.30_x000D_
15.35_x000D_
24.03_x000D_
Time 180810_x000D_
Cal 16039</t>
  </si>
  <si>
    <t>Olivar Circuit_x000D_
4.10_x000D_
11.20_x000D_
15.40_x000D_
24.03</t>
  </si>
  <si>
    <t>Olivar Circuit_x000D_
4.15_x000D_
11.35_x000D_
15.45_x000D_
24.45</t>
  </si>
  <si>
    <t xml:space="preserve">Olivar Circuit_x000D_
</t>
  </si>
  <si>
    <t>Olivar Circuit Total time : 15 41' 36" Total cals: 13698</t>
  </si>
  <si>
    <t xml:space="preserve">Olivar Circuit with Trevor on bike_x000D_
Total time : _x000D_
Total cals: </t>
  </si>
  <si>
    <t>Olivar CircuitTotal time : 14 52' 17" Total cals: 12917</t>
  </si>
  <si>
    <t>Olivar Circuit Own Index = 46 V.Good</t>
  </si>
  <si>
    <t>Ballfield Lane, Jepp Lane, Churchfield Lane_x000D_
New Pedometer</t>
  </si>
  <si>
    <t>Halifax with Chris. Tesco, Heath circuit.</t>
  </si>
  <si>
    <t>Halifax with Chris,Saville Park, Wakeield Gate</t>
  </si>
  <si>
    <t>Halifax with Chris,Birdcage, Saville, Haugh, Burnley</t>
  </si>
  <si>
    <t>To Autosax</t>
  </si>
  <si>
    <t>From Autosax</t>
  </si>
  <si>
    <t>Canal</t>
  </si>
  <si>
    <t>Carr Lane</t>
  </si>
  <si>
    <t>Treadmill</t>
  </si>
  <si>
    <t>ERR Time Trial</t>
  </si>
  <si>
    <t>ERR Woods</t>
  </si>
  <si>
    <t>Category</t>
  </si>
  <si>
    <t>Points</t>
  </si>
  <si>
    <t>VM50-54</t>
  </si>
  <si>
    <t>Runners</t>
  </si>
  <si>
    <t>Location</t>
  </si>
  <si>
    <t>Bradford</t>
  </si>
  <si>
    <t>Pos %</t>
  </si>
  <si>
    <t>Bradford Park Run</t>
  </si>
  <si>
    <t>Male</t>
  </si>
  <si>
    <t>ERR Esholt</t>
  </si>
  <si>
    <t>25m Test</t>
  </si>
  <si>
    <t>ERR Rawdon Calverly 6m</t>
  </si>
  <si>
    <t>Hill work</t>
  </si>
  <si>
    <t>ERR StA Idle 9KM</t>
  </si>
  <si>
    <t>ERR 10m</t>
  </si>
  <si>
    <t>ERR StaA Calverley Carr Ln</t>
  </si>
  <si>
    <t>New Shoes</t>
  </si>
  <si>
    <t>ERR 9.5m StA Wapping-Apperley-Thackley</t>
  </si>
  <si>
    <t>To club</t>
  </si>
  <si>
    <t>Sprint work</t>
  </si>
  <si>
    <t>ERR 8.8 StA Barkerend Claverley</t>
  </si>
  <si>
    <t>ERR 5m Down and Up</t>
  </si>
  <si>
    <t>ERR 10m StA GG Calve Pudsey</t>
  </si>
  <si>
    <t>Male Runners</t>
  </si>
  <si>
    <t>Team Pos</t>
  </si>
  <si>
    <t>Team Runners</t>
  </si>
  <si>
    <t>Male Position</t>
  </si>
  <si>
    <t>8th Position</t>
  </si>
  <si>
    <t>Target:</t>
  </si>
  <si>
    <t>Out and back</t>
  </si>
  <si>
    <t>Peco XC Crossgates</t>
  </si>
  <si>
    <t>3Km 14:11</t>
  </si>
  <si>
    <t>10Km : 55:58</t>
  </si>
  <si>
    <t>3m: 23:57 ; 5Km: 24:48</t>
  </si>
  <si>
    <t>12 min: 2.57Km</t>
  </si>
  <si>
    <t>Overall</t>
  </si>
  <si>
    <t>Overall Runners</t>
  </si>
  <si>
    <t>Men Grade</t>
  </si>
  <si>
    <t>Overall Grade</t>
  </si>
  <si>
    <t>Sax</t>
  </si>
  <si>
    <t>Austria</t>
  </si>
  <si>
    <t>Pos in team</t>
  </si>
  <si>
    <t>w/o Me</t>
  </si>
  <si>
    <t>5th 1932</t>
  </si>
  <si>
    <t>Commuting</t>
  </si>
  <si>
    <t>Err Pub run</t>
  </si>
  <si>
    <t>Muddy</t>
  </si>
  <si>
    <t>Ground</t>
  </si>
  <si>
    <t>Weather</t>
  </si>
  <si>
    <t>Frosty, muddy in woods</t>
  </si>
  <si>
    <t>Clear, no wind, 2 degrees</t>
  </si>
  <si>
    <t>Peco XC Kirkstall</t>
  </si>
  <si>
    <t>Race</t>
  </si>
  <si>
    <t>10Km : 54:48; 1 HR: 10.87Km; 15Km: 90:25</t>
  </si>
  <si>
    <t>5K</t>
  </si>
  <si>
    <t>10K</t>
  </si>
  <si>
    <t>15K</t>
  </si>
  <si>
    <t>3M</t>
  </si>
  <si>
    <t>8th 2577</t>
  </si>
  <si>
    <t>8th 2679</t>
  </si>
  <si>
    <t>For Team</t>
  </si>
  <si>
    <t>ERR StA Coop, 5 lane, Intake</t>
  </si>
  <si>
    <t>Icy</t>
  </si>
  <si>
    <t>Snowy / Slippy</t>
  </si>
  <si>
    <t>ERR StA Canal Pullan</t>
  </si>
  <si>
    <t>Track Work</t>
  </si>
  <si>
    <t>1M</t>
  </si>
  <si>
    <t>400m</t>
  </si>
  <si>
    <t>0.5M</t>
  </si>
  <si>
    <t>1K</t>
  </si>
  <si>
    <t>2M</t>
  </si>
  <si>
    <t>1HR M</t>
  </si>
  <si>
    <t>1HR KM</t>
  </si>
  <si>
    <t>Pace M</t>
  </si>
  <si>
    <t>ERR StA Dudley Pudsey</t>
  </si>
  <si>
    <t>Cold</t>
  </si>
  <si>
    <t>Warm up</t>
  </si>
  <si>
    <t>Peco XC Bodington</t>
  </si>
  <si>
    <t>2nd 1724</t>
  </si>
  <si>
    <t>2nd 1737</t>
  </si>
  <si>
    <t>Flat, muddy</t>
  </si>
  <si>
    <t>Team Grade</t>
  </si>
  <si>
    <t>ERR StA Thackley Apperley Wapping</t>
  </si>
  <si>
    <t>ERR 4.3 StA Coop Habibs</t>
  </si>
  <si>
    <t>ERR 9.7 StA Thackley Gaisby</t>
  </si>
  <si>
    <t>Hard</t>
  </si>
  <si>
    <t>Peco XC Roundhay Park</t>
  </si>
  <si>
    <t>Windy, Hill 60</t>
  </si>
  <si>
    <t>StA Wrose Bull Loop</t>
  </si>
  <si>
    <t>Hilly, good</t>
  </si>
  <si>
    <t>Windy</t>
  </si>
  <si>
    <t>StA Thornbury Carr Lane</t>
  </si>
  <si>
    <t>5M</t>
  </si>
  <si>
    <t>10M</t>
  </si>
  <si>
    <t>Carr Lane x 1.5</t>
  </si>
  <si>
    <t>HR Score</t>
  </si>
  <si>
    <t>186 / 9</t>
  </si>
  <si>
    <t>4th 1433</t>
  </si>
  <si>
    <t>Pos</t>
  </si>
  <si>
    <t>Total</t>
  </si>
  <si>
    <t>Cat</t>
  </si>
  <si>
    <t>Cat %</t>
  </si>
  <si>
    <t>Steady club run</t>
  </si>
  <si>
    <t>50 / 0</t>
  </si>
  <si>
    <t>57 / 0</t>
  </si>
  <si>
    <t>Blackpool Piers</t>
  </si>
  <si>
    <t>5K 24:38</t>
  </si>
  <si>
    <t>5K 24:37</t>
  </si>
  <si>
    <t>40 / 4</t>
  </si>
  <si>
    <t>Min / M</t>
  </si>
  <si>
    <t>180 / 21</t>
  </si>
  <si>
    <t>StA Thackley Cathedral</t>
  </si>
  <si>
    <t>10M 104:55; 10K 58:36</t>
  </si>
  <si>
    <t>63 / 26</t>
  </si>
  <si>
    <t>400m: 1:29 1M 7:11 1K 4:20</t>
  </si>
  <si>
    <t>174 / 25</t>
  </si>
  <si>
    <t>No Gain No Pain: StA Thackley Saltaire</t>
  </si>
  <si>
    <t>10M 98:21; 400m 1:33; 15K 91:54</t>
  </si>
  <si>
    <t xml:space="preserve">109 / </t>
  </si>
  <si>
    <t>App Calverley Thornbury</t>
  </si>
  <si>
    <t>Extreme</t>
  </si>
  <si>
    <t>Tough</t>
  </si>
  <si>
    <t>129 /</t>
  </si>
  <si>
    <t>StA Greengates Calverley Pudsey</t>
  </si>
  <si>
    <t>2M: 15:39</t>
  </si>
  <si>
    <t>104 / 7</t>
  </si>
  <si>
    <t>Guiseley Gallop</t>
  </si>
  <si>
    <t>Muddy, congested. Next time get to front at start</t>
  </si>
  <si>
    <t>Guiseley Gallop 10K</t>
  </si>
  <si>
    <t># All</t>
  </si>
  <si>
    <t>All</t>
  </si>
  <si>
    <t># Male</t>
  </si>
  <si>
    <t>M50</t>
  </si>
  <si>
    <t>M/Mi</t>
  </si>
  <si>
    <t>Pts (All)</t>
  </si>
  <si>
    <t>Pts (Male)</t>
  </si>
  <si>
    <t>Pts (Cat)</t>
  </si>
  <si>
    <t>Peco 1 Crossgates</t>
  </si>
  <si>
    <t>West Park</t>
  </si>
  <si>
    <t>Bodington Fields</t>
  </si>
  <si>
    <t>Roundhay Park</t>
  </si>
  <si>
    <t># Cat</t>
  </si>
  <si>
    <t>Crossgates</t>
  </si>
  <si>
    <t>Peco 3 West Park</t>
  </si>
  <si>
    <t>Peco 4 Bodington Fields</t>
  </si>
  <si>
    <t>Peco 5 Roundhay</t>
  </si>
  <si>
    <t>Great South Run - Southampton</t>
  </si>
  <si>
    <t>Shoes: NB 580 V2 (April 2015)</t>
  </si>
  <si>
    <t>111 /</t>
  </si>
  <si>
    <t>StA Shipley Greengates</t>
  </si>
  <si>
    <t>Shoes worn out</t>
  </si>
  <si>
    <t>10K 57:30</t>
  </si>
  <si>
    <t xml:space="preserve">55 / </t>
  </si>
  <si>
    <t>Kings Road Climb</t>
  </si>
  <si>
    <t>Shoe M</t>
  </si>
  <si>
    <t>33 / 2</t>
  </si>
  <si>
    <t>na</t>
  </si>
  <si>
    <t>StA Sticker Pudsey</t>
  </si>
  <si>
    <t>10M 97:05; 15K 90:35 1H 7.3</t>
  </si>
  <si>
    <t>105 /</t>
  </si>
  <si>
    <t>Hard - Hills</t>
  </si>
  <si>
    <t>StA Thornbury Wrose</t>
  </si>
  <si>
    <t>First</t>
  </si>
  <si>
    <t>Last Full</t>
  </si>
  <si>
    <t>Gareth</t>
  </si>
  <si>
    <t>Harland</t>
  </si>
  <si>
    <t>Sarah</t>
  </si>
  <si>
    <t>Rawlings</t>
  </si>
  <si>
    <t>SEN</t>
  </si>
  <si>
    <t>V45</t>
  </si>
  <si>
    <t># Gen</t>
  </si>
  <si>
    <t>David</t>
  </si>
  <si>
    <t>Goodyear</t>
  </si>
  <si>
    <t>V50</t>
  </si>
  <si>
    <t>Gen</t>
  </si>
  <si>
    <t>Ann</t>
  </si>
  <si>
    <t>Kisluk</t>
  </si>
  <si>
    <t>Gender</t>
  </si>
  <si>
    <t>Female</t>
  </si>
  <si>
    <t>Tailford</t>
  </si>
  <si>
    <t>V40</t>
  </si>
  <si>
    <t>Claire</t>
  </si>
  <si>
    <t>Gillian</t>
  </si>
  <si>
    <t>Jago</t>
  </si>
  <si>
    <t>V35</t>
  </si>
  <si>
    <t>Sue</t>
  </si>
  <si>
    <t>Gregson</t>
  </si>
  <si>
    <t>Site</t>
  </si>
  <si>
    <t>Results</t>
  </si>
  <si>
    <t>http://www.stuweb.co.uk/race/Rt</t>
  </si>
  <si>
    <t>73 / 10</t>
  </si>
  <si>
    <t>HR Av</t>
  </si>
  <si>
    <t>HR Max</t>
  </si>
  <si>
    <t>Newbury</t>
  </si>
  <si>
    <t>Garry</t>
  </si>
  <si>
    <t>Ellison</t>
  </si>
  <si>
    <t>V55</t>
  </si>
  <si>
    <t>Marc</t>
  </si>
  <si>
    <t>Steele</t>
  </si>
  <si>
    <t>Martin</t>
  </si>
  <si>
    <t>Brown</t>
  </si>
  <si>
    <t>http://results-2015.virginmoneylondonmarathon.com/2015/</t>
  </si>
  <si>
    <t>Michael Hogan's Number</t>
  </si>
  <si>
    <t>Julie Steele's Number</t>
  </si>
  <si>
    <t>152 / 12</t>
  </si>
  <si>
    <t>Hilly</t>
  </si>
  <si>
    <t>App Tarn Guiseley</t>
  </si>
  <si>
    <t>10K  55:55</t>
  </si>
  <si>
    <t>3:54:51</t>
  </si>
  <si>
    <t>3:54:52</t>
  </si>
  <si>
    <t>3:57:38</t>
  </si>
  <si>
    <t>3:58:44</t>
  </si>
  <si>
    <t>4:28:14</t>
  </si>
  <si>
    <t>4:48:37</t>
  </si>
  <si>
    <t>3:34:11</t>
  </si>
  <si>
    <t>5:08:55</t>
  </si>
  <si>
    <t>5:46:04</t>
  </si>
  <si>
    <t>5:12:52</t>
  </si>
  <si>
    <t>Pacing @ 26mins</t>
  </si>
  <si>
    <t>Age #</t>
  </si>
  <si>
    <t>Male #</t>
  </si>
  <si>
    <t>Overall #</t>
  </si>
  <si>
    <t>Age Grade</t>
  </si>
  <si>
    <t>DigiTime</t>
  </si>
  <si>
    <t>Pace</t>
  </si>
  <si>
    <t>1:58:18</t>
  </si>
  <si>
    <t>197 / 11</t>
  </si>
  <si>
    <t>Bluebell Trail</t>
  </si>
  <si>
    <t>Paul</t>
  </si>
  <si>
    <t>Stanhope</t>
  </si>
  <si>
    <t>Christopher Stanhope's number</t>
  </si>
  <si>
    <t>1:41:27</t>
  </si>
  <si>
    <t>1:48:01</t>
  </si>
  <si>
    <t>Gledhill</t>
  </si>
  <si>
    <t>Stephen</t>
  </si>
  <si>
    <t>1:58:07</t>
  </si>
  <si>
    <t>2:00:21</t>
  </si>
  <si>
    <t>F45</t>
  </si>
  <si>
    <t>F40</t>
  </si>
  <si>
    <t>2:02:24</t>
  </si>
  <si>
    <t>Brian</t>
  </si>
  <si>
    <t>Perfitt</t>
  </si>
  <si>
    <t>2:05:49</t>
  </si>
  <si>
    <t>M40</t>
  </si>
  <si>
    <t>Michelle</t>
  </si>
  <si>
    <t>Barstow</t>
  </si>
  <si>
    <t>2:09:14</t>
  </si>
  <si>
    <t>F</t>
  </si>
  <si>
    <t>Ian</t>
  </si>
  <si>
    <t>Storey</t>
  </si>
  <si>
    <t>2:05:32</t>
  </si>
  <si>
    <t>M35</t>
  </si>
  <si>
    <t>http://stainlandlions.com/Club_Races/2015/BluebellResults2015.pdf</t>
  </si>
  <si>
    <t>Waddell</t>
  </si>
  <si>
    <t>Taylor</t>
  </si>
  <si>
    <t>Rhodes</t>
  </si>
  <si>
    <t>Trevor</t>
  </si>
  <si>
    <t>Stow</t>
  </si>
  <si>
    <t>Mistry</t>
  </si>
  <si>
    <t>Reena</t>
  </si>
  <si>
    <t>Sutton</t>
  </si>
  <si>
    <t>Robert</t>
  </si>
  <si>
    <t>Akers</t>
  </si>
  <si>
    <t>Noel</t>
  </si>
  <si>
    <t>McKnight</t>
  </si>
  <si>
    <t xml:space="preserve">Lorraine </t>
  </si>
  <si>
    <t>Anne</t>
  </si>
  <si>
    <t>Barbara</t>
  </si>
  <si>
    <t>Christine</t>
  </si>
  <si>
    <t>MO</t>
  </si>
  <si>
    <t>F35</t>
  </si>
  <si>
    <t>F50</t>
  </si>
  <si>
    <t>M55</t>
  </si>
  <si>
    <t>F55</t>
  </si>
  <si>
    <t>FO</t>
  </si>
  <si>
    <t>20.30</t>
  </si>
  <si>
    <t>26.20</t>
  </si>
  <si>
    <t>26.00</t>
  </si>
  <si>
    <t>38.00</t>
  </si>
  <si>
    <t>24.40</t>
  </si>
  <si>
    <t>24.30</t>
  </si>
  <si>
    <t>23.10</t>
  </si>
  <si>
    <t>22.50</t>
  </si>
  <si>
    <t>22.40</t>
  </si>
  <si>
    <t>22.30</t>
  </si>
  <si>
    <t>21.40</t>
  </si>
  <si>
    <t>21.30</t>
  </si>
  <si>
    <t>20.50</t>
  </si>
  <si>
    <t>20.20</t>
  </si>
  <si>
    <t>20.10</t>
  </si>
  <si>
    <t>19.50</t>
  </si>
  <si>
    <t>19.40</t>
  </si>
  <si>
    <t>19.30</t>
  </si>
  <si>
    <t>19.20</t>
  </si>
  <si>
    <t>19.10</t>
  </si>
  <si>
    <t>18.50</t>
  </si>
  <si>
    <t>18.40</t>
  </si>
  <si>
    <t>17.50</t>
  </si>
  <si>
    <t>17.30</t>
  </si>
  <si>
    <t>16.00</t>
  </si>
  <si>
    <t>London Marathon 2015</t>
  </si>
  <si>
    <t>Manchester Marathon 2015</t>
  </si>
  <si>
    <t>CC</t>
  </si>
  <si>
    <t>kmtomiles</t>
  </si>
  <si>
    <t>YVAA Honley 2015</t>
  </si>
  <si>
    <t>Baildon Boundary Way Half 2015</t>
  </si>
  <si>
    <t>http://my.trumin.com/results/550326a0e4b0f022d2ee80fb</t>
  </si>
  <si>
    <t>http://yvaa.org/2015/15GP1-Honley.htm</t>
  </si>
  <si>
    <t>http://www.ukresults.net/2015/guisgall.html</t>
  </si>
  <si>
    <t>http://baildonrunners.co.uk/</t>
  </si>
  <si>
    <t>Over The Odda 10K 2015</t>
  </si>
  <si>
    <t>Guiseley Gallop 10K 2015</t>
  </si>
  <si>
    <t>https://bookitzone.com/emma_stoney/nz2FFX</t>
  </si>
  <si>
    <t>John Carr 5K Series 1 2015</t>
  </si>
  <si>
    <t>John Carr 5K Series 2 2015</t>
  </si>
  <si>
    <t>John Carr 5K Series 3 2015</t>
  </si>
  <si>
    <t>http://saltairestriders.org.uk/site/</t>
  </si>
  <si>
    <t>Bluebell Trail 10 Mile 2015</t>
  </si>
  <si>
    <t>http://otleyac.org.uk/otley-10-mile-road-race/</t>
  </si>
  <si>
    <t>Otley 10 Mile 2015</t>
  </si>
  <si>
    <t>Arthur's Run</t>
  </si>
  <si>
    <t>29 / 0</t>
  </si>
  <si>
    <t>Vikki</t>
  </si>
  <si>
    <t>Lomas</t>
  </si>
  <si>
    <t>http://www.runforall.com/half-marathon/leeds/</t>
  </si>
  <si>
    <t>http://chiptiming.co.uk/results/?sport=1&amp;year=2015&amp;event=442&amp;race=2302</t>
  </si>
  <si>
    <t>Plusnet Leeds Half Marathon 2015</t>
  </si>
  <si>
    <t>1:20:43</t>
  </si>
  <si>
    <t>1:44:22</t>
  </si>
  <si>
    <t>1:46:21</t>
  </si>
  <si>
    <t>1:48:33</t>
  </si>
  <si>
    <t>1:53:19</t>
  </si>
  <si>
    <t>1:53:51</t>
  </si>
  <si>
    <t>2:01:14</t>
  </si>
  <si>
    <t>2:05:26</t>
  </si>
  <si>
    <t>2:11:03</t>
  </si>
  <si>
    <t>2:16:07</t>
  </si>
  <si>
    <t>2:22:39</t>
  </si>
  <si>
    <t>2:26:47</t>
  </si>
  <si>
    <t>Marsden 10 Mile</t>
  </si>
  <si>
    <t>Helen Windsor 10K</t>
  </si>
  <si>
    <t>YVAA Crossgates</t>
  </si>
  <si>
    <t>York 10K Jane Tomlinson</t>
  </si>
  <si>
    <t>YVAA Knavesmire</t>
  </si>
  <si>
    <t>YVAA Pudsey</t>
  </si>
  <si>
    <t>Kirkstall 7 Mile</t>
  </si>
  <si>
    <t>Horsforth 10K</t>
  </si>
  <si>
    <t>Bridlington Half</t>
  </si>
  <si>
    <t>Day</t>
  </si>
  <si>
    <t>Mo</t>
  </si>
  <si>
    <t>Tu</t>
  </si>
  <si>
    <t>We</t>
  </si>
  <si>
    <t>Th</t>
  </si>
  <si>
    <t>Fr</t>
  </si>
  <si>
    <t>Sa</t>
  </si>
  <si>
    <t>Su</t>
  </si>
  <si>
    <t>Run?</t>
  </si>
  <si>
    <t>Yes</t>
  </si>
  <si>
    <t>Done</t>
  </si>
  <si>
    <t>No</t>
  </si>
  <si>
    <t>Maybe</t>
  </si>
  <si>
    <t>0:31:13</t>
  </si>
  <si>
    <t>30:00</t>
  </si>
  <si>
    <t>http://www.horsforthharriers.co.uk/abc.php</t>
  </si>
  <si>
    <t>Terrain</t>
  </si>
  <si>
    <t>Trail</t>
  </si>
  <si>
    <t>Road</t>
  </si>
  <si>
    <t>Multi</t>
  </si>
  <si>
    <t>Apperley Bridge Canter 2015</t>
  </si>
  <si>
    <t>23:13</t>
  </si>
  <si>
    <t>83 / 73</t>
  </si>
  <si>
    <t>John Carr 5K</t>
  </si>
  <si>
    <t>3M:23:16; 2M: 14:48; 1M: 6:54; 1K: 4:13</t>
  </si>
  <si>
    <t>Median</t>
  </si>
  <si>
    <t>17:28</t>
  </si>
  <si>
    <t>20:57</t>
  </si>
  <si>
    <t>21:13</t>
  </si>
  <si>
    <t>21:41</t>
  </si>
  <si>
    <t>Craig</t>
  </si>
  <si>
    <t>Bingham</t>
  </si>
  <si>
    <t>22:18</t>
  </si>
  <si>
    <t>22:25</t>
  </si>
  <si>
    <t>23:16</t>
  </si>
  <si>
    <t>Christopher</t>
  </si>
  <si>
    <t>23:33</t>
  </si>
  <si>
    <t>25:42</t>
  </si>
  <si>
    <t>25:59</t>
  </si>
  <si>
    <t>28:06</t>
  </si>
  <si>
    <t>29:32</t>
  </si>
  <si>
    <t>31:55</t>
  </si>
  <si>
    <t>Sheppard</t>
  </si>
  <si>
    <t>33:48</t>
  </si>
  <si>
    <t>34:18</t>
  </si>
  <si>
    <t>Not quite 5K</t>
  </si>
  <si>
    <t>Very close to 5K</t>
  </si>
  <si>
    <t>24:.5</t>
  </si>
  <si>
    <t>28:.5</t>
  </si>
  <si>
    <t>30:29</t>
  </si>
  <si>
    <t>M70</t>
  </si>
  <si>
    <t>James</t>
  </si>
  <si>
    <t>Goodall</t>
  </si>
  <si>
    <t>Mick</t>
  </si>
  <si>
    <t>Hogan</t>
  </si>
  <si>
    <t>Daniel</t>
  </si>
  <si>
    <t>Kirkham</t>
  </si>
  <si>
    <t>Kim</t>
  </si>
  <si>
    <t>Joanne</t>
  </si>
  <si>
    <t>Smith-Eccles</t>
  </si>
  <si>
    <t>Alison</t>
  </si>
  <si>
    <t>Hartley</t>
  </si>
  <si>
    <t>M</t>
  </si>
  <si>
    <t>Delta</t>
  </si>
  <si>
    <t>1:55:57</t>
  </si>
  <si>
    <t>1:57:57</t>
  </si>
  <si>
    <t>Chris</t>
  </si>
  <si>
    <t>Everett</t>
  </si>
  <si>
    <t>Dawn</t>
  </si>
  <si>
    <t>0:53:32</t>
  </si>
  <si>
    <t>0:55:15</t>
  </si>
  <si>
    <t>0:56:52</t>
  </si>
  <si>
    <t>0:59:57</t>
  </si>
  <si>
    <t>1:00:57</t>
  </si>
  <si>
    <t>1:04:11</t>
  </si>
  <si>
    <t>1:15:35</t>
  </si>
  <si>
    <t>http://www.runbritainrankings.com/results/results.aspx?meetingid=135123</t>
  </si>
  <si>
    <t>Ripon 10 Mile</t>
  </si>
  <si>
    <t>80:15</t>
  </si>
  <si>
    <t>89:51</t>
  </si>
  <si>
    <t>20:30</t>
  </si>
  <si>
    <t>(blank)</t>
  </si>
  <si>
    <t>Column Labels</t>
  </si>
  <si>
    <t>Average of Delta</t>
  </si>
  <si>
    <t>11M</t>
  </si>
  <si>
    <t>Half</t>
  </si>
  <si>
    <t>Full</t>
  </si>
  <si>
    <t>Delta Min/Mile</t>
  </si>
  <si>
    <t>Last Name</t>
  </si>
  <si>
    <t>51:00</t>
  </si>
  <si>
    <t>53:50</t>
  </si>
  <si>
    <t>56:52</t>
  </si>
  <si>
    <t>65:40</t>
  </si>
  <si>
    <t>65:10</t>
  </si>
  <si>
    <t>81:39</t>
  </si>
  <si>
    <t>Name</t>
  </si>
  <si>
    <t>James Goodall</t>
  </si>
  <si>
    <t>Garry Ellison</t>
  </si>
  <si>
    <t>Taylor Waddell</t>
  </si>
  <si>
    <t>Gareth Harland</t>
  </si>
  <si>
    <t>Christopher Stanhope</t>
  </si>
  <si>
    <t>Paul Stanhope</t>
  </si>
  <si>
    <t>Robert Sutton</t>
  </si>
  <si>
    <t>Ann Kisluk</t>
  </si>
  <si>
    <t>David Goodyear</t>
  </si>
  <si>
    <t>Claire Tailford</t>
  </si>
  <si>
    <t>Brian Perfitt</t>
  </si>
  <si>
    <t>Daniel Kirkham</t>
  </si>
  <si>
    <t>Reena Mistry</t>
  </si>
  <si>
    <t>Craig Bingham</t>
  </si>
  <si>
    <t>Sarah Rawlings</t>
  </si>
  <si>
    <t>Stephen Gledhill</t>
  </si>
  <si>
    <t>Kim James</t>
  </si>
  <si>
    <t>Ian Storey</t>
  </si>
  <si>
    <t>Dawn Hogan</t>
  </si>
  <si>
    <t>Mick Hogan</t>
  </si>
  <si>
    <t>Joanne Smith-Eccles</t>
  </si>
  <si>
    <t>Gillian Jago</t>
  </si>
  <si>
    <t>Michelle Barstow</t>
  </si>
  <si>
    <t>Barbara Stow</t>
  </si>
  <si>
    <t>Ian Stow</t>
  </si>
  <si>
    <t>Christine Rhodes</t>
  </si>
  <si>
    <t>Trevor Rhodes</t>
  </si>
  <si>
    <t>Chris Everett</t>
  </si>
  <si>
    <t>Alison Hartley</t>
  </si>
  <si>
    <t>Marc Steele</t>
  </si>
  <si>
    <t>Martin Steele</t>
  </si>
  <si>
    <t>Sue Gregson</t>
  </si>
  <si>
    <t>Gillian Brown</t>
  </si>
  <si>
    <t>Anne Akers</t>
  </si>
  <si>
    <t>Noel Akers</t>
  </si>
  <si>
    <t>Lorraine  McKnight</t>
  </si>
  <si>
    <t>David Sheppard</t>
  </si>
  <si>
    <t>Vikki Lomas</t>
  </si>
  <si>
    <t>Brathay Windermere Marathon 2015</t>
  </si>
  <si>
    <t>3:58:17</t>
  </si>
  <si>
    <t>http://www.brathaywindermeremarathon.org.uk/the-marathon.aspx</t>
  </si>
  <si>
    <t>MOPEN</t>
  </si>
  <si>
    <t>Ravenscar Half 2015</t>
  </si>
  <si>
    <t>http://www.srmrt.org.uk/wp-content/uploads/2015/05/ravhalfmarathon15results.pdf</t>
  </si>
  <si>
    <t>Think this is XC</t>
  </si>
  <si>
    <t>3:10:18</t>
  </si>
  <si>
    <t>53:40</t>
  </si>
  <si>
    <t>98 / 16</t>
  </si>
  <si>
    <t>App Yorks Water Emmerdale</t>
  </si>
  <si>
    <t>23:02</t>
  </si>
  <si>
    <t>400m: 1:12; 2M: 14:56; 1M: 7:09; 1K: 3:38</t>
  </si>
  <si>
    <t>YVAA Kirkstall 2015</t>
  </si>
  <si>
    <t>Climb (m)</t>
  </si>
  <si>
    <t>fttometres</t>
  </si>
  <si>
    <t>Route</t>
  </si>
  <si>
    <t>http://www.mapmyrun.com/routes/view/354078635</t>
  </si>
  <si>
    <t>17:17</t>
  </si>
  <si>
    <t>20:38</t>
  </si>
  <si>
    <t>21:29</t>
  </si>
  <si>
    <t>21:51</t>
  </si>
  <si>
    <t>24:45</t>
  </si>
  <si>
    <t>25:06</t>
  </si>
  <si>
    <t>25:09</t>
  </si>
  <si>
    <t xml:space="preserve">Ian </t>
  </si>
  <si>
    <t>storey</t>
  </si>
  <si>
    <t>25:19</t>
  </si>
  <si>
    <t>Vanessa</t>
  </si>
  <si>
    <t>Groom</t>
  </si>
  <si>
    <t>27:19</t>
  </si>
  <si>
    <t xml:space="preserve">Alison </t>
  </si>
  <si>
    <t xml:space="preserve">Hartley </t>
  </si>
  <si>
    <t>28:29</t>
  </si>
  <si>
    <t>28:48</t>
  </si>
  <si>
    <t>28:55</t>
  </si>
  <si>
    <t>29:06</t>
  </si>
  <si>
    <t>29:41</t>
  </si>
  <si>
    <t>30:27</t>
  </si>
  <si>
    <t>32:44</t>
  </si>
  <si>
    <t>32:54</t>
  </si>
  <si>
    <t>35:24</t>
  </si>
  <si>
    <t>Tricia</t>
  </si>
  <si>
    <t>Grant</t>
  </si>
  <si>
    <t>35:46</t>
  </si>
  <si>
    <t>YVAA Lythe Whitby 2015</t>
  </si>
  <si>
    <t>http://yvaa.org/</t>
  </si>
  <si>
    <t>2 Hour journey</t>
  </si>
  <si>
    <t>http://www.halifaxharriers.co.uk/club/club-races/helen-windsor-10k/</t>
  </si>
  <si>
    <t>http://www.yvaa.org/</t>
  </si>
  <si>
    <t>Pudsey 10K 2015</t>
  </si>
  <si>
    <t>https://www.pudseypacers.com/events/pudsey-10k</t>
  </si>
  <si>
    <t>http://www.harrogate-harriers.co.uk/harrogate10k/harrogate-town-centre-10k-2015/</t>
  </si>
  <si>
    <t>Humber Bridge Half 2015</t>
  </si>
  <si>
    <t>http://www.humber-half.org.uk/</t>
  </si>
  <si>
    <t>http://www.humber-half.org.uk/theroute</t>
  </si>
  <si>
    <t>Ilkley Harriers Trail 2015</t>
  </si>
  <si>
    <t>http://www.ilkleyharriers.co.uk/index.php?page=trail</t>
  </si>
  <si>
    <t>https://www.google.com/maps/d/viewer?t=h&amp;ll=53.944973,-1.823902&amp;ie=UTF8&amp;msa=0&amp;spn=0.043091,0.131836&amp;z=14&amp;hl=en&amp;mid=zLti_stfYvF4.kGuDCMZCeXsU</t>
  </si>
  <si>
    <t>50:58</t>
  </si>
  <si>
    <t>151 / 105</t>
  </si>
  <si>
    <t>YVAA Kirkstall 6M</t>
  </si>
  <si>
    <t>52:49</t>
  </si>
  <si>
    <t>91 Points</t>
  </si>
  <si>
    <t>64:21</t>
  </si>
  <si>
    <t>50 Points</t>
  </si>
  <si>
    <t>44:20</t>
  </si>
  <si>
    <t>141 Points</t>
  </si>
  <si>
    <t>45:30</t>
  </si>
  <si>
    <t>127 Points</t>
  </si>
  <si>
    <t>47:29</t>
  </si>
  <si>
    <t>106 Points</t>
  </si>
  <si>
    <t>49:48</t>
  </si>
  <si>
    <t>95 Points</t>
  </si>
  <si>
    <t>50:03</t>
  </si>
  <si>
    <t>92 Points</t>
  </si>
  <si>
    <t>50:53</t>
  </si>
  <si>
    <t>84 Points</t>
  </si>
  <si>
    <t>61:40</t>
  </si>
  <si>
    <t>52 Points</t>
  </si>
  <si>
    <t>http://www.yvaa.org/2015/15GP2-Kirkstall.htm</t>
  </si>
  <si>
    <t>52:15</t>
  </si>
  <si>
    <t>121 / 63</t>
  </si>
  <si>
    <t>Apperley Bridge Canter 10K</t>
  </si>
  <si>
    <t>http://www.ilkleyharriers.co.uk/trail/2015%20Ilkley%20Trail%20Race%20results.pdf</t>
  </si>
  <si>
    <t>57:25</t>
  </si>
  <si>
    <t>WSEN</t>
  </si>
  <si>
    <t>63:39</t>
  </si>
  <si>
    <t>68:35</t>
  </si>
  <si>
    <t>W40</t>
  </si>
  <si>
    <t>74:50</t>
  </si>
  <si>
    <t>78:19</t>
  </si>
  <si>
    <t>W55</t>
  </si>
  <si>
    <t>78:37</t>
  </si>
  <si>
    <t>W50</t>
  </si>
  <si>
    <t>Edinburgh Marathon Festival Half 2015</t>
  </si>
  <si>
    <t>46:08</t>
  </si>
  <si>
    <t>47:13</t>
  </si>
  <si>
    <t>49:06</t>
  </si>
  <si>
    <t>51:12</t>
  </si>
  <si>
    <t>51:13</t>
  </si>
  <si>
    <t>52:34</t>
  </si>
  <si>
    <t>53:59</t>
  </si>
  <si>
    <t>54:40</t>
  </si>
  <si>
    <t>55:44</t>
  </si>
  <si>
    <t>57:17</t>
  </si>
  <si>
    <t>58:07</t>
  </si>
  <si>
    <t>58:40</t>
  </si>
  <si>
    <t>Richard</t>
  </si>
  <si>
    <t>Phelps</t>
  </si>
  <si>
    <t>58:44</t>
  </si>
  <si>
    <t>Helen</t>
  </si>
  <si>
    <t>http://www.results.edinburgh-marathon.com/</t>
  </si>
  <si>
    <t>Abersoch 10K 2015</t>
  </si>
  <si>
    <t>Freeman</t>
  </si>
  <si>
    <t>58:29</t>
  </si>
  <si>
    <t>WAVA</t>
  </si>
  <si>
    <t>Danefield Relay 2015</t>
  </si>
  <si>
    <t>3 x 3 Miles; 3 x £2.50</t>
  </si>
  <si>
    <t>Washburn Relay 2015</t>
  </si>
  <si>
    <t>3 x 3.2 - 4 miles</t>
  </si>
  <si>
    <t>Golden Acre Relay 2015</t>
  </si>
  <si>
    <t>3 x 2.75 miles</t>
  </si>
  <si>
    <t>http://www.fellandale.com/index.php/danefield-relay</t>
  </si>
  <si>
    <t>http://otleyac.org.uk/washburn-valley-relays/</t>
  </si>
  <si>
    <t>http://www.abbeyrunners.co.uk/golden-acre-relay/</t>
  </si>
  <si>
    <t>32:18</t>
  </si>
  <si>
    <t>Hill / Speed work</t>
  </si>
  <si>
    <t>22:30</t>
  </si>
  <si>
    <t>23:01</t>
  </si>
  <si>
    <t>1:49:54</t>
  </si>
  <si>
    <t>App Kirkstall Return</t>
  </si>
  <si>
    <t>54:54</t>
  </si>
  <si>
    <t xml:space="preserve">42 / </t>
  </si>
  <si>
    <t>App Calverley Esholt</t>
  </si>
  <si>
    <t>53:12</t>
  </si>
  <si>
    <t>http://www.vikingstriders.co.uk/riverbank-challenge</t>
  </si>
  <si>
    <t>Riverbank Challenge Goole 2015</t>
  </si>
  <si>
    <t>http://yvaa.org/2015/15GP3-Lythe.htm</t>
  </si>
  <si>
    <t>Fiona</t>
  </si>
  <si>
    <t>Howard</t>
  </si>
  <si>
    <t>3:29:48</t>
  </si>
  <si>
    <t>1:17:43</t>
  </si>
  <si>
    <t>Start</t>
  </si>
  <si>
    <t>54:30</t>
  </si>
  <si>
    <t>App Canal Calverley</t>
  </si>
  <si>
    <t>Leeds 10K 2015</t>
  </si>
  <si>
    <t>http://www.runforall.com/10k/leeds/race-information/</t>
  </si>
  <si>
    <t>Expensive</t>
  </si>
  <si>
    <t>am</t>
  </si>
  <si>
    <t>pm</t>
  </si>
  <si>
    <t>Otley 10M</t>
  </si>
  <si>
    <t>http://ukresults.net/2015/apperley.html</t>
  </si>
  <si>
    <t>Otley 10M 2015</t>
  </si>
  <si>
    <t>Brian Sean</t>
  </si>
  <si>
    <t>M17</t>
  </si>
  <si>
    <t>1:17:15</t>
  </si>
  <si>
    <t>1:17:26</t>
  </si>
  <si>
    <t>1:18:50</t>
  </si>
  <si>
    <t>1:28:46</t>
  </si>
  <si>
    <t>1:30:17</t>
  </si>
  <si>
    <t>1:31:17</t>
  </si>
  <si>
    <t>1:33:13</t>
  </si>
  <si>
    <t>1:33:40</t>
  </si>
  <si>
    <t>1:38:07</t>
  </si>
  <si>
    <t>Used Chris' Number</t>
  </si>
  <si>
    <t>Morecambe 10K 2015</t>
  </si>
  <si>
    <t>43:22</t>
  </si>
  <si>
    <t>Lisa</t>
  </si>
  <si>
    <t>Butcher</t>
  </si>
  <si>
    <t>58:53</t>
  </si>
  <si>
    <t>93:40</t>
  </si>
  <si>
    <t>http://www.runrocknroll.com/liverpool/#</t>
  </si>
  <si>
    <t>http://www.runrocknroll.com/liverpool/the-races/results/</t>
  </si>
  <si>
    <t>Rock 'n' Roll Liverpool Half 2015</t>
  </si>
  <si>
    <t>Myers</t>
  </si>
  <si>
    <t>2:17:05</t>
  </si>
  <si>
    <t>Rock 'n' Roll Liverpool Marathon 2015</t>
  </si>
  <si>
    <t>1:58:29</t>
  </si>
  <si>
    <t>1:58:24</t>
  </si>
  <si>
    <t>2:16:41</t>
  </si>
  <si>
    <t>2:19:44</t>
  </si>
  <si>
    <t>2:16:44</t>
  </si>
  <si>
    <t>3:01:07</t>
  </si>
  <si>
    <t>1:59:28</t>
  </si>
  <si>
    <t>5:29:27</t>
  </si>
  <si>
    <t>Coto Bello Trail 13K 2015</t>
  </si>
  <si>
    <t>1:42:51</t>
  </si>
  <si>
    <t>2:18:49</t>
  </si>
  <si>
    <t>FV</t>
  </si>
  <si>
    <t>MV</t>
  </si>
  <si>
    <t>http://www.mapmyrun.com/gb/sowerby-bridge-eng/helen-windsor-10k-route-2646597</t>
  </si>
  <si>
    <t>Booked</t>
  </si>
  <si>
    <t>1:17:39</t>
  </si>
  <si>
    <t>125 / 6</t>
  </si>
  <si>
    <t>WS13 Woodhall Hills</t>
  </si>
  <si>
    <t>Rush Rhubarb 2015</t>
  </si>
  <si>
    <t>PM</t>
  </si>
  <si>
    <t>http://www.pudseybramley.com/rush-around-the-rhubarb/</t>
  </si>
  <si>
    <t>26:20</t>
  </si>
  <si>
    <t>28:04</t>
  </si>
  <si>
    <t>32:06</t>
  </si>
  <si>
    <t>F30</t>
  </si>
  <si>
    <t>Running as Kim James</t>
  </si>
  <si>
    <t>S2015</t>
  </si>
  <si>
    <t>CC?</t>
  </si>
  <si>
    <t>48:23</t>
  </si>
  <si>
    <t>Running as Richard Phelps</t>
  </si>
  <si>
    <t>55:31</t>
  </si>
  <si>
    <t>56:30</t>
  </si>
  <si>
    <t>Annie</t>
  </si>
  <si>
    <t>59:20</t>
  </si>
  <si>
    <t>1:00:49</t>
  </si>
  <si>
    <t>1:14:17</t>
  </si>
  <si>
    <t>Lister Park Race For Life 2015</t>
  </si>
  <si>
    <t>Clare</t>
  </si>
  <si>
    <t>Fletcher</t>
  </si>
  <si>
    <t>27:50</t>
  </si>
  <si>
    <t>Freckleton Half Marathon 2015</t>
  </si>
  <si>
    <t>1:39:48</t>
  </si>
  <si>
    <t>Bolton 10K 2015</t>
  </si>
  <si>
    <t>53:37</t>
  </si>
  <si>
    <t>53:38</t>
  </si>
  <si>
    <t>Bridlington Easter 5M Dash 2015</t>
  </si>
  <si>
    <t>Ackworth Half 2015</t>
  </si>
  <si>
    <t>Meanwood Valley Trail 2015</t>
  </si>
  <si>
    <t>Reading Half 2015</t>
  </si>
  <si>
    <t>3:06:22</t>
  </si>
  <si>
    <t>49:53</t>
  </si>
  <si>
    <t>Thirsk 10 Mile 2015</t>
  </si>
  <si>
    <t>1:16:40</t>
  </si>
  <si>
    <t>Gooodyear</t>
  </si>
  <si>
    <t>1:25:29</t>
  </si>
  <si>
    <t>East Hull 20 Mile 2015</t>
  </si>
  <si>
    <t>PB course</t>
  </si>
  <si>
    <t>2:53:55</t>
  </si>
  <si>
    <t>Tim</t>
  </si>
  <si>
    <t>Wrigglesworth</t>
  </si>
  <si>
    <t>2:56:22</t>
  </si>
  <si>
    <t>2:57:35</t>
  </si>
  <si>
    <t>2:53:57</t>
  </si>
  <si>
    <t>3:17:43</t>
  </si>
  <si>
    <t>Trimpell 20 Mile 2015</t>
  </si>
  <si>
    <t>3:39:42</t>
  </si>
  <si>
    <t>Keighley BigK 10K 2015</t>
  </si>
  <si>
    <t>49:43</t>
  </si>
  <si>
    <t>53:07</t>
  </si>
  <si>
    <t>53:56</t>
  </si>
  <si>
    <t>1:46:09</t>
  </si>
  <si>
    <t>1:03:53</t>
  </si>
  <si>
    <t>1:22:06</t>
  </si>
  <si>
    <t>1:00:24</t>
  </si>
  <si>
    <t>1:08:30</t>
  </si>
  <si>
    <t>1:25:17</t>
  </si>
  <si>
    <t>http://www.chiptiming.co.uk/results/?sport=1&amp;year=2015&amp;event=375&amp;race=1287&amp;page=3</t>
  </si>
  <si>
    <t>M45</t>
  </si>
  <si>
    <t>M60</t>
  </si>
  <si>
    <t>Climb m</t>
  </si>
  <si>
    <t>42:55</t>
  </si>
  <si>
    <t>YVAA Alwoodley 4.5m</t>
  </si>
  <si>
    <t>YVAA Alwoodley 2015</t>
  </si>
  <si>
    <t>44:52</t>
  </si>
  <si>
    <t>45:57</t>
  </si>
  <si>
    <t>36:58</t>
  </si>
  <si>
    <t>40:52</t>
  </si>
  <si>
    <t>43:01</t>
  </si>
  <si>
    <t>44:44</t>
  </si>
  <si>
    <t>43:26</t>
  </si>
  <si>
    <t>App Bridge - Thackley - Avenue</t>
  </si>
  <si>
    <t>1:39:18</t>
  </si>
  <si>
    <t>2:02:22</t>
  </si>
  <si>
    <t>1:53:55</t>
  </si>
  <si>
    <t>1:55:58</t>
  </si>
  <si>
    <t>1:55:54</t>
  </si>
  <si>
    <t>1:56:48</t>
  </si>
  <si>
    <t>1:59:21</t>
  </si>
  <si>
    <t>Amanda</t>
  </si>
  <si>
    <t>1:40:33</t>
  </si>
  <si>
    <t>1:43:40</t>
  </si>
  <si>
    <t>2:23:08</t>
  </si>
  <si>
    <t>2:29:32</t>
  </si>
  <si>
    <t>2:29:34</t>
  </si>
  <si>
    <t>Ran with Claire Tailford</t>
  </si>
  <si>
    <t>Ran with Amanda Wrigglesworth</t>
  </si>
  <si>
    <t>Asda Foundation Penine 2015</t>
  </si>
  <si>
    <t>1:05:56</t>
  </si>
  <si>
    <t>http://www.madbullevents.com/#!about1/cxbb</t>
  </si>
  <si>
    <t>Race The Train 2015</t>
  </si>
  <si>
    <t>1:26:31</t>
  </si>
  <si>
    <t>59:26</t>
  </si>
  <si>
    <t>Suffer</t>
  </si>
  <si>
    <t>185 / 138</t>
  </si>
  <si>
    <t>59:32</t>
  </si>
  <si>
    <t>Helen Windsor 10K 2015</t>
  </si>
  <si>
    <t>0:53:35</t>
  </si>
  <si>
    <t>0:57:26</t>
  </si>
  <si>
    <t>0:59:32</t>
  </si>
  <si>
    <t>1:00:46</t>
  </si>
  <si>
    <t>1:01:03</t>
  </si>
  <si>
    <t>1:01:15</t>
  </si>
  <si>
    <t>App Yorks Water Emmerdale Canal</t>
  </si>
  <si>
    <t>HPH Summer Mile 2015</t>
  </si>
  <si>
    <t>Eccup 10 Mile 2015</t>
  </si>
  <si>
    <t>0:09:09</t>
  </si>
  <si>
    <t>0:06:39</t>
  </si>
  <si>
    <t>0:06:40</t>
  </si>
  <si>
    <t>Southport Half 2015</t>
  </si>
  <si>
    <t>Harrogate Town Centre 10K 2015</t>
  </si>
  <si>
    <t>Rebecca</t>
  </si>
  <si>
    <t>Trueman</t>
  </si>
  <si>
    <t>1:15:10</t>
  </si>
  <si>
    <t>1:24:34</t>
  </si>
  <si>
    <t>1:24:35</t>
  </si>
  <si>
    <t>1:27:31</t>
  </si>
  <si>
    <t>1:34:59</t>
  </si>
  <si>
    <t>1:43:36</t>
  </si>
  <si>
    <t>1:45:23</t>
  </si>
  <si>
    <t>http://www.runbritainrankings.com/results/results.aspx?meetingid=130426&amp;pagenum=3</t>
  </si>
  <si>
    <t>Annie Kisluk</t>
  </si>
  <si>
    <t>Tim Wrigglesworth</t>
  </si>
  <si>
    <t/>
  </si>
  <si>
    <t>Fiona Howard</t>
  </si>
  <si>
    <t>David Gooodyear</t>
  </si>
  <si>
    <t>Ian  storey</t>
  </si>
  <si>
    <t>Vanessa Groom</t>
  </si>
  <si>
    <t xml:space="preserve">Alison  Hartley </t>
  </si>
  <si>
    <t>Tricia Grant</t>
  </si>
  <si>
    <t>Anne Kisluk</t>
  </si>
  <si>
    <t>Richard Phelps</t>
  </si>
  <si>
    <t>Helen Freeman</t>
  </si>
  <si>
    <t>Robert Taylor</t>
  </si>
  <si>
    <t>Lisa Butcher</t>
  </si>
  <si>
    <t>Brian Sean Perfitt</t>
  </si>
  <si>
    <t>Clare Fletcher</t>
  </si>
  <si>
    <t>Sarah Myers</t>
  </si>
  <si>
    <t>Amanda Wrigglesworth</t>
  </si>
  <si>
    <t>Rebecca Trueman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</si>
</sst>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%"/>
    <numFmt numFmtId="165" formatCode="0.0"/>
    <numFmt numFmtId="166" formatCode="[$-F800]dddd\,\ mmmm\ dd\,\ yyyy"/>
    <numFmt numFmtId="167" formatCode="0.00_ ;[Red]\-0.00\ "/>
    <numFmt numFmtId="168" formatCode="&quot;£&quot;#,##0.00"/>
  </numFmts>
  <fonts count="73" x14ac:knownFonts="1">
    <font>
      <sz val="10"/>
      <color indexed="8"/>
      <name val="Tahom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Tahoma"/>
      <family val="2"/>
    </font>
    <font>
      <b/>
      <sz val="10"/>
      <color indexed="8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Tahoma"/>
      <family val="2"/>
    </font>
    <font>
      <b/>
      <sz val="14"/>
      <color indexed="8"/>
      <name val="Tahoma"/>
      <family val="2"/>
    </font>
    <font>
      <sz val="14"/>
      <color indexed="8"/>
      <name val="Tahoma"/>
      <family val="2"/>
    </font>
    <font>
      <u/>
      <sz val="10"/>
      <color theme="10"/>
      <name val="Tahoma"/>
      <family val="2"/>
    </font>
    <font>
      <sz val="10"/>
      <color indexed="8"/>
      <name val="Verdana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62" fillId="0" borderId="0"/>
    <xf numFmtId="0" fontId="70" fillId="0" borderId="0" applyNumberFormat="0" applyFill="0" applyBorder="0" applyAlignment="0" applyProtection="0"/>
    <xf numFmtId="0" fontId="19" fillId="0" borderId="0"/>
  </cellStyleXfs>
  <cellXfs count="228">
    <xf numFmtId="0" fontId="0" fillId="0" borderId="0" xfId="0"/>
    <xf numFmtId="0" fontId="64" fillId="0" borderId="0" xfId="0" applyFont="1"/>
    <xf numFmtId="2" fontId="64" fillId="0" borderId="0" xfId="0" applyNumberFormat="1" applyFont="1"/>
    <xf numFmtId="2" fontId="0" fillId="0" borderId="0" xfId="0" applyNumberFormat="1"/>
    <xf numFmtId="1" fontId="64" fillId="0" borderId="0" xfId="0" applyNumberFormat="1" applyFont="1"/>
    <xf numFmtId="1" fontId="0" fillId="0" borderId="0" xfId="0" applyNumberFormat="1"/>
    <xf numFmtId="164" fontId="0" fillId="0" borderId="0" xfId="0" applyNumberFormat="1"/>
    <xf numFmtId="15" fontId="0" fillId="0" borderId="0" xfId="0" applyNumberFormat="1"/>
    <xf numFmtId="0" fontId="63" fillId="0" borderId="0" xfId="0" applyFont="1"/>
    <xf numFmtId="165" fontId="0" fillId="0" borderId="0" xfId="0" applyNumberFormat="1"/>
    <xf numFmtId="14" fontId="0" fillId="0" borderId="0" xfId="0" applyNumberFormat="1"/>
    <xf numFmtId="0" fontId="62" fillId="0" borderId="0" xfId="1"/>
    <xf numFmtId="0" fontId="62" fillId="0" borderId="0" xfId="1" applyAlignment="1">
      <alignment wrapText="1"/>
    </xf>
    <xf numFmtId="166" fontId="62" fillId="0" borderId="0" xfId="1" applyNumberFormat="1"/>
    <xf numFmtId="2" fontId="62" fillId="0" borderId="0" xfId="1" applyNumberFormat="1"/>
    <xf numFmtId="0" fontId="61" fillId="0" borderId="0" xfId="1" applyFont="1"/>
    <xf numFmtId="165" fontId="62" fillId="0" borderId="0" xfId="1" applyNumberFormat="1"/>
    <xf numFmtId="0" fontId="60" fillId="0" borderId="0" xfId="1" applyFont="1"/>
    <xf numFmtId="10" fontId="64" fillId="0" borderId="0" xfId="0" applyNumberFormat="1" applyFont="1"/>
    <xf numFmtId="10" fontId="0" fillId="0" borderId="0" xfId="0" applyNumberFormat="1"/>
    <xf numFmtId="0" fontId="59" fillId="0" borderId="0" xfId="1" applyFont="1"/>
    <xf numFmtId="165" fontId="64" fillId="0" borderId="0" xfId="0" applyNumberFormat="1" applyFont="1"/>
    <xf numFmtId="0" fontId="58" fillId="0" borderId="0" xfId="1" applyFont="1"/>
    <xf numFmtId="0" fontId="57" fillId="0" borderId="0" xfId="1" applyFont="1"/>
    <xf numFmtId="0" fontId="56" fillId="0" borderId="0" xfId="1" applyFont="1"/>
    <xf numFmtId="0" fontId="55" fillId="0" borderId="0" xfId="1" applyFont="1"/>
    <xf numFmtId="1" fontId="62" fillId="0" borderId="0" xfId="1" applyNumberFormat="1"/>
    <xf numFmtId="1" fontId="62" fillId="0" borderId="0" xfId="1" applyNumberFormat="1" applyAlignment="1">
      <alignment wrapText="1"/>
    </xf>
    <xf numFmtId="0" fontId="54" fillId="0" borderId="0" xfId="1" applyFont="1"/>
    <xf numFmtId="0" fontId="53" fillId="0" borderId="0" xfId="1" applyFont="1"/>
    <xf numFmtId="164" fontId="64" fillId="0" borderId="0" xfId="0" applyNumberFormat="1" applyFont="1"/>
    <xf numFmtId="15" fontId="64" fillId="0" borderId="0" xfId="0" applyNumberFormat="1" applyFont="1"/>
    <xf numFmtId="0" fontId="52" fillId="0" borderId="0" xfId="1" applyFont="1"/>
    <xf numFmtId="0" fontId="64" fillId="0" borderId="0" xfId="0" applyNumberFormat="1" applyFont="1"/>
    <xf numFmtId="0" fontId="0" fillId="0" borderId="0" xfId="0" applyNumberFormat="1"/>
    <xf numFmtId="0" fontId="63" fillId="0" borderId="0" xfId="0" applyNumberFormat="1" applyFont="1"/>
    <xf numFmtId="0" fontId="51" fillId="0" borderId="0" xfId="1" applyFont="1"/>
    <xf numFmtId="2" fontId="63" fillId="0" borderId="0" xfId="0" applyNumberFormat="1" applyFont="1"/>
    <xf numFmtId="14" fontId="63" fillId="0" borderId="0" xfId="0" applyNumberFormat="1" applyFont="1"/>
    <xf numFmtId="0" fontId="50" fillId="0" borderId="0" xfId="1" applyFont="1"/>
    <xf numFmtId="0" fontId="49" fillId="0" borderId="0" xfId="1" applyFont="1"/>
    <xf numFmtId="46" fontId="62" fillId="0" borderId="0" xfId="1" applyNumberFormat="1"/>
    <xf numFmtId="20" fontId="62" fillId="0" borderId="0" xfId="1" applyNumberFormat="1"/>
    <xf numFmtId="0" fontId="48" fillId="0" borderId="0" xfId="1" applyFont="1"/>
    <xf numFmtId="0" fontId="47" fillId="0" borderId="0" xfId="1" applyFont="1"/>
    <xf numFmtId="2" fontId="47" fillId="0" borderId="0" xfId="1" applyNumberFormat="1" applyFont="1"/>
    <xf numFmtId="0" fontId="46" fillId="0" borderId="0" xfId="1" applyFont="1"/>
    <xf numFmtId="21" fontId="62" fillId="0" borderId="0" xfId="1" applyNumberFormat="1"/>
    <xf numFmtId="0" fontId="45" fillId="0" borderId="0" xfId="1" applyFont="1"/>
    <xf numFmtId="0" fontId="44" fillId="0" borderId="0" xfId="1" applyFont="1"/>
    <xf numFmtId="0" fontId="43" fillId="0" borderId="0" xfId="1" applyFont="1"/>
    <xf numFmtId="0" fontId="42" fillId="0" borderId="0" xfId="1" applyFont="1"/>
    <xf numFmtId="0" fontId="41" fillId="0" borderId="0" xfId="1" applyFont="1"/>
    <xf numFmtId="0" fontId="40" fillId="0" borderId="0" xfId="1" applyFont="1"/>
    <xf numFmtId="2" fontId="40" fillId="0" borderId="0" xfId="1" applyNumberFormat="1" applyFont="1"/>
    <xf numFmtId="0" fontId="67" fillId="0" borderId="0" xfId="0" applyFont="1"/>
    <xf numFmtId="2" fontId="67" fillId="0" borderId="0" xfId="0" applyNumberFormat="1" applyFont="1"/>
    <xf numFmtId="164" fontId="67" fillId="0" borderId="0" xfId="0" applyNumberFormat="1" applyFont="1"/>
    <xf numFmtId="0" fontId="67" fillId="0" borderId="0" xfId="0" applyNumberFormat="1" applyFont="1"/>
    <xf numFmtId="164" fontId="67" fillId="0" borderId="0" xfId="0" quotePrefix="1" applyNumberFormat="1" applyFont="1"/>
    <xf numFmtId="2" fontId="39" fillId="0" borderId="0" xfId="1" applyNumberFormat="1" applyFont="1"/>
    <xf numFmtId="0" fontId="39" fillId="0" borderId="0" xfId="1" applyFont="1"/>
    <xf numFmtId="0" fontId="38" fillId="0" borderId="0" xfId="1" applyFont="1"/>
    <xf numFmtId="2" fontId="38" fillId="0" borderId="0" xfId="1" applyNumberFormat="1" applyFont="1"/>
    <xf numFmtId="2" fontId="37" fillId="0" borderId="0" xfId="1" applyNumberFormat="1" applyFont="1"/>
    <xf numFmtId="0" fontId="37" fillId="0" borderId="0" xfId="1" applyFont="1"/>
    <xf numFmtId="20" fontId="37" fillId="0" borderId="0" xfId="1" applyNumberFormat="1" applyFont="1"/>
    <xf numFmtId="45" fontId="62" fillId="0" borderId="0" xfId="1" applyNumberFormat="1"/>
    <xf numFmtId="45" fontId="0" fillId="0" borderId="0" xfId="0" applyNumberFormat="1"/>
    <xf numFmtId="2" fontId="36" fillId="0" borderId="0" xfId="1" applyNumberFormat="1" applyFont="1"/>
    <xf numFmtId="0" fontId="36" fillId="0" borderId="0" xfId="1" applyFont="1"/>
    <xf numFmtId="2" fontId="35" fillId="0" borderId="0" xfId="1" applyNumberFormat="1" applyFont="1"/>
    <xf numFmtId="0" fontId="35" fillId="0" borderId="0" xfId="1" applyFont="1"/>
    <xf numFmtId="2" fontId="34" fillId="0" borderId="0" xfId="1" applyNumberFormat="1" applyFont="1"/>
    <xf numFmtId="0" fontId="34" fillId="0" borderId="0" xfId="1" applyFont="1"/>
    <xf numFmtId="2" fontId="33" fillId="0" borderId="0" xfId="1" applyNumberFormat="1" applyFont="1"/>
    <xf numFmtId="0" fontId="33" fillId="0" borderId="0" xfId="1" applyFont="1"/>
    <xf numFmtId="2" fontId="32" fillId="0" borderId="0" xfId="1" applyNumberFormat="1" applyFont="1"/>
    <xf numFmtId="0" fontId="32" fillId="0" borderId="0" xfId="1" applyFont="1"/>
    <xf numFmtId="0" fontId="68" fillId="0" borderId="0" xfId="0" applyFont="1" applyAlignment="1">
      <alignment horizontal="center"/>
    </xf>
    <xf numFmtId="0" fontId="68" fillId="0" borderId="0" xfId="0" applyFont="1"/>
    <xf numFmtId="2" fontId="68" fillId="0" borderId="0" xfId="0" applyNumberFormat="1" applyFont="1"/>
    <xf numFmtId="0" fontId="69" fillId="0" borderId="0" xfId="0" applyFont="1"/>
    <xf numFmtId="0" fontId="31" fillId="0" borderId="0" xfId="1" applyFont="1"/>
    <xf numFmtId="2" fontId="30" fillId="0" borderId="0" xfId="1" applyNumberFormat="1" applyFont="1"/>
    <xf numFmtId="0" fontId="30" fillId="0" borderId="0" xfId="1" applyFont="1"/>
    <xf numFmtId="2" fontId="29" fillId="0" borderId="0" xfId="1" applyNumberFormat="1" applyFont="1"/>
    <xf numFmtId="0" fontId="29" fillId="0" borderId="0" xfId="1" applyFont="1"/>
    <xf numFmtId="2" fontId="28" fillId="0" borderId="0" xfId="1" applyNumberFormat="1" applyFont="1"/>
    <xf numFmtId="0" fontId="28" fillId="0" borderId="0" xfId="1" applyFont="1"/>
    <xf numFmtId="2" fontId="27" fillId="0" borderId="0" xfId="1" applyNumberFormat="1" applyFont="1"/>
    <xf numFmtId="0" fontId="27" fillId="0" borderId="0" xfId="1" applyFont="1"/>
    <xf numFmtId="21" fontId="27" fillId="0" borderId="0" xfId="1" applyNumberFormat="1" applyFont="1"/>
    <xf numFmtId="0" fontId="26" fillId="0" borderId="0" xfId="1" applyFont="1"/>
    <xf numFmtId="165" fontId="47" fillId="0" borderId="0" xfId="1" applyNumberFormat="1" applyFont="1"/>
    <xf numFmtId="165" fontId="48" fillId="0" borderId="0" xfId="1" applyNumberFormat="1" applyFont="1"/>
    <xf numFmtId="2" fontId="25" fillId="0" borderId="0" xfId="1" applyNumberFormat="1" applyFont="1"/>
    <xf numFmtId="0" fontId="25" fillId="0" borderId="0" xfId="1" applyFont="1"/>
    <xf numFmtId="2" fontId="63" fillId="0" borderId="0" xfId="0" quotePrefix="1" applyNumberFormat="1" applyFont="1"/>
    <xf numFmtId="2" fontId="24" fillId="0" borderId="0" xfId="1" applyNumberFormat="1" applyFont="1"/>
    <xf numFmtId="0" fontId="24" fillId="0" borderId="0" xfId="1" applyFont="1"/>
    <xf numFmtId="1" fontId="40" fillId="0" borderId="0" xfId="1" applyNumberFormat="1" applyFont="1"/>
    <xf numFmtId="1" fontId="39" fillId="0" borderId="0" xfId="1" applyNumberFormat="1" applyFont="1"/>
    <xf numFmtId="1" fontId="38" fillId="0" borderId="0" xfId="1" applyNumberFormat="1" applyFont="1"/>
    <xf numFmtId="1" fontId="37" fillId="0" borderId="0" xfId="1" applyNumberFormat="1" applyFont="1"/>
    <xf numFmtId="1" fontId="36" fillId="0" borderId="0" xfId="1" applyNumberFormat="1" applyFont="1"/>
    <xf numFmtId="1" fontId="35" fillId="0" borderId="0" xfId="1" applyNumberFormat="1" applyFont="1"/>
    <xf numFmtId="1" fontId="34" fillId="0" borderId="0" xfId="1" applyNumberFormat="1" applyFont="1"/>
    <xf numFmtId="1" fontId="33" fillId="0" borderId="0" xfId="1" applyNumberFormat="1" applyFont="1"/>
    <xf numFmtId="1" fontId="32" fillId="0" borderId="0" xfId="1" applyNumberFormat="1" applyFont="1"/>
    <xf numFmtId="1" fontId="30" fillId="0" borderId="0" xfId="1" applyNumberFormat="1" applyFont="1"/>
    <xf numFmtId="1" fontId="29" fillId="0" borderId="0" xfId="1" applyNumberFormat="1" applyFont="1"/>
    <xf numFmtId="1" fontId="28" fillId="0" borderId="0" xfId="1" applyNumberFormat="1" applyFont="1"/>
    <xf numFmtId="1" fontId="27" fillId="0" borderId="0" xfId="1" applyNumberFormat="1" applyFont="1"/>
    <xf numFmtId="1" fontId="25" fillId="0" borderId="0" xfId="1" applyNumberFormat="1" applyFont="1"/>
    <xf numFmtId="1" fontId="24" fillId="0" borderId="0" xfId="1" applyNumberFormat="1" applyFont="1"/>
    <xf numFmtId="2" fontId="23" fillId="0" borderId="0" xfId="1" applyNumberFormat="1" applyFont="1"/>
    <xf numFmtId="0" fontId="23" fillId="0" borderId="0" xfId="1" applyFont="1"/>
    <xf numFmtId="2" fontId="22" fillId="0" borderId="0" xfId="1" applyNumberFormat="1" applyFont="1"/>
    <xf numFmtId="0" fontId="22" fillId="0" borderId="0" xfId="1" applyFont="1"/>
    <xf numFmtId="49" fontId="21" fillId="0" borderId="0" xfId="1" applyNumberFormat="1" applyFont="1"/>
    <xf numFmtId="2" fontId="21" fillId="0" borderId="0" xfId="1" applyNumberFormat="1" applyFont="1"/>
    <xf numFmtId="0" fontId="21" fillId="0" borderId="0" xfId="1" applyFont="1"/>
    <xf numFmtId="165" fontId="20" fillId="0" borderId="0" xfId="1" applyNumberFormat="1" applyFont="1"/>
    <xf numFmtId="49" fontId="0" fillId="0" borderId="0" xfId="0" applyNumberFormat="1"/>
    <xf numFmtId="14" fontId="0" fillId="0" borderId="0" xfId="0" applyNumberFormat="1" applyFont="1"/>
    <xf numFmtId="0" fontId="70" fillId="0" borderId="0" xfId="2"/>
    <xf numFmtId="0" fontId="19" fillId="0" borderId="0" xfId="3" applyFill="1"/>
    <xf numFmtId="0" fontId="71" fillId="0" borderId="0" xfId="0" applyNumberFormat="1" applyFont="1" applyBorder="1" applyAlignment="1">
      <alignment horizontal="left"/>
    </xf>
    <xf numFmtId="0" fontId="19" fillId="0" borderId="0" xfId="3" applyFont="1" applyFill="1"/>
    <xf numFmtId="0" fontId="19" fillId="0" borderId="0" xfId="3" applyFill="1" applyAlignment="1">
      <alignment horizontal="center"/>
    </xf>
    <xf numFmtId="0" fontId="71" fillId="0" borderId="0" xfId="0" applyNumberFormat="1" applyFont="1" applyBorder="1" applyAlignment="1">
      <alignment horizontal="center"/>
    </xf>
    <xf numFmtId="0" fontId="19" fillId="0" borderId="0" xfId="3" applyFont="1" applyFill="1" applyAlignment="1">
      <alignment horizontal="center"/>
    </xf>
    <xf numFmtId="0" fontId="72" fillId="0" borderId="0" xfId="0" applyFont="1" applyFill="1" applyAlignment="1" applyProtection="1">
      <alignment horizontal="center"/>
      <protection locked="0"/>
    </xf>
    <xf numFmtId="0" fontId="72" fillId="0" borderId="0" xfId="0" applyFont="1" applyFill="1" applyAlignment="1">
      <alignment horizontal="center"/>
    </xf>
    <xf numFmtId="49" fontId="0" fillId="0" borderId="0" xfId="0" applyNumberFormat="1" applyFill="1" applyAlignment="1">
      <alignment horizontal="right"/>
    </xf>
    <xf numFmtId="49" fontId="0" fillId="0" borderId="0" xfId="0" applyNumberFormat="1" applyAlignment="1">
      <alignment horizontal="right"/>
    </xf>
    <xf numFmtId="49" fontId="63" fillId="0" borderId="0" xfId="0" applyNumberFormat="1" applyFont="1" applyFill="1" applyAlignment="1">
      <alignment horizontal="right"/>
    </xf>
    <xf numFmtId="49" fontId="63" fillId="0" borderId="0" xfId="0" applyNumberFormat="1" applyFont="1" applyAlignment="1">
      <alignment horizontal="right"/>
    </xf>
    <xf numFmtId="0" fontId="18" fillId="0" borderId="0" xfId="1" applyFont="1"/>
    <xf numFmtId="2" fontId="18" fillId="0" borderId="0" xfId="1" applyNumberFormat="1" applyFont="1"/>
    <xf numFmtId="0" fontId="18" fillId="0" borderId="0" xfId="3" applyFont="1" applyFill="1"/>
    <xf numFmtId="1" fontId="63" fillId="0" borderId="0" xfId="0" applyNumberFormat="1" applyFont="1"/>
    <xf numFmtId="49" fontId="17" fillId="0" borderId="0" xfId="1" applyNumberFormat="1" applyFont="1"/>
    <xf numFmtId="49" fontId="17" fillId="0" borderId="0" xfId="1" quotePrefix="1" applyNumberFormat="1" applyFont="1"/>
    <xf numFmtId="0" fontId="17" fillId="0" borderId="0" xfId="1" applyFont="1"/>
    <xf numFmtId="49" fontId="16" fillId="0" borderId="0" xfId="1" applyNumberFormat="1" applyFont="1"/>
    <xf numFmtId="2" fontId="16" fillId="0" borderId="0" xfId="1" applyNumberFormat="1" applyFont="1"/>
    <xf numFmtId="0" fontId="16" fillId="0" borderId="0" xfId="1" applyFont="1"/>
    <xf numFmtId="46" fontId="63" fillId="0" borderId="0" xfId="0" applyNumberFormat="1" applyFont="1"/>
    <xf numFmtId="49" fontId="63" fillId="0" borderId="0" xfId="0" quotePrefix="1" applyNumberFormat="1" applyFont="1" applyAlignment="1">
      <alignment horizontal="left"/>
    </xf>
    <xf numFmtId="49" fontId="63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15" fillId="0" borderId="0" xfId="3" applyFont="1" applyFill="1"/>
    <xf numFmtId="0" fontId="15" fillId="0" borderId="0" xfId="3" applyFont="1" applyFill="1" applyAlignment="1">
      <alignment horizontal="center"/>
    </xf>
    <xf numFmtId="167" fontId="64" fillId="0" borderId="0" xfId="0" applyNumberFormat="1" applyFont="1"/>
    <xf numFmtId="167" fontId="0" fillId="0" borderId="0" xfId="0" applyNumberFormat="1"/>
    <xf numFmtId="49" fontId="6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49" fontId="14" fillId="0" borderId="0" xfId="1" applyNumberFormat="1" applyFont="1"/>
    <xf numFmtId="2" fontId="14" fillId="0" borderId="0" xfId="1" applyNumberFormat="1" applyFont="1"/>
    <xf numFmtId="0" fontId="14" fillId="0" borderId="0" xfId="1" applyFont="1"/>
    <xf numFmtId="20" fontId="0" fillId="0" borderId="0" xfId="0" applyNumberFormat="1"/>
    <xf numFmtId="168" fontId="64" fillId="0" borderId="0" xfId="0" applyNumberFormat="1" applyFont="1"/>
    <xf numFmtId="168" fontId="0" fillId="0" borderId="0" xfId="0" applyNumberFormat="1"/>
    <xf numFmtId="49" fontId="13" fillId="0" borderId="0" xfId="1" applyNumberFormat="1" applyFont="1"/>
    <xf numFmtId="2" fontId="13" fillId="0" borderId="0" xfId="1" applyNumberFormat="1" applyFont="1"/>
    <xf numFmtId="0" fontId="13" fillId="0" borderId="0" xfId="1" applyFont="1"/>
    <xf numFmtId="49" fontId="12" fillId="0" borderId="0" xfId="1" applyNumberFormat="1" applyFont="1"/>
    <xf numFmtId="2" fontId="12" fillId="0" borderId="0" xfId="1" applyNumberFormat="1" applyFont="1"/>
    <xf numFmtId="0" fontId="12" fillId="0" borderId="0" xfId="1" applyFont="1"/>
    <xf numFmtId="10" fontId="70" fillId="0" borderId="0" xfId="2" applyNumberFormat="1"/>
    <xf numFmtId="49" fontId="11" fillId="0" borderId="0" xfId="1" applyNumberFormat="1" applyFont="1"/>
    <xf numFmtId="2" fontId="11" fillId="0" borderId="0" xfId="1" applyNumberFormat="1" applyFont="1"/>
    <xf numFmtId="49" fontId="10" fillId="0" borderId="0" xfId="1" applyNumberFormat="1" applyFont="1"/>
    <xf numFmtId="0" fontId="10" fillId="0" borderId="0" xfId="1" applyFont="1"/>
    <xf numFmtId="49" fontId="9" fillId="0" borderId="0" xfId="1" applyNumberFormat="1" applyFont="1"/>
    <xf numFmtId="2" fontId="9" fillId="0" borderId="0" xfId="1" applyNumberFormat="1" applyFont="1"/>
    <xf numFmtId="0" fontId="9" fillId="0" borderId="0" xfId="1" applyFont="1"/>
    <xf numFmtId="49" fontId="8" fillId="0" borderId="0" xfId="1" applyNumberFormat="1" applyFont="1"/>
    <xf numFmtId="0" fontId="8" fillId="0" borderId="0" xfId="1" applyFont="1"/>
    <xf numFmtId="20" fontId="63" fillId="0" borderId="0" xfId="0" applyNumberFormat="1" applyFont="1"/>
    <xf numFmtId="0" fontId="7" fillId="0" borderId="0" xfId="1" applyFont="1"/>
    <xf numFmtId="2" fontId="7" fillId="0" borderId="0" xfId="1" applyNumberFormat="1" applyFont="1"/>
    <xf numFmtId="49" fontId="6" fillId="0" borderId="0" xfId="1" applyNumberFormat="1" applyFont="1"/>
    <xf numFmtId="14" fontId="64" fillId="0" borderId="0" xfId="0" applyNumberFormat="1" applyFont="1"/>
    <xf numFmtId="49" fontId="5" fillId="0" borderId="0" xfId="1" applyNumberFormat="1" applyFont="1"/>
    <xf numFmtId="2" fontId="5" fillId="0" borderId="0" xfId="1" applyNumberFormat="1" applyFont="1"/>
    <xf numFmtId="0" fontId="5" fillId="0" borderId="0" xfId="1" applyFont="1"/>
    <xf numFmtId="10" fontId="21" fillId="0" borderId="0" xfId="1" applyNumberFormat="1" applyFont="1"/>
    <xf numFmtId="10" fontId="17" fillId="0" borderId="0" xfId="1" quotePrefix="1" applyNumberFormat="1" applyFont="1"/>
    <xf numFmtId="10" fontId="17" fillId="0" borderId="0" xfId="1" applyNumberFormat="1" applyFont="1"/>
    <xf numFmtId="10" fontId="16" fillId="0" borderId="0" xfId="1" applyNumberFormat="1" applyFont="1"/>
    <xf numFmtId="10" fontId="14" fillId="0" borderId="0" xfId="1" applyNumberFormat="1" applyFont="1"/>
    <xf numFmtId="10" fontId="13" fillId="0" borderId="0" xfId="1" applyNumberFormat="1" applyFont="1"/>
    <xf numFmtId="10" fontId="12" fillId="0" borderId="0" xfId="1" applyNumberFormat="1" applyFont="1"/>
    <xf numFmtId="10" fontId="11" fillId="0" borderId="0" xfId="1" applyNumberFormat="1" applyFont="1"/>
    <xf numFmtId="10" fontId="10" fillId="0" borderId="0" xfId="1" applyNumberFormat="1" applyFont="1"/>
    <xf numFmtId="10" fontId="9" fillId="0" borderId="0" xfId="1" applyNumberFormat="1" applyFont="1"/>
    <xf numFmtId="10" fontId="8" fillId="0" borderId="0" xfId="1" applyNumberFormat="1" applyFont="1"/>
    <xf numFmtId="10" fontId="6" fillId="0" borderId="0" xfId="1" applyNumberFormat="1" applyFont="1"/>
    <xf numFmtId="10" fontId="5" fillId="0" borderId="0" xfId="1" applyNumberFormat="1" applyFont="1"/>
    <xf numFmtId="1" fontId="5" fillId="0" borderId="0" xfId="1" applyNumberFormat="1" applyFont="1"/>
    <xf numFmtId="1" fontId="21" fillId="0" borderId="0" xfId="1" applyNumberFormat="1" applyFont="1"/>
    <xf numFmtId="1" fontId="17" fillId="0" borderId="0" xfId="1" quotePrefix="1" applyNumberFormat="1" applyFont="1"/>
    <xf numFmtId="1" fontId="17" fillId="0" borderId="0" xfId="1" applyNumberFormat="1" applyFont="1"/>
    <xf numFmtId="1" fontId="16" fillId="0" borderId="0" xfId="1" applyNumberFormat="1" applyFont="1"/>
    <xf numFmtId="1" fontId="14" fillId="0" borderId="0" xfId="1" applyNumberFormat="1" applyFont="1"/>
    <xf numFmtId="1" fontId="13" fillId="0" borderId="0" xfId="1" applyNumberFormat="1" applyFont="1"/>
    <xf numFmtId="1" fontId="12" fillId="0" borderId="0" xfId="1" applyNumberFormat="1" applyFont="1"/>
    <xf numFmtId="1" fontId="11" fillId="0" borderId="0" xfId="1" applyNumberFormat="1" applyFont="1"/>
    <xf numFmtId="1" fontId="10" fillId="0" borderId="0" xfId="1" applyNumberFormat="1" applyFont="1"/>
    <xf numFmtId="1" fontId="9" fillId="0" borderId="0" xfId="1" applyNumberFormat="1" applyFont="1"/>
    <xf numFmtId="1" fontId="8" fillId="0" borderId="0" xfId="1" applyNumberFormat="1" applyFont="1"/>
    <xf numFmtId="1" fontId="6" fillId="0" borderId="0" xfId="1" applyNumberFormat="1" applyFont="1"/>
    <xf numFmtId="49" fontId="4" fillId="0" borderId="0" xfId="1" applyNumberFormat="1" applyFont="1"/>
    <xf numFmtId="2" fontId="4" fillId="0" borderId="0" xfId="1" applyNumberFormat="1" applyFont="1"/>
    <xf numFmtId="1" fontId="4" fillId="0" borderId="0" xfId="1" applyNumberFormat="1" applyFont="1"/>
    <xf numFmtId="0" fontId="4" fillId="0" borderId="0" xfId="1" applyFont="1"/>
    <xf numFmtId="49" fontId="3" fillId="0" borderId="0" xfId="1" applyNumberFormat="1" applyFont="1"/>
    <xf numFmtId="0" fontId="3" fillId="0" borderId="0" xfId="1" applyFont="1"/>
    <xf numFmtId="49" fontId="2" fillId="0" borderId="0" xfId="1" applyNumberFormat="1" applyFont="1"/>
    <xf numFmtId="0" fontId="2" fillId="0" borderId="0" xfId="1" applyFont="1"/>
    <xf numFmtId="2" fontId="2" fillId="0" borderId="0" xfId="1" applyNumberFormat="1" applyFont="1"/>
    <xf numFmtId="49" fontId="1" fillId="0" borderId="0" xfId="1" applyNumberFormat="1" applyFont="1"/>
    <xf numFmtId="0" fontId="1" fillId="0" borderId="0" xfId="1" applyFont="1"/>
  </cellXfs>
  <cellStyles count="4">
    <cellStyle name="Hyperlink" xfId="2" builtinId="8"/>
    <cellStyle name="Normal" xfId="0" builtinId="0"/>
    <cellStyle name="Normal 2" xfId="1"/>
    <cellStyle name="Normal 4" xfId="3"/>
  </cellStyles>
  <dxfs count="129"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ve Gledhill" refreshedDate="42143.807937152778" createdVersion="5" refreshedVersion="5" minRefreshableVersion="3" recordCount="110">
  <cacheSource type="worksheet">
    <worksheetSource ref="B1:T1048576" sheet="Races ERR"/>
  </cacheSource>
  <cacheFields count="19">
    <cacheField name="Date" numFmtId="0">
      <sharedItems containsDate="1" containsBlank="1" containsMixedTypes="1" minDate="2015-04-05T00:00:00" maxDate="2015-05-18T00:00:00"/>
    </cacheField>
    <cacheField name="Race" numFmtId="0">
      <sharedItems containsBlank="1"/>
    </cacheField>
    <cacheField name="Gender" numFmtId="0">
      <sharedItems containsBlank="1"/>
    </cacheField>
    <cacheField name="Name" numFmtId="0">
      <sharedItems containsBlank="1" count="40">
        <s v="James Goodall"/>
        <s v="Garry Ellison"/>
        <s v="Trevor Rhodes"/>
        <s v="Taylor Waddell"/>
        <s v="Robert Sutton"/>
        <s v="Paul Stanhope"/>
        <s v="Brian Perfitt"/>
        <s v="Mick Hogan"/>
        <s v="Gareth Harland"/>
        <s v="Christopher Stanhope"/>
        <s v="Ann Kisluk"/>
        <s v="David Goodyear"/>
        <s v="Sarah Rawlings"/>
        <s v="Ian Stow"/>
        <s v="Claire Tailford"/>
        <s v="Reena Mistry"/>
        <s v="Daniel Kirkham"/>
        <s v="Craig Bingham"/>
        <s v="Stephen Gledhill"/>
        <s v="Ian Storey"/>
        <s v="Marc Steele"/>
        <s v="Gillian Jago"/>
        <s v="Kim James"/>
        <s v="Joanne Smith-Eccles"/>
        <s v="Michelle Barstow"/>
        <s v="Chris Everett"/>
        <s v="Alison Hartley"/>
        <s v="Sue Gregson"/>
        <s v="Noel Akers"/>
        <s v="Gillian Brown"/>
        <s v="Lorraine  McKnight"/>
        <s v="Anne Akers"/>
        <s v="Barbara Stow"/>
        <s v="Christine Rhodes"/>
        <s v="Martin Steele"/>
        <s v="David Sheppard"/>
        <s v="Dawn Hogan"/>
        <s v="Vikki Lomas"/>
        <m/>
        <s v="Ian  Storey" u="1"/>
      </sharedItems>
    </cacheField>
    <cacheField name="First" numFmtId="0">
      <sharedItems containsBlank="1"/>
    </cacheField>
    <cacheField name="Last Full" numFmtId="0">
      <sharedItems containsBlank="1"/>
    </cacheField>
    <cacheField name="Time" numFmtId="0">
      <sharedItems containsBlank="1" containsMixedTypes="1" containsNumber="1" minValue="17.46" maxValue="33.44"/>
    </cacheField>
    <cacheField name="# All" numFmtId="0">
      <sharedItems containsString="0" containsBlank="1" containsNumber="1" containsInteger="1" minValue="36" maxValue="34377"/>
    </cacheField>
    <cacheField name="Cat" numFmtId="0">
      <sharedItems containsBlank="1"/>
    </cacheField>
    <cacheField name="Miles" numFmtId="2">
      <sharedItems containsBlank="1" containsMixedTypes="1" containsNumber="1" minValue="3.1068549999999999" maxValue="26.2" count="8">
        <n v="13.1"/>
        <n v="26.2"/>
        <n v="6.2137099999999998"/>
        <n v="3.1068549999999999"/>
        <n v="11"/>
        <n v="10"/>
        <s v=""/>
        <m/>
      </sharedItems>
    </cacheField>
    <cacheField name="All" numFmtId="0">
      <sharedItems containsBlank="1" containsMixedTypes="1" containsNumber="1" containsInteger="1" minValue="236" maxValue="37536"/>
    </cacheField>
    <cacheField name="DigiTime" numFmtId="2">
      <sharedItems containsBlank="1" containsMixedTypes="1" containsNumber="1" minValue="17.466666666666665" maxValue="346.06666666666666"/>
    </cacheField>
    <cacheField name="Pace" numFmtId="2">
      <sharedItems containsBlank="1" containsMixedTypes="1" containsNumber="1" minValue="5.6219767793046875" maxValue="13.208651399491094"/>
    </cacheField>
    <cacheField name="Delta" numFmtId="167">
      <sharedItems containsBlank="1" containsMixedTypes="1" containsNumber="1" minValue="-3.0750636132315528" maxValue="4.0340902080506931" count="81">
        <n v="-3.0750636132315528"/>
        <n v="-1.7105597964376589"/>
        <n v="-1.528877272997935"/>
        <n v="-1.4591390114225913"/>
        <n v="-1.2697201017811715"/>
        <n v="-1.2227272727272727"/>
        <n v="-1.1183206106870234"/>
        <n v="-1.1050832218862272"/>
        <n v="-1.0728963319283746"/>
        <n v="-0.95038167938931473"/>
        <n v="-0.69999999999999929"/>
        <n v="-0.62575757575757507"/>
        <n v="-0.58651399491094303"/>
        <n v="-0.58472850090096529"/>
        <n v="-0.54580152671755755"/>
        <n v="-0.33796234455743868"/>
        <n v="-0.27290076335877878"/>
        <n v="-0.2722646310432566"/>
        <n v="-0.25213063800316871"/>
        <n v="-0.22530822970495912"/>
        <n v="-0.16666666666666785"/>
        <n v="-0.1246819338422398"/>
        <n v="-0.11265411485247867"/>
        <n v="-0.10192515153319537"/>
        <n v="-3.4351145038169051E-2"/>
        <n v="-5.3644816596420952E-3"/>
        <n v="1.7811704834604924E-2"/>
        <n v="9.6560669873554161E-2"/>
        <n v="0.1183206106870216"/>
        <n v="0.13411204149104794"/>
        <n v="0.25999999999999979"/>
        <n v="0.29242424242424114"/>
        <n v="0.29504649128030103"/>
        <n v="0.338422391857506"/>
        <n v="0.40770060613278236"/>
        <n v="0.42915853277135074"/>
        <n v="0.49545454545454426"/>
        <n v="0.49889679434669532"/>
        <n v="0.57131729675185916"/>
        <n v="0.64373779915702567"/>
        <n v="0.68181818181818166"/>
        <n v="0.75102743234986313"/>
        <n v="0.76717557251908453"/>
        <n v="0.83149465724448923"/>
        <n v="0.83149465724449279"/>
        <n v="0.92805532711804428"/>
        <n v="0.96666666666666679"/>
        <n v="0.99242424242424221"/>
        <n v="1.0012722646310426"/>
        <n v="1.1539440203562332"/>
        <n v="1.1801859651212139"/>
        <n v="1.1909149284404963"/>
        <n v="1.2821111166544101"/>
        <n v="1.3030303030303028"/>
        <n v="1.3277092107613644"/>
        <n v="1.4886436605506201"/>
        <n v="1.6526717557251906"/>
        <n v="1.7792620865139952"/>
        <n v="1.9052162849872776"/>
        <n v="1.931213397471077"/>
        <n v="1.9634002874289278"/>
        <n v="1.9681933842239179"/>
        <n v="2.0089983815358821"/>
        <n v="2.0559796437659035"/>
        <n v="2.3335495219442164"/>
        <n v="2.3389140036038585"/>
        <n v="2.3818298568809935"/>
        <n v="2.4247457101581302"/>
        <n v="2.5534932699895334"/>
        <n v="2.7305211647577172"/>
        <n v="2.8646332062487625"/>
        <n v="3.1918665874869179"/>
        <n v="3.3231552162849862"/>
        <n v="3.4037636130427735"/>
        <n v="3.5888382303004169"/>
        <n v="3.7980530150264498"/>
        <n v="3.843651109133404"/>
        <n v="3.9589874648157055"/>
        <n v="4.0340902080506931"/>
        <s v=""/>
        <m/>
      </sharedItems>
    </cacheField>
    <cacheField name="# Gen" numFmtId="0">
      <sharedItems containsString="0" containsBlank="1" containsNumber="1" containsInteger="1" minValue="37" maxValue="21990"/>
    </cacheField>
    <cacheField name="Gen" numFmtId="0">
      <sharedItems containsBlank="1" containsMixedTypes="1" containsNumber="1" containsInteger="1" minValue="105" maxValue="23184"/>
    </cacheField>
    <cacheField name="# Cat" numFmtId="0">
      <sharedItems containsString="0" containsBlank="1" containsNumber="1" containsInteger="1" minValue="9" maxValue="1958"/>
    </cacheField>
    <cacheField name="Cat2" numFmtId="0">
      <sharedItems containsString="0" containsBlank="1" containsNumber="1" containsInteger="1" minValue="31" maxValue="3024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">
  <r>
    <d v="2015-05-10T00:00:00"/>
    <s v="Plusnet Leeds Half Marathon 2015"/>
    <s v="Male"/>
    <x v="0"/>
    <s v="James"/>
    <s v="Goodall"/>
    <s v="1:20:43"/>
    <n v="40"/>
    <s v="M"/>
    <x v="0"/>
    <n v="6667"/>
    <n v="80.716666666666669"/>
    <n v="6.161577608142494"/>
    <x v="0"/>
    <m/>
    <n v="3981"/>
    <m/>
    <m/>
    <m/>
  </r>
  <r>
    <d v="2015-04-26T00:00:00"/>
    <s v="London Marathon 2015"/>
    <s v="Male"/>
    <x v="1"/>
    <s v="Garry"/>
    <s v="Ellison"/>
    <s v="3:34:11"/>
    <n v="6980"/>
    <s v="V55"/>
    <x v="1"/>
    <n v="37536"/>
    <n v="214.18333333333334"/>
    <n v="8.174936386768449"/>
    <x v="1"/>
    <n v="5864"/>
    <n v="23184"/>
    <n v="169"/>
    <n v="416"/>
    <m/>
  </r>
  <r>
    <d v="2015-05-16T00:00:00"/>
    <s v="Over The Odda 10K 2015"/>
    <s v="Male"/>
    <x v="2"/>
    <s v="Trevor"/>
    <s v="Rhodes"/>
    <s v="51:00"/>
    <n v="42"/>
    <s v="V50"/>
    <x v="2"/>
    <n v="236"/>
    <n v="51"/>
    <n v="8.2076569392520735"/>
    <x v="2"/>
    <m/>
    <n v="131"/>
    <m/>
    <m/>
    <m/>
  </r>
  <r>
    <d v="2015-05-13T00:00:00"/>
    <s v="John Carr 5K Series 2 2015"/>
    <s v="Male"/>
    <x v="3"/>
    <s v="Taylor"/>
    <s v="Waddell"/>
    <s v="17:28"/>
    <n v="36"/>
    <s v="MO"/>
    <x v="3"/>
    <n v="376"/>
    <n v="17.466666666666665"/>
    <n v="5.6219767793046875"/>
    <x v="3"/>
    <m/>
    <n v="235"/>
    <m/>
    <m/>
    <m/>
  </r>
  <r>
    <d v="2015-05-10T00:00:00"/>
    <s v="Plusnet Leeds Half Marathon 2015"/>
    <s v="Male"/>
    <x v="4"/>
    <s v="Robert"/>
    <s v="Sutton"/>
    <s v="1:44:22"/>
    <n v="1269"/>
    <s v="M50"/>
    <x v="0"/>
    <n v="6667"/>
    <n v="104.36666666666666"/>
    <n v="7.9669211195928753"/>
    <x v="4"/>
    <m/>
    <n v="3981"/>
    <m/>
    <m/>
    <m/>
  </r>
  <r>
    <d v="2015-05-03T00:00:00"/>
    <s v="Bluebell Trail 10 Mile 2015"/>
    <s v="Male"/>
    <x v="5"/>
    <s v="Paul"/>
    <s v="Stanhope"/>
    <s v="1:41:27"/>
    <n v="101"/>
    <s v="M50"/>
    <x v="4"/>
    <n v="404"/>
    <n v="101.45"/>
    <n v="9.2227272727272727"/>
    <x v="5"/>
    <n v="89"/>
    <n v="216"/>
    <n v="15"/>
    <n v="32"/>
    <s v="Christopher Stanhope's number"/>
  </r>
  <r>
    <d v="2015-05-10T00:00:00"/>
    <s v="Plusnet Leeds Half Marathon 2015"/>
    <s v="Male"/>
    <x v="6"/>
    <s v="Brian"/>
    <s v="Perfitt"/>
    <s v="1:46:21"/>
    <n v="1468"/>
    <s v="M40"/>
    <x v="0"/>
    <n v="6667"/>
    <n v="106.35"/>
    <n v="8.1183206106870234"/>
    <x v="6"/>
    <m/>
    <n v="3981"/>
    <m/>
    <m/>
    <m/>
  </r>
  <r>
    <d v="2015-05-06T00:00:00"/>
    <s v="John Carr 5K Series 1 2015"/>
    <s v="Male"/>
    <x v="3"/>
    <s v="Taylor"/>
    <s v="Waddell"/>
    <n v="17.46"/>
    <n v="59"/>
    <s v="MO"/>
    <x v="3"/>
    <n v="378"/>
    <n v="17.766666666666666"/>
    <n v="5.7185374491782417"/>
    <x v="7"/>
    <m/>
    <n v="256"/>
    <m/>
    <m/>
    <m/>
  </r>
  <r>
    <d v="2015-05-16T00:00:00"/>
    <s v="Over The Odda 10K 2015"/>
    <s v="Male"/>
    <x v="5"/>
    <s v="Paul"/>
    <s v="Stanhope"/>
    <s v="53:50"/>
    <n v="64"/>
    <s v="V50"/>
    <x v="2"/>
    <n v="236"/>
    <n v="53.833333333333336"/>
    <n v="8.6636378803216338"/>
    <x v="8"/>
    <m/>
    <n v="131"/>
    <m/>
    <m/>
    <m/>
  </r>
  <r>
    <d v="2015-05-10T00:00:00"/>
    <s v="Plusnet Leeds Half Marathon 2015"/>
    <s v="Male"/>
    <x v="7"/>
    <s v="Mick"/>
    <s v="Hogan"/>
    <s v="1:48:33"/>
    <n v="1714"/>
    <s v="M50"/>
    <x v="0"/>
    <n v="6667"/>
    <n v="108.55"/>
    <n v="8.286259541984732"/>
    <x v="9"/>
    <m/>
    <n v="3981"/>
    <m/>
    <m/>
    <m/>
  </r>
  <r>
    <d v="2015-05-17T00:00:00"/>
    <s v="Ripon 10 Mile"/>
    <s v="Male"/>
    <x v="4"/>
    <s v="Robert"/>
    <s v="Sutton"/>
    <s v="80:15"/>
    <n v="118"/>
    <s v="M50"/>
    <x v="5"/>
    <n v="355"/>
    <n v="80.25"/>
    <n v="8.0250000000000004"/>
    <x v="10"/>
    <n v="99"/>
    <n v="225"/>
    <m/>
    <m/>
    <m/>
  </r>
  <r>
    <d v="2015-05-03T00:00:00"/>
    <s v="Bluebell Trail 10 Mile 2015"/>
    <s v="Male"/>
    <x v="8"/>
    <s v="Gareth"/>
    <s v="Harland"/>
    <s v="1:48:01"/>
    <n v="148"/>
    <s v="M35"/>
    <x v="4"/>
    <n v="404"/>
    <n v="108.01666666666667"/>
    <n v="9.8196969696969703"/>
    <x v="11"/>
    <n v="118"/>
    <n v="216"/>
    <n v="21"/>
    <n v="33"/>
    <m/>
  </r>
  <r>
    <d v="2015-05-10T00:00:00"/>
    <s v="Plusnet Leeds Half Marathon 2015"/>
    <s v="Male"/>
    <x v="9"/>
    <s v="Christopher"/>
    <s v="Stanhope"/>
    <s v="1:53:19"/>
    <n v="2275"/>
    <s v="M50"/>
    <x v="0"/>
    <n v="6667"/>
    <n v="113.31666666666666"/>
    <n v="8.6501272264631037"/>
    <x v="12"/>
    <m/>
    <n v="3981"/>
    <m/>
    <m/>
    <m/>
  </r>
  <r>
    <d v="2015-05-16T00:00:00"/>
    <s v="Over The Odda 10K 2015"/>
    <s v="Male"/>
    <x v="9"/>
    <s v="Christopher"/>
    <s v="Stanhope"/>
    <s v="56:52"/>
    <n v="125"/>
    <s v="V50"/>
    <x v="2"/>
    <n v="236"/>
    <n v="56.866666666666667"/>
    <n v="9.1518057113490432"/>
    <x v="13"/>
    <m/>
    <n v="131"/>
    <m/>
    <m/>
    <m/>
  </r>
  <r>
    <d v="2015-05-10T00:00:00"/>
    <s v="Plusnet Leeds Half Marathon 2015"/>
    <s v="Female"/>
    <x v="10"/>
    <s v="Ann"/>
    <s v="Kisluk"/>
    <s v="1:53:51"/>
    <n v="2344"/>
    <s v="F45"/>
    <x v="0"/>
    <n v="6667"/>
    <n v="113.85"/>
    <n v="8.6908396946564892"/>
    <x v="14"/>
    <m/>
    <n v="2686"/>
    <m/>
    <m/>
    <m/>
  </r>
  <r>
    <d v="2015-05-10T00:00:00"/>
    <s v="Plusnet Leeds Half Marathon 2015"/>
    <s v="Male"/>
    <x v="11"/>
    <s v="David"/>
    <s v="Goodyear"/>
    <s v="1:53:51"/>
    <n v="2345"/>
    <s v="M50"/>
    <x v="0"/>
    <n v="6667"/>
    <n v="113.85"/>
    <n v="8.6908396946564892"/>
    <x v="14"/>
    <m/>
    <n v="3981"/>
    <m/>
    <m/>
    <m/>
  </r>
  <r>
    <d v="2015-05-13T00:00:00"/>
    <s v="John Carr 5K Series 2 2015"/>
    <s v="Male"/>
    <x v="2"/>
    <s v="Trevor"/>
    <s v="Rhodes"/>
    <s v="20:57"/>
    <n v="158"/>
    <s v="M50"/>
    <x v="3"/>
    <n v="376"/>
    <n v="20.95"/>
    <n v="6.7431534461698401"/>
    <x v="15"/>
    <m/>
    <n v="235"/>
    <m/>
    <m/>
    <m/>
  </r>
  <r>
    <d v="2015-04-19T00:00:00"/>
    <s v="Manchester Marathon 2015"/>
    <s v="Male"/>
    <x v="8"/>
    <s v="Gareth"/>
    <s v="Harland"/>
    <s v="3:54:51"/>
    <n v="3915"/>
    <s v="SEN"/>
    <x v="1"/>
    <n v="7854"/>
    <n v="234.85"/>
    <n v="8.963740458015268"/>
    <x v="16"/>
    <n v="3280"/>
    <n v="5549"/>
    <n v="1797"/>
    <n v="3024"/>
    <m/>
  </r>
  <r>
    <d v="2015-04-19T00:00:00"/>
    <s v="Manchester Marathon 2015"/>
    <s v="Female"/>
    <x v="12"/>
    <s v="Sarah"/>
    <s v="Rawlings"/>
    <s v="3:54:52"/>
    <n v="3921"/>
    <s v="V45"/>
    <x v="1"/>
    <n v="7854"/>
    <n v="234.86666666666667"/>
    <n v="8.9643765903307902"/>
    <x v="17"/>
    <n v="638"/>
    <n v="2305"/>
    <n v="72"/>
    <n v="291"/>
    <m/>
  </r>
  <r>
    <d v="2015-05-13T00:00:00"/>
    <s v="John Carr 5K Series 2 2015"/>
    <s v="Male"/>
    <x v="13"/>
    <s v="Ian"/>
    <s v="Stow"/>
    <s v="21:13"/>
    <n v="165"/>
    <s v="M50"/>
    <x v="3"/>
    <n v="376"/>
    <n v="21.216666666666665"/>
    <n v="6.8289851527241101"/>
    <x v="18"/>
    <m/>
    <n v="235"/>
    <m/>
    <m/>
    <m/>
  </r>
  <r>
    <d v="2015-05-06T00:00:00"/>
    <s v="John Carr 5K Series 1 2015"/>
    <s v="Male"/>
    <x v="2"/>
    <s v="Trevor"/>
    <s v="Rhodes"/>
    <s v="20:30"/>
    <n v="166"/>
    <s v="M50"/>
    <x v="3"/>
    <n v="378"/>
    <n v="20.5"/>
    <n v="6.5983124413595098"/>
    <x v="19"/>
    <m/>
    <n v="256"/>
    <m/>
    <m/>
    <m/>
  </r>
  <r>
    <d v="2015-04-19T00:00:00"/>
    <s v="Manchester Marathon 2015"/>
    <s v="Male"/>
    <x v="11"/>
    <s v="David"/>
    <s v="Goodyear"/>
    <s v="3:57:38"/>
    <n v="4206"/>
    <s v="V50"/>
    <x v="1"/>
    <n v="7854"/>
    <n v="237.63333333333333"/>
    <n v="9.0699745547073789"/>
    <x v="20"/>
    <n v="3477"/>
    <n v="5549"/>
    <n v="285"/>
    <n v="438"/>
    <m/>
  </r>
  <r>
    <d v="2015-04-19T00:00:00"/>
    <s v="Manchester Marathon 2015"/>
    <s v="Female"/>
    <x v="10"/>
    <s v="Ann"/>
    <s v="Kisluk"/>
    <s v="3:57:38"/>
    <n v="4208"/>
    <s v="V45"/>
    <x v="1"/>
    <n v="7854"/>
    <n v="237.63333333333333"/>
    <n v="9.0699745547073789"/>
    <x v="20"/>
    <n v="730"/>
    <n v="2305"/>
    <n v="85"/>
    <n v="291"/>
    <m/>
  </r>
  <r>
    <d v="2015-04-19T00:00:00"/>
    <s v="Manchester Marathon 2015"/>
    <s v="Female"/>
    <x v="14"/>
    <s v="Claire"/>
    <s v="Tailford"/>
    <s v="3:58:44"/>
    <n v="4312"/>
    <s v="V40"/>
    <x v="1"/>
    <n v="7854"/>
    <n v="238.73333333333332"/>
    <n v="9.111959287531807"/>
    <x v="21"/>
    <n v="759"/>
    <n v="2305"/>
    <n v="138"/>
    <n v="408"/>
    <m/>
  </r>
  <r>
    <d v="2015-05-06T00:00:00"/>
    <s v="John Carr 5K Series 1 2015"/>
    <s v="Male"/>
    <x v="13"/>
    <s v="Ian"/>
    <s v="Stow"/>
    <n v="20.51"/>
    <n v="178"/>
    <s v="M50"/>
    <x v="3"/>
    <n v="378"/>
    <n v="20.85"/>
    <n v="6.7109665562119902"/>
    <x v="22"/>
    <m/>
    <n v="256"/>
    <m/>
    <m/>
    <m/>
  </r>
  <r>
    <d v="2015-05-13T00:00:00"/>
    <s v="John Carr 5K Series 2 2015"/>
    <s v="Female"/>
    <x v="15"/>
    <s v="Reena"/>
    <s v="Mistry"/>
    <s v="21:41"/>
    <n v="179"/>
    <s v="F35"/>
    <x v="3"/>
    <n v="376"/>
    <n v="21.683333333333334"/>
    <n v="6.9791906391940834"/>
    <x v="23"/>
    <m/>
    <n v="141"/>
    <m/>
    <m/>
    <m/>
  </r>
  <r>
    <d v="2015-04-12T00:00:00"/>
    <s v="Baildon Boundary Way Half 2015"/>
    <s v="Male"/>
    <x v="9"/>
    <s v="Christopher"/>
    <s v="Stanhope"/>
    <s v="1:55:57"/>
    <n v="152"/>
    <s v="M50"/>
    <x v="0"/>
    <n v="320"/>
    <n v="115.95"/>
    <n v="8.8511450381679388"/>
    <x v="24"/>
    <n v="134"/>
    <n v="225"/>
    <n v="32"/>
    <n v="56"/>
    <m/>
  </r>
  <r>
    <d v="2015-05-06T00:00:00"/>
    <s v="John Carr 5K Series 1 2015"/>
    <s v="Female"/>
    <x v="15"/>
    <s v="Reena"/>
    <s v="Mistry"/>
    <n v="21.11"/>
    <n v="189"/>
    <s v="F35"/>
    <x v="3"/>
    <n v="378"/>
    <n v="21.183333333333334"/>
    <n v="6.8182561894048268"/>
    <x v="25"/>
    <m/>
    <n v="122"/>
    <m/>
    <m/>
    <m/>
  </r>
  <r>
    <d v="2015-05-10T00:00:00"/>
    <s v="Plusnet Leeds Half Marathon 2015"/>
    <s v="Male"/>
    <x v="16"/>
    <s v="Daniel"/>
    <s v="Kirkham"/>
    <s v="2:01:14"/>
    <n v="3354"/>
    <s v="M35"/>
    <x v="0"/>
    <n v="6667"/>
    <n v="121.23333333333333"/>
    <n v="9.2544529262086517"/>
    <x v="26"/>
    <m/>
    <n v="3981"/>
    <m/>
    <m/>
    <m/>
  </r>
  <r>
    <d v="2015-05-13T00:00:00"/>
    <s v="John Carr 5K Series 2 2015"/>
    <s v="Male"/>
    <x v="17"/>
    <s v="Craig"/>
    <s v="Bingham"/>
    <s v="22:18"/>
    <n v="202"/>
    <s v="M35"/>
    <x v="3"/>
    <n v="376"/>
    <n v="22.3"/>
    <n v="7.177676460600833"/>
    <x v="27"/>
    <m/>
    <n v="235"/>
    <m/>
    <m/>
    <m/>
  </r>
  <r>
    <d v="2015-04-12T00:00:00"/>
    <s v="Baildon Boundary Way Half 2015"/>
    <s v="Male"/>
    <x v="4"/>
    <s v="Robert"/>
    <s v="Sutton"/>
    <s v="1:57:57"/>
    <n v="170"/>
    <s v="M50"/>
    <x v="0"/>
    <n v="320"/>
    <n v="117.95"/>
    <n v="9.0038167938931295"/>
    <x v="28"/>
    <n v="149"/>
    <n v="225"/>
    <n v="35"/>
    <n v="56"/>
    <m/>
  </r>
  <r>
    <d v="2015-05-13T00:00:00"/>
    <s v="John Carr 5K Series 2 2015"/>
    <s v="Male"/>
    <x v="4"/>
    <s v="Robert"/>
    <s v="Sutton"/>
    <s v="22:25"/>
    <n v="210"/>
    <s v="M50"/>
    <x v="3"/>
    <n v="376"/>
    <n v="22.416666666666668"/>
    <n v="7.2152278322183268"/>
    <x v="29"/>
    <m/>
    <n v="235"/>
    <m/>
    <m/>
    <m/>
  </r>
  <r>
    <d v="2015-05-17T00:00:00"/>
    <s v="Ripon 10 Mile"/>
    <s v="Female"/>
    <x v="10"/>
    <s v="Ann"/>
    <s v="Kisluk"/>
    <s v="89:51"/>
    <n v="209"/>
    <s v="F40"/>
    <x v="5"/>
    <n v="355"/>
    <n v="89.85"/>
    <n v="8.9849999999999994"/>
    <x v="30"/>
    <n v="42"/>
    <n v="130"/>
    <m/>
    <m/>
    <m/>
  </r>
  <r>
    <d v="2015-05-17T00:00:00"/>
    <s v="Ripon 10 Mile"/>
    <s v="Male"/>
    <x v="11"/>
    <s v="David"/>
    <s v="Goodyear"/>
    <s v="89:51"/>
    <n v="210"/>
    <s v="M50"/>
    <x v="5"/>
    <n v="355"/>
    <n v="89.85"/>
    <n v="8.9849999999999994"/>
    <x v="30"/>
    <n v="168"/>
    <n v="225"/>
    <m/>
    <m/>
    <m/>
  </r>
  <r>
    <d v="2015-05-03T00:00:00"/>
    <s v="Bluebell Trail 10 Mile 2015"/>
    <s v="Male"/>
    <x v="18"/>
    <s v="Stephen"/>
    <s v="Gledhill"/>
    <s v="1:58:07"/>
    <n v="222"/>
    <s v="M50"/>
    <x v="4"/>
    <n v="404"/>
    <n v="118.11666666666666"/>
    <n v="10.737878787878786"/>
    <x v="31"/>
    <n v="163"/>
    <n v="216"/>
    <n v="25"/>
    <n v="32"/>
    <m/>
  </r>
  <r>
    <d v="2015-04-05T00:00:00"/>
    <s v="Guiseley Gallop 10K 2015"/>
    <s v="Female"/>
    <x v="15"/>
    <s v="Reena"/>
    <s v="Mistry"/>
    <s v="0:53:32"/>
    <n v="222"/>
    <s v="F"/>
    <x v="2"/>
    <n v="615"/>
    <n v="53.533333333333331"/>
    <n v="8.615357545384855"/>
    <x v="32"/>
    <n v="37"/>
    <n v="244"/>
    <n v="14"/>
    <n v="74"/>
    <m/>
  </r>
  <r>
    <d v="2015-05-10T00:00:00"/>
    <s v="Plusnet Leeds Half Marathon 2015"/>
    <s v="Male"/>
    <x v="19"/>
    <s v="Ian"/>
    <s v="Storey"/>
    <s v="2:05:26"/>
    <n v="3888"/>
    <s v="M40"/>
    <x v="0"/>
    <n v="6667"/>
    <n v="125.43333333333334"/>
    <n v="9.5750636132315528"/>
    <x v="33"/>
    <m/>
    <n v="3981"/>
    <m/>
    <m/>
    <m/>
  </r>
  <r>
    <d v="2015-05-13T00:00:00"/>
    <s v="John Carr 5K Series 2 2015"/>
    <s v="Male"/>
    <x v="18"/>
    <s v="Stephen"/>
    <s v="Gledhill"/>
    <s v="23:16"/>
    <n v="239"/>
    <s v="M50"/>
    <x v="3"/>
    <n v="376"/>
    <n v="23.266666666666666"/>
    <n v="7.4888163968600612"/>
    <x v="34"/>
    <m/>
    <n v="235"/>
    <m/>
    <m/>
    <m/>
  </r>
  <r>
    <d v="2015-05-06T00:00:00"/>
    <s v="John Carr 5K Series 1 2015"/>
    <s v="Male"/>
    <x v="4"/>
    <s v="Robert"/>
    <s v="Sutton"/>
    <n v="22.32"/>
    <n v="230"/>
    <s v="M50"/>
    <x v="3"/>
    <n v="378"/>
    <n v="22.533333333333335"/>
    <n v="7.2527792038358196"/>
    <x v="35"/>
    <m/>
    <n v="256"/>
    <m/>
    <m/>
    <m/>
  </r>
  <r>
    <d v="2015-05-03T00:00:00"/>
    <s v="Bluebell Trail 10 Mile 2015"/>
    <s v="Female"/>
    <x v="12"/>
    <s v="Sarah"/>
    <s v="Rawlings"/>
    <s v="2:00:21"/>
    <n v="246"/>
    <s v="F45"/>
    <x v="4"/>
    <n v="404"/>
    <n v="120.35"/>
    <n v="10.94090909090909"/>
    <x v="36"/>
    <n v="77"/>
    <n v="188"/>
    <n v="9"/>
    <n v="31"/>
    <m/>
  </r>
  <r>
    <d v="2015-05-13T00:00:00"/>
    <s v="John Carr 5K Series 2 2015"/>
    <s v="Male"/>
    <x v="9"/>
    <s v="Christopher"/>
    <s v="Stanhope"/>
    <s v="23:33"/>
    <n v="244"/>
    <s v="M50"/>
    <x v="3"/>
    <n v="376"/>
    <n v="23.55"/>
    <n v="7.5800125850739741"/>
    <x v="37"/>
    <m/>
    <n v="235"/>
    <m/>
    <m/>
    <m/>
  </r>
  <r>
    <d v="2015-04-05T00:00:00"/>
    <s v="Guiseley Gallop 10K 2015"/>
    <s v="Male"/>
    <x v="7"/>
    <s v="Mick"/>
    <s v="Hogan"/>
    <s v="0:55:15"/>
    <n v="256"/>
    <s v="M50"/>
    <x v="2"/>
    <n v="615"/>
    <n v="55.25"/>
    <n v="8.8916283508564131"/>
    <x v="38"/>
    <n v="208"/>
    <n v="369"/>
    <n v="28"/>
    <n v="46"/>
    <m/>
  </r>
  <r>
    <d v="2015-05-13T00:00:00"/>
    <s v="John Carr 5K Series 2 2015"/>
    <s v="Male"/>
    <x v="20"/>
    <s v="Marc"/>
    <s v="Steele"/>
    <s v="24:.5"/>
    <n v="275"/>
    <s v="MO"/>
    <x v="3"/>
    <n v="376"/>
    <n v="24"/>
    <n v="7.7248535898843045"/>
    <x v="39"/>
    <m/>
    <n v="235"/>
    <m/>
    <m/>
    <m/>
  </r>
  <r>
    <d v="2015-05-03T00:00:00"/>
    <s v="Bluebell Trail 10 Mile 2015"/>
    <s v="Female"/>
    <x v="21"/>
    <s v="Gillian"/>
    <s v="Jago"/>
    <s v="2:02:24"/>
    <n v="259"/>
    <s v="F40"/>
    <x v="4"/>
    <n v="404"/>
    <n v="122.4"/>
    <n v="11.127272727272727"/>
    <x v="40"/>
    <n v="86"/>
    <n v="188"/>
    <n v="17"/>
    <n v="35"/>
    <m/>
  </r>
  <r>
    <d v="2015-05-16T00:00:00"/>
    <s v="Over The Odda 10K 2015"/>
    <s v="Male"/>
    <x v="7"/>
    <s v="Mick"/>
    <s v="Hogan"/>
    <s v="65:10"/>
    <n v="147"/>
    <s v="V50"/>
    <x v="2"/>
    <n v="236"/>
    <n v="65.166666666666671"/>
    <n v="10.487561644599872"/>
    <x v="41"/>
    <m/>
    <n v="131"/>
    <m/>
    <m/>
    <m/>
  </r>
  <r>
    <d v="2015-05-10T00:00:00"/>
    <s v="Plusnet Leeds Half Marathon 2015"/>
    <s v="Female"/>
    <x v="22"/>
    <s v="Kim"/>
    <s v="James"/>
    <s v="2:11:03"/>
    <n v="4492"/>
    <s v="F50"/>
    <x v="0"/>
    <n v="6667"/>
    <n v="131.05000000000001"/>
    <n v="10.003816793893131"/>
    <x v="42"/>
    <m/>
    <n v="2686"/>
    <m/>
    <m/>
    <m/>
  </r>
  <r>
    <d v="2015-04-05T00:00:00"/>
    <s v="Guiseley Gallop 10K 2015"/>
    <s v="Male"/>
    <x v="9"/>
    <s v="Christopher"/>
    <s v="Stanhope"/>
    <s v="0:56:52"/>
    <n v="293"/>
    <s v="M50"/>
    <x v="2"/>
    <n v="615"/>
    <n v="56.866666666666667"/>
    <n v="9.1518057113490432"/>
    <x v="43"/>
    <n v="235"/>
    <n v="369"/>
    <n v="30"/>
    <n v="46"/>
    <m/>
  </r>
  <r>
    <d v="2015-05-16T00:00:00"/>
    <s v="Over The Odda 10K 2015"/>
    <s v="Female"/>
    <x v="21"/>
    <s v="Gillian"/>
    <s v="Jago"/>
    <s v="65:40"/>
    <n v="151"/>
    <s v="V40"/>
    <x v="2"/>
    <n v="236"/>
    <n v="65.666666666666671"/>
    <n v="10.568028869494501"/>
    <x v="44"/>
    <m/>
    <n v="105"/>
    <m/>
    <m/>
    <m/>
  </r>
  <r>
    <d v="2015-05-06T00:00:00"/>
    <s v="John Carr 5K Series 1 2015"/>
    <s v="Male"/>
    <x v="20"/>
    <s v="Marc"/>
    <s v="Steele"/>
    <n v="24.05"/>
    <n v="271"/>
    <s v="MO"/>
    <x v="3"/>
    <n v="378"/>
    <n v="24.083333333333332"/>
    <n v="7.7516759981825132"/>
    <x v="45"/>
    <m/>
    <n v="256"/>
    <m/>
    <m/>
    <m/>
  </r>
  <r>
    <d v="2015-05-03T00:00:00"/>
    <s v="Bluebell Trail 10 Mile 2015"/>
    <s v="Male"/>
    <x v="19"/>
    <s v="Ian"/>
    <s v="Storey"/>
    <s v="2:05:32"/>
    <n v="278"/>
    <s v="M50"/>
    <x v="4"/>
    <n v="404"/>
    <n v="125.53333333333333"/>
    <n v="11.412121212121212"/>
    <x v="46"/>
    <n v="181"/>
    <n v="216"/>
    <n v="28"/>
    <n v="32"/>
    <m/>
  </r>
  <r>
    <d v="2015-05-03T00:00:00"/>
    <s v="Bluebell Trail 10 Mile 2015"/>
    <s v="Male"/>
    <x v="6"/>
    <s v="Brian"/>
    <s v="Perfitt"/>
    <s v="2:05:49"/>
    <n v="282"/>
    <s v="M40"/>
    <x v="4"/>
    <n v="404"/>
    <n v="125.81666666666666"/>
    <n v="11.437878787878788"/>
    <x v="47"/>
    <n v="184"/>
    <n v="216"/>
    <n v="42"/>
    <n v="47"/>
    <m/>
  </r>
  <r>
    <d v="2015-04-19T00:00:00"/>
    <s v="Manchester Marathon 2015"/>
    <s v="Female"/>
    <x v="21"/>
    <s v="Gillian"/>
    <s v="Jago"/>
    <s v="4:28:14"/>
    <n v="6054"/>
    <s v="V35"/>
    <x v="1"/>
    <n v="7854"/>
    <n v="268.23333333333335"/>
    <n v="10.237913486005089"/>
    <x v="48"/>
    <n v="1425"/>
    <n v="2305"/>
    <n v="287"/>
    <n v="443"/>
    <m/>
  </r>
  <r>
    <d v="2015-05-10T00:00:00"/>
    <s v="Plusnet Leeds Half Marathon 2015"/>
    <s v="Female"/>
    <x v="23"/>
    <s v="Joanne"/>
    <s v="Smith-Eccles"/>
    <s v="2:16:07"/>
    <n v="4968"/>
    <s v="F35"/>
    <x v="0"/>
    <n v="6667"/>
    <n v="136.11666666666667"/>
    <n v="10.39058524173028"/>
    <x v="49"/>
    <m/>
    <n v="2686"/>
    <m/>
    <m/>
    <m/>
  </r>
  <r>
    <d v="2015-05-06T00:00:00"/>
    <s v="John Carr 5K Series 1 2015"/>
    <s v="Female"/>
    <x v="21"/>
    <s v="Gillian"/>
    <s v="Jago"/>
    <n v="24.52"/>
    <n v="293"/>
    <s v="F40"/>
    <x v="3"/>
    <n v="378"/>
    <n v="24.866666666666667"/>
    <n v="8.0038066361856828"/>
    <x v="50"/>
    <m/>
    <n v="122"/>
    <m/>
    <m/>
    <m/>
  </r>
  <r>
    <d v="2015-05-13T00:00:00"/>
    <s v="John Carr 5K Series 2 2015"/>
    <s v="Male"/>
    <x v="19"/>
    <s v="Ian"/>
    <s v="Storey"/>
    <s v="25:42"/>
    <n v="299"/>
    <s v="M40"/>
    <x v="3"/>
    <n v="376"/>
    <n v="25.7"/>
    <n v="8.2720307191677751"/>
    <x v="51"/>
    <m/>
    <n v="235"/>
    <m/>
    <m/>
    <m/>
  </r>
  <r>
    <d v="2015-05-13T00:00:00"/>
    <s v="John Carr 5K Series 2 2015"/>
    <s v="Male"/>
    <x v="21"/>
    <s v="Gillian"/>
    <s v="Jago"/>
    <s v="25:59"/>
    <n v="305"/>
    <s v="F40"/>
    <x v="3"/>
    <n v="376"/>
    <n v="25.983333333333334"/>
    <n v="8.3632269073816889"/>
    <x v="52"/>
    <m/>
    <n v="235"/>
    <m/>
    <m/>
    <m/>
  </r>
  <r>
    <d v="2015-05-03T00:00:00"/>
    <s v="Bluebell Trail 10 Mile 2015"/>
    <s v="Female"/>
    <x v="24"/>
    <s v="Michelle"/>
    <s v="Barstow"/>
    <s v="2:09:14"/>
    <n v="296"/>
    <s v="F"/>
    <x v="4"/>
    <n v="404"/>
    <n v="129.23333333333332"/>
    <n v="11.748484848484848"/>
    <x v="53"/>
    <n v="110"/>
    <n v="188"/>
    <n v="31"/>
    <n v="45"/>
    <m/>
  </r>
  <r>
    <d v="2015-04-05T00:00:00"/>
    <s v="Guiseley Gallop 10K 2015"/>
    <s v="Male"/>
    <x v="18"/>
    <s v="Stephen"/>
    <s v="Gledhill"/>
    <s v="0:59:57"/>
    <n v="347"/>
    <s v="M50"/>
    <x v="2"/>
    <n v="615"/>
    <n v="59.95"/>
    <n v="9.6480202648659183"/>
    <x v="54"/>
    <n v="271"/>
    <n v="369"/>
    <n v="34"/>
    <n v="46"/>
    <m/>
  </r>
  <r>
    <d v="2015-04-05T00:00:00"/>
    <s v="Guiseley Gallop 10K 2015"/>
    <s v="Male"/>
    <x v="25"/>
    <s v="Chris"/>
    <s v="Everett"/>
    <s v="1:00:57"/>
    <n v="367"/>
    <s v="M35"/>
    <x v="2"/>
    <n v="615"/>
    <n v="60.95"/>
    <n v="9.8089547146551741"/>
    <x v="55"/>
    <n v="284"/>
    <n v="369"/>
    <n v="38"/>
    <n v="52"/>
    <m/>
  </r>
  <r>
    <d v="2015-05-10T00:00:00"/>
    <s v="Plusnet Leeds Half Marathon 2015"/>
    <s v="Female"/>
    <x v="26"/>
    <s v="Alison"/>
    <s v="Hartley"/>
    <s v="2:22:39"/>
    <n v="5452"/>
    <s v="F50"/>
    <x v="0"/>
    <n v="6667"/>
    <n v="142.65"/>
    <n v="10.889312977099237"/>
    <x v="56"/>
    <m/>
    <n v="2686"/>
    <m/>
    <m/>
    <m/>
  </r>
  <r>
    <d v="2015-04-19T00:00:00"/>
    <s v="Manchester Marathon 2015"/>
    <s v="Female"/>
    <x v="27"/>
    <s v="Sue"/>
    <s v="Gregson"/>
    <s v="4:48:37"/>
    <n v="6870"/>
    <s v="V50"/>
    <x v="1"/>
    <n v="7854"/>
    <n v="288.61666666666667"/>
    <n v="11.015903307888042"/>
    <x v="57"/>
    <n v="1817"/>
    <n v="2305"/>
    <n v="103"/>
    <n v="139"/>
    <m/>
  </r>
  <r>
    <d v="2015-04-26T00:00:00"/>
    <s v="London Marathon 2015"/>
    <s v="Male"/>
    <x v="20"/>
    <s v="Marc"/>
    <s v="Steele"/>
    <s v="5:08:55"/>
    <n v="30147"/>
    <s v="V50"/>
    <x v="1"/>
    <n v="37536"/>
    <n v="308.91666666666669"/>
    <n v="11.790712468193385"/>
    <x v="58"/>
    <n v="20083"/>
    <n v="23184"/>
    <n v="1782"/>
    <n v="2070"/>
    <s v="Michael Hogan's Number"/>
  </r>
  <r>
    <d v="2015-05-13T00:00:00"/>
    <s v="John Carr 5K Series 2 2015"/>
    <s v="Male"/>
    <x v="27"/>
    <s v="Sue"/>
    <s v="Gregson"/>
    <s v="28:.5"/>
    <n v="351"/>
    <s v="F50"/>
    <x v="3"/>
    <n v="376"/>
    <n v="28"/>
    <n v="9.0123291881983558"/>
    <x v="59"/>
    <m/>
    <n v="235"/>
    <m/>
    <m/>
    <m/>
  </r>
  <r>
    <d v="2015-05-13T00:00:00"/>
    <s v="John Carr 5K Series 2 2015"/>
    <s v="Female"/>
    <x v="28"/>
    <s v="Noel"/>
    <s v="Akers"/>
    <s v="28:06"/>
    <n v="344"/>
    <s v="M55"/>
    <x v="3"/>
    <n v="376"/>
    <n v="28.1"/>
    <n v="9.0445160781562066"/>
    <x v="60"/>
    <m/>
    <n v="141"/>
    <m/>
    <m/>
    <m/>
  </r>
  <r>
    <d v="2015-05-10T00:00:00"/>
    <s v="Plusnet Leeds Half Marathon 2015"/>
    <s v="Female"/>
    <x v="27"/>
    <s v="Sue"/>
    <s v="Gregson"/>
    <s v="2:26:47"/>
    <n v="5711"/>
    <s v="F50"/>
    <x v="0"/>
    <n v="6667"/>
    <n v="146.78333333333333"/>
    <n v="11.204834605597965"/>
    <x v="61"/>
    <m/>
    <n v="2686"/>
    <m/>
    <m/>
    <m/>
  </r>
  <r>
    <d v="2015-04-05T00:00:00"/>
    <s v="Guiseley Gallop 10K 2015"/>
    <s v="Female"/>
    <x v="21"/>
    <s v="Gillian"/>
    <s v="Jago"/>
    <s v="1:04:11"/>
    <n v="421"/>
    <s v="F35"/>
    <x v="2"/>
    <n v="615"/>
    <n v="64.183333333333337"/>
    <n v="10.329309435640436"/>
    <x v="62"/>
    <n v="113"/>
    <n v="244"/>
    <n v="20"/>
    <n v="39"/>
    <m/>
  </r>
  <r>
    <d v="2015-04-26T00:00:00"/>
    <s v="London Marathon 2015"/>
    <s v="Female"/>
    <x v="29"/>
    <s v="Gillian"/>
    <s v="Brown"/>
    <s v="5:12:52"/>
    <n v="30722"/>
    <s v="V50"/>
    <x v="1"/>
    <n v="37536"/>
    <n v="312.86666666666667"/>
    <n v="11.941475826972011"/>
    <x v="63"/>
    <n v="10372"/>
    <n v="14352"/>
    <n v="735"/>
    <n v="999"/>
    <s v="Julie Steele's Number"/>
  </r>
  <r>
    <d v="2015-05-06T00:00:00"/>
    <s v="John Carr 5K Series 1 2015"/>
    <s v="Female"/>
    <x v="27"/>
    <s v="Sue"/>
    <s v="Gregson"/>
    <n v="28.27"/>
    <n v="353"/>
    <s v="F50"/>
    <x v="3"/>
    <n v="378"/>
    <n v="28.45"/>
    <n v="9.1571701930086853"/>
    <x v="64"/>
    <m/>
    <n v="122"/>
    <m/>
    <m/>
    <m/>
  </r>
  <r>
    <d v="2015-05-06T00:00:00"/>
    <s v="John Carr 5K Series 1 2015"/>
    <s v="Male"/>
    <x v="28"/>
    <s v="Noel"/>
    <s v="Akers"/>
    <n v="28.28"/>
    <n v="354"/>
    <s v="M55"/>
    <x v="3"/>
    <n v="378"/>
    <n v="28.466666666666665"/>
    <n v="9.1625346746683274"/>
    <x v="65"/>
    <m/>
    <n v="256"/>
    <m/>
    <m/>
    <m/>
  </r>
  <r>
    <d v="2015-05-06T00:00:00"/>
    <s v="John Carr 5K Series 1 2015"/>
    <s v="Female"/>
    <x v="30"/>
    <s v="Lorraine "/>
    <s v="McKnight"/>
    <n v="28.36"/>
    <n v="355"/>
    <s v="F55"/>
    <x v="3"/>
    <n v="378"/>
    <n v="28.6"/>
    <n v="9.2054505279454624"/>
    <x v="66"/>
    <m/>
    <n v="122"/>
    <m/>
    <m/>
    <m/>
  </r>
  <r>
    <d v="2015-05-13T00:00:00"/>
    <s v="John Carr 5K Series 2 2015"/>
    <s v="Female"/>
    <x v="31"/>
    <s v="Anne"/>
    <s v="Akers"/>
    <s v="29:32"/>
    <n v="357"/>
    <s v="F55"/>
    <x v="3"/>
    <n v="376"/>
    <n v="29.533333333333335"/>
    <n v="9.505861500885409"/>
    <x v="67"/>
    <m/>
    <n v="141"/>
    <m/>
    <m/>
    <m/>
  </r>
  <r>
    <d v="2015-05-06T00:00:00"/>
    <s v="John Carr 5K Series 1 2015"/>
    <s v="Female"/>
    <x v="31"/>
    <s v="Anne"/>
    <s v="Akers"/>
    <n v="29.08"/>
    <n v="359"/>
    <s v="F55"/>
    <x v="3"/>
    <n v="378"/>
    <n v="29.133333333333333"/>
    <n v="9.3771139410540023"/>
    <x v="68"/>
    <m/>
    <n v="122"/>
    <m/>
    <m/>
    <m/>
  </r>
  <r>
    <d v="2015-05-13T00:00:00"/>
    <s v="John Carr 5K Series 2 2015"/>
    <s v="Female"/>
    <x v="32"/>
    <s v="Barbara"/>
    <s v="Stow"/>
    <s v="30:29"/>
    <n v="361"/>
    <s v="F45"/>
    <x v="3"/>
    <n v="376"/>
    <n v="30.483333333333334"/>
    <n v="9.811636955484996"/>
    <x v="69"/>
    <m/>
    <n v="141"/>
    <m/>
    <m/>
    <m/>
  </r>
  <r>
    <d v="2015-05-06T00:00:00"/>
    <s v="John Carr 5K Series 1 2015"/>
    <s v="Female"/>
    <x v="32"/>
    <s v="Barbara"/>
    <s v="Stow"/>
    <n v="30.06"/>
    <n v="363"/>
    <s v="F45"/>
    <x v="3"/>
    <n v="378"/>
    <n v="30.1"/>
    <n v="9.6882538773132314"/>
    <x v="70"/>
    <m/>
    <n v="122"/>
    <m/>
    <m/>
    <m/>
  </r>
  <r>
    <d v="2015-05-13T00:00:00"/>
    <s v="John Carr 5K Series 2 2015"/>
    <s v="Female"/>
    <x v="33"/>
    <s v="Christine"/>
    <s v="Rhodes"/>
    <s v="31:55"/>
    <n v="367"/>
    <s v="F50"/>
    <x v="3"/>
    <n v="376"/>
    <n v="31.916666666666668"/>
    <n v="10.272982378214197"/>
    <x v="71"/>
    <m/>
    <n v="141"/>
    <m/>
    <m/>
    <m/>
  </r>
  <r>
    <d v="2015-04-26T00:00:00"/>
    <s v="London Marathon 2015"/>
    <s v="Male"/>
    <x v="34"/>
    <s v="Martin"/>
    <s v="Steele"/>
    <s v="5:46:04"/>
    <n v="34377"/>
    <s v="V50"/>
    <x v="1"/>
    <n v="37536"/>
    <n v="346.06666666666666"/>
    <n v="13.208651399491094"/>
    <x v="72"/>
    <n v="21990"/>
    <n v="23184"/>
    <n v="1958"/>
    <n v="2070"/>
    <m/>
  </r>
  <r>
    <d v="2015-05-16T00:00:00"/>
    <s v="Over The Odda 10K 2015"/>
    <s v="Female"/>
    <x v="33"/>
    <s v="Christine"/>
    <s v="Rhodes"/>
    <s v="81:39"/>
    <n v="230"/>
    <s v="V50"/>
    <x v="2"/>
    <n v="236"/>
    <n v="81.650000000000006"/>
    <n v="13.140297825292782"/>
    <x v="73"/>
    <m/>
    <n v="105"/>
    <m/>
    <m/>
    <m/>
  </r>
  <r>
    <d v="2015-05-06T00:00:00"/>
    <s v="John Carr 5K Series 1 2015"/>
    <s v="Female"/>
    <x v="33"/>
    <s v="Christine"/>
    <s v="Rhodes"/>
    <n v="32.21"/>
    <n v="369"/>
    <s v="F50"/>
    <x v="3"/>
    <n v="378"/>
    <n v="32.35"/>
    <n v="10.412458901364886"/>
    <x v="74"/>
    <m/>
    <n v="122"/>
    <m/>
    <m/>
    <m/>
  </r>
  <r>
    <d v="2015-05-13T00:00:00"/>
    <s v="John Carr 5K Series 2 2015"/>
    <s v="Female"/>
    <x v="35"/>
    <s v="David"/>
    <s v="Sheppard"/>
    <s v="33:48"/>
    <n v="370"/>
    <s v="M70"/>
    <x v="3"/>
    <n v="376"/>
    <n v="33.799999999999997"/>
    <n v="10.879168805753729"/>
    <x v="75"/>
    <m/>
    <n v="141"/>
    <m/>
    <m/>
    <m/>
  </r>
  <r>
    <d v="2015-04-05T00:00:00"/>
    <s v="Guiseley Gallop 10K 2015"/>
    <s v="Female"/>
    <x v="36"/>
    <s v="Dawn"/>
    <s v="Hogan"/>
    <s v="1:15:35"/>
    <n v="567"/>
    <s v="F45"/>
    <x v="2"/>
    <n v="615"/>
    <n v="75.583333333333329"/>
    <n v="12.163962163237958"/>
    <x v="76"/>
    <n v="211"/>
    <n v="244"/>
    <n v="30"/>
    <n v="34"/>
    <m/>
  </r>
  <r>
    <d v="2015-05-13T00:00:00"/>
    <s v="John Carr 5K Series 2 2015"/>
    <s v="Male"/>
    <x v="37"/>
    <s v="Vikki"/>
    <s v="Lomas"/>
    <s v="34:18"/>
    <n v="372"/>
    <s v="FO"/>
    <x v="3"/>
    <n v="376"/>
    <n v="34.299999999999997"/>
    <n v="11.040103255542984"/>
    <x v="77"/>
    <m/>
    <n v="235"/>
    <m/>
    <m/>
    <m/>
  </r>
  <r>
    <d v="2015-05-06T00:00:00"/>
    <s v="John Carr 5K Series 1 2015"/>
    <s v="Female"/>
    <x v="37"/>
    <s v="Vikki"/>
    <s v="Lomas"/>
    <n v="33.44"/>
    <n v="374"/>
    <s v="FO"/>
    <x v="3"/>
    <n v="378"/>
    <n v="33.733333333333334"/>
    <n v="10.857710879115162"/>
    <x v="78"/>
    <m/>
    <n v="122"/>
    <m/>
    <m/>
    <m/>
  </r>
  <r>
    <s v=""/>
    <m/>
    <m/>
    <x v="38"/>
    <m/>
    <m/>
    <m/>
    <m/>
    <m/>
    <x v="6"/>
    <s v=""/>
    <s v=""/>
    <s v=""/>
    <x v="79"/>
    <m/>
    <s v=""/>
    <m/>
    <m/>
    <m/>
  </r>
  <r>
    <s v=""/>
    <m/>
    <m/>
    <x v="38"/>
    <m/>
    <m/>
    <m/>
    <m/>
    <m/>
    <x v="6"/>
    <s v=""/>
    <s v=""/>
    <s v=""/>
    <x v="79"/>
    <m/>
    <s v=""/>
    <m/>
    <m/>
    <m/>
  </r>
  <r>
    <s v=""/>
    <m/>
    <m/>
    <x v="38"/>
    <m/>
    <m/>
    <m/>
    <m/>
    <m/>
    <x v="6"/>
    <s v=""/>
    <s v=""/>
    <s v=""/>
    <x v="79"/>
    <m/>
    <s v=""/>
    <m/>
    <m/>
    <m/>
  </r>
  <r>
    <s v=""/>
    <m/>
    <m/>
    <x v="38"/>
    <m/>
    <m/>
    <m/>
    <m/>
    <m/>
    <x v="6"/>
    <s v=""/>
    <s v=""/>
    <s v=""/>
    <x v="79"/>
    <m/>
    <s v=""/>
    <m/>
    <m/>
    <m/>
  </r>
  <r>
    <s v=""/>
    <m/>
    <m/>
    <x v="38"/>
    <m/>
    <m/>
    <m/>
    <m/>
    <m/>
    <x v="6"/>
    <s v=""/>
    <s v=""/>
    <s v=""/>
    <x v="79"/>
    <m/>
    <s v=""/>
    <m/>
    <m/>
    <m/>
  </r>
  <r>
    <s v=""/>
    <m/>
    <m/>
    <x v="38"/>
    <m/>
    <m/>
    <m/>
    <m/>
    <m/>
    <x v="6"/>
    <s v=""/>
    <s v=""/>
    <s v=""/>
    <x v="79"/>
    <m/>
    <s v=""/>
    <m/>
    <m/>
    <m/>
  </r>
  <r>
    <s v=""/>
    <m/>
    <m/>
    <x v="38"/>
    <m/>
    <m/>
    <m/>
    <m/>
    <m/>
    <x v="6"/>
    <s v=""/>
    <s v=""/>
    <s v=""/>
    <x v="79"/>
    <m/>
    <s v=""/>
    <m/>
    <m/>
    <m/>
  </r>
  <r>
    <s v=""/>
    <m/>
    <m/>
    <x v="38"/>
    <m/>
    <m/>
    <m/>
    <m/>
    <m/>
    <x v="6"/>
    <s v=""/>
    <s v=""/>
    <s v=""/>
    <x v="79"/>
    <m/>
    <s v=""/>
    <m/>
    <m/>
    <m/>
  </r>
  <r>
    <s v=""/>
    <m/>
    <m/>
    <x v="38"/>
    <m/>
    <m/>
    <m/>
    <m/>
    <m/>
    <x v="6"/>
    <s v=""/>
    <s v=""/>
    <s v=""/>
    <x v="79"/>
    <m/>
    <s v=""/>
    <m/>
    <m/>
    <m/>
  </r>
  <r>
    <s v=""/>
    <m/>
    <m/>
    <x v="38"/>
    <m/>
    <m/>
    <m/>
    <m/>
    <m/>
    <x v="6"/>
    <s v=""/>
    <s v=""/>
    <s v=""/>
    <x v="79"/>
    <m/>
    <s v=""/>
    <m/>
    <m/>
    <m/>
  </r>
  <r>
    <s v=""/>
    <m/>
    <m/>
    <x v="38"/>
    <m/>
    <m/>
    <m/>
    <m/>
    <m/>
    <x v="6"/>
    <s v=""/>
    <s v=""/>
    <s v=""/>
    <x v="79"/>
    <m/>
    <s v=""/>
    <m/>
    <m/>
    <m/>
  </r>
  <r>
    <s v=""/>
    <m/>
    <m/>
    <x v="38"/>
    <m/>
    <m/>
    <m/>
    <m/>
    <m/>
    <x v="6"/>
    <s v=""/>
    <s v=""/>
    <s v=""/>
    <x v="79"/>
    <m/>
    <s v=""/>
    <m/>
    <m/>
    <m/>
  </r>
  <r>
    <s v=""/>
    <m/>
    <m/>
    <x v="38"/>
    <m/>
    <m/>
    <m/>
    <m/>
    <m/>
    <x v="6"/>
    <s v=""/>
    <s v=""/>
    <s v=""/>
    <x v="79"/>
    <m/>
    <s v=""/>
    <m/>
    <m/>
    <m/>
  </r>
  <r>
    <s v=""/>
    <m/>
    <m/>
    <x v="38"/>
    <m/>
    <m/>
    <m/>
    <m/>
    <m/>
    <x v="6"/>
    <s v=""/>
    <s v=""/>
    <s v=""/>
    <x v="79"/>
    <m/>
    <s v=""/>
    <m/>
    <m/>
    <m/>
  </r>
  <r>
    <s v=""/>
    <m/>
    <m/>
    <x v="38"/>
    <m/>
    <m/>
    <m/>
    <m/>
    <m/>
    <x v="6"/>
    <s v=""/>
    <s v=""/>
    <s v=""/>
    <x v="79"/>
    <m/>
    <s v=""/>
    <m/>
    <m/>
    <m/>
  </r>
  <r>
    <s v=""/>
    <m/>
    <m/>
    <x v="38"/>
    <m/>
    <m/>
    <m/>
    <m/>
    <m/>
    <x v="6"/>
    <s v=""/>
    <s v=""/>
    <s v=""/>
    <x v="79"/>
    <m/>
    <s v=""/>
    <m/>
    <m/>
    <m/>
  </r>
  <r>
    <s v=""/>
    <m/>
    <m/>
    <x v="38"/>
    <m/>
    <m/>
    <m/>
    <m/>
    <m/>
    <x v="6"/>
    <s v=""/>
    <s v=""/>
    <s v=""/>
    <x v="79"/>
    <m/>
    <s v=""/>
    <m/>
    <m/>
    <m/>
  </r>
  <r>
    <s v=""/>
    <m/>
    <m/>
    <x v="38"/>
    <m/>
    <m/>
    <m/>
    <m/>
    <m/>
    <x v="6"/>
    <s v=""/>
    <s v=""/>
    <s v=""/>
    <x v="79"/>
    <m/>
    <s v=""/>
    <m/>
    <m/>
    <m/>
  </r>
  <r>
    <s v=""/>
    <m/>
    <m/>
    <x v="38"/>
    <m/>
    <m/>
    <m/>
    <m/>
    <m/>
    <x v="6"/>
    <s v=""/>
    <s v=""/>
    <s v=""/>
    <x v="79"/>
    <m/>
    <s v=""/>
    <m/>
    <m/>
    <m/>
  </r>
  <r>
    <s v=""/>
    <m/>
    <m/>
    <x v="38"/>
    <m/>
    <m/>
    <m/>
    <m/>
    <m/>
    <x v="6"/>
    <s v=""/>
    <s v=""/>
    <s v=""/>
    <x v="79"/>
    <m/>
    <s v=""/>
    <m/>
    <m/>
    <m/>
  </r>
  <r>
    <s v=""/>
    <m/>
    <m/>
    <x v="38"/>
    <m/>
    <m/>
    <m/>
    <m/>
    <m/>
    <x v="6"/>
    <s v=""/>
    <s v=""/>
    <s v=""/>
    <x v="79"/>
    <m/>
    <s v=""/>
    <m/>
    <m/>
    <m/>
  </r>
  <r>
    <s v=""/>
    <m/>
    <m/>
    <x v="38"/>
    <m/>
    <m/>
    <m/>
    <m/>
    <m/>
    <x v="6"/>
    <s v=""/>
    <s v=""/>
    <s v=""/>
    <x v="79"/>
    <m/>
    <s v=""/>
    <m/>
    <m/>
    <m/>
  </r>
  <r>
    <s v=""/>
    <m/>
    <m/>
    <x v="38"/>
    <m/>
    <m/>
    <m/>
    <m/>
    <m/>
    <x v="6"/>
    <s v=""/>
    <s v=""/>
    <s v=""/>
    <x v="79"/>
    <m/>
    <s v=""/>
    <m/>
    <m/>
    <m/>
  </r>
  <r>
    <s v=""/>
    <m/>
    <m/>
    <x v="38"/>
    <m/>
    <m/>
    <m/>
    <m/>
    <m/>
    <x v="6"/>
    <s v=""/>
    <s v=""/>
    <s v=""/>
    <x v="79"/>
    <m/>
    <s v=""/>
    <m/>
    <m/>
    <m/>
  </r>
  <r>
    <s v=""/>
    <m/>
    <m/>
    <x v="38"/>
    <m/>
    <m/>
    <m/>
    <m/>
    <m/>
    <x v="6"/>
    <s v=""/>
    <s v=""/>
    <s v=""/>
    <x v="79"/>
    <m/>
    <s v=""/>
    <m/>
    <m/>
    <m/>
  </r>
  <r>
    <s v=""/>
    <m/>
    <m/>
    <x v="38"/>
    <m/>
    <m/>
    <m/>
    <m/>
    <m/>
    <x v="6"/>
    <s v=""/>
    <s v=""/>
    <s v=""/>
    <x v="79"/>
    <m/>
    <s v=""/>
    <m/>
    <m/>
    <m/>
  </r>
  <r>
    <s v=""/>
    <m/>
    <m/>
    <x v="38"/>
    <m/>
    <m/>
    <m/>
    <m/>
    <m/>
    <x v="6"/>
    <s v=""/>
    <s v=""/>
    <s v=""/>
    <x v="79"/>
    <m/>
    <s v=""/>
    <m/>
    <m/>
    <m/>
  </r>
  <r>
    <m/>
    <m/>
    <m/>
    <x v="38"/>
    <m/>
    <m/>
    <m/>
    <m/>
    <m/>
    <x v="7"/>
    <m/>
    <m/>
    <m/>
    <x v="8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grandTotalCaption="Delta Min/Mile" updatedVersion="5" minRefreshableVersion="3" useAutoFormatting="1" itemPrintTitles="1" createdVersion="5" indent="0" outline="1" outlineData="1" multipleFieldFilters="0" rowHeaderCaption="Last Name" fieldListSortAscending="1">
  <location ref="A3:J44" firstHeaderRow="1" firstDataRow="2" firstDataCol="1"/>
  <pivotFields count="19">
    <pivotField showAll="0"/>
    <pivotField showAll="0"/>
    <pivotField showAll="0"/>
    <pivotField axis="axisRow" showAll="0" sortType="ascending" defaultSubtotal="0">
      <items count="40">
        <item x="26"/>
        <item x="10"/>
        <item x="31"/>
        <item x="32"/>
        <item x="6"/>
        <item x="25"/>
        <item x="33"/>
        <item x="9"/>
        <item x="14"/>
        <item x="17"/>
        <item x="16"/>
        <item x="11"/>
        <item x="35"/>
        <item x="36"/>
        <item x="8"/>
        <item x="1"/>
        <item x="29"/>
        <item x="21"/>
        <item m="1" x="39"/>
        <item x="19"/>
        <item x="13"/>
        <item x="0"/>
        <item x="23"/>
        <item x="22"/>
        <item x="30"/>
        <item x="20"/>
        <item x="34"/>
        <item x="24"/>
        <item x="7"/>
        <item x="28"/>
        <item x="5"/>
        <item x="15"/>
        <item x="4"/>
        <item x="12"/>
        <item x="18"/>
        <item x="27"/>
        <item x="3"/>
        <item x="2"/>
        <item x="37"/>
        <item x="3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ascending" avgSubtotal="1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Col" showAll="0" avgSubtotal="1">
      <items count="9">
        <item n="5K" x="3"/>
        <item n="10K" x="2"/>
        <item n="10M" x="5"/>
        <item n="11M" x="4"/>
        <item n="Half" x="0"/>
        <item n="Full" x="1"/>
        <item x="6"/>
        <item x="7"/>
        <item t="avg"/>
      </items>
    </pivotField>
    <pivotField showAll="0"/>
    <pivotField showAll="0"/>
    <pivotField showAll="0"/>
    <pivotField dataField="1" showAl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40">
    <i>
      <x v="21"/>
    </i>
    <i>
      <x v="15"/>
    </i>
    <i>
      <x v="36"/>
    </i>
    <i>
      <x v="30"/>
    </i>
    <i>
      <x v="37"/>
    </i>
    <i>
      <x v="14"/>
    </i>
    <i>
      <x v="32"/>
    </i>
    <i>
      <x v="20"/>
    </i>
    <i>
      <x v="11"/>
    </i>
    <i>
      <x v="1"/>
    </i>
    <i>
      <x v="8"/>
    </i>
    <i>
      <x v="4"/>
    </i>
    <i>
      <x v="10"/>
    </i>
    <i>
      <x v="7"/>
    </i>
    <i>
      <x v="31"/>
    </i>
    <i>
      <x v="9"/>
    </i>
    <i>
      <x v="33"/>
    </i>
    <i>
      <x v="28"/>
    </i>
    <i>
      <x v="34"/>
    </i>
    <i>
      <x v="23"/>
    </i>
    <i>
      <x v="19"/>
    </i>
    <i>
      <x v="22"/>
    </i>
    <i>
      <x v="25"/>
    </i>
    <i>
      <x v="17"/>
    </i>
    <i>
      <x v="27"/>
    </i>
    <i>
      <x v="5"/>
    </i>
    <i>
      <x/>
    </i>
    <i>
      <x v="35"/>
    </i>
    <i>
      <x v="16"/>
    </i>
    <i>
      <x v="29"/>
    </i>
    <i>
      <x v="24"/>
    </i>
    <i>
      <x v="2"/>
    </i>
    <i>
      <x v="3"/>
    </i>
    <i>
      <x v="26"/>
    </i>
    <i>
      <x v="6"/>
    </i>
    <i>
      <x v="12"/>
    </i>
    <i>
      <x v="13"/>
    </i>
    <i>
      <x v="38"/>
    </i>
    <i>
      <x v="39"/>
    </i>
    <i t="grand">
      <x/>
    </i>
  </rowItems>
  <colFields count="1">
    <field x="9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Delta" fld="13" subtotal="average" baseField="4" baseItem="0" numFmtId="2"/>
  </dataFields>
  <formats count="5">
    <format dxfId="128">
      <pivotArea outline="0" collapsedLevelsAreSubtotals="1" fieldPosition="0"/>
    </format>
    <format dxfId="127">
      <pivotArea dataOnly="0" labelOnly="1" fieldPosition="0">
        <references count="1">
          <reference field="9" count="0"/>
        </references>
      </pivotArea>
    </format>
    <format dxfId="126">
      <pivotArea dataOnly="0" labelOnly="1" grandCol="1" outline="0" fieldPosition="0"/>
    </format>
    <format dxfId="125">
      <pivotArea outline="0" collapsedLevelsAreSubtotals="1" fieldPosition="0">
        <references count="1">
          <reference field="9" count="6" selected="0">
            <x v="0"/>
            <x v="1"/>
            <x v="2"/>
            <x v="3"/>
            <x v="4"/>
            <x v="5"/>
          </reference>
        </references>
      </pivotArea>
    </format>
    <format dxfId="124">
      <pivotArea dataOnly="0" labelOnly="1" fieldPosition="0">
        <references count="1">
          <reference field="9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tcheveryone.com/training-calculators-wava.php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fetcheveryone.com/training-calculators-wava.php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chiptiming.co.uk/results/view/5227/2302/" TargetMode="External"/><Relationship Id="rId13" Type="http://schemas.openxmlformats.org/officeDocument/2006/relationships/hyperlink" Target="http://chiptiming.co.uk/results/view/7505/2302/" TargetMode="External"/><Relationship Id="rId3" Type="http://schemas.openxmlformats.org/officeDocument/2006/relationships/hyperlink" Target="http://chiptiming.co.uk/results/view/5790/2302/" TargetMode="External"/><Relationship Id="rId7" Type="http://schemas.openxmlformats.org/officeDocument/2006/relationships/hyperlink" Target="http://chiptiming.co.uk/results/view/4813/2302/" TargetMode="External"/><Relationship Id="rId12" Type="http://schemas.openxmlformats.org/officeDocument/2006/relationships/hyperlink" Target="http://chiptiming.co.uk/results/view/10745/2302/" TargetMode="External"/><Relationship Id="rId2" Type="http://schemas.openxmlformats.org/officeDocument/2006/relationships/hyperlink" Target="http://chiptiming.co.uk/results/view/8078/2302/" TargetMode="External"/><Relationship Id="rId1" Type="http://schemas.openxmlformats.org/officeDocument/2006/relationships/hyperlink" Target="http://chiptiming.co.uk/results/view/8785/2302/" TargetMode="External"/><Relationship Id="rId6" Type="http://schemas.openxmlformats.org/officeDocument/2006/relationships/hyperlink" Target="http://chiptiming.co.uk/results/view/5225/2302/" TargetMode="External"/><Relationship Id="rId11" Type="http://schemas.openxmlformats.org/officeDocument/2006/relationships/hyperlink" Target="http://chiptiming.co.uk/results/view/11311/2302/" TargetMode="External"/><Relationship Id="rId5" Type="http://schemas.openxmlformats.org/officeDocument/2006/relationships/hyperlink" Target="http://chiptiming.co.uk/results/view/4810/2302/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://chiptiming.co.uk/results/view/7490/2302/" TargetMode="External"/><Relationship Id="rId4" Type="http://schemas.openxmlformats.org/officeDocument/2006/relationships/hyperlink" Target="http://chiptiming.co.uk/results/view/11535/2302/" TargetMode="External"/><Relationship Id="rId9" Type="http://schemas.openxmlformats.org/officeDocument/2006/relationships/hyperlink" Target="http://chiptiming.co.uk/results/view/7491/2302/" TargetMode="External"/><Relationship Id="rId14" Type="http://schemas.openxmlformats.org/officeDocument/2006/relationships/hyperlink" Target="http://www.fetcheveryone.com/training-calculators-wava.php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runforall.com/half-marathon/leeds/" TargetMode="External"/><Relationship Id="rId13" Type="http://schemas.openxmlformats.org/officeDocument/2006/relationships/hyperlink" Target="http://www.runbritainrankings.com/results/results.aspx?meetingid=135123" TargetMode="External"/><Relationship Id="rId18" Type="http://schemas.openxmlformats.org/officeDocument/2006/relationships/hyperlink" Target="http://www.humber-half.org.uk/" TargetMode="External"/><Relationship Id="rId26" Type="http://schemas.openxmlformats.org/officeDocument/2006/relationships/hyperlink" Target="http://www.fellandale.com/index.php/danefield-relay" TargetMode="External"/><Relationship Id="rId39" Type="http://schemas.openxmlformats.org/officeDocument/2006/relationships/printerSettings" Target="../printerSettings/printerSettings4.bin"/><Relationship Id="rId3" Type="http://schemas.openxmlformats.org/officeDocument/2006/relationships/hyperlink" Target="http://results-2015.virginmoneylondonmarathon.com/2015/" TargetMode="External"/><Relationship Id="rId21" Type="http://schemas.openxmlformats.org/officeDocument/2006/relationships/hyperlink" Target="http://www.yvaa.org/" TargetMode="External"/><Relationship Id="rId34" Type="http://schemas.openxmlformats.org/officeDocument/2006/relationships/hyperlink" Target="http://www.pudseybramley.com/rush-around-the-rhubarb/" TargetMode="External"/><Relationship Id="rId7" Type="http://schemas.openxmlformats.org/officeDocument/2006/relationships/hyperlink" Target="http://otleyac.org.uk/otley-10-mile-road-race/" TargetMode="External"/><Relationship Id="rId12" Type="http://schemas.openxmlformats.org/officeDocument/2006/relationships/hyperlink" Target="http://saltairestriders.org.uk/site/" TargetMode="External"/><Relationship Id="rId17" Type="http://schemas.openxmlformats.org/officeDocument/2006/relationships/hyperlink" Target="https://www.pudseypacers.com/events/pudsey-10k" TargetMode="External"/><Relationship Id="rId25" Type="http://schemas.openxmlformats.org/officeDocument/2006/relationships/hyperlink" Target="http://www.results.edinburgh-marathon.com/" TargetMode="External"/><Relationship Id="rId33" Type="http://schemas.openxmlformats.org/officeDocument/2006/relationships/hyperlink" Target="http://www.runrocknroll.com/liverpool/the-races/results/" TargetMode="External"/><Relationship Id="rId38" Type="http://schemas.openxmlformats.org/officeDocument/2006/relationships/hyperlink" Target="http://www.runbritainrankings.com/results/results.aspx?meetingid=130426&amp;pagenum=3" TargetMode="External"/><Relationship Id="rId2" Type="http://schemas.openxmlformats.org/officeDocument/2006/relationships/hyperlink" Target="http://www.stuweb.co.uk/race/Rt" TargetMode="External"/><Relationship Id="rId16" Type="http://schemas.openxmlformats.org/officeDocument/2006/relationships/hyperlink" Target="http://www.halifaxharriers.co.uk/club/club-races/helen-windsor-10k/" TargetMode="External"/><Relationship Id="rId20" Type="http://schemas.openxmlformats.org/officeDocument/2006/relationships/hyperlink" Target="https://www.google.com/maps/d/viewer?t=h&amp;ll=53.944973,-1.823902&amp;ie=UTF8&amp;msa=0&amp;spn=0.043091,0.131836&amp;z=14&amp;hl=en&amp;mid=zLti_stfYvF4.kGuDCMZCeXsU" TargetMode="External"/><Relationship Id="rId29" Type="http://schemas.openxmlformats.org/officeDocument/2006/relationships/hyperlink" Target="mailto:19@30" TargetMode="External"/><Relationship Id="rId1" Type="http://schemas.openxmlformats.org/officeDocument/2006/relationships/hyperlink" Target="http://stainlandlions.com/Club_Races/2015/BluebellResults2015.pdf" TargetMode="External"/><Relationship Id="rId6" Type="http://schemas.openxmlformats.org/officeDocument/2006/relationships/hyperlink" Target="http://saltairestriders.org.uk/site/" TargetMode="External"/><Relationship Id="rId11" Type="http://schemas.openxmlformats.org/officeDocument/2006/relationships/hyperlink" Target="http://saltairestriders.org.uk/site/" TargetMode="External"/><Relationship Id="rId24" Type="http://schemas.openxmlformats.org/officeDocument/2006/relationships/hyperlink" Target="http://ukresults.net/2015/apperley.html" TargetMode="External"/><Relationship Id="rId32" Type="http://schemas.openxmlformats.org/officeDocument/2006/relationships/hyperlink" Target="http://www.runrocknroll.com/liverpool/" TargetMode="External"/><Relationship Id="rId37" Type="http://schemas.openxmlformats.org/officeDocument/2006/relationships/hyperlink" Target="http://www.madbullevents.com/" TargetMode="External"/><Relationship Id="rId5" Type="http://schemas.openxmlformats.org/officeDocument/2006/relationships/hyperlink" Target="https://bookitzone.com/emma_stoney/nz2FFX" TargetMode="External"/><Relationship Id="rId15" Type="http://schemas.openxmlformats.org/officeDocument/2006/relationships/hyperlink" Target="http://www.mapmyrun.com/routes/view/354078635" TargetMode="External"/><Relationship Id="rId23" Type="http://schemas.openxmlformats.org/officeDocument/2006/relationships/hyperlink" Target="http://www.ilkleyharriers.co.uk/trail/2015%20Ilkley%20Trail%20Race%20results.pdf" TargetMode="External"/><Relationship Id="rId28" Type="http://schemas.openxmlformats.org/officeDocument/2006/relationships/hyperlink" Target="http://www.abbeyrunners.co.uk/golden-acre-relay/" TargetMode="External"/><Relationship Id="rId36" Type="http://schemas.openxmlformats.org/officeDocument/2006/relationships/hyperlink" Target="http://yvaa.org/2015/15GP3-Lythe.htm" TargetMode="External"/><Relationship Id="rId10" Type="http://schemas.openxmlformats.org/officeDocument/2006/relationships/hyperlink" Target="http://www.horsforthharriers.co.uk/abc.php" TargetMode="External"/><Relationship Id="rId19" Type="http://schemas.openxmlformats.org/officeDocument/2006/relationships/hyperlink" Target="http://www.humber-half.org.uk/theroute" TargetMode="External"/><Relationship Id="rId31" Type="http://schemas.openxmlformats.org/officeDocument/2006/relationships/hyperlink" Target="http://www.runforall.com/10k/leeds/race-information/" TargetMode="External"/><Relationship Id="rId4" Type="http://schemas.openxmlformats.org/officeDocument/2006/relationships/hyperlink" Target="http://yvaa.org/2015/15GP1-Honley.htm" TargetMode="External"/><Relationship Id="rId9" Type="http://schemas.openxmlformats.org/officeDocument/2006/relationships/hyperlink" Target="http://chiptiming.co.uk/results/?sport=1&amp;year=2015&amp;event=442&amp;race=2302" TargetMode="External"/><Relationship Id="rId14" Type="http://schemas.openxmlformats.org/officeDocument/2006/relationships/hyperlink" Target="http://www.brathaywindermeremarathon.org.uk/the-marathon.aspx" TargetMode="External"/><Relationship Id="rId22" Type="http://schemas.openxmlformats.org/officeDocument/2006/relationships/hyperlink" Target="http://www.yvaa.org/2015/15GP2-Kirkstall.htm" TargetMode="External"/><Relationship Id="rId27" Type="http://schemas.openxmlformats.org/officeDocument/2006/relationships/hyperlink" Target="http://otleyac.org.uk/washburn-valley-relays/" TargetMode="External"/><Relationship Id="rId30" Type="http://schemas.openxmlformats.org/officeDocument/2006/relationships/hyperlink" Target="http://yvaa.org/2015/15GP3-Lythe.htm" TargetMode="External"/><Relationship Id="rId35" Type="http://schemas.openxmlformats.org/officeDocument/2006/relationships/hyperlink" Target="http://www.pudseybramley.com/rush-around-the-rhubarb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D500"/>
  <sheetViews>
    <sheetView workbookViewId="0">
      <pane xSplit="1" ySplit="2" topLeftCell="B446" activePane="bottomRight" state="frozen"/>
      <selection pane="topRight" activeCell="B1" sqref="B1"/>
      <selection pane="bottomLeft" activeCell="A3" sqref="A3"/>
      <selection pane="bottomRight" activeCell="F460" sqref="F460"/>
    </sheetView>
  </sheetViews>
  <sheetFormatPr defaultRowHeight="14.25" customHeight="1" x14ac:dyDescent="0.25"/>
  <cols>
    <col min="1" max="1" width="18" style="13" bestFit="1" customWidth="1"/>
    <col min="2" max="2" width="9.140625" style="14"/>
    <col min="3" max="3" width="9.140625" style="120"/>
    <col min="4" max="4" width="9.140625" style="205"/>
    <col min="5" max="5" width="9.140625" style="191"/>
    <col min="6" max="6" width="9.140625" style="16"/>
    <col min="7" max="12" width="9.140625" style="14"/>
    <col min="13" max="14" width="6.5703125" style="26" customWidth="1"/>
    <col min="15" max="16" width="33.140625" style="11" customWidth="1"/>
    <col min="17" max="17" width="13.5703125" style="26" bestFit="1" customWidth="1"/>
    <col min="18" max="19" width="9.140625" style="11"/>
    <col min="20" max="20" width="9.140625" style="42"/>
    <col min="21" max="21" width="9.140625" style="11"/>
    <col min="22" max="22" width="9.140625" style="66"/>
    <col min="23" max="23" width="9.140625" style="16"/>
    <col min="24" max="24" width="9.140625" style="11"/>
    <col min="25" max="25" width="9.140625" style="47"/>
    <col min="26" max="27" width="9.140625" style="11"/>
    <col min="28" max="28" width="9.140625" style="68"/>
    <col min="29" max="16384" width="9.140625" style="11"/>
  </cols>
  <sheetData>
    <row r="1" spans="1:30" ht="14.25" customHeight="1" x14ac:dyDescent="0.25">
      <c r="A1" s="13" t="s">
        <v>0</v>
      </c>
      <c r="B1" s="45" t="s">
        <v>8</v>
      </c>
      <c r="C1" s="120" t="s">
        <v>11</v>
      </c>
      <c r="D1" s="219" t="s">
        <v>829</v>
      </c>
      <c r="E1" s="173" t="s">
        <v>688</v>
      </c>
      <c r="F1" s="123" t="s">
        <v>313</v>
      </c>
      <c r="G1" s="45" t="s">
        <v>163</v>
      </c>
      <c r="H1" s="14" t="s">
        <v>1</v>
      </c>
      <c r="I1" s="14" t="s">
        <v>10</v>
      </c>
      <c r="J1" s="54"/>
      <c r="K1" s="225" t="s">
        <v>862</v>
      </c>
      <c r="L1" s="225" t="s">
        <v>185</v>
      </c>
      <c r="M1" s="101" t="s">
        <v>281</v>
      </c>
      <c r="N1" s="101" t="s">
        <v>282</v>
      </c>
      <c r="O1" s="11" t="s">
        <v>12</v>
      </c>
      <c r="Q1" s="44" t="s">
        <v>244</v>
      </c>
      <c r="R1" s="44" t="s">
        <v>157</v>
      </c>
      <c r="S1" s="44" t="s">
        <v>158</v>
      </c>
      <c r="T1" s="42" t="s">
        <v>156</v>
      </c>
      <c r="U1" s="44" t="s">
        <v>160</v>
      </c>
      <c r="V1" s="66" t="s">
        <v>147</v>
      </c>
      <c r="W1" s="94" t="s">
        <v>161</v>
      </c>
      <c r="X1" s="53" t="s">
        <v>182</v>
      </c>
      <c r="Y1" s="47" t="s">
        <v>183</v>
      </c>
      <c r="Z1" s="44" t="s">
        <v>162</v>
      </c>
      <c r="AA1" s="44" t="s">
        <v>159</v>
      </c>
      <c r="AB1" s="68" t="s">
        <v>144</v>
      </c>
      <c r="AC1" s="40" t="s">
        <v>145</v>
      </c>
      <c r="AD1" s="40" t="s">
        <v>146</v>
      </c>
    </row>
    <row r="2" spans="1:30" s="42" customFormat="1" ht="14.25" customHeight="1" x14ac:dyDescent="0.25">
      <c r="A2" s="13">
        <v>37932</v>
      </c>
      <c r="C2" s="120">
        <v>32</v>
      </c>
      <c r="D2" s="205"/>
      <c r="E2" s="191"/>
      <c r="F2" s="120">
        <v>32</v>
      </c>
      <c r="M2" s="26"/>
      <c r="N2" s="26"/>
      <c r="O2" s="42" t="s">
        <v>13</v>
      </c>
      <c r="R2" s="42">
        <f t="shared" ref="R2:S2" si="0">MIN(R3:R1000)</f>
        <v>4.9999999999999996E-2</v>
      </c>
      <c r="S2" s="42">
        <f t="shared" si="0"/>
        <v>0.14097222222222222</v>
      </c>
      <c r="T2" s="42">
        <f>MIN(T3:T1000)</f>
        <v>0.28750000000000003</v>
      </c>
      <c r="U2" s="42">
        <f t="shared" ref="U2:AA2" si="1">MIN(U3:U1000)</f>
        <v>0.6166666666666667</v>
      </c>
      <c r="V2" s="66">
        <f t="shared" si="1"/>
        <v>0.96944444444444444</v>
      </c>
      <c r="W2" s="16">
        <f>MAX(W3:W1000)</f>
        <v>7.3</v>
      </c>
      <c r="X2" s="42">
        <f t="shared" si="1"/>
        <v>0</v>
      </c>
      <c r="Y2" s="47">
        <f t="shared" si="1"/>
        <v>6.5046296296296297E-2</v>
      </c>
      <c r="Z2" s="42">
        <f t="shared" si="1"/>
        <v>10.87</v>
      </c>
      <c r="AA2" s="42">
        <f t="shared" si="1"/>
        <v>0.15138888888888888</v>
      </c>
      <c r="AB2" s="67">
        <f t="shared" ref="AB2" si="2">MIN(AB3:AB1000)</f>
        <v>1.7094907407407409E-2</v>
      </c>
      <c r="AC2" s="41">
        <f t="shared" ref="AC2" si="3">MIN(AC3:AC1000)</f>
        <v>3.650462962962963E-2</v>
      </c>
      <c r="AD2" s="41">
        <f t="shared" ref="AD2" si="4">MIN(AD3:AD1000)</f>
        <v>6.0706018518518513E-2</v>
      </c>
    </row>
    <row r="3" spans="1:30" ht="14.25" customHeight="1" x14ac:dyDescent="0.25">
      <c r="A3" s="13">
        <v>37969</v>
      </c>
      <c r="C3" s="120">
        <v>36</v>
      </c>
      <c r="F3" s="120">
        <v>36</v>
      </c>
    </row>
    <row r="4" spans="1:30" ht="14.25" customHeight="1" x14ac:dyDescent="0.25">
      <c r="A4" s="13">
        <v>37977</v>
      </c>
      <c r="C4" s="120">
        <v>36</v>
      </c>
      <c r="F4" s="120">
        <v>36</v>
      </c>
    </row>
    <row r="5" spans="1:30" ht="14.25" customHeight="1" x14ac:dyDescent="0.25">
      <c r="A5" s="13">
        <v>38018</v>
      </c>
      <c r="C5" s="120">
        <v>36</v>
      </c>
      <c r="F5" s="120">
        <v>36</v>
      </c>
    </row>
    <row r="6" spans="1:30" ht="14.25" customHeight="1" x14ac:dyDescent="0.25">
      <c r="A6" s="13">
        <v>38031</v>
      </c>
      <c r="C6" s="120">
        <v>57</v>
      </c>
      <c r="F6" s="120">
        <v>57</v>
      </c>
    </row>
    <row r="7" spans="1:30" ht="14.25" customHeight="1" x14ac:dyDescent="0.25">
      <c r="A7" s="13">
        <v>38045</v>
      </c>
      <c r="C7" s="120">
        <v>38</v>
      </c>
      <c r="F7" s="120">
        <v>38</v>
      </c>
    </row>
    <row r="8" spans="1:30" ht="14.25" customHeight="1" x14ac:dyDescent="0.25">
      <c r="A8" s="13">
        <v>38073</v>
      </c>
      <c r="C8" s="120">
        <v>35</v>
      </c>
      <c r="F8" s="120">
        <v>35</v>
      </c>
    </row>
    <row r="9" spans="1:30" ht="14.25" customHeight="1" x14ac:dyDescent="0.25">
      <c r="A9" s="13">
        <v>38237</v>
      </c>
      <c r="C9" s="120">
        <v>40</v>
      </c>
      <c r="F9" s="120">
        <v>40</v>
      </c>
      <c r="O9" s="11" t="s">
        <v>14</v>
      </c>
    </row>
    <row r="10" spans="1:30" ht="14.25" customHeight="1" x14ac:dyDescent="0.25">
      <c r="A10" s="13">
        <v>38242</v>
      </c>
      <c r="C10" s="120">
        <v>32</v>
      </c>
      <c r="F10" s="120">
        <v>32</v>
      </c>
      <c r="O10" s="11" t="s">
        <v>15</v>
      </c>
    </row>
    <row r="11" spans="1:30" ht="14.25" customHeight="1" x14ac:dyDescent="0.25">
      <c r="A11" s="13">
        <v>38245</v>
      </c>
      <c r="B11" s="14">
        <v>3.84</v>
      </c>
      <c r="C11" s="120">
        <v>47</v>
      </c>
      <c r="F11" s="120">
        <v>47</v>
      </c>
      <c r="G11" s="14">
        <f>IF(C11&lt;&gt;"",C11/B11,"")</f>
        <v>12.239583333333334</v>
      </c>
      <c r="H11" s="14">
        <v>6.1440000000000001</v>
      </c>
      <c r="I11" s="14">
        <v>7.7</v>
      </c>
      <c r="O11" s="11" t="s">
        <v>16</v>
      </c>
    </row>
    <row r="12" spans="1:30" ht="14.25" customHeight="1" x14ac:dyDescent="0.25">
      <c r="A12" s="13">
        <v>38248</v>
      </c>
      <c r="B12" s="14">
        <v>3.84</v>
      </c>
      <c r="C12" s="120">
        <v>43</v>
      </c>
      <c r="F12" s="120">
        <v>43</v>
      </c>
      <c r="G12" s="14">
        <f t="shared" ref="G12:G62" si="5">IF(C12&lt;&gt;"",C12/B12,"")</f>
        <v>11.197916666666668</v>
      </c>
      <c r="H12" s="14">
        <v>6.1440000000000001</v>
      </c>
      <c r="I12" s="14">
        <v>7</v>
      </c>
      <c r="O12" s="11" t="s">
        <v>17</v>
      </c>
    </row>
    <row r="13" spans="1:30" ht="14.25" customHeight="1" x14ac:dyDescent="0.25">
      <c r="A13" s="13">
        <v>38251</v>
      </c>
      <c r="B13" s="14">
        <v>3.84</v>
      </c>
      <c r="C13" s="120">
        <v>41</v>
      </c>
      <c r="F13" s="120">
        <v>41</v>
      </c>
      <c r="G13" s="14">
        <f t="shared" si="5"/>
        <v>10.677083333333334</v>
      </c>
      <c r="H13" s="14">
        <v>6.1440000000000001</v>
      </c>
      <c r="I13" s="14">
        <v>6.7</v>
      </c>
      <c r="O13" s="12" t="s">
        <v>18</v>
      </c>
      <c r="P13" s="12"/>
      <c r="Q13" s="27"/>
    </row>
    <row r="14" spans="1:30" ht="14.25" customHeight="1" x14ac:dyDescent="0.25">
      <c r="A14" s="13">
        <v>38254</v>
      </c>
      <c r="B14" s="14">
        <v>3.84</v>
      </c>
      <c r="C14" s="120">
        <v>41</v>
      </c>
      <c r="F14" s="120">
        <v>41</v>
      </c>
      <c r="G14" s="14">
        <f t="shared" si="5"/>
        <v>10.677083333333334</v>
      </c>
      <c r="H14" s="14">
        <v>6.1440000000000001</v>
      </c>
      <c r="I14" s="14">
        <v>6.7</v>
      </c>
      <c r="O14" s="11" t="s">
        <v>16</v>
      </c>
    </row>
    <row r="15" spans="1:30" ht="14.25" customHeight="1" x14ac:dyDescent="0.25">
      <c r="A15" s="13">
        <v>38257</v>
      </c>
      <c r="B15" s="14">
        <v>3.84</v>
      </c>
      <c r="C15" s="120">
        <v>41</v>
      </c>
      <c r="F15" s="120">
        <v>41</v>
      </c>
      <c r="G15" s="14">
        <f t="shared" si="5"/>
        <v>10.677083333333334</v>
      </c>
      <c r="H15" s="14">
        <v>6.1440000000000001</v>
      </c>
      <c r="I15" s="14">
        <v>6.7</v>
      </c>
      <c r="O15" s="11" t="s">
        <v>19</v>
      </c>
    </row>
    <row r="16" spans="1:30" ht="14.25" customHeight="1" x14ac:dyDescent="0.25">
      <c r="A16" s="13">
        <v>38260</v>
      </c>
      <c r="B16" s="14">
        <v>5.5</v>
      </c>
      <c r="C16" s="120">
        <v>58</v>
      </c>
      <c r="F16" s="120">
        <v>58</v>
      </c>
      <c r="G16" s="14">
        <f t="shared" si="5"/>
        <v>10.545454545454545</v>
      </c>
      <c r="H16" s="14">
        <v>8.8000000000000007</v>
      </c>
      <c r="I16" s="14">
        <v>6.6</v>
      </c>
      <c r="O16" s="12" t="s">
        <v>20</v>
      </c>
      <c r="P16" s="12"/>
      <c r="Q16" s="27"/>
    </row>
    <row r="17" spans="1:17" ht="14.25" customHeight="1" x14ac:dyDescent="0.25">
      <c r="A17" s="13">
        <v>38263</v>
      </c>
      <c r="B17" s="14">
        <v>5.5</v>
      </c>
      <c r="C17" s="120">
        <v>52</v>
      </c>
      <c r="F17" s="120">
        <v>52</v>
      </c>
      <c r="G17" s="14">
        <f t="shared" si="5"/>
        <v>9.454545454545455</v>
      </c>
      <c r="H17" s="14">
        <v>8.8000000000000007</v>
      </c>
      <c r="I17" s="14">
        <v>5.9</v>
      </c>
      <c r="O17" s="12" t="s">
        <v>21</v>
      </c>
      <c r="P17" s="12"/>
      <c r="Q17" s="27"/>
    </row>
    <row r="18" spans="1:17" ht="14.25" customHeight="1" x14ac:dyDescent="0.25">
      <c r="A18" s="13">
        <v>38286</v>
      </c>
      <c r="B18" s="14">
        <v>5.5</v>
      </c>
      <c r="C18" s="120">
        <v>54</v>
      </c>
      <c r="F18" s="120">
        <v>54</v>
      </c>
      <c r="G18" s="14">
        <f t="shared" si="5"/>
        <v>9.8181818181818183</v>
      </c>
      <c r="H18" s="14">
        <v>8.8000000000000007</v>
      </c>
      <c r="I18" s="14">
        <v>6.1</v>
      </c>
      <c r="O18" s="12" t="s">
        <v>22</v>
      </c>
      <c r="P18" s="12"/>
      <c r="Q18" s="27"/>
    </row>
    <row r="19" spans="1:17" ht="14.25" customHeight="1" x14ac:dyDescent="0.25">
      <c r="A19" s="13">
        <v>38292</v>
      </c>
      <c r="B19" s="14">
        <v>5.5</v>
      </c>
      <c r="C19" s="120">
        <v>53</v>
      </c>
      <c r="F19" s="120">
        <v>53</v>
      </c>
      <c r="G19" s="14">
        <f t="shared" si="5"/>
        <v>9.6363636363636367</v>
      </c>
      <c r="H19" s="14">
        <v>8.8000000000000007</v>
      </c>
      <c r="I19" s="14">
        <v>6</v>
      </c>
      <c r="O19" s="12" t="s">
        <v>22</v>
      </c>
      <c r="P19" s="12"/>
      <c r="Q19" s="27"/>
    </row>
    <row r="20" spans="1:17" ht="14.25" customHeight="1" x14ac:dyDescent="0.25">
      <c r="A20" s="13">
        <v>38295</v>
      </c>
      <c r="B20" s="14">
        <v>5.5</v>
      </c>
      <c r="C20" s="120">
        <v>52</v>
      </c>
      <c r="F20" s="120">
        <v>52</v>
      </c>
      <c r="G20" s="14">
        <f t="shared" si="5"/>
        <v>9.454545454545455</v>
      </c>
      <c r="H20" s="14">
        <v>8.8000000000000007</v>
      </c>
      <c r="I20" s="14">
        <v>5.9</v>
      </c>
      <c r="O20" s="11" t="s">
        <v>23</v>
      </c>
    </row>
    <row r="21" spans="1:17" ht="14.25" customHeight="1" x14ac:dyDescent="0.25">
      <c r="A21" s="13">
        <v>38299</v>
      </c>
      <c r="B21" s="14">
        <v>5.5</v>
      </c>
      <c r="C21" s="120">
        <v>52</v>
      </c>
      <c r="F21" s="120">
        <v>52</v>
      </c>
      <c r="G21" s="14">
        <f t="shared" si="5"/>
        <v>9.454545454545455</v>
      </c>
      <c r="H21" s="14">
        <v>8.8000000000000007</v>
      </c>
      <c r="I21" s="14">
        <v>5.9</v>
      </c>
      <c r="O21" s="12" t="s">
        <v>22</v>
      </c>
      <c r="P21" s="12"/>
      <c r="Q21" s="27"/>
    </row>
    <row r="22" spans="1:17" ht="14.25" customHeight="1" x14ac:dyDescent="0.25">
      <c r="A22" s="13">
        <v>38313</v>
      </c>
      <c r="B22" s="14">
        <v>5.5</v>
      </c>
      <c r="C22" s="120">
        <v>55</v>
      </c>
      <c r="F22" s="120">
        <v>55</v>
      </c>
      <c r="G22" s="14">
        <f t="shared" si="5"/>
        <v>10</v>
      </c>
      <c r="H22" s="14">
        <v>8.8000000000000007</v>
      </c>
      <c r="I22" s="14">
        <v>6.2</v>
      </c>
      <c r="O22" s="12" t="s">
        <v>22</v>
      </c>
      <c r="P22" s="12"/>
      <c r="Q22" s="27"/>
    </row>
    <row r="23" spans="1:17" ht="14.25" customHeight="1" x14ac:dyDescent="0.25">
      <c r="A23" s="13">
        <v>38320</v>
      </c>
      <c r="B23" s="14">
        <v>5.5</v>
      </c>
      <c r="C23" s="120">
        <v>53</v>
      </c>
      <c r="F23" s="120">
        <v>53</v>
      </c>
      <c r="G23" s="14">
        <f t="shared" si="5"/>
        <v>9.6363636363636367</v>
      </c>
      <c r="H23" s="14">
        <v>8.8000000000000007</v>
      </c>
      <c r="I23" s="14">
        <v>6</v>
      </c>
      <c r="O23" s="12" t="s">
        <v>22</v>
      </c>
      <c r="P23" s="12"/>
      <c r="Q23" s="27"/>
    </row>
    <row r="24" spans="1:17" ht="14.25" customHeight="1" x14ac:dyDescent="0.25">
      <c r="A24" s="13">
        <v>38327</v>
      </c>
      <c r="B24" s="14">
        <v>5.5</v>
      </c>
      <c r="C24" s="120">
        <v>52</v>
      </c>
      <c r="F24" s="120">
        <v>52</v>
      </c>
      <c r="G24" s="14">
        <f t="shared" si="5"/>
        <v>9.454545454545455</v>
      </c>
      <c r="H24" s="14">
        <v>8.8000000000000007</v>
      </c>
      <c r="I24" s="14">
        <v>5.9</v>
      </c>
      <c r="O24" s="12" t="s">
        <v>22</v>
      </c>
      <c r="P24" s="12"/>
      <c r="Q24" s="27"/>
    </row>
    <row r="25" spans="1:17" ht="14.25" customHeight="1" x14ac:dyDescent="0.25">
      <c r="A25" s="13">
        <v>38334</v>
      </c>
      <c r="B25" s="14">
        <v>5.5</v>
      </c>
      <c r="C25" s="120">
        <v>51.5</v>
      </c>
      <c r="F25" s="120">
        <v>51.5</v>
      </c>
      <c r="G25" s="14">
        <f t="shared" si="5"/>
        <v>9.3636363636363633</v>
      </c>
      <c r="H25" s="14">
        <v>8.8000000000000007</v>
      </c>
      <c r="I25" s="14">
        <v>5.85</v>
      </c>
      <c r="O25" s="12" t="s">
        <v>22</v>
      </c>
      <c r="P25" s="12"/>
      <c r="Q25" s="27"/>
    </row>
    <row r="26" spans="1:17" ht="14.25" customHeight="1" x14ac:dyDescent="0.25">
      <c r="A26" s="13">
        <v>38361</v>
      </c>
      <c r="B26" s="14">
        <v>5.5</v>
      </c>
      <c r="C26" s="120">
        <v>56</v>
      </c>
      <c r="F26" s="120">
        <v>56</v>
      </c>
      <c r="G26" s="14">
        <f t="shared" si="5"/>
        <v>10.181818181818182</v>
      </c>
      <c r="H26" s="14">
        <v>8.8000000000000007</v>
      </c>
      <c r="I26" s="14">
        <v>6.4</v>
      </c>
      <c r="O26" s="12" t="s">
        <v>22</v>
      </c>
      <c r="P26" s="12"/>
      <c r="Q26" s="27"/>
    </row>
    <row r="27" spans="1:17" ht="14.25" customHeight="1" x14ac:dyDescent="0.25">
      <c r="A27" s="13">
        <v>38374</v>
      </c>
      <c r="B27" s="14">
        <v>5.5</v>
      </c>
      <c r="C27" s="120">
        <v>52</v>
      </c>
      <c r="F27" s="120">
        <v>52</v>
      </c>
      <c r="G27" s="14">
        <f t="shared" si="5"/>
        <v>9.454545454545455</v>
      </c>
      <c r="H27" s="14">
        <v>8.8000000000000007</v>
      </c>
      <c r="I27" s="14">
        <v>5.9</v>
      </c>
      <c r="O27" s="12" t="s">
        <v>79</v>
      </c>
      <c r="P27" s="12"/>
      <c r="Q27" s="27"/>
    </row>
    <row r="28" spans="1:17" ht="14.25" customHeight="1" x14ac:dyDescent="0.25">
      <c r="A28" s="13">
        <v>38381</v>
      </c>
      <c r="B28" s="14">
        <v>5.5</v>
      </c>
      <c r="C28" s="120">
        <v>56</v>
      </c>
      <c r="F28" s="120">
        <v>56</v>
      </c>
      <c r="G28" s="14">
        <f t="shared" si="5"/>
        <v>10.181818181818182</v>
      </c>
      <c r="H28" s="14">
        <v>8.8000000000000007</v>
      </c>
      <c r="I28" s="14">
        <v>6.4</v>
      </c>
      <c r="O28" s="12" t="s">
        <v>79</v>
      </c>
      <c r="P28" s="12"/>
      <c r="Q28" s="27"/>
    </row>
    <row r="29" spans="1:17" ht="14.25" customHeight="1" x14ac:dyDescent="0.25">
      <c r="A29" s="13">
        <v>38388</v>
      </c>
      <c r="B29" s="14">
        <v>5.5</v>
      </c>
      <c r="C29" s="120">
        <v>55</v>
      </c>
      <c r="F29" s="120">
        <v>55</v>
      </c>
      <c r="G29" s="14">
        <f t="shared" si="5"/>
        <v>10</v>
      </c>
      <c r="H29" s="14">
        <v>8.8000000000000007</v>
      </c>
      <c r="I29" s="14">
        <v>6.2</v>
      </c>
      <c r="O29" s="12" t="s">
        <v>79</v>
      </c>
      <c r="P29" s="12"/>
      <c r="Q29" s="27"/>
    </row>
    <row r="30" spans="1:17" ht="14.25" customHeight="1" x14ac:dyDescent="0.25">
      <c r="A30" s="13">
        <v>38430</v>
      </c>
      <c r="B30" s="14">
        <v>5.5</v>
      </c>
      <c r="C30" s="120">
        <v>56</v>
      </c>
      <c r="F30" s="120">
        <v>56</v>
      </c>
      <c r="G30" s="14">
        <f t="shared" si="5"/>
        <v>10.181818181818182</v>
      </c>
      <c r="H30" s="14">
        <v>8.8000000000000007</v>
      </c>
      <c r="I30" s="14">
        <v>6.4</v>
      </c>
      <c r="O30" s="11" t="s">
        <v>23</v>
      </c>
    </row>
    <row r="31" spans="1:17" ht="14.25" customHeight="1" x14ac:dyDescent="0.25">
      <c r="A31" s="13">
        <v>38436</v>
      </c>
      <c r="B31" s="14">
        <v>5.5</v>
      </c>
      <c r="C31" s="120">
        <v>52</v>
      </c>
      <c r="F31" s="120">
        <v>52</v>
      </c>
      <c r="G31" s="14">
        <f t="shared" si="5"/>
        <v>9.454545454545455</v>
      </c>
      <c r="H31" s="14">
        <v>8.8000000000000007</v>
      </c>
      <c r="I31" s="14">
        <v>5.9</v>
      </c>
      <c r="O31" s="11" t="s">
        <v>23</v>
      </c>
    </row>
    <row r="32" spans="1:17" ht="14.25" customHeight="1" x14ac:dyDescent="0.25">
      <c r="A32" s="13">
        <v>38439</v>
      </c>
      <c r="B32" s="14">
        <v>5.5</v>
      </c>
      <c r="C32" s="120">
        <v>52</v>
      </c>
      <c r="F32" s="120">
        <v>52</v>
      </c>
      <c r="G32" s="14">
        <f t="shared" si="5"/>
        <v>9.454545454545455</v>
      </c>
      <c r="H32" s="14">
        <v>8.8000000000000007</v>
      </c>
      <c r="I32" s="14">
        <v>5.9</v>
      </c>
      <c r="O32" s="11" t="s">
        <v>23</v>
      </c>
    </row>
    <row r="33" spans="1:28" ht="14.25" customHeight="1" x14ac:dyDescent="0.25">
      <c r="A33" s="13">
        <v>38444</v>
      </c>
      <c r="B33" s="14">
        <v>5.5</v>
      </c>
      <c r="C33" s="120">
        <v>52</v>
      </c>
      <c r="F33" s="120">
        <v>52</v>
      </c>
      <c r="G33" s="14">
        <f t="shared" si="5"/>
        <v>9.454545454545455</v>
      </c>
      <c r="H33" s="14">
        <v>8.8000000000000007</v>
      </c>
      <c r="I33" s="14">
        <v>5.9</v>
      </c>
      <c r="O33" s="11" t="s">
        <v>23</v>
      </c>
    </row>
    <row r="34" spans="1:28" ht="14.25" customHeight="1" x14ac:dyDescent="0.25">
      <c r="A34" s="13">
        <v>38452</v>
      </c>
      <c r="B34" s="14">
        <v>5.5</v>
      </c>
      <c r="C34" s="120">
        <v>52.5</v>
      </c>
      <c r="F34" s="120">
        <v>52.5</v>
      </c>
      <c r="G34" s="14">
        <f t="shared" si="5"/>
        <v>9.545454545454545</v>
      </c>
      <c r="H34" s="14">
        <v>8.8000000000000007</v>
      </c>
      <c r="I34" s="14">
        <v>5.97</v>
      </c>
      <c r="O34" s="11" t="s">
        <v>23</v>
      </c>
    </row>
    <row r="35" spans="1:28" ht="14.25" customHeight="1" x14ac:dyDescent="0.25">
      <c r="A35" s="13">
        <v>38459</v>
      </c>
      <c r="B35" s="14">
        <v>5.5</v>
      </c>
      <c r="C35" s="120">
        <v>51.5</v>
      </c>
      <c r="F35" s="120">
        <v>51.5</v>
      </c>
      <c r="G35" s="14">
        <f t="shared" si="5"/>
        <v>9.3636363636363633</v>
      </c>
      <c r="H35" s="14">
        <v>8.8000000000000007</v>
      </c>
      <c r="I35" s="14">
        <v>5.85</v>
      </c>
      <c r="O35" s="11" t="s">
        <v>23</v>
      </c>
    </row>
    <row r="36" spans="1:28" ht="14.25" customHeight="1" x14ac:dyDescent="0.25">
      <c r="A36" s="13">
        <v>38480</v>
      </c>
      <c r="B36" s="14">
        <v>5.5</v>
      </c>
      <c r="C36" s="120">
        <v>52.5</v>
      </c>
      <c r="F36" s="120">
        <v>52.5</v>
      </c>
      <c r="G36" s="14">
        <f t="shared" si="5"/>
        <v>9.545454545454545</v>
      </c>
      <c r="H36" s="14">
        <v>8.8000000000000007</v>
      </c>
      <c r="I36" s="14">
        <v>5.97</v>
      </c>
      <c r="O36" s="11" t="s">
        <v>23</v>
      </c>
    </row>
    <row r="37" spans="1:28" ht="14.25" customHeight="1" x14ac:dyDescent="0.25">
      <c r="A37" s="13">
        <v>38486</v>
      </c>
      <c r="B37" s="14">
        <v>5.5</v>
      </c>
      <c r="C37" s="120">
        <v>50</v>
      </c>
      <c r="F37" s="120">
        <v>50</v>
      </c>
      <c r="G37" s="14">
        <f t="shared" si="5"/>
        <v>9.0909090909090917</v>
      </c>
      <c r="H37" s="14">
        <v>8.8000000000000007</v>
      </c>
      <c r="I37" s="14">
        <v>5.68</v>
      </c>
      <c r="O37" s="11" t="s">
        <v>23</v>
      </c>
    </row>
    <row r="38" spans="1:28" ht="14.25" customHeight="1" x14ac:dyDescent="0.25">
      <c r="A38" s="13">
        <v>38500</v>
      </c>
      <c r="B38" s="14">
        <v>5.5</v>
      </c>
      <c r="C38" s="120">
        <v>51.5</v>
      </c>
      <c r="F38" s="120">
        <v>51.5</v>
      </c>
      <c r="G38" s="14">
        <f t="shared" si="5"/>
        <v>9.3636363636363633</v>
      </c>
      <c r="H38" s="14">
        <v>8.8000000000000007</v>
      </c>
      <c r="I38" s="14">
        <v>5.85</v>
      </c>
      <c r="O38" s="11" t="s">
        <v>23</v>
      </c>
    </row>
    <row r="39" spans="1:28" ht="14.25" customHeight="1" x14ac:dyDescent="0.25">
      <c r="A39" s="13">
        <v>38503</v>
      </c>
      <c r="B39" s="14">
        <v>5.5</v>
      </c>
      <c r="C39" s="120">
        <v>50.5</v>
      </c>
      <c r="F39" s="120">
        <v>50.5</v>
      </c>
      <c r="G39" s="14">
        <f t="shared" si="5"/>
        <v>9.1818181818181817</v>
      </c>
      <c r="H39" s="14">
        <v>8.8000000000000007</v>
      </c>
      <c r="I39" s="14">
        <v>5.74</v>
      </c>
      <c r="O39" s="11" t="s">
        <v>23</v>
      </c>
    </row>
    <row r="40" spans="1:28" ht="14.25" customHeight="1" x14ac:dyDescent="0.25">
      <c r="A40" s="13">
        <v>38514</v>
      </c>
      <c r="B40" s="14">
        <v>5.5</v>
      </c>
      <c r="C40" s="120">
        <v>51.5</v>
      </c>
      <c r="F40" s="120">
        <v>51.5</v>
      </c>
      <c r="G40" s="14">
        <f t="shared" si="5"/>
        <v>9.3636363636363633</v>
      </c>
      <c r="H40" s="14">
        <v>8.8000000000000007</v>
      </c>
      <c r="I40" s="14">
        <v>5.85</v>
      </c>
      <c r="O40" s="11" t="s">
        <v>23</v>
      </c>
    </row>
    <row r="41" spans="1:28" ht="14.25" customHeight="1" x14ac:dyDescent="0.25">
      <c r="A41" s="13">
        <v>39457</v>
      </c>
      <c r="B41" s="14">
        <v>2.9</v>
      </c>
      <c r="C41" s="120">
        <v>28</v>
      </c>
      <c r="F41" s="120">
        <v>28</v>
      </c>
      <c r="G41" s="14">
        <f t="shared" si="5"/>
        <v>9.6551724137931032</v>
      </c>
      <c r="H41" s="14">
        <v>4.6399999999999997</v>
      </c>
      <c r="I41" s="14">
        <f>C41/H41</f>
        <v>6.0344827586206904</v>
      </c>
      <c r="O41" s="11" t="s">
        <v>78</v>
      </c>
    </row>
    <row r="42" spans="1:28" ht="14.25" customHeight="1" x14ac:dyDescent="0.25">
      <c r="A42" s="13">
        <v>39459</v>
      </c>
      <c r="B42" s="14">
        <v>2.9</v>
      </c>
      <c r="C42" s="120">
        <v>27</v>
      </c>
      <c r="F42" s="120">
        <v>27</v>
      </c>
      <c r="G42" s="14">
        <f t="shared" si="5"/>
        <v>9.3103448275862064</v>
      </c>
      <c r="H42" s="14">
        <v>4.6399999999999997</v>
      </c>
      <c r="I42" s="14">
        <f t="shared" ref="I42:I105" si="6">C42/H42</f>
        <v>5.8189655172413799</v>
      </c>
      <c r="O42" s="11" t="s">
        <v>24</v>
      </c>
    </row>
    <row r="43" spans="1:28" ht="14.25" customHeight="1" x14ac:dyDescent="0.25">
      <c r="A43" s="13">
        <v>39471</v>
      </c>
      <c r="B43" s="14">
        <v>2.9</v>
      </c>
      <c r="C43" s="120">
        <v>27</v>
      </c>
      <c r="F43" s="120">
        <v>27</v>
      </c>
      <c r="G43" s="14">
        <f t="shared" si="5"/>
        <v>9.3103448275862064</v>
      </c>
      <c r="H43" s="14">
        <v>4.6399999999999997</v>
      </c>
      <c r="I43" s="14">
        <f t="shared" si="6"/>
        <v>5.8189655172413799</v>
      </c>
      <c r="O43" s="11" t="s">
        <v>24</v>
      </c>
    </row>
    <row r="44" spans="1:28" ht="14.25" customHeight="1" x14ac:dyDescent="0.25">
      <c r="A44" s="13">
        <v>39483</v>
      </c>
      <c r="B44" s="14">
        <v>2.9</v>
      </c>
      <c r="C44" s="120">
        <v>27</v>
      </c>
      <c r="F44" s="120">
        <v>27</v>
      </c>
      <c r="G44" s="14">
        <f t="shared" si="5"/>
        <v>9.3103448275862064</v>
      </c>
      <c r="H44" s="14">
        <v>4.6399999999999997</v>
      </c>
      <c r="I44" s="14">
        <f t="shared" si="6"/>
        <v>5.8189655172413799</v>
      </c>
      <c r="O44" s="11" t="s">
        <v>24</v>
      </c>
    </row>
    <row r="45" spans="1:28" ht="14.25" customHeight="1" x14ac:dyDescent="0.25">
      <c r="A45" s="13">
        <v>39495</v>
      </c>
      <c r="B45" s="14">
        <v>2.9</v>
      </c>
      <c r="C45" s="120">
        <v>25.5</v>
      </c>
      <c r="F45" s="120">
        <v>25.5</v>
      </c>
      <c r="G45" s="14">
        <f t="shared" si="5"/>
        <v>8.793103448275863</v>
      </c>
      <c r="H45" s="14">
        <v>4.6399999999999997</v>
      </c>
      <c r="I45" s="14">
        <f t="shared" si="6"/>
        <v>5.4956896551724146</v>
      </c>
      <c r="O45" s="11" t="s">
        <v>24</v>
      </c>
    </row>
    <row r="46" spans="1:28" ht="14.25" customHeight="1" x14ac:dyDescent="0.25">
      <c r="A46" s="13">
        <v>40062</v>
      </c>
      <c r="B46" s="14">
        <v>3.1</v>
      </c>
      <c r="C46" s="120">
        <v>35</v>
      </c>
      <c r="F46" s="120">
        <v>35</v>
      </c>
      <c r="G46" s="14">
        <f t="shared" si="5"/>
        <v>11.29032258064516</v>
      </c>
      <c r="H46" s="14">
        <v>4.9600000000000009</v>
      </c>
      <c r="I46" s="14">
        <f t="shared" si="6"/>
        <v>7.0564516129032242</v>
      </c>
      <c r="O46" s="11" t="s">
        <v>80</v>
      </c>
      <c r="AB46" s="67"/>
    </row>
    <row r="47" spans="1:28" ht="14.25" customHeight="1" x14ac:dyDescent="0.25">
      <c r="A47" s="13">
        <v>40063</v>
      </c>
      <c r="B47" s="14">
        <v>3.1</v>
      </c>
      <c r="C47" s="120">
        <v>35</v>
      </c>
      <c r="F47" s="120">
        <v>35</v>
      </c>
      <c r="G47" s="14">
        <f t="shared" si="5"/>
        <v>11.29032258064516</v>
      </c>
      <c r="H47" s="14">
        <v>4.9600000000000009</v>
      </c>
      <c r="I47" s="14">
        <f t="shared" si="6"/>
        <v>7.0564516129032242</v>
      </c>
      <c r="O47" s="11" t="s">
        <v>80</v>
      </c>
      <c r="AB47" s="67"/>
    </row>
    <row r="48" spans="1:28" ht="14.25" customHeight="1" x14ac:dyDescent="0.25">
      <c r="A48" s="13">
        <v>40079</v>
      </c>
      <c r="B48" s="14">
        <v>3.25</v>
      </c>
      <c r="C48" s="120">
        <v>33.5</v>
      </c>
      <c r="F48" s="120">
        <v>33.5</v>
      </c>
      <c r="G48" s="14">
        <f t="shared" si="5"/>
        <v>10.307692307692308</v>
      </c>
      <c r="H48" s="14">
        <v>5.2</v>
      </c>
      <c r="I48" s="14">
        <f t="shared" si="6"/>
        <v>6.4423076923076925</v>
      </c>
      <c r="O48" s="11" t="s">
        <v>82</v>
      </c>
      <c r="AB48" s="67"/>
    </row>
    <row r="49" spans="1:28" ht="14.25" customHeight="1" x14ac:dyDescent="0.25">
      <c r="A49" s="13">
        <v>40081</v>
      </c>
      <c r="B49" s="14">
        <v>3.25</v>
      </c>
      <c r="C49" s="120">
        <v>35.25</v>
      </c>
      <c r="F49" s="120">
        <v>35.25</v>
      </c>
      <c r="G49" s="14">
        <f t="shared" si="5"/>
        <v>10.846153846153847</v>
      </c>
      <c r="H49" s="14">
        <v>5.2</v>
      </c>
      <c r="I49" s="14">
        <f t="shared" si="6"/>
        <v>6.7788461538461533</v>
      </c>
      <c r="O49" s="11" t="s">
        <v>82</v>
      </c>
      <c r="AB49" s="67"/>
    </row>
    <row r="50" spans="1:28" ht="14.25" customHeight="1" x14ac:dyDescent="0.25">
      <c r="A50" s="13">
        <v>40082</v>
      </c>
      <c r="B50" s="14">
        <v>3.25</v>
      </c>
      <c r="C50" s="120">
        <v>31.75</v>
      </c>
      <c r="F50" s="120">
        <v>31.75</v>
      </c>
      <c r="G50" s="14">
        <f t="shared" si="5"/>
        <v>9.7692307692307701</v>
      </c>
      <c r="H50" s="14">
        <v>5.2</v>
      </c>
      <c r="I50" s="14">
        <f t="shared" si="6"/>
        <v>6.1057692307692308</v>
      </c>
      <c r="O50" s="11" t="s">
        <v>82</v>
      </c>
      <c r="AB50" s="67"/>
    </row>
    <row r="51" spans="1:28" ht="14.25" customHeight="1" x14ac:dyDescent="0.25">
      <c r="A51" s="13">
        <v>40083</v>
      </c>
      <c r="B51" s="14">
        <v>3.25</v>
      </c>
      <c r="C51" s="120">
        <v>31.8</v>
      </c>
      <c r="F51" s="120">
        <v>31.8</v>
      </c>
      <c r="G51" s="14">
        <f t="shared" si="5"/>
        <v>9.7846153846153854</v>
      </c>
      <c r="H51" s="14">
        <v>5.2</v>
      </c>
      <c r="I51" s="14">
        <f t="shared" si="6"/>
        <v>6.115384615384615</v>
      </c>
      <c r="O51" s="11" t="s">
        <v>81</v>
      </c>
      <c r="AB51" s="67"/>
    </row>
    <row r="52" spans="1:28" ht="14.25" customHeight="1" x14ac:dyDescent="0.25">
      <c r="A52" s="13">
        <v>40089</v>
      </c>
      <c r="B52" s="14">
        <v>2.93</v>
      </c>
      <c r="C52" s="120">
        <v>26</v>
      </c>
      <c r="F52" s="120">
        <v>26</v>
      </c>
      <c r="G52" s="14">
        <f t="shared" si="5"/>
        <v>8.8737201365187701</v>
      </c>
      <c r="H52" s="14">
        <v>4.6880000000000006</v>
      </c>
      <c r="I52" s="14">
        <f t="shared" si="6"/>
        <v>5.5460750853242313</v>
      </c>
      <c r="O52" s="11" t="s">
        <v>24</v>
      </c>
      <c r="AB52" s="67"/>
    </row>
    <row r="53" spans="1:28" ht="14.25" customHeight="1" x14ac:dyDescent="0.25">
      <c r="A53" s="13">
        <v>40095</v>
      </c>
      <c r="B53" s="14">
        <v>2.94</v>
      </c>
      <c r="C53" s="120">
        <v>25</v>
      </c>
      <c r="F53" s="120">
        <v>25</v>
      </c>
      <c r="G53" s="14">
        <f t="shared" si="5"/>
        <v>8.5034013605442187</v>
      </c>
      <c r="H53" s="14">
        <v>4.7039999999999997</v>
      </c>
      <c r="I53" s="14">
        <f t="shared" si="6"/>
        <v>5.3146258503401365</v>
      </c>
      <c r="O53" s="11" t="s">
        <v>24</v>
      </c>
      <c r="AB53" s="67"/>
    </row>
    <row r="54" spans="1:28" ht="14.25" customHeight="1" x14ac:dyDescent="0.25">
      <c r="A54" s="13">
        <v>40098</v>
      </c>
      <c r="B54" s="14">
        <v>2.94</v>
      </c>
      <c r="C54" s="120">
        <v>25.2</v>
      </c>
      <c r="F54" s="120">
        <v>25.2</v>
      </c>
      <c r="G54" s="14">
        <f t="shared" si="5"/>
        <v>8.5714285714285712</v>
      </c>
      <c r="H54" s="14">
        <v>4.7039999999999997</v>
      </c>
      <c r="I54" s="14">
        <f t="shared" si="6"/>
        <v>5.3571428571428577</v>
      </c>
      <c r="O54" s="11" t="s">
        <v>24</v>
      </c>
      <c r="AB54" s="67"/>
    </row>
    <row r="55" spans="1:28" ht="14.25" customHeight="1" x14ac:dyDescent="0.25">
      <c r="A55" s="13">
        <v>40102</v>
      </c>
      <c r="B55" s="14">
        <v>2.94</v>
      </c>
      <c r="C55" s="120">
        <v>24</v>
      </c>
      <c r="F55" s="120">
        <v>24</v>
      </c>
      <c r="G55" s="14">
        <f t="shared" si="5"/>
        <v>8.1632653061224492</v>
      </c>
      <c r="H55" s="14">
        <v>4.7039999999999997</v>
      </c>
      <c r="I55" s="14">
        <f t="shared" si="6"/>
        <v>5.1020408163265305</v>
      </c>
      <c r="O55" s="11" t="s">
        <v>24</v>
      </c>
      <c r="AB55" s="67"/>
    </row>
    <row r="56" spans="1:28" ht="14.25" customHeight="1" x14ac:dyDescent="0.25">
      <c r="A56" s="13">
        <v>40105</v>
      </c>
      <c r="B56" s="14">
        <v>2.94</v>
      </c>
      <c r="C56" s="120">
        <v>24.5</v>
      </c>
      <c r="F56" s="120">
        <v>24.5</v>
      </c>
      <c r="G56" s="14">
        <f t="shared" si="5"/>
        <v>8.3333333333333339</v>
      </c>
      <c r="H56" s="14">
        <v>4.7039999999999997</v>
      </c>
      <c r="I56" s="14">
        <f t="shared" si="6"/>
        <v>5.2083333333333339</v>
      </c>
      <c r="O56" s="11" t="s">
        <v>77</v>
      </c>
      <c r="AB56" s="67"/>
    </row>
    <row r="57" spans="1:28" ht="14.25" customHeight="1" x14ac:dyDescent="0.25">
      <c r="A57" s="13">
        <v>40110</v>
      </c>
      <c r="B57" s="14">
        <v>2.94</v>
      </c>
      <c r="C57" s="120">
        <v>25</v>
      </c>
      <c r="F57" s="120">
        <v>25</v>
      </c>
      <c r="G57" s="14">
        <f t="shared" si="5"/>
        <v>8.5034013605442187</v>
      </c>
      <c r="H57" s="14">
        <v>4.7039999999999997</v>
      </c>
      <c r="I57" s="14">
        <f t="shared" si="6"/>
        <v>5.3146258503401365</v>
      </c>
      <c r="O57" s="12" t="s">
        <v>76</v>
      </c>
      <c r="P57" s="12"/>
      <c r="Q57" s="27"/>
      <c r="AB57" s="67"/>
    </row>
    <row r="58" spans="1:28" ht="14.25" customHeight="1" x14ac:dyDescent="0.25">
      <c r="A58" s="13">
        <v>40115</v>
      </c>
      <c r="B58" s="14">
        <v>2.94</v>
      </c>
      <c r="C58" s="120">
        <v>24.2</v>
      </c>
      <c r="F58" s="120">
        <v>24.2</v>
      </c>
      <c r="G58" s="14">
        <f t="shared" si="5"/>
        <v>8.2312925170068034</v>
      </c>
      <c r="H58" s="14">
        <v>4.7039999999999997</v>
      </c>
      <c r="I58" s="14">
        <f t="shared" si="6"/>
        <v>5.1445578231292517</v>
      </c>
      <c r="O58" s="11" t="s">
        <v>75</v>
      </c>
      <c r="AB58" s="67"/>
    </row>
    <row r="59" spans="1:28" ht="14.25" customHeight="1" x14ac:dyDescent="0.25">
      <c r="A59" s="13">
        <v>40117</v>
      </c>
      <c r="B59" s="14">
        <v>2.94</v>
      </c>
      <c r="C59" s="120">
        <v>24.33</v>
      </c>
      <c r="F59" s="120">
        <v>24.33</v>
      </c>
      <c r="G59" s="14">
        <f t="shared" si="5"/>
        <v>8.2755102040816322</v>
      </c>
      <c r="H59" s="14">
        <v>4.7039999999999997</v>
      </c>
      <c r="I59" s="14">
        <f t="shared" si="6"/>
        <v>5.1721938775510203</v>
      </c>
      <c r="O59" s="12" t="s">
        <v>74</v>
      </c>
      <c r="P59" s="12"/>
      <c r="Q59" s="27"/>
      <c r="AB59" s="67"/>
    </row>
    <row r="60" spans="1:28" ht="14.25" customHeight="1" x14ac:dyDescent="0.25">
      <c r="A60" s="13">
        <v>40121</v>
      </c>
      <c r="B60" s="14">
        <v>2.94</v>
      </c>
      <c r="C60" s="120">
        <v>24.75</v>
      </c>
      <c r="F60" s="120">
        <v>24.75</v>
      </c>
      <c r="G60" s="14">
        <f t="shared" si="5"/>
        <v>8.4183673469387763</v>
      </c>
      <c r="H60" s="14">
        <v>4.7039999999999997</v>
      </c>
      <c r="I60" s="14">
        <f t="shared" si="6"/>
        <v>5.2614795918367347</v>
      </c>
      <c r="O60" s="12" t="s">
        <v>74</v>
      </c>
      <c r="P60" s="12"/>
      <c r="Q60" s="27"/>
      <c r="AB60" s="67"/>
    </row>
    <row r="61" spans="1:28" ht="14.25" customHeight="1" x14ac:dyDescent="0.25">
      <c r="A61" s="13">
        <v>40124</v>
      </c>
      <c r="B61" s="14">
        <v>2.94</v>
      </c>
      <c r="C61" s="120">
        <v>24.67</v>
      </c>
      <c r="F61" s="120">
        <v>24.67</v>
      </c>
      <c r="G61" s="14">
        <f t="shared" si="5"/>
        <v>8.3911564625850339</v>
      </c>
      <c r="H61" s="14">
        <v>4.7039999999999997</v>
      </c>
      <c r="I61" s="14">
        <f t="shared" si="6"/>
        <v>5.2444727891156466</v>
      </c>
      <c r="O61" s="12" t="s">
        <v>74</v>
      </c>
      <c r="P61" s="12"/>
      <c r="Q61" s="27"/>
      <c r="AB61" s="67"/>
    </row>
    <row r="62" spans="1:28" ht="14.25" customHeight="1" x14ac:dyDescent="0.25">
      <c r="A62" s="13">
        <v>40129</v>
      </c>
      <c r="B62" s="14">
        <v>2.94</v>
      </c>
      <c r="C62" s="120">
        <v>24.75</v>
      </c>
      <c r="F62" s="120">
        <v>24.75</v>
      </c>
      <c r="G62" s="14">
        <f t="shared" si="5"/>
        <v>8.4183673469387763</v>
      </c>
      <c r="H62" s="14">
        <v>4.7039999999999997</v>
      </c>
      <c r="I62" s="14">
        <f t="shared" si="6"/>
        <v>5.2614795918367347</v>
      </c>
      <c r="O62" s="12" t="s">
        <v>73</v>
      </c>
      <c r="P62" s="12"/>
      <c r="Q62" s="27"/>
      <c r="AB62" s="67"/>
    </row>
    <row r="63" spans="1:28" ht="14.25" customHeight="1" x14ac:dyDescent="0.25">
      <c r="A63" s="13">
        <v>40133</v>
      </c>
      <c r="B63" s="14">
        <v>2.94</v>
      </c>
      <c r="C63" s="120">
        <v>24</v>
      </c>
      <c r="F63" s="120">
        <v>24</v>
      </c>
      <c r="G63" s="14">
        <f t="shared" ref="G63:G126" si="7">IF(C63&lt;&gt;"",C63/B63,"")</f>
        <v>8.1632653061224492</v>
      </c>
      <c r="H63" s="14">
        <v>4.7039999999999997</v>
      </c>
      <c r="I63" s="14">
        <f t="shared" si="6"/>
        <v>5.1020408163265305</v>
      </c>
      <c r="O63" s="12" t="s">
        <v>72</v>
      </c>
      <c r="P63" s="12"/>
      <c r="Q63" s="27"/>
      <c r="AB63" s="67"/>
    </row>
    <row r="64" spans="1:28" ht="14.25" customHeight="1" x14ac:dyDescent="0.25">
      <c r="A64" s="13">
        <v>40136</v>
      </c>
      <c r="B64" s="14">
        <v>2.94</v>
      </c>
      <c r="C64" s="120">
        <v>24</v>
      </c>
      <c r="F64" s="120">
        <v>24</v>
      </c>
      <c r="G64" s="14">
        <f t="shared" si="7"/>
        <v>8.1632653061224492</v>
      </c>
      <c r="H64" s="14">
        <v>4.7039999999999997</v>
      </c>
      <c r="I64" s="14">
        <f t="shared" si="6"/>
        <v>5.1020408163265305</v>
      </c>
      <c r="O64" s="12" t="s">
        <v>71</v>
      </c>
      <c r="P64" s="12"/>
      <c r="Q64" s="27"/>
      <c r="AB64" s="67"/>
    </row>
    <row r="65" spans="1:28" ht="14.25" customHeight="1" x14ac:dyDescent="0.25">
      <c r="A65" s="13">
        <v>40142</v>
      </c>
      <c r="B65" s="14">
        <v>2.94</v>
      </c>
      <c r="C65" s="120">
        <v>24</v>
      </c>
      <c r="F65" s="120">
        <v>24</v>
      </c>
      <c r="G65" s="14">
        <f t="shared" si="7"/>
        <v>8.1632653061224492</v>
      </c>
      <c r="H65" s="14">
        <v>4.7039999999999997</v>
      </c>
      <c r="I65" s="14">
        <f t="shared" si="6"/>
        <v>5.1020408163265305</v>
      </c>
      <c r="O65" s="12" t="s">
        <v>70</v>
      </c>
      <c r="P65" s="12"/>
      <c r="Q65" s="27"/>
      <c r="AB65" s="67"/>
    </row>
    <row r="66" spans="1:28" ht="14.25" customHeight="1" x14ac:dyDescent="0.25">
      <c r="A66" s="13">
        <v>40147</v>
      </c>
      <c r="B66" s="14">
        <v>2.94</v>
      </c>
      <c r="C66" s="120">
        <v>24.5</v>
      </c>
      <c r="F66" s="120">
        <v>24.5</v>
      </c>
      <c r="G66" s="14">
        <f t="shared" si="7"/>
        <v>8.3333333333333339</v>
      </c>
      <c r="H66" s="14">
        <v>4.7039999999999997</v>
      </c>
      <c r="I66" s="14">
        <f t="shared" si="6"/>
        <v>5.2083333333333339</v>
      </c>
      <c r="O66" s="12" t="s">
        <v>69</v>
      </c>
      <c r="P66" s="12"/>
      <c r="Q66" s="27"/>
      <c r="AB66" s="67"/>
    </row>
    <row r="67" spans="1:28" ht="14.25" customHeight="1" x14ac:dyDescent="0.25">
      <c r="A67" s="13">
        <v>40152</v>
      </c>
      <c r="B67" s="14">
        <v>2.94</v>
      </c>
      <c r="C67" s="120">
        <v>23.6</v>
      </c>
      <c r="F67" s="120">
        <v>23.6</v>
      </c>
      <c r="G67" s="14">
        <f t="shared" si="7"/>
        <v>8.0272108843537424</v>
      </c>
      <c r="H67" s="14">
        <v>4.7039999999999997</v>
      </c>
      <c r="I67" s="14">
        <f t="shared" si="6"/>
        <v>5.017006802721089</v>
      </c>
      <c r="O67" s="12" t="s">
        <v>25</v>
      </c>
      <c r="P67" s="12"/>
      <c r="Q67" s="27"/>
      <c r="AB67" s="67"/>
    </row>
    <row r="68" spans="1:28" ht="14.25" customHeight="1" x14ac:dyDescent="0.25">
      <c r="A68" s="13">
        <v>40156</v>
      </c>
      <c r="B68" s="14">
        <v>2.94</v>
      </c>
      <c r="C68" s="120">
        <v>24.4</v>
      </c>
      <c r="F68" s="120">
        <v>24.4</v>
      </c>
      <c r="G68" s="14">
        <f t="shared" si="7"/>
        <v>8.2993197278911559</v>
      </c>
      <c r="H68" s="14">
        <v>4.7039999999999997</v>
      </c>
      <c r="I68" s="14">
        <f t="shared" si="6"/>
        <v>5.1870748299319729</v>
      </c>
      <c r="O68" s="12" t="s">
        <v>68</v>
      </c>
      <c r="P68" s="12"/>
      <c r="Q68" s="27"/>
      <c r="AB68" s="67"/>
    </row>
    <row r="69" spans="1:28" ht="14.25" customHeight="1" x14ac:dyDescent="0.25">
      <c r="A69" s="13">
        <v>40159</v>
      </c>
      <c r="B69" s="14">
        <v>2.94</v>
      </c>
      <c r="C69" s="120">
        <v>24.1</v>
      </c>
      <c r="F69" s="120">
        <v>24.1</v>
      </c>
      <c r="G69" s="14">
        <f t="shared" si="7"/>
        <v>8.1972789115646272</v>
      </c>
      <c r="H69" s="14">
        <v>4.7039999999999997</v>
      </c>
      <c r="I69" s="14">
        <f t="shared" si="6"/>
        <v>5.1232993197278915</v>
      </c>
      <c r="O69" s="12" t="s">
        <v>67</v>
      </c>
      <c r="P69" s="12"/>
      <c r="Q69" s="27"/>
      <c r="AB69" s="67"/>
    </row>
    <row r="70" spans="1:28" ht="14.25" customHeight="1" x14ac:dyDescent="0.25">
      <c r="A70" s="13">
        <v>40166</v>
      </c>
      <c r="B70" s="14">
        <v>2.94</v>
      </c>
      <c r="C70" s="120">
        <v>24.5</v>
      </c>
      <c r="F70" s="120">
        <v>24.5</v>
      </c>
      <c r="G70" s="14">
        <f t="shared" si="7"/>
        <v>8.3333333333333339</v>
      </c>
      <c r="H70" s="14">
        <v>4.7039999999999997</v>
      </c>
      <c r="I70" s="14">
        <f t="shared" si="6"/>
        <v>5.2083333333333339</v>
      </c>
      <c r="O70" s="12" t="s">
        <v>66</v>
      </c>
      <c r="P70" s="12"/>
      <c r="Q70" s="27"/>
      <c r="AB70" s="67"/>
    </row>
    <row r="71" spans="1:28" ht="14.25" customHeight="1" x14ac:dyDescent="0.25">
      <c r="A71" s="13">
        <v>40174</v>
      </c>
      <c r="B71" s="14">
        <v>2.94</v>
      </c>
      <c r="C71" s="120">
        <v>23.9</v>
      </c>
      <c r="F71" s="120">
        <v>23.9</v>
      </c>
      <c r="G71" s="14">
        <f t="shared" si="7"/>
        <v>8.1292517006802711</v>
      </c>
      <c r="H71" s="14">
        <v>4.7039999999999997</v>
      </c>
      <c r="I71" s="14">
        <f t="shared" si="6"/>
        <v>5.0807823129251704</v>
      </c>
      <c r="O71" s="12" t="s">
        <v>65</v>
      </c>
      <c r="P71" s="12"/>
      <c r="Q71" s="27"/>
      <c r="AB71" s="67"/>
    </row>
    <row r="72" spans="1:28" ht="14.25" customHeight="1" x14ac:dyDescent="0.25">
      <c r="A72" s="13">
        <v>40184</v>
      </c>
      <c r="B72" s="14">
        <v>2.94</v>
      </c>
      <c r="C72" s="120">
        <v>25</v>
      </c>
      <c r="F72" s="120">
        <v>25</v>
      </c>
      <c r="G72" s="14">
        <f t="shared" si="7"/>
        <v>8.5034013605442187</v>
      </c>
      <c r="H72" s="14">
        <v>4.7039999999999997</v>
      </c>
      <c r="I72" s="14">
        <f t="shared" si="6"/>
        <v>5.3146258503401365</v>
      </c>
      <c r="O72" s="12" t="s">
        <v>64</v>
      </c>
      <c r="P72" s="12"/>
      <c r="Q72" s="27"/>
      <c r="AB72" s="67"/>
    </row>
    <row r="73" spans="1:28" ht="14.25" customHeight="1" x14ac:dyDescent="0.25">
      <c r="A73" s="13">
        <v>40188</v>
      </c>
      <c r="B73" s="14">
        <v>2.94</v>
      </c>
      <c r="C73" s="120">
        <v>25</v>
      </c>
      <c r="F73" s="120">
        <v>25</v>
      </c>
      <c r="G73" s="14">
        <f t="shared" si="7"/>
        <v>8.5034013605442187</v>
      </c>
      <c r="H73" s="14">
        <v>4.7039999999999997</v>
      </c>
      <c r="I73" s="14">
        <f t="shared" si="6"/>
        <v>5.3146258503401365</v>
      </c>
      <c r="O73" s="12" t="s">
        <v>63</v>
      </c>
      <c r="P73" s="12"/>
      <c r="Q73" s="27"/>
      <c r="AB73" s="67"/>
    </row>
    <row r="74" spans="1:28" ht="14.25" customHeight="1" x14ac:dyDescent="0.25">
      <c r="A74" s="13">
        <v>40193</v>
      </c>
      <c r="B74" s="14">
        <v>2.94</v>
      </c>
      <c r="C74" s="120">
        <v>24.6</v>
      </c>
      <c r="F74" s="120">
        <v>24.6</v>
      </c>
      <c r="G74" s="14">
        <f t="shared" si="7"/>
        <v>8.3673469387755102</v>
      </c>
      <c r="H74" s="14">
        <v>4.7039999999999997</v>
      </c>
      <c r="I74" s="14">
        <f t="shared" si="6"/>
        <v>5.2295918367346941</v>
      </c>
      <c r="O74" s="12" t="s">
        <v>62</v>
      </c>
      <c r="P74" s="12"/>
      <c r="Q74" s="27"/>
      <c r="AB74" s="67"/>
    </row>
    <row r="75" spans="1:28" ht="14.25" customHeight="1" x14ac:dyDescent="0.25">
      <c r="A75" s="13">
        <v>40216</v>
      </c>
      <c r="B75" s="14">
        <v>2.94</v>
      </c>
      <c r="C75" s="120">
        <v>25.5</v>
      </c>
      <c r="F75" s="120">
        <v>25.5</v>
      </c>
      <c r="G75" s="14">
        <f t="shared" si="7"/>
        <v>8.6734693877551017</v>
      </c>
      <c r="H75" s="14">
        <v>4.7039999999999997</v>
      </c>
      <c r="I75" s="14">
        <f t="shared" si="6"/>
        <v>5.420918367346939</v>
      </c>
      <c r="O75" s="12" t="s">
        <v>61</v>
      </c>
      <c r="P75" s="12"/>
      <c r="Q75" s="27"/>
      <c r="AB75" s="67"/>
    </row>
    <row r="76" spans="1:28" ht="14.25" customHeight="1" x14ac:dyDescent="0.25">
      <c r="A76" s="13">
        <v>40233</v>
      </c>
      <c r="B76" s="14">
        <v>2.94</v>
      </c>
      <c r="C76" s="120">
        <v>26.9</v>
      </c>
      <c r="F76" s="120">
        <v>26.9</v>
      </c>
      <c r="G76" s="14">
        <f t="shared" si="7"/>
        <v>9.149659863945578</v>
      </c>
      <c r="H76" s="14">
        <v>4.7039999999999997</v>
      </c>
      <c r="I76" s="14">
        <f t="shared" si="6"/>
        <v>5.7185374149659864</v>
      </c>
      <c r="O76" s="12" t="s">
        <v>30</v>
      </c>
      <c r="P76" s="12"/>
      <c r="Q76" s="27"/>
      <c r="AB76" s="67"/>
    </row>
    <row r="77" spans="1:28" ht="14.25" customHeight="1" x14ac:dyDescent="0.25">
      <c r="A77" s="13">
        <v>40243</v>
      </c>
      <c r="B77" s="14">
        <v>2.94</v>
      </c>
      <c r="C77" s="120">
        <v>24.9</v>
      </c>
      <c r="F77" s="120">
        <v>24.9</v>
      </c>
      <c r="G77" s="14">
        <f t="shared" si="7"/>
        <v>8.4693877551020407</v>
      </c>
      <c r="H77" s="14">
        <v>4.7039999999999997</v>
      </c>
      <c r="I77" s="14">
        <f t="shared" si="6"/>
        <v>5.2933673469387754</v>
      </c>
      <c r="O77" s="12" t="s">
        <v>30</v>
      </c>
      <c r="P77" s="12"/>
      <c r="Q77" s="27"/>
      <c r="AB77" s="67"/>
    </row>
    <row r="78" spans="1:28" ht="14.25" customHeight="1" x14ac:dyDescent="0.25">
      <c r="A78" s="13">
        <v>40258</v>
      </c>
      <c r="B78" s="14">
        <v>2.94</v>
      </c>
      <c r="C78" s="120">
        <v>26.25</v>
      </c>
      <c r="F78" s="120">
        <v>26.25</v>
      </c>
      <c r="G78" s="14">
        <f t="shared" si="7"/>
        <v>8.9285714285714288</v>
      </c>
      <c r="H78" s="14">
        <v>4.7039999999999997</v>
      </c>
      <c r="I78" s="14">
        <f t="shared" si="6"/>
        <v>5.5803571428571432</v>
      </c>
      <c r="O78" s="12" t="s">
        <v>30</v>
      </c>
      <c r="P78" s="12"/>
      <c r="Q78" s="27"/>
      <c r="AB78" s="67"/>
    </row>
    <row r="79" spans="1:28" ht="14.25" customHeight="1" x14ac:dyDescent="0.25">
      <c r="A79" s="13">
        <v>40266</v>
      </c>
      <c r="B79" s="14">
        <v>2.94</v>
      </c>
      <c r="C79" s="120">
        <v>30.75</v>
      </c>
      <c r="F79" s="120">
        <v>30.75</v>
      </c>
      <c r="G79" s="14">
        <f t="shared" si="7"/>
        <v>10.459183673469388</v>
      </c>
      <c r="H79" s="14">
        <v>4.7039999999999997</v>
      </c>
      <c r="I79" s="14">
        <f t="shared" si="6"/>
        <v>6.5369897959183678</v>
      </c>
      <c r="O79" s="11" t="s">
        <v>26</v>
      </c>
      <c r="AB79" s="67"/>
    </row>
    <row r="80" spans="1:28" ht="14.25" customHeight="1" x14ac:dyDescent="0.25">
      <c r="A80" s="13">
        <v>40282</v>
      </c>
      <c r="B80" s="14">
        <v>2.94</v>
      </c>
      <c r="C80" s="120">
        <v>24.9</v>
      </c>
      <c r="F80" s="120">
        <v>24.9</v>
      </c>
      <c r="G80" s="14">
        <f t="shared" si="7"/>
        <v>8.4693877551020407</v>
      </c>
      <c r="H80" s="14">
        <v>4.7039999999999997</v>
      </c>
      <c r="I80" s="14">
        <f t="shared" si="6"/>
        <v>5.2933673469387754</v>
      </c>
      <c r="O80" s="12" t="s">
        <v>30</v>
      </c>
      <c r="P80" s="12"/>
      <c r="Q80" s="27"/>
      <c r="AB80" s="67"/>
    </row>
    <row r="81" spans="1:28" ht="14.25" customHeight="1" x14ac:dyDescent="0.25">
      <c r="A81" s="13">
        <v>40285</v>
      </c>
      <c r="B81" s="14">
        <v>2.94</v>
      </c>
      <c r="C81" s="120">
        <v>25.6</v>
      </c>
      <c r="F81" s="120">
        <v>25.6</v>
      </c>
      <c r="G81" s="14">
        <f t="shared" si="7"/>
        <v>8.7074829931972797</v>
      </c>
      <c r="H81" s="14">
        <v>4.7039999999999997</v>
      </c>
      <c r="I81" s="14">
        <f t="shared" si="6"/>
        <v>5.4421768707483</v>
      </c>
      <c r="O81" s="12" t="s">
        <v>30</v>
      </c>
      <c r="P81" s="12"/>
      <c r="Q81" s="27"/>
      <c r="AB81" s="67"/>
    </row>
    <row r="82" spans="1:28" ht="14.25" customHeight="1" x14ac:dyDescent="0.25">
      <c r="A82" s="13">
        <v>40294</v>
      </c>
      <c r="B82" s="14">
        <v>2.94</v>
      </c>
      <c r="C82" s="120">
        <v>25.5</v>
      </c>
      <c r="F82" s="120">
        <v>25.5</v>
      </c>
      <c r="G82" s="14">
        <f t="shared" si="7"/>
        <v>8.6734693877551017</v>
      </c>
      <c r="H82" s="14">
        <v>4.7039999999999997</v>
      </c>
      <c r="I82" s="14">
        <f t="shared" si="6"/>
        <v>5.420918367346939</v>
      </c>
      <c r="O82" s="12" t="s">
        <v>30</v>
      </c>
      <c r="P82" s="12"/>
      <c r="Q82" s="27"/>
      <c r="AB82" s="67"/>
    </row>
    <row r="83" spans="1:28" ht="14.25" customHeight="1" x14ac:dyDescent="0.25">
      <c r="A83" s="13">
        <v>40299</v>
      </c>
      <c r="B83" s="14">
        <v>2.94</v>
      </c>
      <c r="C83" s="120">
        <v>24.7</v>
      </c>
      <c r="F83" s="120">
        <v>24.7</v>
      </c>
      <c r="G83" s="14">
        <f t="shared" si="7"/>
        <v>8.4013605442176864</v>
      </c>
      <c r="H83" s="14">
        <v>4.7039999999999997</v>
      </c>
      <c r="I83" s="14">
        <f t="shared" si="6"/>
        <v>5.2508503401360542</v>
      </c>
      <c r="O83" s="12" t="s">
        <v>30</v>
      </c>
      <c r="P83" s="12"/>
      <c r="Q83" s="27"/>
      <c r="AB83" s="67"/>
    </row>
    <row r="84" spans="1:28" ht="14.25" customHeight="1" x14ac:dyDescent="0.25">
      <c r="A84" s="13">
        <v>40305</v>
      </c>
      <c r="B84" s="14">
        <v>2.94</v>
      </c>
      <c r="C84" s="120">
        <v>25.2</v>
      </c>
      <c r="F84" s="120">
        <v>25.2</v>
      </c>
      <c r="G84" s="14">
        <f t="shared" si="7"/>
        <v>8.5714285714285712</v>
      </c>
      <c r="H84" s="14">
        <v>4.7039999999999997</v>
      </c>
      <c r="I84" s="14">
        <f t="shared" si="6"/>
        <v>5.3571428571428577</v>
      </c>
      <c r="O84" s="12" t="s">
        <v>30</v>
      </c>
      <c r="P84" s="12"/>
      <c r="Q84" s="27"/>
      <c r="AB84" s="67"/>
    </row>
    <row r="85" spans="1:28" ht="14.25" customHeight="1" x14ac:dyDescent="0.25">
      <c r="A85" s="13">
        <v>40330</v>
      </c>
      <c r="B85" s="14">
        <v>2.94</v>
      </c>
      <c r="C85" s="120">
        <v>25.5</v>
      </c>
      <c r="F85" s="120">
        <v>25.5</v>
      </c>
      <c r="G85" s="14">
        <f t="shared" si="7"/>
        <v>8.6734693877551017</v>
      </c>
      <c r="H85" s="14">
        <v>4.7039999999999997</v>
      </c>
      <c r="I85" s="14">
        <f t="shared" si="6"/>
        <v>5.420918367346939</v>
      </c>
      <c r="O85" s="12" t="s">
        <v>30</v>
      </c>
      <c r="P85" s="12"/>
      <c r="Q85" s="27"/>
      <c r="AB85" s="67"/>
    </row>
    <row r="86" spans="1:28" ht="14.25" customHeight="1" x14ac:dyDescent="0.25">
      <c r="A86" s="13">
        <v>40362</v>
      </c>
      <c r="B86" s="14">
        <v>2.94</v>
      </c>
      <c r="C86" s="120">
        <v>27.4</v>
      </c>
      <c r="F86" s="120">
        <v>27.4</v>
      </c>
      <c r="G86" s="14">
        <f t="shared" si="7"/>
        <v>9.3197278911564627</v>
      </c>
      <c r="H86" s="14">
        <v>4.7039999999999997</v>
      </c>
      <c r="I86" s="14">
        <f t="shared" si="6"/>
        <v>5.824829931972789</v>
      </c>
      <c r="O86" s="12" t="s">
        <v>30</v>
      </c>
      <c r="P86" s="12"/>
      <c r="Q86" s="27"/>
      <c r="AB86" s="67"/>
    </row>
    <row r="87" spans="1:28" ht="14.25" customHeight="1" x14ac:dyDescent="0.25">
      <c r="A87" s="13">
        <v>40390</v>
      </c>
      <c r="B87" s="14">
        <v>2.94</v>
      </c>
      <c r="C87" s="120">
        <v>26.5</v>
      </c>
      <c r="F87" s="120">
        <v>26.5</v>
      </c>
      <c r="G87" s="14">
        <f t="shared" si="7"/>
        <v>9.0136054421768712</v>
      </c>
      <c r="H87" s="14">
        <v>4.7039999999999997</v>
      </c>
      <c r="I87" s="14">
        <f t="shared" si="6"/>
        <v>5.6335034013605449</v>
      </c>
      <c r="O87" s="12" t="s">
        <v>30</v>
      </c>
      <c r="P87" s="12"/>
      <c r="Q87" s="27"/>
      <c r="AB87" s="67"/>
    </row>
    <row r="88" spans="1:28" ht="14.25" customHeight="1" x14ac:dyDescent="0.25">
      <c r="A88" s="13">
        <v>40393</v>
      </c>
      <c r="B88" s="14">
        <v>5.6</v>
      </c>
      <c r="C88" s="120">
        <v>54.5</v>
      </c>
      <c r="F88" s="120">
        <v>54.5</v>
      </c>
      <c r="G88" s="14">
        <f t="shared" si="7"/>
        <v>9.7321428571428577</v>
      </c>
      <c r="H88" s="14">
        <v>8.9599999999999991</v>
      </c>
      <c r="I88" s="14">
        <f t="shared" si="6"/>
        <v>6.0825892857142865</v>
      </c>
      <c r="O88" s="12" t="s">
        <v>27</v>
      </c>
      <c r="P88" s="12"/>
      <c r="Q88" s="27"/>
      <c r="AB88" s="67"/>
    </row>
    <row r="89" spans="1:28" ht="14.25" customHeight="1" x14ac:dyDescent="0.25">
      <c r="A89" s="13">
        <v>40404</v>
      </c>
      <c r="B89" s="14">
        <v>2.94</v>
      </c>
      <c r="C89" s="120">
        <v>26.1</v>
      </c>
      <c r="F89" s="120">
        <v>26.1</v>
      </c>
      <c r="G89" s="14">
        <f t="shared" si="7"/>
        <v>8.8775510204081645</v>
      </c>
      <c r="H89" s="14">
        <v>4.7039999999999997</v>
      </c>
      <c r="I89" s="14">
        <f t="shared" si="6"/>
        <v>5.5484693877551026</v>
      </c>
      <c r="O89" s="12" t="s">
        <v>30</v>
      </c>
      <c r="P89" s="12"/>
      <c r="Q89" s="27"/>
      <c r="AB89" s="67"/>
    </row>
    <row r="90" spans="1:28" ht="14.25" customHeight="1" x14ac:dyDescent="0.25">
      <c r="A90" s="13">
        <v>40410</v>
      </c>
      <c r="B90" s="14">
        <v>2.94</v>
      </c>
      <c r="C90" s="120">
        <v>26.5</v>
      </c>
      <c r="F90" s="120">
        <v>26.5</v>
      </c>
      <c r="G90" s="14">
        <f t="shared" si="7"/>
        <v>9.0136054421768712</v>
      </c>
      <c r="H90" s="14">
        <v>4.7039999999999997</v>
      </c>
      <c r="I90" s="14">
        <f t="shared" si="6"/>
        <v>5.6335034013605449</v>
      </c>
      <c r="O90" s="12" t="s">
        <v>30</v>
      </c>
      <c r="P90" s="12"/>
      <c r="Q90" s="27"/>
      <c r="AB90" s="67"/>
    </row>
    <row r="91" spans="1:28" ht="14.25" customHeight="1" x14ac:dyDescent="0.25">
      <c r="A91" s="13">
        <v>40431</v>
      </c>
      <c r="B91" s="14">
        <v>2.94</v>
      </c>
      <c r="C91" s="120">
        <v>25.25</v>
      </c>
      <c r="F91" s="120">
        <v>25.25</v>
      </c>
      <c r="G91" s="14">
        <f t="shared" si="7"/>
        <v>8.5884353741496593</v>
      </c>
      <c r="H91" s="14">
        <v>4.7039999999999997</v>
      </c>
      <c r="I91" s="14">
        <f t="shared" si="6"/>
        <v>5.3677721088435373</v>
      </c>
      <c r="O91" s="12" t="s">
        <v>30</v>
      </c>
      <c r="P91" s="12"/>
      <c r="Q91" s="27"/>
      <c r="AB91" s="67"/>
    </row>
    <row r="92" spans="1:28" ht="14.25" customHeight="1" x14ac:dyDescent="0.25">
      <c r="A92" s="13">
        <v>40447</v>
      </c>
      <c r="B92" s="14">
        <v>2.94</v>
      </c>
      <c r="C92" s="120">
        <v>26.1</v>
      </c>
      <c r="F92" s="120">
        <v>26.1</v>
      </c>
      <c r="G92" s="14">
        <f t="shared" si="7"/>
        <v>8.8775510204081645</v>
      </c>
      <c r="H92" s="14">
        <v>4.7039999999999997</v>
      </c>
      <c r="I92" s="14">
        <f t="shared" si="6"/>
        <v>5.5484693877551026</v>
      </c>
      <c r="O92" s="12" t="s">
        <v>30</v>
      </c>
      <c r="P92" s="12"/>
      <c r="Q92" s="27"/>
      <c r="AB92" s="67"/>
    </row>
    <row r="93" spans="1:28" ht="14.25" customHeight="1" x14ac:dyDescent="0.25">
      <c r="A93" s="13">
        <v>40454</v>
      </c>
      <c r="B93" s="14">
        <v>2.94</v>
      </c>
      <c r="C93" s="120">
        <v>25.8</v>
      </c>
      <c r="F93" s="120">
        <v>25.8</v>
      </c>
      <c r="G93" s="14">
        <f t="shared" si="7"/>
        <v>8.7755102040816322</v>
      </c>
      <c r="H93" s="14">
        <v>4.7039999999999997</v>
      </c>
      <c r="I93" s="14">
        <f t="shared" si="6"/>
        <v>5.4846938775510212</v>
      </c>
      <c r="O93" s="12" t="s">
        <v>30</v>
      </c>
      <c r="P93" s="12"/>
      <c r="Q93" s="27"/>
      <c r="AB93" s="67"/>
    </row>
    <row r="94" spans="1:28" ht="14.25" customHeight="1" x14ac:dyDescent="0.25">
      <c r="A94" s="13">
        <v>40460</v>
      </c>
      <c r="B94" s="14">
        <v>2.94</v>
      </c>
      <c r="C94" s="120">
        <v>25.9</v>
      </c>
      <c r="F94" s="120">
        <v>25.9</v>
      </c>
      <c r="G94" s="14">
        <f t="shared" si="7"/>
        <v>8.8095238095238084</v>
      </c>
      <c r="H94" s="14">
        <v>4.7039999999999997</v>
      </c>
      <c r="I94" s="14">
        <f t="shared" si="6"/>
        <v>5.5059523809523814</v>
      </c>
      <c r="O94" s="12" t="s">
        <v>30</v>
      </c>
      <c r="P94" s="12"/>
      <c r="Q94" s="27"/>
      <c r="AB94" s="67"/>
    </row>
    <row r="95" spans="1:28" ht="14.25" customHeight="1" x14ac:dyDescent="0.25">
      <c r="A95" s="13">
        <v>40468</v>
      </c>
      <c r="B95" s="14">
        <v>5.6</v>
      </c>
      <c r="C95" s="120">
        <v>51.9</v>
      </c>
      <c r="F95" s="120">
        <v>51.9</v>
      </c>
      <c r="G95" s="14">
        <f t="shared" si="7"/>
        <v>9.2678571428571423</v>
      </c>
      <c r="H95" s="14">
        <v>8.9599999999999991</v>
      </c>
      <c r="I95" s="14">
        <f t="shared" si="6"/>
        <v>5.7924107142857144</v>
      </c>
      <c r="O95" s="12" t="s">
        <v>29</v>
      </c>
      <c r="P95" s="12"/>
      <c r="Q95" s="27"/>
      <c r="AB95" s="67"/>
    </row>
    <row r="96" spans="1:28" ht="14.25" customHeight="1" x14ac:dyDescent="0.25">
      <c r="A96" s="13">
        <v>40474</v>
      </c>
      <c r="B96" s="14">
        <v>3.76</v>
      </c>
      <c r="C96" s="120">
        <v>33.5</v>
      </c>
      <c r="F96" s="120">
        <v>33.5</v>
      </c>
      <c r="G96" s="14">
        <f t="shared" si="7"/>
        <v>8.9095744680851077</v>
      </c>
      <c r="H96" s="14">
        <v>6.016</v>
      </c>
      <c r="I96" s="14">
        <f t="shared" si="6"/>
        <v>5.5684840425531918</v>
      </c>
      <c r="O96" s="11" t="s">
        <v>28</v>
      </c>
      <c r="AB96" s="67"/>
    </row>
    <row r="97" spans="1:28" ht="14.25" customHeight="1" x14ac:dyDescent="0.25">
      <c r="A97" s="13">
        <v>40481</v>
      </c>
      <c r="B97" s="14">
        <v>2.94</v>
      </c>
      <c r="C97" s="120">
        <v>26.2</v>
      </c>
      <c r="F97" s="120">
        <v>26.2</v>
      </c>
      <c r="G97" s="14">
        <f t="shared" si="7"/>
        <v>8.9115646258503407</v>
      </c>
      <c r="H97" s="14">
        <v>4.7039999999999997</v>
      </c>
      <c r="I97" s="14">
        <f t="shared" si="6"/>
        <v>5.5697278911564627</v>
      </c>
      <c r="O97" s="12" t="s">
        <v>30</v>
      </c>
      <c r="P97" s="12"/>
      <c r="Q97" s="27"/>
      <c r="AB97" s="67"/>
    </row>
    <row r="98" spans="1:28" ht="14.25" customHeight="1" x14ac:dyDescent="0.25">
      <c r="A98" s="13">
        <v>40487</v>
      </c>
      <c r="B98" s="14">
        <v>2.94</v>
      </c>
      <c r="C98" s="120">
        <v>26.2</v>
      </c>
      <c r="F98" s="120">
        <v>26.2</v>
      </c>
      <c r="G98" s="14">
        <f t="shared" si="7"/>
        <v>8.9115646258503407</v>
      </c>
      <c r="H98" s="14">
        <v>4.7039999999999997</v>
      </c>
      <c r="I98" s="14">
        <f t="shared" si="6"/>
        <v>5.5697278911564627</v>
      </c>
      <c r="O98" s="12" t="s">
        <v>30</v>
      </c>
      <c r="P98" s="12"/>
      <c r="Q98" s="27"/>
      <c r="AB98" s="67"/>
    </row>
    <row r="99" spans="1:28" ht="14.25" customHeight="1" x14ac:dyDescent="0.25">
      <c r="A99" s="13">
        <v>40489</v>
      </c>
      <c r="B99" s="14">
        <v>2.94</v>
      </c>
      <c r="C99" s="120">
        <v>26.1</v>
      </c>
      <c r="F99" s="120">
        <v>26.1</v>
      </c>
      <c r="G99" s="14">
        <f t="shared" si="7"/>
        <v>8.8775510204081645</v>
      </c>
      <c r="H99" s="14">
        <v>4.7039999999999997</v>
      </c>
      <c r="I99" s="14">
        <f t="shared" si="6"/>
        <v>5.5484693877551026</v>
      </c>
      <c r="O99" s="12" t="s">
        <v>30</v>
      </c>
      <c r="P99" s="12"/>
      <c r="Q99" s="27"/>
      <c r="AB99" s="67"/>
    </row>
    <row r="100" spans="1:28" ht="14.25" customHeight="1" x14ac:dyDescent="0.25">
      <c r="A100" s="13">
        <v>40495</v>
      </c>
      <c r="B100" s="14">
        <v>2.94</v>
      </c>
      <c r="C100" s="120">
        <v>25.5</v>
      </c>
      <c r="F100" s="120">
        <v>25.5</v>
      </c>
      <c r="G100" s="14">
        <f t="shared" si="7"/>
        <v>8.6734693877551017</v>
      </c>
      <c r="H100" s="14">
        <v>4.7039999999999997</v>
      </c>
      <c r="I100" s="14">
        <f t="shared" si="6"/>
        <v>5.420918367346939</v>
      </c>
      <c r="O100" s="12" t="s">
        <v>30</v>
      </c>
      <c r="P100" s="12"/>
      <c r="Q100" s="27"/>
      <c r="AB100" s="67"/>
    </row>
    <row r="101" spans="1:28" ht="14.25" customHeight="1" x14ac:dyDescent="0.25">
      <c r="A101" s="13">
        <v>40498</v>
      </c>
      <c r="B101" s="14">
        <v>2.94</v>
      </c>
      <c r="C101" s="120">
        <v>25.8</v>
      </c>
      <c r="F101" s="120">
        <v>25.8</v>
      </c>
      <c r="G101" s="14">
        <f t="shared" si="7"/>
        <v>8.7755102040816322</v>
      </c>
      <c r="H101" s="14">
        <v>4.7039999999999997</v>
      </c>
      <c r="I101" s="14">
        <f t="shared" si="6"/>
        <v>5.4846938775510212</v>
      </c>
      <c r="O101" s="12" t="s">
        <v>30</v>
      </c>
      <c r="P101" s="12"/>
      <c r="Q101" s="27"/>
      <c r="AB101" s="67"/>
    </row>
    <row r="102" spans="1:28" ht="14.25" customHeight="1" x14ac:dyDescent="0.25">
      <c r="A102" s="13">
        <v>40502</v>
      </c>
      <c r="B102" s="14">
        <v>2.94</v>
      </c>
      <c r="C102" s="120">
        <v>25.3</v>
      </c>
      <c r="F102" s="120">
        <v>25.3</v>
      </c>
      <c r="G102" s="14">
        <f t="shared" si="7"/>
        <v>8.6054421768707492</v>
      </c>
      <c r="H102" s="14">
        <v>4.7039999999999997</v>
      </c>
      <c r="I102" s="14">
        <f t="shared" si="6"/>
        <v>5.3784013605442178</v>
      </c>
      <c r="O102" s="12" t="s">
        <v>30</v>
      </c>
      <c r="P102" s="12"/>
      <c r="Q102" s="27"/>
      <c r="AB102" s="67"/>
    </row>
    <row r="103" spans="1:28" ht="14.25" customHeight="1" x14ac:dyDescent="0.25">
      <c r="A103" s="13">
        <v>40509</v>
      </c>
      <c r="B103" s="14">
        <v>2.94</v>
      </c>
      <c r="C103" s="120">
        <v>25.1</v>
      </c>
      <c r="F103" s="120">
        <v>25.1</v>
      </c>
      <c r="G103" s="14">
        <f t="shared" si="7"/>
        <v>8.5374149659863949</v>
      </c>
      <c r="H103" s="14">
        <v>4.7039999999999997</v>
      </c>
      <c r="I103" s="14">
        <f t="shared" si="6"/>
        <v>5.3358843537414975</v>
      </c>
      <c r="O103" s="12" t="s">
        <v>30</v>
      </c>
      <c r="P103" s="12"/>
      <c r="Q103" s="27"/>
      <c r="AB103" s="67"/>
    </row>
    <row r="104" spans="1:28" ht="14.25" customHeight="1" x14ac:dyDescent="0.25">
      <c r="A104" s="13">
        <v>40516</v>
      </c>
      <c r="B104" s="14">
        <v>2.94</v>
      </c>
      <c r="C104" s="120">
        <v>25.9</v>
      </c>
      <c r="F104" s="120">
        <v>25.9</v>
      </c>
      <c r="G104" s="14">
        <f t="shared" si="7"/>
        <v>8.8095238095238084</v>
      </c>
      <c r="H104" s="14">
        <v>4.7039999999999997</v>
      </c>
      <c r="I104" s="14">
        <f t="shared" si="6"/>
        <v>5.5059523809523814</v>
      </c>
      <c r="O104" s="12" t="s">
        <v>30</v>
      </c>
      <c r="P104" s="12"/>
      <c r="Q104" s="27"/>
      <c r="AB104" s="67"/>
    </row>
    <row r="105" spans="1:28" ht="14.25" customHeight="1" x14ac:dyDescent="0.25">
      <c r="A105" s="13">
        <v>40520</v>
      </c>
      <c r="B105" s="14">
        <v>2.94</v>
      </c>
      <c r="C105" s="120">
        <v>25.1</v>
      </c>
      <c r="F105" s="120">
        <v>25.1</v>
      </c>
      <c r="G105" s="14">
        <f t="shared" si="7"/>
        <v>8.5374149659863949</v>
      </c>
      <c r="H105" s="14">
        <v>4.7039999999999997</v>
      </c>
      <c r="I105" s="14">
        <f t="shared" si="6"/>
        <v>5.3358843537414975</v>
      </c>
      <c r="O105" s="12" t="s">
        <v>30</v>
      </c>
      <c r="P105" s="12"/>
      <c r="Q105" s="27"/>
      <c r="AB105" s="67"/>
    </row>
    <row r="106" spans="1:28" ht="14.25" customHeight="1" x14ac:dyDescent="0.25">
      <c r="A106" s="13">
        <v>40523</v>
      </c>
      <c r="B106" s="14">
        <v>2.94</v>
      </c>
      <c r="C106" s="120">
        <v>25.2</v>
      </c>
      <c r="F106" s="120">
        <v>25.2</v>
      </c>
      <c r="G106" s="14">
        <f t="shared" si="7"/>
        <v>8.5714285714285712</v>
      </c>
      <c r="H106" s="14">
        <v>4.7039999999999997</v>
      </c>
      <c r="I106" s="14">
        <f t="shared" ref="I106:I169" si="8">C106/H106</f>
        <v>5.3571428571428577</v>
      </c>
      <c r="O106" s="12" t="s">
        <v>30</v>
      </c>
      <c r="P106" s="12"/>
      <c r="Q106" s="27"/>
      <c r="AB106" s="67"/>
    </row>
    <row r="107" spans="1:28" ht="14.25" customHeight="1" x14ac:dyDescent="0.25">
      <c r="A107" s="13">
        <v>40526</v>
      </c>
      <c r="B107" s="14">
        <v>2.94</v>
      </c>
      <c r="C107" s="120">
        <v>24.8</v>
      </c>
      <c r="F107" s="120">
        <v>24.8</v>
      </c>
      <c r="G107" s="14">
        <f t="shared" si="7"/>
        <v>8.4353741496598644</v>
      </c>
      <c r="H107" s="14">
        <v>4.7039999999999997</v>
      </c>
      <c r="I107" s="14">
        <f t="shared" si="8"/>
        <v>5.2721088435374153</v>
      </c>
      <c r="O107" s="12" t="s">
        <v>30</v>
      </c>
      <c r="P107" s="12"/>
      <c r="Q107" s="27"/>
      <c r="AB107" s="67"/>
    </row>
    <row r="108" spans="1:28" ht="14.25" customHeight="1" x14ac:dyDescent="0.25">
      <c r="A108" s="13">
        <v>40533</v>
      </c>
      <c r="B108" s="14">
        <v>2.94</v>
      </c>
      <c r="C108" s="120">
        <v>24.5</v>
      </c>
      <c r="F108" s="120">
        <v>24.5</v>
      </c>
      <c r="G108" s="14">
        <f t="shared" si="7"/>
        <v>8.3333333333333339</v>
      </c>
      <c r="H108" s="14">
        <v>4.7039999999999997</v>
      </c>
      <c r="I108" s="14">
        <f t="shared" si="8"/>
        <v>5.2083333333333339</v>
      </c>
      <c r="O108" s="12" t="s">
        <v>30</v>
      </c>
      <c r="P108" s="12"/>
      <c r="Q108" s="27"/>
      <c r="AB108" s="67"/>
    </row>
    <row r="109" spans="1:28" ht="14.25" customHeight="1" x14ac:dyDescent="0.25">
      <c r="A109" s="13">
        <v>40541</v>
      </c>
      <c r="B109" s="14">
        <v>2.94</v>
      </c>
      <c r="C109" s="120">
        <v>25.8</v>
      </c>
      <c r="F109" s="120">
        <v>25.8</v>
      </c>
      <c r="G109" s="14">
        <f t="shared" si="7"/>
        <v>8.7755102040816322</v>
      </c>
      <c r="H109" s="14">
        <v>4.7039999999999997</v>
      </c>
      <c r="I109" s="14">
        <f t="shared" si="8"/>
        <v>5.4846938775510212</v>
      </c>
      <c r="O109" s="12" t="s">
        <v>30</v>
      </c>
      <c r="P109" s="12"/>
      <c r="Q109" s="27"/>
      <c r="AB109" s="67"/>
    </row>
    <row r="110" spans="1:28" ht="14.25" customHeight="1" x14ac:dyDescent="0.25">
      <c r="A110" s="13">
        <v>40543</v>
      </c>
      <c r="B110" s="14">
        <v>2.94</v>
      </c>
      <c r="C110" s="120">
        <v>25.5</v>
      </c>
      <c r="F110" s="120">
        <v>25.5</v>
      </c>
      <c r="G110" s="14">
        <f t="shared" si="7"/>
        <v>8.6734693877551017</v>
      </c>
      <c r="H110" s="14">
        <v>4.7039999999999997</v>
      </c>
      <c r="I110" s="14">
        <f t="shared" si="8"/>
        <v>5.420918367346939</v>
      </c>
      <c r="O110" s="12" t="s">
        <v>30</v>
      </c>
      <c r="P110" s="12"/>
      <c r="Q110" s="27"/>
      <c r="AB110" s="67"/>
    </row>
    <row r="111" spans="1:28" ht="14.25" customHeight="1" x14ac:dyDescent="0.25">
      <c r="A111" s="13">
        <v>40547</v>
      </c>
      <c r="B111" s="14">
        <v>2.94</v>
      </c>
      <c r="C111" s="120">
        <v>25.15</v>
      </c>
      <c r="F111" s="120">
        <v>25.15</v>
      </c>
      <c r="G111" s="14">
        <f t="shared" si="7"/>
        <v>8.5544217687074831</v>
      </c>
      <c r="H111" s="14">
        <v>4.7039999999999997</v>
      </c>
      <c r="I111" s="14">
        <f t="shared" si="8"/>
        <v>5.3465136054421771</v>
      </c>
      <c r="O111" s="12" t="s">
        <v>30</v>
      </c>
      <c r="P111" s="12"/>
      <c r="Q111" s="27"/>
      <c r="AB111" s="67"/>
    </row>
    <row r="112" spans="1:28" ht="14.25" customHeight="1" x14ac:dyDescent="0.25">
      <c r="A112" s="13">
        <v>40549</v>
      </c>
      <c r="B112" s="14">
        <v>2.94</v>
      </c>
      <c r="C112" s="120">
        <v>25.05</v>
      </c>
      <c r="F112" s="120">
        <v>25.05</v>
      </c>
      <c r="G112" s="14">
        <f t="shared" si="7"/>
        <v>8.5204081632653068</v>
      </c>
      <c r="H112" s="14">
        <v>4.7039999999999997</v>
      </c>
      <c r="I112" s="14">
        <f t="shared" si="8"/>
        <v>5.325255102040817</v>
      </c>
      <c r="O112" s="12" t="s">
        <v>30</v>
      </c>
      <c r="P112" s="12"/>
      <c r="Q112" s="27"/>
      <c r="AB112" s="67"/>
    </row>
    <row r="113" spans="1:28" ht="14.25" customHeight="1" x14ac:dyDescent="0.25">
      <c r="A113" s="13">
        <v>40554</v>
      </c>
      <c r="B113" s="14">
        <v>2.94</v>
      </c>
      <c r="C113" s="120">
        <v>24.3</v>
      </c>
      <c r="F113" s="120">
        <v>24.3</v>
      </c>
      <c r="G113" s="14">
        <f t="shared" si="7"/>
        <v>8.2653061224489797</v>
      </c>
      <c r="H113" s="14">
        <v>4.7039999999999997</v>
      </c>
      <c r="I113" s="14">
        <f t="shared" si="8"/>
        <v>5.1658163265306127</v>
      </c>
      <c r="O113" s="12" t="s">
        <v>30</v>
      </c>
      <c r="P113" s="12"/>
      <c r="Q113" s="27"/>
      <c r="AB113" s="67"/>
    </row>
    <row r="114" spans="1:28" ht="14.25" customHeight="1" x14ac:dyDescent="0.25">
      <c r="A114" s="13">
        <v>40558</v>
      </c>
      <c r="B114" s="14">
        <v>2.94</v>
      </c>
      <c r="C114" s="120">
        <v>25.1</v>
      </c>
      <c r="F114" s="120">
        <v>25.1</v>
      </c>
      <c r="G114" s="14">
        <f t="shared" si="7"/>
        <v>8.5374149659863949</v>
      </c>
      <c r="H114" s="14">
        <v>4.7039999999999997</v>
      </c>
      <c r="I114" s="14">
        <f t="shared" si="8"/>
        <v>5.3358843537414975</v>
      </c>
      <c r="O114" s="12" t="s">
        <v>30</v>
      </c>
      <c r="P114" s="12"/>
      <c r="Q114" s="27"/>
      <c r="AB114" s="67"/>
    </row>
    <row r="115" spans="1:28" ht="14.25" customHeight="1" x14ac:dyDescent="0.25">
      <c r="A115" s="13">
        <v>40561</v>
      </c>
      <c r="B115" s="14">
        <v>2.94</v>
      </c>
      <c r="C115" s="120">
        <v>25.15</v>
      </c>
      <c r="F115" s="120">
        <v>25.15</v>
      </c>
      <c r="G115" s="14">
        <f t="shared" si="7"/>
        <v>8.5544217687074831</v>
      </c>
      <c r="H115" s="14">
        <v>4.7039999999999997</v>
      </c>
      <c r="I115" s="14">
        <f t="shared" si="8"/>
        <v>5.3465136054421771</v>
      </c>
      <c r="O115" s="12" t="s">
        <v>30</v>
      </c>
      <c r="P115" s="12"/>
      <c r="Q115" s="27"/>
      <c r="AB115" s="67"/>
    </row>
    <row r="116" spans="1:28" ht="14.25" customHeight="1" x14ac:dyDescent="0.25">
      <c r="A116" s="13">
        <v>40565</v>
      </c>
      <c r="B116" s="14">
        <v>2.94</v>
      </c>
      <c r="C116" s="120">
        <v>25.1</v>
      </c>
      <c r="F116" s="120">
        <v>25.1</v>
      </c>
      <c r="G116" s="14">
        <f t="shared" si="7"/>
        <v>8.5374149659863949</v>
      </c>
      <c r="H116" s="14">
        <v>4.7039999999999997</v>
      </c>
      <c r="I116" s="14">
        <f t="shared" si="8"/>
        <v>5.3358843537414975</v>
      </c>
      <c r="O116" s="12" t="s">
        <v>30</v>
      </c>
      <c r="P116" s="12"/>
      <c r="Q116" s="27"/>
      <c r="AB116" s="67"/>
    </row>
    <row r="117" spans="1:28" ht="14.25" customHeight="1" x14ac:dyDescent="0.25">
      <c r="A117" s="13">
        <v>40569</v>
      </c>
      <c r="B117" s="14">
        <v>2.94</v>
      </c>
      <c r="C117" s="120">
        <v>25.1</v>
      </c>
      <c r="F117" s="120">
        <v>25.1</v>
      </c>
      <c r="G117" s="14">
        <f t="shared" si="7"/>
        <v>8.5374149659863949</v>
      </c>
      <c r="H117" s="14">
        <v>4.7039999999999997</v>
      </c>
      <c r="I117" s="14">
        <f t="shared" si="8"/>
        <v>5.3358843537414975</v>
      </c>
      <c r="O117" s="12" t="s">
        <v>30</v>
      </c>
      <c r="P117" s="12"/>
      <c r="Q117" s="27"/>
      <c r="AB117" s="67"/>
    </row>
    <row r="118" spans="1:28" ht="14.25" customHeight="1" x14ac:dyDescent="0.25">
      <c r="A118" s="13">
        <v>40571</v>
      </c>
      <c r="B118" s="14">
        <v>2.94</v>
      </c>
      <c r="C118" s="120">
        <v>24.2</v>
      </c>
      <c r="F118" s="120">
        <v>24.2</v>
      </c>
      <c r="G118" s="14">
        <f t="shared" si="7"/>
        <v>8.2312925170068034</v>
      </c>
      <c r="H118" s="14">
        <v>4.7039999999999997</v>
      </c>
      <c r="I118" s="14">
        <f t="shared" si="8"/>
        <v>5.1445578231292517</v>
      </c>
      <c r="O118" s="12" t="s">
        <v>30</v>
      </c>
      <c r="P118" s="12"/>
      <c r="Q118" s="27"/>
      <c r="AB118" s="67"/>
    </row>
    <row r="119" spans="1:28" ht="14.25" customHeight="1" x14ac:dyDescent="0.25">
      <c r="A119" s="13">
        <v>40575</v>
      </c>
      <c r="B119" s="14">
        <v>2.94</v>
      </c>
      <c r="C119" s="120">
        <v>24.3</v>
      </c>
      <c r="F119" s="120">
        <v>24.3</v>
      </c>
      <c r="G119" s="14">
        <f t="shared" si="7"/>
        <v>8.2653061224489797</v>
      </c>
      <c r="H119" s="14">
        <v>4.7039999999999997</v>
      </c>
      <c r="I119" s="14">
        <f t="shared" si="8"/>
        <v>5.1658163265306127</v>
      </c>
      <c r="O119" s="12" t="s">
        <v>30</v>
      </c>
      <c r="P119" s="12"/>
      <c r="Q119" s="27"/>
      <c r="AB119" s="67"/>
    </row>
    <row r="120" spans="1:28" ht="14.25" customHeight="1" x14ac:dyDescent="0.25">
      <c r="A120" s="13">
        <v>40578</v>
      </c>
      <c r="B120" s="14">
        <v>2.94</v>
      </c>
      <c r="C120" s="120">
        <v>25.2</v>
      </c>
      <c r="F120" s="120">
        <v>25.2</v>
      </c>
      <c r="G120" s="14">
        <f t="shared" si="7"/>
        <v>8.5714285714285712</v>
      </c>
      <c r="H120" s="14">
        <v>4.7039999999999997</v>
      </c>
      <c r="I120" s="14">
        <f t="shared" si="8"/>
        <v>5.3571428571428577</v>
      </c>
      <c r="O120" s="12" t="s">
        <v>30</v>
      </c>
      <c r="P120" s="12"/>
      <c r="Q120" s="27"/>
      <c r="AB120" s="67"/>
    </row>
    <row r="121" spans="1:28" ht="14.25" customHeight="1" x14ac:dyDescent="0.25">
      <c r="A121" s="13">
        <v>40582</v>
      </c>
      <c r="B121" s="14">
        <v>2.94</v>
      </c>
      <c r="C121" s="120">
        <v>24.3</v>
      </c>
      <c r="F121" s="120">
        <v>24.3</v>
      </c>
      <c r="G121" s="14">
        <f t="shared" si="7"/>
        <v>8.2653061224489797</v>
      </c>
      <c r="H121" s="14">
        <v>4.7039999999999997</v>
      </c>
      <c r="I121" s="14">
        <f t="shared" si="8"/>
        <v>5.1658163265306127</v>
      </c>
      <c r="O121" s="12" t="s">
        <v>30</v>
      </c>
      <c r="P121" s="12"/>
      <c r="Q121" s="27"/>
      <c r="AB121" s="67"/>
    </row>
    <row r="122" spans="1:28" ht="14.25" customHeight="1" x14ac:dyDescent="0.25">
      <c r="A122" s="13">
        <v>40586</v>
      </c>
      <c r="B122" s="14">
        <v>2.94</v>
      </c>
      <c r="C122" s="120">
        <v>24.7</v>
      </c>
      <c r="F122" s="120">
        <v>24.7</v>
      </c>
      <c r="G122" s="14">
        <f t="shared" si="7"/>
        <v>8.4013605442176864</v>
      </c>
      <c r="H122" s="14">
        <v>4.7039999999999997</v>
      </c>
      <c r="I122" s="14">
        <f t="shared" si="8"/>
        <v>5.2508503401360542</v>
      </c>
      <c r="O122" s="12" t="s">
        <v>30</v>
      </c>
      <c r="P122" s="12"/>
      <c r="Q122" s="27"/>
      <c r="AB122" s="67"/>
    </row>
    <row r="123" spans="1:28" ht="14.25" customHeight="1" x14ac:dyDescent="0.25">
      <c r="A123" s="13">
        <v>40589</v>
      </c>
      <c r="B123" s="14">
        <v>2.94</v>
      </c>
      <c r="C123" s="120">
        <v>25.2</v>
      </c>
      <c r="F123" s="120">
        <v>25.2</v>
      </c>
      <c r="G123" s="14">
        <f t="shared" si="7"/>
        <v>8.5714285714285712</v>
      </c>
      <c r="H123" s="14">
        <v>4.7039999999999997</v>
      </c>
      <c r="I123" s="14">
        <f t="shared" si="8"/>
        <v>5.3571428571428577</v>
      </c>
      <c r="O123" s="12" t="s">
        <v>30</v>
      </c>
      <c r="P123" s="12"/>
      <c r="Q123" s="27"/>
      <c r="AB123" s="67"/>
    </row>
    <row r="124" spans="1:28" ht="14.25" customHeight="1" x14ac:dyDescent="0.25">
      <c r="A124" s="13">
        <v>40593</v>
      </c>
      <c r="B124" s="14">
        <v>2.94</v>
      </c>
      <c r="C124" s="120">
        <v>24.4</v>
      </c>
      <c r="F124" s="120">
        <v>24.4</v>
      </c>
      <c r="G124" s="14">
        <f t="shared" si="7"/>
        <v>8.2993197278911559</v>
      </c>
      <c r="H124" s="14">
        <v>4.7039999999999997</v>
      </c>
      <c r="I124" s="14">
        <f t="shared" si="8"/>
        <v>5.1870748299319729</v>
      </c>
      <c r="O124" s="12" t="s">
        <v>30</v>
      </c>
      <c r="P124" s="12"/>
      <c r="Q124" s="27"/>
      <c r="AB124" s="67"/>
    </row>
    <row r="125" spans="1:28" ht="14.25" customHeight="1" x14ac:dyDescent="0.25">
      <c r="A125" s="13">
        <v>40596</v>
      </c>
      <c r="B125" s="14">
        <v>2.94</v>
      </c>
      <c r="C125" s="120">
        <v>24.9</v>
      </c>
      <c r="F125" s="120">
        <v>24.9</v>
      </c>
      <c r="G125" s="14">
        <f t="shared" si="7"/>
        <v>8.4693877551020407</v>
      </c>
      <c r="H125" s="14">
        <v>4.7039999999999997</v>
      </c>
      <c r="I125" s="14">
        <f t="shared" si="8"/>
        <v>5.2933673469387754</v>
      </c>
      <c r="O125" s="12" t="s">
        <v>30</v>
      </c>
      <c r="P125" s="12"/>
      <c r="Q125" s="27"/>
      <c r="AB125" s="67"/>
    </row>
    <row r="126" spans="1:28" ht="14.25" customHeight="1" x14ac:dyDescent="0.25">
      <c r="A126" s="13">
        <v>40599</v>
      </c>
      <c r="B126" s="14">
        <v>2.94</v>
      </c>
      <c r="C126" s="120">
        <v>24.8</v>
      </c>
      <c r="F126" s="120">
        <v>24.8</v>
      </c>
      <c r="G126" s="14">
        <f t="shared" si="7"/>
        <v>8.4353741496598644</v>
      </c>
      <c r="H126" s="14">
        <v>4.7039999999999997</v>
      </c>
      <c r="I126" s="14">
        <f t="shared" si="8"/>
        <v>5.2721088435374153</v>
      </c>
      <c r="O126" s="12" t="s">
        <v>30</v>
      </c>
      <c r="P126" s="12"/>
      <c r="Q126" s="27"/>
      <c r="AB126" s="67"/>
    </row>
    <row r="127" spans="1:28" ht="14.25" customHeight="1" x14ac:dyDescent="0.25">
      <c r="A127" s="13">
        <v>40607</v>
      </c>
      <c r="B127" s="14">
        <v>2.94</v>
      </c>
      <c r="C127" s="120">
        <v>24.3</v>
      </c>
      <c r="F127" s="120">
        <v>24.3</v>
      </c>
      <c r="G127" s="14">
        <f t="shared" ref="G127:G190" si="9">IF(C127&lt;&gt;"",C127/B127,"")</f>
        <v>8.2653061224489797</v>
      </c>
      <c r="H127" s="14">
        <v>4.7039999999999997</v>
      </c>
      <c r="I127" s="14">
        <f t="shared" si="8"/>
        <v>5.1658163265306127</v>
      </c>
      <c r="O127" s="12" t="s">
        <v>30</v>
      </c>
      <c r="P127" s="12"/>
      <c r="Q127" s="27"/>
      <c r="AB127" s="67"/>
    </row>
    <row r="128" spans="1:28" ht="14.25" customHeight="1" x14ac:dyDescent="0.25">
      <c r="A128" s="13">
        <v>40610</v>
      </c>
      <c r="B128" s="14">
        <v>2.94</v>
      </c>
      <c r="C128" s="120">
        <v>24.2</v>
      </c>
      <c r="F128" s="120">
        <v>24.2</v>
      </c>
      <c r="G128" s="14">
        <f t="shared" si="9"/>
        <v>8.2312925170068034</v>
      </c>
      <c r="H128" s="14">
        <v>4.7039999999999997</v>
      </c>
      <c r="I128" s="14">
        <f t="shared" si="8"/>
        <v>5.1445578231292517</v>
      </c>
      <c r="O128" s="12" t="s">
        <v>30</v>
      </c>
      <c r="P128" s="12"/>
      <c r="Q128" s="27"/>
      <c r="AB128" s="67"/>
    </row>
    <row r="129" spans="1:28" ht="14.25" customHeight="1" x14ac:dyDescent="0.25">
      <c r="A129" s="13">
        <v>40614</v>
      </c>
      <c r="B129" s="14">
        <v>2.94</v>
      </c>
      <c r="C129" s="120">
        <v>24.2</v>
      </c>
      <c r="F129" s="120">
        <v>24.2</v>
      </c>
      <c r="G129" s="14">
        <f t="shared" si="9"/>
        <v>8.2312925170068034</v>
      </c>
      <c r="H129" s="14">
        <v>4.7039999999999997</v>
      </c>
      <c r="I129" s="14">
        <f t="shared" si="8"/>
        <v>5.1445578231292517</v>
      </c>
      <c r="O129" s="12" t="s">
        <v>30</v>
      </c>
      <c r="P129" s="12"/>
      <c r="Q129" s="27"/>
      <c r="AB129" s="67"/>
    </row>
    <row r="130" spans="1:28" ht="14.25" customHeight="1" x14ac:dyDescent="0.25">
      <c r="A130" s="13">
        <v>40618</v>
      </c>
      <c r="B130" s="14">
        <v>2.94</v>
      </c>
      <c r="C130" s="120">
        <v>24.3</v>
      </c>
      <c r="F130" s="120">
        <v>24.3</v>
      </c>
      <c r="G130" s="14">
        <f t="shared" si="9"/>
        <v>8.2653061224489797</v>
      </c>
      <c r="H130" s="14">
        <v>4.7039999999999997</v>
      </c>
      <c r="I130" s="14">
        <f t="shared" si="8"/>
        <v>5.1658163265306127</v>
      </c>
      <c r="O130" s="12" t="s">
        <v>30</v>
      </c>
      <c r="P130" s="12"/>
      <c r="Q130" s="27"/>
      <c r="AB130" s="67"/>
    </row>
    <row r="131" spans="1:28" ht="14.25" customHeight="1" x14ac:dyDescent="0.25">
      <c r="A131" s="13">
        <v>40620</v>
      </c>
      <c r="B131" s="14">
        <v>2.94</v>
      </c>
      <c r="C131" s="120">
        <v>24.4</v>
      </c>
      <c r="F131" s="120">
        <v>24.4</v>
      </c>
      <c r="G131" s="14">
        <f t="shared" si="9"/>
        <v>8.2993197278911559</v>
      </c>
      <c r="H131" s="14">
        <v>4.7039999999999997</v>
      </c>
      <c r="I131" s="14">
        <f t="shared" si="8"/>
        <v>5.1870748299319729</v>
      </c>
      <c r="O131" s="12" t="s">
        <v>30</v>
      </c>
      <c r="P131" s="12"/>
      <c r="Q131" s="27"/>
      <c r="AB131" s="67"/>
    </row>
    <row r="132" spans="1:28" ht="14.25" customHeight="1" x14ac:dyDescent="0.25">
      <c r="A132" s="13">
        <v>40623</v>
      </c>
      <c r="B132" s="14">
        <v>2.94</v>
      </c>
      <c r="C132" s="120">
        <v>24.2</v>
      </c>
      <c r="F132" s="120">
        <v>24.2</v>
      </c>
      <c r="G132" s="14">
        <f t="shared" si="9"/>
        <v>8.2312925170068034</v>
      </c>
      <c r="H132" s="14">
        <v>4.7039999999999997</v>
      </c>
      <c r="I132" s="14">
        <f t="shared" si="8"/>
        <v>5.1445578231292517</v>
      </c>
      <c r="O132" s="12" t="s">
        <v>30</v>
      </c>
      <c r="P132" s="12"/>
      <c r="Q132" s="27"/>
      <c r="AB132" s="67"/>
    </row>
    <row r="133" spans="1:28" ht="14.25" customHeight="1" x14ac:dyDescent="0.25">
      <c r="A133" s="13">
        <v>40627</v>
      </c>
      <c r="B133" s="14">
        <v>2.94</v>
      </c>
      <c r="C133" s="120">
        <v>23.9</v>
      </c>
      <c r="F133" s="120">
        <v>23.9</v>
      </c>
      <c r="G133" s="14">
        <f t="shared" si="9"/>
        <v>8.1292517006802711</v>
      </c>
      <c r="H133" s="14">
        <v>4.7039999999999997</v>
      </c>
      <c r="I133" s="14">
        <f t="shared" si="8"/>
        <v>5.0807823129251704</v>
      </c>
      <c r="O133" s="12" t="s">
        <v>30</v>
      </c>
      <c r="P133" s="12"/>
      <c r="Q133" s="27"/>
      <c r="AB133" s="67"/>
    </row>
    <row r="134" spans="1:28" ht="14.25" customHeight="1" x14ac:dyDescent="0.25">
      <c r="A134" s="13">
        <v>40631</v>
      </c>
      <c r="B134" s="14">
        <v>2.94</v>
      </c>
      <c r="C134" s="120">
        <v>24.6</v>
      </c>
      <c r="F134" s="120">
        <v>24.6</v>
      </c>
      <c r="G134" s="14">
        <f t="shared" si="9"/>
        <v>8.3673469387755102</v>
      </c>
      <c r="H134" s="14">
        <v>4.7039999999999997</v>
      </c>
      <c r="I134" s="14">
        <f t="shared" si="8"/>
        <v>5.2295918367346941</v>
      </c>
      <c r="O134" s="12" t="s">
        <v>30</v>
      </c>
      <c r="P134" s="12"/>
      <c r="Q134" s="27"/>
      <c r="AB134" s="67"/>
    </row>
    <row r="135" spans="1:28" ht="14.25" customHeight="1" x14ac:dyDescent="0.25">
      <c r="A135" s="13">
        <v>40634</v>
      </c>
      <c r="B135" s="14">
        <v>2.94</v>
      </c>
      <c r="C135" s="120">
        <v>24.9</v>
      </c>
      <c r="F135" s="120">
        <v>24.9</v>
      </c>
      <c r="G135" s="14">
        <f t="shared" si="9"/>
        <v>8.4693877551020407</v>
      </c>
      <c r="H135" s="14">
        <v>4.7039999999999997</v>
      </c>
      <c r="I135" s="14">
        <f t="shared" si="8"/>
        <v>5.2933673469387754</v>
      </c>
      <c r="O135" s="12" t="s">
        <v>30</v>
      </c>
      <c r="P135" s="12"/>
      <c r="Q135" s="27"/>
      <c r="AB135" s="67"/>
    </row>
    <row r="136" spans="1:28" ht="14.25" customHeight="1" x14ac:dyDescent="0.25">
      <c r="A136" s="13">
        <v>40638</v>
      </c>
      <c r="B136" s="14">
        <v>2.94</v>
      </c>
      <c r="C136" s="120">
        <v>24.6</v>
      </c>
      <c r="F136" s="120">
        <v>24.6</v>
      </c>
      <c r="G136" s="14">
        <f t="shared" si="9"/>
        <v>8.3673469387755102</v>
      </c>
      <c r="H136" s="14">
        <v>4.7039999999999997</v>
      </c>
      <c r="I136" s="14">
        <f t="shared" si="8"/>
        <v>5.2295918367346941</v>
      </c>
      <c r="O136" s="12" t="s">
        <v>30</v>
      </c>
      <c r="P136" s="12"/>
      <c r="Q136" s="27"/>
      <c r="AB136" s="67"/>
    </row>
    <row r="137" spans="1:28" ht="14.25" customHeight="1" x14ac:dyDescent="0.25">
      <c r="A137" s="13">
        <v>40642</v>
      </c>
      <c r="B137" s="14">
        <v>2.94</v>
      </c>
      <c r="C137" s="120">
        <v>27</v>
      </c>
      <c r="F137" s="120">
        <v>27</v>
      </c>
      <c r="G137" s="14">
        <f t="shared" si="9"/>
        <v>9.183673469387756</v>
      </c>
      <c r="H137" s="14">
        <v>4.7039999999999997</v>
      </c>
      <c r="I137" s="14">
        <f t="shared" si="8"/>
        <v>5.7397959183673475</v>
      </c>
      <c r="O137" s="12" t="s">
        <v>60</v>
      </c>
      <c r="P137" s="12"/>
      <c r="Q137" s="27"/>
      <c r="AB137" s="67"/>
    </row>
    <row r="138" spans="1:28" ht="14.25" customHeight="1" x14ac:dyDescent="0.25">
      <c r="A138" s="13">
        <v>40645</v>
      </c>
      <c r="B138" s="14">
        <v>2.94</v>
      </c>
      <c r="C138" s="120">
        <v>24.7</v>
      </c>
      <c r="F138" s="120">
        <v>24.7</v>
      </c>
      <c r="G138" s="14">
        <f t="shared" si="9"/>
        <v>8.4013605442176864</v>
      </c>
      <c r="H138" s="14">
        <v>4.7039999999999997</v>
      </c>
      <c r="I138" s="14">
        <f t="shared" si="8"/>
        <v>5.2508503401360542</v>
      </c>
      <c r="O138" s="11" t="s">
        <v>31</v>
      </c>
      <c r="AB138" s="67"/>
    </row>
    <row r="139" spans="1:28" ht="14.25" customHeight="1" x14ac:dyDescent="0.25">
      <c r="A139" s="13">
        <v>40648</v>
      </c>
      <c r="B139" s="14">
        <v>2.94</v>
      </c>
      <c r="C139" s="120">
        <v>24.8</v>
      </c>
      <c r="F139" s="120">
        <v>24.8</v>
      </c>
      <c r="G139" s="14">
        <f t="shared" si="9"/>
        <v>8.4353741496598644</v>
      </c>
      <c r="H139" s="14">
        <v>4.7039999999999997</v>
      </c>
      <c r="I139" s="14">
        <f t="shared" si="8"/>
        <v>5.2721088435374153</v>
      </c>
      <c r="O139" s="11" t="s">
        <v>31</v>
      </c>
      <c r="AB139" s="67"/>
    </row>
    <row r="140" spans="1:28" ht="14.25" customHeight="1" x14ac:dyDescent="0.25">
      <c r="A140" s="13">
        <v>40652</v>
      </c>
      <c r="B140" s="14">
        <v>2.94</v>
      </c>
      <c r="C140" s="120">
        <v>24</v>
      </c>
      <c r="F140" s="120">
        <v>24</v>
      </c>
      <c r="G140" s="14">
        <f t="shared" si="9"/>
        <v>8.1632653061224492</v>
      </c>
      <c r="H140" s="14">
        <v>4.7039999999999997</v>
      </c>
      <c r="I140" s="14">
        <f t="shared" si="8"/>
        <v>5.1020408163265305</v>
      </c>
      <c r="O140" s="11" t="s">
        <v>31</v>
      </c>
      <c r="AB140" s="67"/>
    </row>
    <row r="141" spans="1:28" ht="14.25" customHeight="1" x14ac:dyDescent="0.25">
      <c r="A141" s="13">
        <v>40655</v>
      </c>
      <c r="B141" s="14">
        <v>2.94</v>
      </c>
      <c r="C141" s="120">
        <v>24.3</v>
      </c>
      <c r="F141" s="120">
        <v>24.3</v>
      </c>
      <c r="G141" s="14">
        <f t="shared" si="9"/>
        <v>8.2653061224489797</v>
      </c>
      <c r="H141" s="14">
        <v>4.7039999999999997</v>
      </c>
      <c r="I141" s="14">
        <f t="shared" si="8"/>
        <v>5.1658163265306127</v>
      </c>
      <c r="O141" s="11" t="s">
        <v>31</v>
      </c>
      <c r="AB141" s="67"/>
    </row>
    <row r="142" spans="1:28" ht="14.25" customHeight="1" x14ac:dyDescent="0.25">
      <c r="A142" s="13">
        <v>40658</v>
      </c>
      <c r="B142" s="14">
        <v>2.94</v>
      </c>
      <c r="C142" s="120">
        <v>24.6</v>
      </c>
      <c r="F142" s="120">
        <v>24.6</v>
      </c>
      <c r="G142" s="14">
        <f t="shared" si="9"/>
        <v>8.3673469387755102</v>
      </c>
      <c r="H142" s="14">
        <v>4.7039999999999997</v>
      </c>
      <c r="I142" s="14">
        <f t="shared" si="8"/>
        <v>5.2295918367346941</v>
      </c>
      <c r="O142" s="11" t="s">
        <v>31</v>
      </c>
      <c r="AB142" s="67"/>
    </row>
    <row r="143" spans="1:28" ht="14.25" customHeight="1" x14ac:dyDescent="0.25">
      <c r="A143" s="13">
        <v>40665</v>
      </c>
      <c r="B143" s="14">
        <v>2.94</v>
      </c>
      <c r="C143" s="120">
        <v>24.6</v>
      </c>
      <c r="F143" s="120">
        <v>24.6</v>
      </c>
      <c r="G143" s="14">
        <f t="shared" si="9"/>
        <v>8.3673469387755102</v>
      </c>
      <c r="H143" s="14">
        <v>4.7039999999999997</v>
      </c>
      <c r="I143" s="14">
        <f t="shared" si="8"/>
        <v>5.2295918367346941</v>
      </c>
      <c r="O143" s="11" t="s">
        <v>31</v>
      </c>
      <c r="AB143" s="67"/>
    </row>
    <row r="144" spans="1:28" ht="14.25" customHeight="1" x14ac:dyDescent="0.25">
      <c r="A144" s="13">
        <v>40669</v>
      </c>
      <c r="B144" s="14">
        <v>2.94</v>
      </c>
      <c r="C144" s="120">
        <v>24.9</v>
      </c>
      <c r="F144" s="120">
        <v>24.9</v>
      </c>
      <c r="G144" s="14">
        <f t="shared" si="9"/>
        <v>8.4693877551020407</v>
      </c>
      <c r="H144" s="14">
        <v>4.7039999999999997</v>
      </c>
      <c r="I144" s="14">
        <f t="shared" si="8"/>
        <v>5.2933673469387754</v>
      </c>
      <c r="O144" s="11" t="s">
        <v>31</v>
      </c>
      <c r="AB144" s="67"/>
    </row>
    <row r="145" spans="1:28" ht="14.25" customHeight="1" x14ac:dyDescent="0.25">
      <c r="A145" s="13">
        <v>40673</v>
      </c>
      <c r="B145" s="14">
        <v>2.94</v>
      </c>
      <c r="C145" s="120">
        <v>24.9</v>
      </c>
      <c r="F145" s="120">
        <v>24.9</v>
      </c>
      <c r="G145" s="14">
        <f t="shared" si="9"/>
        <v>8.4693877551020407</v>
      </c>
      <c r="H145" s="14">
        <v>4.7039999999999997</v>
      </c>
      <c r="I145" s="14">
        <f t="shared" si="8"/>
        <v>5.2933673469387754</v>
      </c>
      <c r="O145" s="11" t="s">
        <v>31</v>
      </c>
      <c r="AB145" s="67"/>
    </row>
    <row r="146" spans="1:28" ht="14.25" customHeight="1" x14ac:dyDescent="0.25">
      <c r="A146" s="13">
        <v>40677</v>
      </c>
      <c r="B146" s="14">
        <v>2.94</v>
      </c>
      <c r="C146" s="120">
        <v>24.2</v>
      </c>
      <c r="F146" s="120">
        <v>24.2</v>
      </c>
      <c r="G146" s="14">
        <f t="shared" si="9"/>
        <v>8.2312925170068034</v>
      </c>
      <c r="H146" s="14">
        <v>4.7039999999999997</v>
      </c>
      <c r="I146" s="14">
        <f t="shared" si="8"/>
        <v>5.1445578231292517</v>
      </c>
      <c r="O146" s="11" t="s">
        <v>31</v>
      </c>
      <c r="AB146" s="67"/>
    </row>
    <row r="147" spans="1:28" ht="14.25" customHeight="1" x14ac:dyDescent="0.25">
      <c r="A147" s="13">
        <v>40681</v>
      </c>
      <c r="B147" s="14">
        <v>2.94</v>
      </c>
      <c r="C147" s="120">
        <v>25.1</v>
      </c>
      <c r="F147" s="120">
        <v>25.1</v>
      </c>
      <c r="G147" s="14">
        <f t="shared" si="9"/>
        <v>8.5374149659863949</v>
      </c>
      <c r="H147" s="14">
        <v>4.7039999999999997</v>
      </c>
      <c r="I147" s="14">
        <f t="shared" si="8"/>
        <v>5.3358843537414975</v>
      </c>
      <c r="O147" s="11" t="s">
        <v>31</v>
      </c>
      <c r="AB147" s="67"/>
    </row>
    <row r="148" spans="1:28" ht="14.25" customHeight="1" x14ac:dyDescent="0.25">
      <c r="A148" s="13">
        <v>40684</v>
      </c>
      <c r="B148" s="14">
        <v>2.94</v>
      </c>
      <c r="C148" s="120">
        <v>24.3</v>
      </c>
      <c r="F148" s="120">
        <v>24.3</v>
      </c>
      <c r="G148" s="14">
        <f t="shared" si="9"/>
        <v>8.2653061224489797</v>
      </c>
      <c r="H148" s="14">
        <v>4.7039999999999997</v>
      </c>
      <c r="I148" s="14">
        <f t="shared" si="8"/>
        <v>5.1658163265306127</v>
      </c>
      <c r="O148" s="11" t="s">
        <v>31</v>
      </c>
      <c r="AB148" s="67"/>
    </row>
    <row r="149" spans="1:28" ht="14.25" customHeight="1" x14ac:dyDescent="0.25">
      <c r="A149" s="13">
        <v>40687</v>
      </c>
      <c r="B149" s="14">
        <v>2.94</v>
      </c>
      <c r="C149" s="120">
        <v>24.3</v>
      </c>
      <c r="F149" s="120">
        <v>24.3</v>
      </c>
      <c r="G149" s="14">
        <f t="shared" si="9"/>
        <v>8.2653061224489797</v>
      </c>
      <c r="H149" s="14">
        <v>4.7039999999999997</v>
      </c>
      <c r="I149" s="14">
        <f t="shared" si="8"/>
        <v>5.1658163265306127</v>
      </c>
      <c r="O149" s="11" t="s">
        <v>31</v>
      </c>
      <c r="AB149" s="67"/>
    </row>
    <row r="150" spans="1:28" ht="14.25" customHeight="1" x14ac:dyDescent="0.25">
      <c r="A150" s="13">
        <v>40698</v>
      </c>
      <c r="B150" s="14">
        <v>2.94</v>
      </c>
      <c r="C150" s="120">
        <v>25.4</v>
      </c>
      <c r="F150" s="120">
        <v>25.4</v>
      </c>
      <c r="G150" s="14">
        <f t="shared" si="9"/>
        <v>8.6394557823129254</v>
      </c>
      <c r="H150" s="14">
        <v>4.7039999999999997</v>
      </c>
      <c r="I150" s="14">
        <f t="shared" si="8"/>
        <v>5.399659863945578</v>
      </c>
      <c r="O150" s="11" t="s">
        <v>31</v>
      </c>
      <c r="AB150" s="67"/>
    </row>
    <row r="151" spans="1:28" ht="14.25" customHeight="1" x14ac:dyDescent="0.25">
      <c r="A151" s="13">
        <v>40702</v>
      </c>
      <c r="B151" s="14">
        <v>2.94</v>
      </c>
      <c r="C151" s="120">
        <v>24.9</v>
      </c>
      <c r="F151" s="120">
        <v>24.9</v>
      </c>
      <c r="G151" s="14">
        <f t="shared" si="9"/>
        <v>8.4693877551020407</v>
      </c>
      <c r="H151" s="14">
        <v>4.7039999999999997</v>
      </c>
      <c r="I151" s="14">
        <f t="shared" si="8"/>
        <v>5.2933673469387754</v>
      </c>
      <c r="O151" s="11" t="s">
        <v>31</v>
      </c>
      <c r="AB151" s="67"/>
    </row>
    <row r="152" spans="1:28" ht="14.25" customHeight="1" x14ac:dyDescent="0.25">
      <c r="A152" s="13">
        <v>40705</v>
      </c>
      <c r="B152" s="14">
        <v>2.94</v>
      </c>
      <c r="C152" s="120">
        <v>24.5</v>
      </c>
      <c r="F152" s="120">
        <v>24.5</v>
      </c>
      <c r="G152" s="14">
        <f t="shared" si="9"/>
        <v>8.3333333333333339</v>
      </c>
      <c r="H152" s="14">
        <v>4.7039999999999997</v>
      </c>
      <c r="I152" s="14">
        <f t="shared" si="8"/>
        <v>5.2083333333333339</v>
      </c>
      <c r="O152" s="11" t="s">
        <v>31</v>
      </c>
      <c r="AB152" s="67"/>
    </row>
    <row r="153" spans="1:28" ht="14.25" customHeight="1" x14ac:dyDescent="0.25">
      <c r="A153" s="13">
        <v>40709</v>
      </c>
      <c r="B153" s="14">
        <v>2.94</v>
      </c>
      <c r="C153" s="120">
        <v>25</v>
      </c>
      <c r="F153" s="120">
        <v>25</v>
      </c>
      <c r="G153" s="14">
        <f t="shared" si="9"/>
        <v>8.5034013605442187</v>
      </c>
      <c r="H153" s="14">
        <v>4.7039999999999997</v>
      </c>
      <c r="I153" s="14">
        <f t="shared" si="8"/>
        <v>5.3146258503401365</v>
      </c>
      <c r="O153" s="11" t="s">
        <v>31</v>
      </c>
      <c r="AB153" s="67"/>
    </row>
    <row r="154" spans="1:28" ht="14.25" customHeight="1" x14ac:dyDescent="0.25">
      <c r="A154" s="13">
        <v>40716</v>
      </c>
      <c r="B154" s="14">
        <v>2.94</v>
      </c>
      <c r="C154" s="120">
        <v>25</v>
      </c>
      <c r="F154" s="120">
        <v>25</v>
      </c>
      <c r="G154" s="14">
        <f t="shared" si="9"/>
        <v>8.5034013605442187</v>
      </c>
      <c r="H154" s="14">
        <v>4.7039999999999997</v>
      </c>
      <c r="I154" s="14">
        <f t="shared" si="8"/>
        <v>5.3146258503401365</v>
      </c>
      <c r="O154" s="11" t="s">
        <v>31</v>
      </c>
      <c r="AB154" s="67"/>
    </row>
    <row r="155" spans="1:28" ht="14.25" customHeight="1" x14ac:dyDescent="0.25">
      <c r="A155" s="13">
        <v>40720</v>
      </c>
      <c r="B155" s="14">
        <v>2.94</v>
      </c>
      <c r="C155" s="120">
        <v>25.06</v>
      </c>
      <c r="F155" s="120">
        <v>25.06</v>
      </c>
      <c r="G155" s="14">
        <f t="shared" si="9"/>
        <v>8.5238095238095237</v>
      </c>
      <c r="H155" s="14">
        <v>4.7039999999999997</v>
      </c>
      <c r="I155" s="14">
        <f t="shared" si="8"/>
        <v>5.3273809523809526</v>
      </c>
      <c r="O155" s="11" t="s">
        <v>31</v>
      </c>
      <c r="AB155" s="67"/>
    </row>
    <row r="156" spans="1:28" ht="14.25" customHeight="1" x14ac:dyDescent="0.25">
      <c r="A156" s="13">
        <v>40724</v>
      </c>
      <c r="B156" s="14">
        <v>2.94</v>
      </c>
      <c r="C156" s="120">
        <v>25.6</v>
      </c>
      <c r="F156" s="120">
        <v>25.6</v>
      </c>
      <c r="G156" s="14">
        <f t="shared" si="9"/>
        <v>8.7074829931972797</v>
      </c>
      <c r="H156" s="14">
        <v>4.7039999999999997</v>
      </c>
      <c r="I156" s="14">
        <f t="shared" si="8"/>
        <v>5.4421768707483</v>
      </c>
      <c r="O156" s="11" t="s">
        <v>31</v>
      </c>
      <c r="AB156" s="67"/>
    </row>
    <row r="157" spans="1:28" ht="14.25" customHeight="1" x14ac:dyDescent="0.25">
      <c r="A157" s="13">
        <v>40729</v>
      </c>
      <c r="B157" s="14">
        <v>2.94</v>
      </c>
      <c r="C157" s="120">
        <v>25.8</v>
      </c>
      <c r="F157" s="120">
        <v>25.8</v>
      </c>
      <c r="G157" s="14">
        <f t="shared" si="9"/>
        <v>8.7755102040816322</v>
      </c>
      <c r="H157" s="14">
        <v>4.7039999999999997</v>
      </c>
      <c r="I157" s="14">
        <f t="shared" si="8"/>
        <v>5.4846938775510212</v>
      </c>
      <c r="O157" s="11" t="s">
        <v>31</v>
      </c>
      <c r="AB157" s="67"/>
    </row>
    <row r="158" spans="1:28" ht="14.25" customHeight="1" x14ac:dyDescent="0.25">
      <c r="A158" s="13">
        <v>40732</v>
      </c>
      <c r="B158" s="14">
        <v>2.94</v>
      </c>
      <c r="C158" s="120">
        <v>25.4</v>
      </c>
      <c r="F158" s="120">
        <v>25.4</v>
      </c>
      <c r="G158" s="14">
        <f t="shared" si="9"/>
        <v>8.6394557823129254</v>
      </c>
      <c r="H158" s="14">
        <v>4.7039999999999997</v>
      </c>
      <c r="I158" s="14">
        <f t="shared" si="8"/>
        <v>5.399659863945578</v>
      </c>
      <c r="O158" s="11" t="s">
        <v>31</v>
      </c>
      <c r="AB158" s="67"/>
    </row>
    <row r="159" spans="1:28" ht="14.25" customHeight="1" x14ac:dyDescent="0.25">
      <c r="A159" s="13">
        <v>40738</v>
      </c>
      <c r="B159" s="14">
        <v>2.94</v>
      </c>
      <c r="C159" s="120">
        <v>25.1</v>
      </c>
      <c r="F159" s="120">
        <v>25.1</v>
      </c>
      <c r="G159" s="14">
        <f t="shared" si="9"/>
        <v>8.5374149659863949</v>
      </c>
      <c r="H159" s="14">
        <v>4.7039999999999997</v>
      </c>
      <c r="I159" s="14">
        <f t="shared" si="8"/>
        <v>5.3358843537414975</v>
      </c>
      <c r="O159" s="11" t="s">
        <v>31</v>
      </c>
      <c r="AB159" s="67"/>
    </row>
    <row r="160" spans="1:28" ht="14.25" customHeight="1" x14ac:dyDescent="0.25">
      <c r="A160" s="13">
        <v>40741</v>
      </c>
      <c r="B160" s="14">
        <v>2.94</v>
      </c>
      <c r="C160" s="120">
        <v>23.8</v>
      </c>
      <c r="F160" s="120">
        <v>23.8</v>
      </c>
      <c r="G160" s="14">
        <f t="shared" si="9"/>
        <v>8.0952380952380949</v>
      </c>
      <c r="H160" s="14">
        <v>4.7039999999999997</v>
      </c>
      <c r="I160" s="14">
        <f t="shared" si="8"/>
        <v>5.0595238095238102</v>
      </c>
      <c r="O160" s="11" t="s">
        <v>31</v>
      </c>
      <c r="AB160" s="67"/>
    </row>
    <row r="161" spans="1:28" ht="14.25" customHeight="1" x14ac:dyDescent="0.25">
      <c r="A161" s="13">
        <v>40745</v>
      </c>
      <c r="B161" s="14">
        <v>2.94</v>
      </c>
      <c r="C161" s="120">
        <v>24.2</v>
      </c>
      <c r="F161" s="120">
        <v>24.2</v>
      </c>
      <c r="G161" s="14">
        <f t="shared" si="9"/>
        <v>8.2312925170068034</v>
      </c>
      <c r="H161" s="14">
        <v>4.7039999999999997</v>
      </c>
      <c r="I161" s="14">
        <f t="shared" si="8"/>
        <v>5.1445578231292517</v>
      </c>
      <c r="O161" s="11" t="s">
        <v>31</v>
      </c>
      <c r="AB161" s="67"/>
    </row>
    <row r="162" spans="1:28" ht="14.25" customHeight="1" x14ac:dyDescent="0.25">
      <c r="A162" s="13">
        <v>40750</v>
      </c>
      <c r="B162" s="14">
        <v>2.94</v>
      </c>
      <c r="C162" s="120">
        <v>25.3</v>
      </c>
      <c r="F162" s="120">
        <v>25.3</v>
      </c>
      <c r="G162" s="14">
        <f t="shared" si="9"/>
        <v>8.6054421768707492</v>
      </c>
      <c r="H162" s="14">
        <v>4.7039999999999997</v>
      </c>
      <c r="I162" s="14">
        <f t="shared" si="8"/>
        <v>5.3784013605442178</v>
      </c>
      <c r="O162" s="11" t="s">
        <v>31</v>
      </c>
      <c r="AB162" s="67"/>
    </row>
    <row r="163" spans="1:28" ht="14.25" customHeight="1" x14ac:dyDescent="0.25">
      <c r="A163" s="13">
        <v>40755</v>
      </c>
      <c r="B163" s="14">
        <v>2.94</v>
      </c>
      <c r="C163" s="120">
        <v>24.7</v>
      </c>
      <c r="F163" s="120">
        <v>24.7</v>
      </c>
      <c r="G163" s="14">
        <f t="shared" si="9"/>
        <v>8.4013605442176864</v>
      </c>
      <c r="H163" s="14">
        <v>4.7039999999999997</v>
      </c>
      <c r="I163" s="14">
        <f t="shared" si="8"/>
        <v>5.2508503401360542</v>
      </c>
      <c r="O163" s="11" t="s">
        <v>31</v>
      </c>
      <c r="AB163" s="67"/>
    </row>
    <row r="164" spans="1:28" ht="14.25" customHeight="1" x14ac:dyDescent="0.25">
      <c r="A164" s="13">
        <v>40759</v>
      </c>
      <c r="B164" s="14">
        <v>2.94</v>
      </c>
      <c r="C164" s="120">
        <v>24.4</v>
      </c>
      <c r="F164" s="120">
        <v>24.4</v>
      </c>
      <c r="G164" s="14">
        <f t="shared" si="9"/>
        <v>8.2993197278911559</v>
      </c>
      <c r="H164" s="14">
        <v>4.7039999999999997</v>
      </c>
      <c r="I164" s="14">
        <f t="shared" si="8"/>
        <v>5.1870748299319729</v>
      </c>
      <c r="O164" s="11" t="s">
        <v>31</v>
      </c>
      <c r="AB164" s="67"/>
    </row>
    <row r="165" spans="1:28" ht="14.25" customHeight="1" x14ac:dyDescent="0.25">
      <c r="A165" s="13">
        <v>40783</v>
      </c>
      <c r="B165" s="14">
        <v>2.94</v>
      </c>
      <c r="C165" s="120">
        <v>25.9</v>
      </c>
      <c r="F165" s="120">
        <v>25.9</v>
      </c>
      <c r="G165" s="14">
        <f t="shared" si="9"/>
        <v>8.8095238095238084</v>
      </c>
      <c r="H165" s="14">
        <v>4.7039999999999997</v>
      </c>
      <c r="I165" s="14">
        <f t="shared" si="8"/>
        <v>5.5059523809523814</v>
      </c>
      <c r="O165" s="11" t="s">
        <v>31</v>
      </c>
      <c r="AB165" s="67"/>
    </row>
    <row r="166" spans="1:28" ht="14.25" customHeight="1" x14ac:dyDescent="0.25">
      <c r="A166" s="13">
        <v>40787</v>
      </c>
      <c r="B166" s="14">
        <v>2.94</v>
      </c>
      <c r="C166" s="120">
        <v>25.9</v>
      </c>
      <c r="F166" s="120">
        <v>25.9</v>
      </c>
      <c r="G166" s="14">
        <f t="shared" si="9"/>
        <v>8.8095238095238084</v>
      </c>
      <c r="H166" s="14">
        <v>4.7039999999999997</v>
      </c>
      <c r="I166" s="14">
        <f t="shared" si="8"/>
        <v>5.5059523809523814</v>
      </c>
      <c r="O166" s="11" t="s">
        <v>31</v>
      </c>
      <c r="AB166" s="67"/>
    </row>
    <row r="167" spans="1:28" ht="14.25" customHeight="1" x14ac:dyDescent="0.25">
      <c r="A167" s="13">
        <v>40791</v>
      </c>
      <c r="B167" s="14">
        <v>2.94</v>
      </c>
      <c r="C167" s="120">
        <v>25.2</v>
      </c>
      <c r="F167" s="120">
        <v>25.2</v>
      </c>
      <c r="G167" s="14">
        <f t="shared" si="9"/>
        <v>8.5714285714285712</v>
      </c>
      <c r="H167" s="14">
        <v>4.7039999999999997</v>
      </c>
      <c r="I167" s="14">
        <f t="shared" si="8"/>
        <v>5.3571428571428577</v>
      </c>
      <c r="O167" s="11" t="s">
        <v>31</v>
      </c>
      <c r="AB167" s="67"/>
    </row>
    <row r="168" spans="1:28" ht="14.25" customHeight="1" x14ac:dyDescent="0.25">
      <c r="A168" s="13">
        <v>40795</v>
      </c>
      <c r="B168" s="14">
        <v>2.94</v>
      </c>
      <c r="C168" s="120">
        <v>25</v>
      </c>
      <c r="F168" s="120">
        <v>25</v>
      </c>
      <c r="G168" s="14">
        <f t="shared" si="9"/>
        <v>8.5034013605442187</v>
      </c>
      <c r="H168" s="14">
        <v>4.7039999999999997</v>
      </c>
      <c r="I168" s="14">
        <f t="shared" si="8"/>
        <v>5.3146258503401365</v>
      </c>
      <c r="O168" s="11" t="s">
        <v>31</v>
      </c>
      <c r="AB168" s="67"/>
    </row>
    <row r="169" spans="1:28" ht="14.25" customHeight="1" x14ac:dyDescent="0.25">
      <c r="A169" s="13">
        <v>40799</v>
      </c>
      <c r="B169" s="14">
        <v>2.94</v>
      </c>
      <c r="C169" s="120">
        <v>24.5</v>
      </c>
      <c r="F169" s="120">
        <v>24.5</v>
      </c>
      <c r="G169" s="14">
        <f t="shared" si="9"/>
        <v>8.3333333333333339</v>
      </c>
      <c r="H169" s="14">
        <v>4.7039999999999997</v>
      </c>
      <c r="I169" s="14">
        <f t="shared" si="8"/>
        <v>5.2083333333333339</v>
      </c>
      <c r="O169" s="11" t="s">
        <v>31</v>
      </c>
      <c r="AB169" s="67"/>
    </row>
    <row r="170" spans="1:28" ht="14.25" customHeight="1" x14ac:dyDescent="0.25">
      <c r="A170" s="13">
        <v>40802</v>
      </c>
      <c r="B170" s="14">
        <v>2.94</v>
      </c>
      <c r="C170" s="120">
        <v>24.2</v>
      </c>
      <c r="F170" s="120">
        <v>24.2</v>
      </c>
      <c r="G170" s="14">
        <f t="shared" si="9"/>
        <v>8.2312925170068034</v>
      </c>
      <c r="H170" s="14">
        <v>4.7039999999999997</v>
      </c>
      <c r="I170" s="14">
        <f t="shared" ref="I170:I233" si="10">C170/H170</f>
        <v>5.1445578231292517</v>
      </c>
      <c r="O170" s="11" t="s">
        <v>31</v>
      </c>
      <c r="AB170" s="67"/>
    </row>
    <row r="171" spans="1:28" ht="14.25" customHeight="1" x14ac:dyDescent="0.25">
      <c r="A171" s="13">
        <v>40806</v>
      </c>
      <c r="B171" s="14">
        <v>2.94</v>
      </c>
      <c r="C171" s="120">
        <v>24.3</v>
      </c>
      <c r="F171" s="120">
        <v>24.3</v>
      </c>
      <c r="G171" s="14">
        <f t="shared" si="9"/>
        <v>8.2653061224489797</v>
      </c>
      <c r="H171" s="14">
        <v>4.7039999999999997</v>
      </c>
      <c r="I171" s="14">
        <f t="shared" si="10"/>
        <v>5.1658163265306127</v>
      </c>
      <c r="O171" s="11" t="s">
        <v>31</v>
      </c>
      <c r="AB171" s="67"/>
    </row>
    <row r="172" spans="1:28" ht="14.25" customHeight="1" x14ac:dyDescent="0.25">
      <c r="A172" s="13">
        <v>40809</v>
      </c>
      <c r="B172" s="14">
        <v>2.94</v>
      </c>
      <c r="C172" s="120">
        <v>24.5</v>
      </c>
      <c r="F172" s="120">
        <v>24.5</v>
      </c>
      <c r="G172" s="14">
        <f t="shared" si="9"/>
        <v>8.3333333333333339</v>
      </c>
      <c r="H172" s="14">
        <v>4.7039999999999997</v>
      </c>
      <c r="I172" s="14">
        <f t="shared" si="10"/>
        <v>5.2083333333333339</v>
      </c>
      <c r="O172" s="11" t="s">
        <v>31</v>
      </c>
      <c r="AB172" s="67"/>
    </row>
    <row r="173" spans="1:28" ht="14.25" customHeight="1" x14ac:dyDescent="0.25">
      <c r="A173" s="13">
        <v>40813</v>
      </c>
      <c r="B173" s="14">
        <v>2.94</v>
      </c>
      <c r="C173" s="120">
        <v>24.1</v>
      </c>
      <c r="F173" s="120">
        <v>24.1</v>
      </c>
      <c r="G173" s="14">
        <f t="shared" si="9"/>
        <v>8.1972789115646272</v>
      </c>
      <c r="H173" s="14">
        <v>4.7039999999999997</v>
      </c>
      <c r="I173" s="14">
        <f t="shared" si="10"/>
        <v>5.1232993197278915</v>
      </c>
      <c r="O173" s="11" t="s">
        <v>31</v>
      </c>
      <c r="AB173" s="67"/>
    </row>
    <row r="174" spans="1:28" ht="14.25" customHeight="1" x14ac:dyDescent="0.25">
      <c r="A174" s="13">
        <v>40816</v>
      </c>
      <c r="B174" s="14">
        <v>2.94</v>
      </c>
      <c r="C174" s="120">
        <v>24.3</v>
      </c>
      <c r="F174" s="120">
        <v>24.3</v>
      </c>
      <c r="G174" s="14">
        <f t="shared" si="9"/>
        <v>8.2653061224489797</v>
      </c>
      <c r="H174" s="14">
        <v>4.7039999999999997</v>
      </c>
      <c r="I174" s="14">
        <f t="shared" si="10"/>
        <v>5.1658163265306127</v>
      </c>
      <c r="O174" s="11" t="s">
        <v>31</v>
      </c>
      <c r="AB174" s="67"/>
    </row>
    <row r="175" spans="1:28" ht="14.25" customHeight="1" x14ac:dyDescent="0.25">
      <c r="A175" s="13">
        <v>40819</v>
      </c>
      <c r="B175" s="14">
        <v>2.94</v>
      </c>
      <c r="C175" s="120">
        <v>25</v>
      </c>
      <c r="F175" s="120">
        <v>25</v>
      </c>
      <c r="G175" s="14">
        <f t="shared" si="9"/>
        <v>8.5034013605442187</v>
      </c>
      <c r="H175" s="14">
        <v>4.7039999999999997</v>
      </c>
      <c r="I175" s="14">
        <f t="shared" si="10"/>
        <v>5.3146258503401365</v>
      </c>
      <c r="O175" s="11" t="s">
        <v>31</v>
      </c>
      <c r="AB175" s="67"/>
    </row>
    <row r="176" spans="1:28" ht="14.25" customHeight="1" x14ac:dyDescent="0.25">
      <c r="A176" s="13">
        <v>40822</v>
      </c>
      <c r="B176" s="14">
        <v>2.94</v>
      </c>
      <c r="C176" s="120">
        <v>24.5</v>
      </c>
      <c r="F176" s="120">
        <v>24.5</v>
      </c>
      <c r="G176" s="14">
        <f t="shared" si="9"/>
        <v>8.3333333333333339</v>
      </c>
      <c r="H176" s="14">
        <v>4.7039999999999997</v>
      </c>
      <c r="I176" s="14">
        <f t="shared" si="10"/>
        <v>5.2083333333333339</v>
      </c>
      <c r="O176" s="11" t="s">
        <v>31</v>
      </c>
      <c r="AB176" s="67"/>
    </row>
    <row r="177" spans="1:28" ht="14.25" customHeight="1" x14ac:dyDescent="0.25">
      <c r="A177" s="13">
        <v>40826</v>
      </c>
      <c r="B177" s="14">
        <v>2.94</v>
      </c>
      <c r="C177" s="120">
        <v>24.6</v>
      </c>
      <c r="F177" s="120">
        <v>24.6</v>
      </c>
      <c r="G177" s="14">
        <f t="shared" si="9"/>
        <v>8.3673469387755102</v>
      </c>
      <c r="H177" s="14">
        <v>4.7039999999999997</v>
      </c>
      <c r="I177" s="14">
        <f t="shared" si="10"/>
        <v>5.2295918367346941</v>
      </c>
      <c r="O177" s="11" t="s">
        <v>31</v>
      </c>
      <c r="AB177" s="67"/>
    </row>
    <row r="178" spans="1:28" ht="14.25" customHeight="1" x14ac:dyDescent="0.25">
      <c r="A178" s="13">
        <v>40829</v>
      </c>
      <c r="B178" s="14">
        <v>2.94</v>
      </c>
      <c r="C178" s="120">
        <v>24.6</v>
      </c>
      <c r="F178" s="120">
        <v>24.6</v>
      </c>
      <c r="G178" s="14">
        <f t="shared" si="9"/>
        <v>8.3673469387755102</v>
      </c>
      <c r="H178" s="14">
        <v>4.7039999999999997</v>
      </c>
      <c r="I178" s="14">
        <f t="shared" si="10"/>
        <v>5.2295918367346941</v>
      </c>
      <c r="O178" s="11" t="s">
        <v>31</v>
      </c>
      <c r="AB178" s="67"/>
    </row>
    <row r="179" spans="1:28" ht="14.25" customHeight="1" x14ac:dyDescent="0.25">
      <c r="A179" s="13">
        <v>40833</v>
      </c>
      <c r="B179" s="14">
        <v>2.94</v>
      </c>
      <c r="C179" s="120">
        <v>24.7</v>
      </c>
      <c r="F179" s="120">
        <v>24.7</v>
      </c>
      <c r="G179" s="14">
        <f t="shared" si="9"/>
        <v>8.4013605442176864</v>
      </c>
      <c r="H179" s="14">
        <v>4.7039999999999997</v>
      </c>
      <c r="I179" s="14">
        <f t="shared" si="10"/>
        <v>5.2508503401360542</v>
      </c>
      <c r="O179" s="11" t="s">
        <v>31</v>
      </c>
      <c r="AB179" s="67"/>
    </row>
    <row r="180" spans="1:28" ht="14.25" customHeight="1" x14ac:dyDescent="0.25">
      <c r="A180" s="13">
        <v>40837</v>
      </c>
      <c r="B180" s="14">
        <v>2.94</v>
      </c>
      <c r="C180" s="120">
        <v>24.5</v>
      </c>
      <c r="F180" s="120">
        <v>24.5</v>
      </c>
      <c r="G180" s="14">
        <f t="shared" si="9"/>
        <v>8.3333333333333339</v>
      </c>
      <c r="H180" s="14">
        <v>4.7039999999999997</v>
      </c>
      <c r="I180" s="14">
        <f t="shared" si="10"/>
        <v>5.2083333333333339</v>
      </c>
      <c r="O180" s="11" t="s">
        <v>31</v>
      </c>
      <c r="AB180" s="67"/>
    </row>
    <row r="181" spans="1:28" ht="14.25" customHeight="1" x14ac:dyDescent="0.25">
      <c r="A181" s="13">
        <v>40841</v>
      </c>
      <c r="B181" s="14">
        <v>2.94</v>
      </c>
      <c r="C181" s="120">
        <v>24.2</v>
      </c>
      <c r="F181" s="120">
        <v>24.2</v>
      </c>
      <c r="G181" s="14">
        <f t="shared" si="9"/>
        <v>8.2312925170068034</v>
      </c>
      <c r="H181" s="14">
        <v>4.7039999999999997</v>
      </c>
      <c r="I181" s="14">
        <f t="shared" si="10"/>
        <v>5.1445578231292517</v>
      </c>
      <c r="O181" s="11" t="s">
        <v>31</v>
      </c>
      <c r="AB181" s="67"/>
    </row>
    <row r="182" spans="1:28" ht="14.25" customHeight="1" x14ac:dyDescent="0.25">
      <c r="A182" s="13">
        <v>40848</v>
      </c>
      <c r="B182" s="14">
        <v>2.94</v>
      </c>
      <c r="C182" s="120">
        <v>24.8</v>
      </c>
      <c r="F182" s="120">
        <v>24.8</v>
      </c>
      <c r="G182" s="14">
        <f t="shared" si="9"/>
        <v>8.4353741496598644</v>
      </c>
      <c r="H182" s="14">
        <v>4.7039999999999997</v>
      </c>
      <c r="I182" s="14">
        <f t="shared" si="10"/>
        <v>5.2721088435374153</v>
      </c>
      <c r="O182" s="11" t="s">
        <v>31</v>
      </c>
      <c r="AB182" s="67"/>
    </row>
    <row r="183" spans="1:28" ht="14.25" customHeight="1" x14ac:dyDescent="0.25">
      <c r="A183" s="13">
        <v>40851</v>
      </c>
      <c r="B183" s="14">
        <v>2.94</v>
      </c>
      <c r="C183" s="120">
        <v>24.8</v>
      </c>
      <c r="F183" s="120">
        <v>24.8</v>
      </c>
      <c r="G183" s="14">
        <f t="shared" si="9"/>
        <v>8.4353741496598644</v>
      </c>
      <c r="H183" s="14">
        <v>4.7039999999999997</v>
      </c>
      <c r="I183" s="14">
        <f t="shared" si="10"/>
        <v>5.2721088435374153</v>
      </c>
      <c r="O183" s="11" t="s">
        <v>31</v>
      </c>
      <c r="AB183" s="67"/>
    </row>
    <row r="184" spans="1:28" ht="14.25" customHeight="1" x14ac:dyDescent="0.25">
      <c r="A184" s="13">
        <v>40854</v>
      </c>
      <c r="B184" s="14">
        <v>2.94</v>
      </c>
      <c r="C184" s="120">
        <v>24.6</v>
      </c>
      <c r="F184" s="120">
        <v>24.6</v>
      </c>
      <c r="G184" s="14">
        <f t="shared" si="9"/>
        <v>8.3673469387755102</v>
      </c>
      <c r="H184" s="14">
        <v>4.7039999999999997</v>
      </c>
      <c r="I184" s="14">
        <f t="shared" si="10"/>
        <v>5.2295918367346941</v>
      </c>
      <c r="O184" s="11" t="s">
        <v>31</v>
      </c>
      <c r="AB184" s="67"/>
    </row>
    <row r="185" spans="1:28" ht="14.25" customHeight="1" x14ac:dyDescent="0.25">
      <c r="A185" s="13">
        <v>40858</v>
      </c>
      <c r="B185" s="14">
        <v>2.94</v>
      </c>
      <c r="C185" s="120">
        <v>24.3</v>
      </c>
      <c r="F185" s="120">
        <v>24.3</v>
      </c>
      <c r="G185" s="14">
        <f t="shared" si="9"/>
        <v>8.2653061224489797</v>
      </c>
      <c r="H185" s="14">
        <v>4.7039999999999997</v>
      </c>
      <c r="I185" s="14">
        <f t="shared" si="10"/>
        <v>5.1658163265306127</v>
      </c>
      <c r="O185" s="11" t="s">
        <v>31</v>
      </c>
      <c r="AB185" s="67"/>
    </row>
    <row r="186" spans="1:28" ht="14.25" customHeight="1" x14ac:dyDescent="0.25">
      <c r="A186" s="13">
        <v>40861</v>
      </c>
      <c r="B186" s="14">
        <v>2.94</v>
      </c>
      <c r="C186" s="120">
        <v>24.6</v>
      </c>
      <c r="F186" s="120">
        <v>24.6</v>
      </c>
      <c r="G186" s="14">
        <f t="shared" si="9"/>
        <v>8.3673469387755102</v>
      </c>
      <c r="H186" s="14">
        <v>4.7039999999999997</v>
      </c>
      <c r="I186" s="14">
        <f t="shared" si="10"/>
        <v>5.2295918367346941</v>
      </c>
      <c r="O186" s="11" t="s">
        <v>31</v>
      </c>
      <c r="AB186" s="67"/>
    </row>
    <row r="187" spans="1:28" ht="14.25" customHeight="1" x14ac:dyDescent="0.25">
      <c r="A187" s="13">
        <v>40864</v>
      </c>
      <c r="B187" s="14">
        <v>2.94</v>
      </c>
      <c r="C187" s="120">
        <v>24</v>
      </c>
      <c r="F187" s="120">
        <v>24</v>
      </c>
      <c r="G187" s="14">
        <f t="shared" si="9"/>
        <v>8.1632653061224492</v>
      </c>
      <c r="H187" s="14">
        <v>4.7039999999999997</v>
      </c>
      <c r="I187" s="14">
        <f t="shared" si="10"/>
        <v>5.1020408163265305</v>
      </c>
      <c r="O187" s="11" t="s">
        <v>31</v>
      </c>
      <c r="AB187" s="67"/>
    </row>
    <row r="188" spans="1:28" ht="14.25" customHeight="1" x14ac:dyDescent="0.25">
      <c r="A188" s="13">
        <v>40867</v>
      </c>
      <c r="B188" s="14">
        <v>2.94</v>
      </c>
      <c r="C188" s="120">
        <v>24.7</v>
      </c>
      <c r="F188" s="120">
        <v>24.7</v>
      </c>
      <c r="G188" s="14">
        <f t="shared" si="9"/>
        <v>8.4013605442176864</v>
      </c>
      <c r="H188" s="14">
        <v>4.7039999999999997</v>
      </c>
      <c r="I188" s="14">
        <f t="shared" si="10"/>
        <v>5.2508503401360542</v>
      </c>
      <c r="O188" s="11" t="s">
        <v>31</v>
      </c>
      <c r="AB188" s="67"/>
    </row>
    <row r="189" spans="1:28" ht="14.25" customHeight="1" x14ac:dyDescent="0.25">
      <c r="A189" s="13">
        <v>40871</v>
      </c>
      <c r="B189" s="14">
        <v>2.94</v>
      </c>
      <c r="C189" s="120">
        <v>24.2</v>
      </c>
      <c r="F189" s="120">
        <v>24.2</v>
      </c>
      <c r="G189" s="14">
        <f t="shared" si="9"/>
        <v>8.2312925170068034</v>
      </c>
      <c r="H189" s="14">
        <v>4.7039999999999997</v>
      </c>
      <c r="I189" s="14">
        <f t="shared" si="10"/>
        <v>5.1445578231292517</v>
      </c>
      <c r="O189" s="11" t="s">
        <v>31</v>
      </c>
      <c r="AB189" s="67"/>
    </row>
    <row r="190" spans="1:28" ht="14.25" customHeight="1" x14ac:dyDescent="0.25">
      <c r="A190" s="13">
        <v>40877</v>
      </c>
      <c r="B190" s="14">
        <v>2.94</v>
      </c>
      <c r="C190" s="120">
        <v>24.6</v>
      </c>
      <c r="F190" s="120">
        <v>24.6</v>
      </c>
      <c r="G190" s="14">
        <f t="shared" si="9"/>
        <v>8.3673469387755102</v>
      </c>
      <c r="H190" s="14">
        <v>4.7039999999999997</v>
      </c>
      <c r="I190" s="14">
        <f t="shared" si="10"/>
        <v>5.2295918367346941</v>
      </c>
      <c r="O190" s="11" t="s">
        <v>31</v>
      </c>
      <c r="AB190" s="67"/>
    </row>
    <row r="191" spans="1:28" ht="14.25" customHeight="1" x14ac:dyDescent="0.25">
      <c r="A191" s="13">
        <v>40882</v>
      </c>
      <c r="B191" s="14">
        <v>2.94</v>
      </c>
      <c r="C191" s="120">
        <v>24.5</v>
      </c>
      <c r="F191" s="120">
        <v>24.5</v>
      </c>
      <c r="G191" s="14">
        <f t="shared" ref="G191:G254" si="11">IF(C191&lt;&gt;"",C191/B191,"")</f>
        <v>8.3333333333333339</v>
      </c>
      <c r="H191" s="14">
        <v>4.7039999999999997</v>
      </c>
      <c r="I191" s="14">
        <f t="shared" si="10"/>
        <v>5.2083333333333339</v>
      </c>
      <c r="O191" s="11" t="s">
        <v>31</v>
      </c>
      <c r="AB191" s="67"/>
    </row>
    <row r="192" spans="1:28" ht="14.25" customHeight="1" x14ac:dyDescent="0.25">
      <c r="A192" s="13">
        <v>40886</v>
      </c>
      <c r="B192" s="14">
        <v>2.94</v>
      </c>
      <c r="C192" s="120">
        <v>24.5</v>
      </c>
      <c r="F192" s="120">
        <v>24.5</v>
      </c>
      <c r="G192" s="14">
        <f t="shared" si="11"/>
        <v>8.3333333333333339</v>
      </c>
      <c r="H192" s="14">
        <v>4.7039999999999997</v>
      </c>
      <c r="I192" s="14">
        <f t="shared" si="10"/>
        <v>5.2083333333333339</v>
      </c>
      <c r="O192" s="11" t="s">
        <v>31</v>
      </c>
      <c r="AB192" s="67"/>
    </row>
    <row r="193" spans="1:28" ht="14.25" customHeight="1" x14ac:dyDescent="0.25">
      <c r="A193" s="13">
        <v>40890</v>
      </c>
      <c r="B193" s="14">
        <v>2.94</v>
      </c>
      <c r="C193" s="120">
        <v>24.3</v>
      </c>
      <c r="F193" s="120">
        <v>24.3</v>
      </c>
      <c r="G193" s="14">
        <f t="shared" si="11"/>
        <v>8.2653061224489797</v>
      </c>
      <c r="H193" s="14">
        <v>4.7039999999999997</v>
      </c>
      <c r="I193" s="14">
        <f t="shared" si="10"/>
        <v>5.1658163265306127</v>
      </c>
      <c r="O193" s="11" t="s">
        <v>31</v>
      </c>
      <c r="AB193" s="67"/>
    </row>
    <row r="194" spans="1:28" ht="14.25" customHeight="1" x14ac:dyDescent="0.25">
      <c r="A194" s="13">
        <v>40894</v>
      </c>
      <c r="B194" s="14">
        <v>2.94</v>
      </c>
      <c r="C194" s="120">
        <v>24.7</v>
      </c>
      <c r="F194" s="120">
        <v>24.7</v>
      </c>
      <c r="G194" s="14">
        <f t="shared" si="11"/>
        <v>8.4013605442176864</v>
      </c>
      <c r="H194" s="14">
        <v>4.7039999999999997</v>
      </c>
      <c r="I194" s="14">
        <f t="shared" si="10"/>
        <v>5.2508503401360542</v>
      </c>
      <c r="O194" s="11" t="s">
        <v>31</v>
      </c>
      <c r="AB194" s="67"/>
    </row>
    <row r="195" spans="1:28" ht="14.25" customHeight="1" x14ac:dyDescent="0.25">
      <c r="A195" s="13">
        <v>40898</v>
      </c>
      <c r="B195" s="14">
        <v>2.94</v>
      </c>
      <c r="C195" s="120">
        <v>25.2</v>
      </c>
      <c r="F195" s="120">
        <v>25.2</v>
      </c>
      <c r="G195" s="14">
        <f t="shared" si="11"/>
        <v>8.5714285714285712</v>
      </c>
      <c r="H195" s="14">
        <v>4.7039999999999997</v>
      </c>
      <c r="I195" s="14">
        <f t="shared" si="10"/>
        <v>5.3571428571428577</v>
      </c>
      <c r="O195" s="11" t="s">
        <v>31</v>
      </c>
      <c r="AB195" s="67"/>
    </row>
    <row r="196" spans="1:28" ht="14.25" customHeight="1" x14ac:dyDescent="0.25">
      <c r="A196" s="13">
        <v>40901</v>
      </c>
      <c r="B196" s="14">
        <v>2.94</v>
      </c>
      <c r="C196" s="120">
        <v>25.2</v>
      </c>
      <c r="F196" s="120">
        <v>25.2</v>
      </c>
      <c r="G196" s="14">
        <f t="shared" si="11"/>
        <v>8.5714285714285712</v>
      </c>
      <c r="H196" s="14">
        <v>4.7039999999999997</v>
      </c>
      <c r="I196" s="14">
        <f t="shared" si="10"/>
        <v>5.3571428571428577</v>
      </c>
      <c r="O196" s="11" t="s">
        <v>31</v>
      </c>
      <c r="AB196" s="67"/>
    </row>
    <row r="197" spans="1:28" ht="14.25" customHeight="1" x14ac:dyDescent="0.25">
      <c r="A197" s="13">
        <v>40905</v>
      </c>
      <c r="B197" s="14">
        <v>2.94</v>
      </c>
      <c r="C197" s="120">
        <v>24.7</v>
      </c>
      <c r="F197" s="120">
        <v>24.7</v>
      </c>
      <c r="G197" s="14">
        <f t="shared" si="11"/>
        <v>8.4013605442176864</v>
      </c>
      <c r="H197" s="14">
        <v>4.7039999999999997</v>
      </c>
      <c r="I197" s="14">
        <f t="shared" si="10"/>
        <v>5.2508503401360542</v>
      </c>
      <c r="O197" s="11" t="s">
        <v>31</v>
      </c>
      <c r="AB197" s="67"/>
    </row>
    <row r="198" spans="1:28" ht="14.25" customHeight="1" x14ac:dyDescent="0.25">
      <c r="A198" s="13">
        <v>40908</v>
      </c>
      <c r="B198" s="14">
        <v>3.56</v>
      </c>
      <c r="C198" s="120">
        <v>30.34</v>
      </c>
      <c r="F198" s="120">
        <v>30.34</v>
      </c>
      <c r="G198" s="14">
        <f t="shared" si="11"/>
        <v>8.52247191011236</v>
      </c>
      <c r="H198" s="14">
        <v>5.6960000000000006</v>
      </c>
      <c r="I198" s="14">
        <f t="shared" si="10"/>
        <v>5.3265449438202239</v>
      </c>
      <c r="O198" s="11" t="s">
        <v>31</v>
      </c>
      <c r="AB198" s="67"/>
    </row>
    <row r="199" spans="1:28" ht="14.25" customHeight="1" x14ac:dyDescent="0.25">
      <c r="A199" s="13">
        <v>40911</v>
      </c>
      <c r="B199" s="14">
        <v>3.56</v>
      </c>
      <c r="C199" s="120">
        <v>30</v>
      </c>
      <c r="F199" s="120">
        <v>30</v>
      </c>
      <c r="G199" s="14">
        <f t="shared" si="11"/>
        <v>8.4269662921348321</v>
      </c>
      <c r="H199" s="14">
        <v>5.6960000000000006</v>
      </c>
      <c r="I199" s="14">
        <f t="shared" si="10"/>
        <v>5.2668539325842687</v>
      </c>
      <c r="O199" s="11" t="s">
        <v>31</v>
      </c>
      <c r="AB199" s="67"/>
    </row>
    <row r="200" spans="1:28" ht="14.25" customHeight="1" x14ac:dyDescent="0.25">
      <c r="A200" s="13">
        <v>40914</v>
      </c>
      <c r="B200" s="14">
        <v>3.56</v>
      </c>
      <c r="C200" s="120">
        <v>30.2</v>
      </c>
      <c r="F200" s="120">
        <v>30.2</v>
      </c>
      <c r="G200" s="14">
        <f t="shared" si="11"/>
        <v>8.4831460674157295</v>
      </c>
      <c r="H200" s="14">
        <v>5.6960000000000006</v>
      </c>
      <c r="I200" s="14">
        <f t="shared" si="10"/>
        <v>5.3019662921348312</v>
      </c>
      <c r="O200" s="11" t="s">
        <v>31</v>
      </c>
      <c r="AB200" s="67"/>
    </row>
    <row r="201" spans="1:28" ht="14.25" customHeight="1" x14ac:dyDescent="0.25">
      <c r="A201" s="13">
        <v>40917</v>
      </c>
      <c r="B201" s="14">
        <v>3.56</v>
      </c>
      <c r="C201" s="120">
        <v>29.75</v>
      </c>
      <c r="F201" s="120">
        <v>29.75</v>
      </c>
      <c r="G201" s="14">
        <f t="shared" si="11"/>
        <v>8.3567415730337071</v>
      </c>
      <c r="H201" s="14">
        <v>5.6960000000000006</v>
      </c>
      <c r="I201" s="14">
        <f t="shared" si="10"/>
        <v>5.2229634831460672</v>
      </c>
      <c r="O201" s="11" t="s">
        <v>31</v>
      </c>
      <c r="AB201" s="67"/>
    </row>
    <row r="202" spans="1:28" ht="14.25" customHeight="1" x14ac:dyDescent="0.25">
      <c r="A202" s="13">
        <v>40920</v>
      </c>
      <c r="B202" s="14">
        <v>3.56</v>
      </c>
      <c r="C202" s="120">
        <v>30.2</v>
      </c>
      <c r="F202" s="120">
        <v>30.2</v>
      </c>
      <c r="G202" s="14">
        <f t="shared" si="11"/>
        <v>8.4831460674157295</v>
      </c>
      <c r="H202" s="14">
        <v>5.6960000000000006</v>
      </c>
      <c r="I202" s="14">
        <f t="shared" si="10"/>
        <v>5.3019662921348312</v>
      </c>
      <c r="O202" s="11" t="s">
        <v>31</v>
      </c>
      <c r="AB202" s="67"/>
    </row>
    <row r="203" spans="1:28" ht="14.25" customHeight="1" x14ac:dyDescent="0.25">
      <c r="A203" s="13">
        <v>40923</v>
      </c>
      <c r="B203" s="14">
        <v>3.56</v>
      </c>
      <c r="C203" s="120">
        <v>31</v>
      </c>
      <c r="F203" s="120">
        <v>31</v>
      </c>
      <c r="G203" s="14">
        <f t="shared" si="11"/>
        <v>8.7078651685393265</v>
      </c>
      <c r="H203" s="14">
        <v>5.6960000000000006</v>
      </c>
      <c r="I203" s="14">
        <f t="shared" si="10"/>
        <v>5.4424157303370784</v>
      </c>
      <c r="O203" s="11" t="s">
        <v>31</v>
      </c>
      <c r="AB203" s="67"/>
    </row>
    <row r="204" spans="1:28" ht="14.25" customHeight="1" x14ac:dyDescent="0.25">
      <c r="A204" s="13">
        <v>40926</v>
      </c>
      <c r="B204" s="14">
        <v>3.56</v>
      </c>
      <c r="C204" s="120">
        <v>29.4</v>
      </c>
      <c r="F204" s="120">
        <v>29.4</v>
      </c>
      <c r="G204" s="14">
        <f t="shared" si="11"/>
        <v>8.2584269662921344</v>
      </c>
      <c r="H204" s="14">
        <v>5.6960000000000006</v>
      </c>
      <c r="I204" s="14">
        <f t="shared" si="10"/>
        <v>5.1615168539325831</v>
      </c>
      <c r="O204" s="11" t="s">
        <v>31</v>
      </c>
      <c r="AB204" s="67"/>
    </row>
    <row r="205" spans="1:28" ht="14.25" customHeight="1" x14ac:dyDescent="0.25">
      <c r="A205" s="13">
        <v>40929</v>
      </c>
      <c r="B205" s="14">
        <v>3.56</v>
      </c>
      <c r="C205" s="120">
        <v>30.1</v>
      </c>
      <c r="F205" s="120">
        <v>30.1</v>
      </c>
      <c r="G205" s="14">
        <f t="shared" si="11"/>
        <v>8.4550561797752817</v>
      </c>
      <c r="H205" s="14">
        <v>5.6960000000000006</v>
      </c>
      <c r="I205" s="14">
        <f t="shared" si="10"/>
        <v>5.2844101123595504</v>
      </c>
      <c r="O205" s="11" t="s">
        <v>31</v>
      </c>
      <c r="AB205" s="67"/>
    </row>
    <row r="206" spans="1:28" ht="14.25" customHeight="1" x14ac:dyDescent="0.25">
      <c r="A206" s="13">
        <v>40932</v>
      </c>
      <c r="B206" s="14">
        <v>3.56</v>
      </c>
      <c r="C206" s="120">
        <v>30</v>
      </c>
      <c r="F206" s="120">
        <v>30</v>
      </c>
      <c r="G206" s="14">
        <f t="shared" si="11"/>
        <v>8.4269662921348321</v>
      </c>
      <c r="H206" s="14">
        <v>5.6960000000000006</v>
      </c>
      <c r="I206" s="14">
        <f t="shared" si="10"/>
        <v>5.2668539325842687</v>
      </c>
      <c r="O206" s="11" t="s">
        <v>31</v>
      </c>
      <c r="AB206" s="67"/>
    </row>
    <row r="207" spans="1:28" ht="14.25" customHeight="1" x14ac:dyDescent="0.25">
      <c r="A207" s="13">
        <v>40936</v>
      </c>
      <c r="B207" s="14">
        <v>3.56</v>
      </c>
      <c r="C207" s="120">
        <v>29.9</v>
      </c>
      <c r="F207" s="120">
        <v>29.9</v>
      </c>
      <c r="G207" s="14">
        <f t="shared" si="11"/>
        <v>8.3988764044943807</v>
      </c>
      <c r="H207" s="14">
        <v>5.6960000000000006</v>
      </c>
      <c r="I207" s="14">
        <f t="shared" si="10"/>
        <v>5.2492977528089879</v>
      </c>
      <c r="O207" s="11" t="s">
        <v>31</v>
      </c>
      <c r="AB207" s="67"/>
    </row>
    <row r="208" spans="1:28" ht="14.25" customHeight="1" x14ac:dyDescent="0.25">
      <c r="A208" s="13">
        <v>40939</v>
      </c>
      <c r="B208" s="14">
        <v>3.56</v>
      </c>
      <c r="C208" s="120">
        <v>30.4</v>
      </c>
      <c r="F208" s="120">
        <v>30.4</v>
      </c>
      <c r="G208" s="14">
        <f t="shared" si="11"/>
        <v>8.5393258426966288</v>
      </c>
      <c r="H208" s="14">
        <v>5.6960000000000006</v>
      </c>
      <c r="I208" s="14">
        <f t="shared" si="10"/>
        <v>5.3370786516853927</v>
      </c>
      <c r="O208" s="12" t="s">
        <v>59</v>
      </c>
      <c r="P208" s="12"/>
      <c r="Q208" s="27"/>
      <c r="AB208" s="67"/>
    </row>
    <row r="209" spans="1:28" ht="14.25" customHeight="1" x14ac:dyDescent="0.25">
      <c r="A209" s="13">
        <v>40942</v>
      </c>
      <c r="B209" s="14">
        <v>3.56</v>
      </c>
      <c r="C209" s="120">
        <v>30.8</v>
      </c>
      <c r="F209" s="120">
        <v>30.8</v>
      </c>
      <c r="G209" s="14">
        <f t="shared" si="11"/>
        <v>8.6516853932584272</v>
      </c>
      <c r="H209" s="14">
        <v>5.6960000000000006</v>
      </c>
      <c r="I209" s="14">
        <f t="shared" si="10"/>
        <v>5.4073033707865168</v>
      </c>
      <c r="O209" s="11" t="s">
        <v>31</v>
      </c>
      <c r="AB209" s="67"/>
    </row>
    <row r="210" spans="1:28" ht="14.25" customHeight="1" x14ac:dyDescent="0.25">
      <c r="A210" s="13">
        <v>40945</v>
      </c>
      <c r="B210" s="14">
        <v>3.56</v>
      </c>
      <c r="C210" s="120">
        <v>32.200000000000003</v>
      </c>
      <c r="F210" s="120">
        <v>32.200000000000003</v>
      </c>
      <c r="G210" s="14">
        <f t="shared" si="11"/>
        <v>9.0449438202247201</v>
      </c>
      <c r="H210" s="14">
        <v>5.6960000000000006</v>
      </c>
      <c r="I210" s="14">
        <f t="shared" si="10"/>
        <v>5.6530898876404496</v>
      </c>
      <c r="O210" s="11" t="s">
        <v>31</v>
      </c>
      <c r="AB210" s="67"/>
    </row>
    <row r="211" spans="1:28" ht="14.25" customHeight="1" x14ac:dyDescent="0.25">
      <c r="A211" s="13">
        <v>40949</v>
      </c>
      <c r="B211" s="14">
        <v>3.56</v>
      </c>
      <c r="C211" s="120">
        <v>31.3</v>
      </c>
      <c r="F211" s="120">
        <v>31.3</v>
      </c>
      <c r="G211" s="14">
        <f t="shared" si="11"/>
        <v>8.7921348314606735</v>
      </c>
      <c r="H211" s="14">
        <v>5.6960000000000006</v>
      </c>
      <c r="I211" s="14">
        <f t="shared" si="10"/>
        <v>5.4950842696629207</v>
      </c>
      <c r="O211" s="11" t="s">
        <v>31</v>
      </c>
      <c r="AB211" s="67"/>
    </row>
    <row r="212" spans="1:28" ht="14.25" customHeight="1" x14ac:dyDescent="0.25">
      <c r="A212" s="13">
        <v>40953</v>
      </c>
      <c r="B212" s="14">
        <v>3.56</v>
      </c>
      <c r="C212" s="120">
        <v>30.6</v>
      </c>
      <c r="F212" s="120">
        <v>30.6</v>
      </c>
      <c r="G212" s="14">
        <f t="shared" si="11"/>
        <v>8.595505617977528</v>
      </c>
      <c r="H212" s="14">
        <v>5.6960000000000006</v>
      </c>
      <c r="I212" s="14">
        <f t="shared" si="10"/>
        <v>5.3721910112359543</v>
      </c>
      <c r="O212" s="11" t="s">
        <v>31</v>
      </c>
      <c r="AB212" s="67"/>
    </row>
    <row r="213" spans="1:28" ht="14.25" customHeight="1" x14ac:dyDescent="0.25">
      <c r="A213" s="13">
        <v>40956</v>
      </c>
      <c r="B213" s="14">
        <v>3.56</v>
      </c>
      <c r="C213" s="120">
        <v>30.9</v>
      </c>
      <c r="F213" s="120">
        <v>30.9</v>
      </c>
      <c r="G213" s="14">
        <f t="shared" si="11"/>
        <v>8.6797752808988751</v>
      </c>
      <c r="H213" s="14">
        <v>5.6960000000000006</v>
      </c>
      <c r="I213" s="14">
        <f t="shared" si="10"/>
        <v>5.4248595505617967</v>
      </c>
      <c r="O213" s="11" t="s">
        <v>31</v>
      </c>
      <c r="AB213" s="67"/>
    </row>
    <row r="214" spans="1:28" ht="14.25" customHeight="1" x14ac:dyDescent="0.25">
      <c r="A214" s="13">
        <v>40959</v>
      </c>
      <c r="B214" s="14">
        <v>3.56</v>
      </c>
      <c r="C214" s="120">
        <v>30.5</v>
      </c>
      <c r="F214" s="120">
        <v>30.5</v>
      </c>
      <c r="G214" s="14">
        <f t="shared" si="11"/>
        <v>8.5674157303370784</v>
      </c>
      <c r="H214" s="14">
        <v>5.6960000000000006</v>
      </c>
      <c r="I214" s="14">
        <f t="shared" si="10"/>
        <v>5.3546348314606735</v>
      </c>
      <c r="O214" s="11" t="s">
        <v>31</v>
      </c>
      <c r="AB214" s="67"/>
    </row>
    <row r="215" spans="1:28" ht="14.25" customHeight="1" x14ac:dyDescent="0.25">
      <c r="A215" s="13">
        <v>40962</v>
      </c>
      <c r="B215" s="14">
        <v>3.56</v>
      </c>
      <c r="C215" s="120">
        <v>30.1</v>
      </c>
      <c r="F215" s="120">
        <v>30.1</v>
      </c>
      <c r="G215" s="14">
        <f t="shared" si="11"/>
        <v>8.4550561797752817</v>
      </c>
      <c r="H215" s="14">
        <v>5.6960000000000006</v>
      </c>
      <c r="I215" s="14">
        <f t="shared" si="10"/>
        <v>5.2844101123595504</v>
      </c>
      <c r="O215" s="11" t="s">
        <v>31</v>
      </c>
      <c r="AB215" s="67"/>
    </row>
    <row r="216" spans="1:28" ht="14.25" customHeight="1" x14ac:dyDescent="0.25">
      <c r="A216" s="13">
        <v>40965</v>
      </c>
      <c r="B216" s="14">
        <v>3.56</v>
      </c>
      <c r="C216" s="120">
        <v>30.5</v>
      </c>
      <c r="F216" s="120">
        <v>30.5</v>
      </c>
      <c r="G216" s="14">
        <f t="shared" si="11"/>
        <v>8.5674157303370784</v>
      </c>
      <c r="H216" s="14">
        <v>5.6960000000000006</v>
      </c>
      <c r="I216" s="14">
        <f t="shared" si="10"/>
        <v>5.3546348314606735</v>
      </c>
      <c r="O216" s="11" t="s">
        <v>31</v>
      </c>
      <c r="AB216" s="67"/>
    </row>
    <row r="217" spans="1:28" ht="14.25" customHeight="1" x14ac:dyDescent="0.25">
      <c r="A217" s="13">
        <v>40968</v>
      </c>
      <c r="B217" s="14">
        <v>3.56</v>
      </c>
      <c r="C217" s="120">
        <v>30</v>
      </c>
      <c r="F217" s="120">
        <v>30</v>
      </c>
      <c r="G217" s="14">
        <f t="shared" si="11"/>
        <v>8.4269662921348321</v>
      </c>
      <c r="H217" s="14">
        <v>5.6960000000000006</v>
      </c>
      <c r="I217" s="14">
        <f t="shared" si="10"/>
        <v>5.2668539325842687</v>
      </c>
      <c r="O217" s="11" t="s">
        <v>58</v>
      </c>
      <c r="AB217" s="67"/>
    </row>
    <row r="218" spans="1:28" ht="14.25" customHeight="1" x14ac:dyDescent="0.25">
      <c r="A218" s="13">
        <v>40971</v>
      </c>
      <c r="B218" s="14">
        <v>3.56</v>
      </c>
      <c r="C218" s="120">
        <v>30.2</v>
      </c>
      <c r="F218" s="120">
        <v>30.2</v>
      </c>
      <c r="G218" s="14">
        <f t="shared" si="11"/>
        <v>8.4831460674157295</v>
      </c>
      <c r="H218" s="14">
        <v>5.6960000000000006</v>
      </c>
      <c r="I218" s="14">
        <f t="shared" si="10"/>
        <v>5.3019662921348312</v>
      </c>
      <c r="O218" s="12" t="s">
        <v>57</v>
      </c>
      <c r="P218" s="12"/>
      <c r="Q218" s="27"/>
      <c r="AB218" s="67"/>
    </row>
    <row r="219" spans="1:28" ht="14.25" customHeight="1" x14ac:dyDescent="0.25">
      <c r="A219" s="13">
        <v>40974</v>
      </c>
      <c r="B219" s="14">
        <v>3.56</v>
      </c>
      <c r="C219" s="120">
        <v>30.1</v>
      </c>
      <c r="F219" s="120">
        <v>30.1</v>
      </c>
      <c r="G219" s="14">
        <f t="shared" si="11"/>
        <v>8.4550561797752817</v>
      </c>
      <c r="H219" s="14">
        <v>5.6960000000000006</v>
      </c>
      <c r="I219" s="14">
        <f t="shared" si="10"/>
        <v>5.2844101123595504</v>
      </c>
      <c r="O219" s="11" t="s">
        <v>31</v>
      </c>
      <c r="AB219" s="67"/>
    </row>
    <row r="220" spans="1:28" ht="14.25" customHeight="1" x14ac:dyDescent="0.25">
      <c r="A220" s="13">
        <v>40977</v>
      </c>
      <c r="B220" s="14">
        <v>3.56</v>
      </c>
      <c r="C220" s="120">
        <v>29.8</v>
      </c>
      <c r="F220" s="120">
        <v>29.8</v>
      </c>
      <c r="G220" s="14">
        <f t="shared" si="11"/>
        <v>8.3707865168539328</v>
      </c>
      <c r="H220" s="14">
        <v>5.6960000000000006</v>
      </c>
      <c r="I220" s="14">
        <f t="shared" si="10"/>
        <v>5.2317415730337071</v>
      </c>
      <c r="O220" s="11" t="s">
        <v>31</v>
      </c>
      <c r="AB220" s="67"/>
    </row>
    <row r="221" spans="1:28" ht="14.25" customHeight="1" x14ac:dyDescent="0.25">
      <c r="A221" s="13">
        <v>40980</v>
      </c>
      <c r="B221" s="14">
        <v>3.56</v>
      </c>
      <c r="C221" s="120">
        <v>30.1</v>
      </c>
      <c r="F221" s="120">
        <v>30.1</v>
      </c>
      <c r="G221" s="14">
        <f t="shared" si="11"/>
        <v>8.4550561797752817</v>
      </c>
      <c r="H221" s="14">
        <v>5.6960000000000006</v>
      </c>
      <c r="I221" s="14">
        <f t="shared" si="10"/>
        <v>5.2844101123595504</v>
      </c>
      <c r="O221" s="11" t="s">
        <v>31</v>
      </c>
      <c r="AB221" s="67"/>
    </row>
    <row r="222" spans="1:28" ht="14.25" customHeight="1" x14ac:dyDescent="0.25">
      <c r="A222" s="13">
        <v>40983</v>
      </c>
      <c r="B222" s="14">
        <v>3.56</v>
      </c>
      <c r="C222" s="120">
        <v>30.3</v>
      </c>
      <c r="F222" s="120">
        <v>30.3</v>
      </c>
      <c r="G222" s="14">
        <f t="shared" si="11"/>
        <v>8.5112359550561791</v>
      </c>
      <c r="H222" s="14">
        <v>5.6960000000000006</v>
      </c>
      <c r="I222" s="14">
        <f t="shared" si="10"/>
        <v>5.319522471910112</v>
      </c>
      <c r="O222" s="11" t="s">
        <v>31</v>
      </c>
      <c r="AB222" s="67"/>
    </row>
    <row r="223" spans="1:28" ht="14.25" customHeight="1" x14ac:dyDescent="0.25">
      <c r="A223" s="13">
        <v>40996</v>
      </c>
      <c r="B223" s="14">
        <v>3.56</v>
      </c>
      <c r="C223" s="120">
        <v>31.6</v>
      </c>
      <c r="F223" s="120">
        <v>31.6</v>
      </c>
      <c r="G223" s="14">
        <f t="shared" si="11"/>
        <v>8.8764044943820224</v>
      </c>
      <c r="H223" s="14">
        <v>5.6960000000000006</v>
      </c>
      <c r="I223" s="14">
        <f t="shared" si="10"/>
        <v>5.547752808988764</v>
      </c>
      <c r="O223" s="11" t="s">
        <v>31</v>
      </c>
      <c r="AB223" s="67"/>
    </row>
    <row r="224" spans="1:28" ht="14.25" customHeight="1" x14ac:dyDescent="0.25">
      <c r="A224" s="13">
        <v>40999</v>
      </c>
      <c r="B224" s="14">
        <v>3.56</v>
      </c>
      <c r="C224" s="120">
        <v>30.8</v>
      </c>
      <c r="F224" s="120">
        <v>30.8</v>
      </c>
      <c r="G224" s="14">
        <f t="shared" si="11"/>
        <v>8.6516853932584272</v>
      </c>
      <c r="H224" s="14">
        <v>5.6960000000000006</v>
      </c>
      <c r="I224" s="14">
        <f t="shared" si="10"/>
        <v>5.4073033707865168</v>
      </c>
      <c r="O224" s="11" t="s">
        <v>56</v>
      </c>
      <c r="AB224" s="67"/>
    </row>
    <row r="225" spans="1:28" ht="14.25" customHeight="1" x14ac:dyDescent="0.25">
      <c r="A225" s="13">
        <v>41002</v>
      </c>
      <c r="B225" s="14">
        <v>3.56</v>
      </c>
      <c r="C225" s="120">
        <v>30.9</v>
      </c>
      <c r="F225" s="120">
        <v>30.9</v>
      </c>
      <c r="G225" s="14">
        <f t="shared" si="11"/>
        <v>8.6797752808988751</v>
      </c>
      <c r="H225" s="14">
        <v>5.6960000000000006</v>
      </c>
      <c r="I225" s="14">
        <f t="shared" si="10"/>
        <v>5.4248595505617967</v>
      </c>
      <c r="O225" s="11" t="s">
        <v>31</v>
      </c>
      <c r="AB225" s="67"/>
    </row>
    <row r="226" spans="1:28" ht="14.25" customHeight="1" x14ac:dyDescent="0.25">
      <c r="A226" s="13">
        <v>41006</v>
      </c>
      <c r="B226" s="14">
        <v>3.56</v>
      </c>
      <c r="C226" s="120">
        <v>30.6</v>
      </c>
      <c r="F226" s="120">
        <v>30.6</v>
      </c>
      <c r="G226" s="14">
        <f t="shared" si="11"/>
        <v>8.595505617977528</v>
      </c>
      <c r="H226" s="14">
        <v>5.6960000000000006</v>
      </c>
      <c r="I226" s="14">
        <f t="shared" si="10"/>
        <v>5.3721910112359543</v>
      </c>
      <c r="O226" s="11" t="s">
        <v>31</v>
      </c>
      <c r="AB226" s="67"/>
    </row>
    <row r="227" spans="1:28" ht="14.25" customHeight="1" x14ac:dyDescent="0.25">
      <c r="A227" s="13">
        <v>41009</v>
      </c>
      <c r="B227" s="14">
        <v>3.56</v>
      </c>
      <c r="C227" s="120">
        <v>31.2</v>
      </c>
      <c r="F227" s="120">
        <v>31.2</v>
      </c>
      <c r="G227" s="14">
        <f t="shared" si="11"/>
        <v>8.7640449438202239</v>
      </c>
      <c r="H227" s="14">
        <v>5.6960000000000006</v>
      </c>
      <c r="I227" s="14">
        <f t="shared" si="10"/>
        <v>5.47752808988764</v>
      </c>
      <c r="O227" s="11" t="s">
        <v>31</v>
      </c>
      <c r="AB227" s="67"/>
    </row>
    <row r="228" spans="1:28" ht="14.25" customHeight="1" x14ac:dyDescent="0.25">
      <c r="A228" s="13">
        <v>41013</v>
      </c>
      <c r="B228" s="14">
        <v>3.56</v>
      </c>
      <c r="C228" s="120">
        <v>31.1</v>
      </c>
      <c r="F228" s="120">
        <v>31.1</v>
      </c>
      <c r="G228" s="14">
        <f t="shared" si="11"/>
        <v>8.7359550561797761</v>
      </c>
      <c r="H228" s="14">
        <v>5.6960000000000006</v>
      </c>
      <c r="I228" s="14">
        <f t="shared" si="10"/>
        <v>5.4599719101123592</v>
      </c>
      <c r="O228" s="12" t="s">
        <v>55</v>
      </c>
      <c r="P228" s="12"/>
      <c r="Q228" s="27"/>
      <c r="AB228" s="67"/>
    </row>
    <row r="229" spans="1:28" ht="14.25" customHeight="1" x14ac:dyDescent="0.25">
      <c r="A229" s="13">
        <v>41016</v>
      </c>
      <c r="B229" s="14">
        <v>3.56</v>
      </c>
      <c r="C229" s="120">
        <v>31</v>
      </c>
      <c r="F229" s="120">
        <v>31</v>
      </c>
      <c r="G229" s="14">
        <f t="shared" si="11"/>
        <v>8.7078651685393265</v>
      </c>
      <c r="H229" s="14">
        <v>5.6960000000000006</v>
      </c>
      <c r="I229" s="14">
        <f t="shared" si="10"/>
        <v>5.4424157303370784</v>
      </c>
      <c r="O229" s="11" t="s">
        <v>31</v>
      </c>
      <c r="AB229" s="67"/>
    </row>
    <row r="230" spans="1:28" ht="14.25" customHeight="1" x14ac:dyDescent="0.25">
      <c r="A230" s="13">
        <v>41019</v>
      </c>
      <c r="B230" s="14">
        <v>3.56</v>
      </c>
      <c r="C230" s="120">
        <v>30.6</v>
      </c>
      <c r="F230" s="120">
        <v>30.6</v>
      </c>
      <c r="G230" s="14">
        <f t="shared" si="11"/>
        <v>8.595505617977528</v>
      </c>
      <c r="H230" s="14">
        <v>5.6960000000000006</v>
      </c>
      <c r="I230" s="14">
        <f t="shared" si="10"/>
        <v>5.3721910112359543</v>
      </c>
      <c r="O230" s="11" t="s">
        <v>31</v>
      </c>
      <c r="AB230" s="67"/>
    </row>
    <row r="231" spans="1:28" ht="14.25" customHeight="1" x14ac:dyDescent="0.25">
      <c r="A231" s="13">
        <v>41023</v>
      </c>
      <c r="B231" s="14">
        <v>3.56</v>
      </c>
      <c r="C231" s="120">
        <v>30.5</v>
      </c>
      <c r="F231" s="120">
        <v>30.5</v>
      </c>
      <c r="G231" s="14">
        <f t="shared" si="11"/>
        <v>8.5674157303370784</v>
      </c>
      <c r="H231" s="14">
        <v>5.6960000000000006</v>
      </c>
      <c r="I231" s="14">
        <f t="shared" si="10"/>
        <v>5.3546348314606735</v>
      </c>
      <c r="O231" s="11" t="s">
        <v>31</v>
      </c>
      <c r="AB231" s="67"/>
    </row>
    <row r="232" spans="1:28" ht="14.25" customHeight="1" x14ac:dyDescent="0.25">
      <c r="A232" s="13">
        <v>41027</v>
      </c>
      <c r="B232" s="14">
        <v>3.56</v>
      </c>
      <c r="C232" s="120">
        <v>30.3</v>
      </c>
      <c r="F232" s="120">
        <v>30.3</v>
      </c>
      <c r="G232" s="14">
        <f t="shared" si="11"/>
        <v>8.5112359550561791</v>
      </c>
      <c r="H232" s="14">
        <v>5.6960000000000006</v>
      </c>
      <c r="I232" s="14">
        <f t="shared" si="10"/>
        <v>5.319522471910112</v>
      </c>
      <c r="O232" s="11" t="s">
        <v>54</v>
      </c>
      <c r="AB232" s="67"/>
    </row>
    <row r="233" spans="1:28" ht="14.25" customHeight="1" x14ac:dyDescent="0.25">
      <c r="A233" s="13">
        <v>41030</v>
      </c>
      <c r="B233" s="14">
        <v>3.56</v>
      </c>
      <c r="C233" s="120">
        <v>30.5</v>
      </c>
      <c r="F233" s="120">
        <v>30.5</v>
      </c>
      <c r="G233" s="14">
        <f t="shared" si="11"/>
        <v>8.5674157303370784</v>
      </c>
      <c r="H233" s="14">
        <v>5.6960000000000006</v>
      </c>
      <c r="I233" s="14">
        <f t="shared" si="10"/>
        <v>5.3546348314606735</v>
      </c>
      <c r="O233" s="11" t="s">
        <v>31</v>
      </c>
      <c r="AB233" s="67"/>
    </row>
    <row r="234" spans="1:28" ht="14.25" customHeight="1" x14ac:dyDescent="0.25">
      <c r="A234" s="13">
        <v>41036</v>
      </c>
      <c r="B234" s="14">
        <v>4.2</v>
      </c>
      <c r="C234" s="120">
        <v>36.6</v>
      </c>
      <c r="F234" s="120">
        <v>36.6</v>
      </c>
      <c r="G234" s="14">
        <f t="shared" si="11"/>
        <v>8.7142857142857135</v>
      </c>
      <c r="H234" s="14">
        <v>6.7200000000000006</v>
      </c>
      <c r="I234" s="14">
        <f t="shared" ref="I234:I297" si="12">C234/H234</f>
        <v>5.4464285714285712</v>
      </c>
      <c r="AB234" s="67"/>
    </row>
    <row r="235" spans="1:28" ht="14.25" customHeight="1" x14ac:dyDescent="0.25">
      <c r="A235" s="13">
        <v>41040</v>
      </c>
      <c r="B235" s="14">
        <v>4.2</v>
      </c>
      <c r="C235" s="120">
        <v>38</v>
      </c>
      <c r="F235" s="120">
        <v>38</v>
      </c>
      <c r="G235" s="14">
        <f t="shared" si="11"/>
        <v>9.0476190476190474</v>
      </c>
      <c r="H235" s="14">
        <v>6.7200000000000006</v>
      </c>
      <c r="I235" s="14">
        <f t="shared" si="12"/>
        <v>5.6547619047619042</v>
      </c>
      <c r="AB235" s="67"/>
    </row>
    <row r="236" spans="1:28" ht="14.25" customHeight="1" x14ac:dyDescent="0.25">
      <c r="A236" s="13">
        <v>41043</v>
      </c>
      <c r="B236" s="14">
        <v>4.2</v>
      </c>
      <c r="C236" s="120">
        <v>36.799999999999997</v>
      </c>
      <c r="F236" s="120">
        <v>36.799999999999997</v>
      </c>
      <c r="G236" s="14">
        <f t="shared" si="11"/>
        <v>8.761904761904761</v>
      </c>
      <c r="H236" s="14">
        <v>6.7200000000000006</v>
      </c>
      <c r="I236" s="14">
        <f t="shared" si="12"/>
        <v>5.4761904761904754</v>
      </c>
      <c r="AB236" s="67"/>
    </row>
    <row r="237" spans="1:28" ht="14.25" customHeight="1" x14ac:dyDescent="0.25">
      <c r="A237" s="13">
        <v>41046</v>
      </c>
      <c r="B237" s="14">
        <v>4.2</v>
      </c>
      <c r="C237" s="120">
        <v>36.799999999999997</v>
      </c>
      <c r="F237" s="120">
        <v>36.799999999999997</v>
      </c>
      <c r="G237" s="14">
        <f t="shared" si="11"/>
        <v>8.761904761904761</v>
      </c>
      <c r="H237" s="14">
        <v>6.7200000000000006</v>
      </c>
      <c r="I237" s="14">
        <f t="shared" si="12"/>
        <v>5.4761904761904754</v>
      </c>
      <c r="AB237" s="67"/>
    </row>
    <row r="238" spans="1:28" ht="14.25" customHeight="1" x14ac:dyDescent="0.25">
      <c r="A238" s="13">
        <v>41050</v>
      </c>
      <c r="B238" s="14">
        <v>4.2</v>
      </c>
      <c r="C238" s="120">
        <v>36.799999999999997</v>
      </c>
      <c r="F238" s="120">
        <v>36.799999999999997</v>
      </c>
      <c r="G238" s="14">
        <f t="shared" si="11"/>
        <v>8.761904761904761</v>
      </c>
      <c r="H238" s="14">
        <v>6.7200000000000006</v>
      </c>
      <c r="I238" s="14">
        <f t="shared" si="12"/>
        <v>5.4761904761904754</v>
      </c>
      <c r="O238" s="11">
        <v>40</v>
      </c>
      <c r="AB238" s="67"/>
    </row>
    <row r="239" spans="1:28" ht="14.25" customHeight="1" x14ac:dyDescent="0.25">
      <c r="A239" s="13">
        <v>41055</v>
      </c>
      <c r="B239" s="14">
        <v>4.2</v>
      </c>
      <c r="C239" s="120">
        <v>36</v>
      </c>
      <c r="F239" s="120">
        <v>36</v>
      </c>
      <c r="G239" s="14">
        <f t="shared" si="11"/>
        <v>8.5714285714285712</v>
      </c>
      <c r="H239" s="14">
        <v>6.7200000000000006</v>
      </c>
      <c r="I239" s="14">
        <f t="shared" si="12"/>
        <v>5.3571428571428568</v>
      </c>
      <c r="O239" s="11">
        <v>41</v>
      </c>
      <c r="AB239" s="67"/>
    </row>
    <row r="240" spans="1:28" ht="14.25" customHeight="1" x14ac:dyDescent="0.25">
      <c r="A240" s="13">
        <v>41067</v>
      </c>
      <c r="B240" s="14">
        <v>4.2</v>
      </c>
      <c r="C240" s="120">
        <v>36.799999999999997</v>
      </c>
      <c r="F240" s="120">
        <v>36.799999999999997</v>
      </c>
      <c r="G240" s="14">
        <f t="shared" si="11"/>
        <v>8.761904761904761</v>
      </c>
      <c r="H240" s="14">
        <v>6.7200000000000006</v>
      </c>
      <c r="I240" s="14">
        <f t="shared" si="12"/>
        <v>5.4761904761904754</v>
      </c>
      <c r="AB240" s="67"/>
    </row>
    <row r="241" spans="1:28" ht="14.25" customHeight="1" x14ac:dyDescent="0.25">
      <c r="A241" s="13">
        <v>41072</v>
      </c>
      <c r="B241" s="14">
        <v>4.2</v>
      </c>
      <c r="C241" s="120">
        <v>36.5</v>
      </c>
      <c r="F241" s="120">
        <v>36.5</v>
      </c>
      <c r="G241" s="14">
        <f t="shared" si="11"/>
        <v>8.6904761904761898</v>
      </c>
      <c r="H241" s="14">
        <v>6.7200000000000006</v>
      </c>
      <c r="I241" s="14">
        <f t="shared" si="12"/>
        <v>5.4315476190476186</v>
      </c>
      <c r="AB241" s="67"/>
    </row>
    <row r="242" spans="1:28" ht="14.25" customHeight="1" x14ac:dyDescent="0.25">
      <c r="A242" s="13">
        <v>41076</v>
      </c>
      <c r="B242" s="14">
        <v>4.2</v>
      </c>
      <c r="C242" s="120">
        <v>35.799999999999997</v>
      </c>
      <c r="F242" s="120">
        <v>35.799999999999997</v>
      </c>
      <c r="G242" s="14">
        <f t="shared" si="11"/>
        <v>8.5238095238095219</v>
      </c>
      <c r="H242" s="14">
        <v>6.7200000000000006</v>
      </c>
      <c r="I242" s="14">
        <f t="shared" si="12"/>
        <v>5.3273809523809517</v>
      </c>
      <c r="AB242" s="67"/>
    </row>
    <row r="243" spans="1:28" ht="14.25" customHeight="1" x14ac:dyDescent="0.25">
      <c r="A243" s="13">
        <v>41079</v>
      </c>
      <c r="B243" s="14">
        <v>4.2</v>
      </c>
      <c r="C243" s="120">
        <v>36.4</v>
      </c>
      <c r="F243" s="120">
        <v>36.4</v>
      </c>
      <c r="G243" s="14">
        <f t="shared" si="11"/>
        <v>8.6666666666666661</v>
      </c>
      <c r="H243" s="14">
        <v>6.7200000000000006</v>
      </c>
      <c r="I243" s="14">
        <f t="shared" si="12"/>
        <v>5.4166666666666661</v>
      </c>
      <c r="AB243" s="67"/>
    </row>
    <row r="244" spans="1:28" ht="14.25" customHeight="1" x14ac:dyDescent="0.25">
      <c r="A244" s="13">
        <v>41082</v>
      </c>
      <c r="B244" s="14">
        <v>4.2</v>
      </c>
      <c r="C244" s="120">
        <v>36.700000000000003</v>
      </c>
      <c r="F244" s="120">
        <v>36.700000000000003</v>
      </c>
      <c r="G244" s="14">
        <f t="shared" si="11"/>
        <v>8.738095238095239</v>
      </c>
      <c r="H244" s="14">
        <v>6.7200000000000006</v>
      </c>
      <c r="I244" s="14">
        <f t="shared" si="12"/>
        <v>5.4613095238095237</v>
      </c>
      <c r="O244" s="11" t="s">
        <v>53</v>
      </c>
      <c r="AB244" s="67"/>
    </row>
    <row r="245" spans="1:28" ht="14.25" customHeight="1" x14ac:dyDescent="0.25">
      <c r="A245" s="13">
        <v>41085</v>
      </c>
      <c r="B245" s="14">
        <v>4.2</v>
      </c>
      <c r="C245" s="120">
        <v>36.799999999999997</v>
      </c>
      <c r="F245" s="120">
        <v>36.799999999999997</v>
      </c>
      <c r="G245" s="14">
        <f t="shared" si="11"/>
        <v>8.761904761904761</v>
      </c>
      <c r="H245" s="14">
        <v>6.7200000000000006</v>
      </c>
      <c r="I245" s="14">
        <f t="shared" si="12"/>
        <v>5.4761904761904754</v>
      </c>
      <c r="AB245" s="67"/>
    </row>
    <row r="246" spans="1:28" ht="14.25" customHeight="1" x14ac:dyDescent="0.25">
      <c r="A246" s="13">
        <v>41087</v>
      </c>
      <c r="B246" s="14">
        <v>4.2</v>
      </c>
      <c r="C246" s="120">
        <v>37.5</v>
      </c>
      <c r="F246" s="120">
        <v>37.5</v>
      </c>
      <c r="G246" s="14">
        <f t="shared" si="11"/>
        <v>8.9285714285714288</v>
      </c>
      <c r="H246" s="14">
        <v>6.7200000000000006</v>
      </c>
      <c r="I246" s="14">
        <f t="shared" si="12"/>
        <v>5.5803571428571423</v>
      </c>
      <c r="AB246" s="67"/>
    </row>
    <row r="247" spans="1:28" ht="14.25" customHeight="1" x14ac:dyDescent="0.25">
      <c r="A247" s="13">
        <v>41090</v>
      </c>
      <c r="B247" s="14">
        <v>4.2</v>
      </c>
      <c r="C247" s="120">
        <v>36.799999999999997</v>
      </c>
      <c r="F247" s="120">
        <v>36.799999999999997</v>
      </c>
      <c r="G247" s="14">
        <f t="shared" si="11"/>
        <v>8.761904761904761</v>
      </c>
      <c r="H247" s="14">
        <v>6.7200000000000006</v>
      </c>
      <c r="I247" s="14">
        <f t="shared" si="12"/>
        <v>5.4761904761904754</v>
      </c>
      <c r="O247" s="11" t="s">
        <v>52</v>
      </c>
      <c r="AB247" s="67"/>
    </row>
    <row r="248" spans="1:28" ht="14.25" customHeight="1" x14ac:dyDescent="0.25">
      <c r="A248" s="13">
        <v>41094</v>
      </c>
      <c r="B248" s="14">
        <v>4.2</v>
      </c>
      <c r="C248" s="120">
        <v>35.4</v>
      </c>
      <c r="F248" s="120">
        <v>35.4</v>
      </c>
      <c r="G248" s="14">
        <f t="shared" si="11"/>
        <v>8.428571428571427</v>
      </c>
      <c r="H248" s="14">
        <v>6.7200000000000006</v>
      </c>
      <c r="I248" s="14">
        <f t="shared" si="12"/>
        <v>5.2678571428571423</v>
      </c>
      <c r="AB248" s="67"/>
    </row>
    <row r="249" spans="1:28" ht="14.25" customHeight="1" x14ac:dyDescent="0.25">
      <c r="A249" s="13">
        <v>41097</v>
      </c>
      <c r="B249" s="14">
        <v>4.2</v>
      </c>
      <c r="C249" s="120">
        <v>35.9</v>
      </c>
      <c r="F249" s="120">
        <v>35.9</v>
      </c>
      <c r="G249" s="14">
        <f t="shared" si="11"/>
        <v>8.5476190476190474</v>
      </c>
      <c r="H249" s="14">
        <v>6.7200000000000006</v>
      </c>
      <c r="I249" s="14">
        <f t="shared" si="12"/>
        <v>5.3422619047619042</v>
      </c>
      <c r="AB249" s="67"/>
    </row>
    <row r="250" spans="1:28" ht="14.25" customHeight="1" x14ac:dyDescent="0.25">
      <c r="A250" s="13">
        <v>41101</v>
      </c>
      <c r="B250" s="14">
        <v>4.2</v>
      </c>
      <c r="C250" s="120">
        <v>36.1</v>
      </c>
      <c r="F250" s="120">
        <v>36.1</v>
      </c>
      <c r="G250" s="14">
        <f t="shared" si="11"/>
        <v>8.5952380952380949</v>
      </c>
      <c r="H250" s="14">
        <v>6.7200000000000006</v>
      </c>
      <c r="I250" s="14">
        <f t="shared" si="12"/>
        <v>5.3720238095238093</v>
      </c>
      <c r="O250" s="12" t="s">
        <v>32</v>
      </c>
      <c r="P250" s="12"/>
      <c r="Q250" s="27"/>
      <c r="AB250" s="67"/>
    </row>
    <row r="251" spans="1:28" ht="14.25" customHeight="1" x14ac:dyDescent="0.25">
      <c r="A251" s="13">
        <v>41104</v>
      </c>
      <c r="B251" s="14">
        <v>4.2</v>
      </c>
      <c r="C251" s="120">
        <v>36.200000000000003</v>
      </c>
      <c r="F251" s="120">
        <v>36.200000000000003</v>
      </c>
      <c r="G251" s="14">
        <f t="shared" si="11"/>
        <v>8.6190476190476186</v>
      </c>
      <c r="H251" s="14">
        <v>6.7200000000000006</v>
      </c>
      <c r="I251" s="14">
        <f t="shared" si="12"/>
        <v>5.3869047619047619</v>
      </c>
      <c r="O251" s="12" t="s">
        <v>32</v>
      </c>
      <c r="P251" s="12"/>
      <c r="Q251" s="27"/>
      <c r="AB251" s="67"/>
    </row>
    <row r="252" spans="1:28" ht="14.25" customHeight="1" x14ac:dyDescent="0.25">
      <c r="A252" s="13">
        <v>41107</v>
      </c>
      <c r="B252" s="14">
        <v>4.2</v>
      </c>
      <c r="C252" s="120">
        <v>36.200000000000003</v>
      </c>
      <c r="F252" s="120">
        <v>36.200000000000003</v>
      </c>
      <c r="G252" s="14">
        <f t="shared" si="11"/>
        <v>8.6190476190476186</v>
      </c>
      <c r="H252" s="14">
        <v>6.7200000000000006</v>
      </c>
      <c r="I252" s="14">
        <f t="shared" si="12"/>
        <v>5.3869047619047619</v>
      </c>
      <c r="O252" s="12" t="s">
        <v>32</v>
      </c>
      <c r="P252" s="12"/>
      <c r="Q252" s="27"/>
      <c r="AB252" s="67"/>
    </row>
    <row r="253" spans="1:28" ht="14.25" customHeight="1" x14ac:dyDescent="0.25">
      <c r="A253" s="13">
        <v>41111</v>
      </c>
      <c r="B253" s="14">
        <v>4.2</v>
      </c>
      <c r="C253" s="120">
        <v>36.6</v>
      </c>
      <c r="F253" s="120">
        <v>36.6</v>
      </c>
      <c r="G253" s="14">
        <f t="shared" si="11"/>
        <v>8.7142857142857135</v>
      </c>
      <c r="H253" s="14">
        <v>6.7200000000000006</v>
      </c>
      <c r="I253" s="14">
        <f t="shared" si="12"/>
        <v>5.4464285714285712</v>
      </c>
      <c r="O253" s="12" t="s">
        <v>32</v>
      </c>
      <c r="P253" s="12"/>
      <c r="Q253" s="27"/>
      <c r="AB253" s="67"/>
    </row>
    <row r="254" spans="1:28" ht="14.25" customHeight="1" x14ac:dyDescent="0.25">
      <c r="A254" s="13">
        <v>41114</v>
      </c>
      <c r="B254" s="14">
        <v>4.2</v>
      </c>
      <c r="C254" s="120">
        <v>35.4</v>
      </c>
      <c r="F254" s="120">
        <v>35.4</v>
      </c>
      <c r="G254" s="14">
        <f t="shared" si="11"/>
        <v>8.428571428571427</v>
      </c>
      <c r="H254" s="14">
        <v>6.7200000000000006</v>
      </c>
      <c r="I254" s="14">
        <f t="shared" si="12"/>
        <v>5.2678571428571423</v>
      </c>
      <c r="O254" s="12" t="s">
        <v>32</v>
      </c>
      <c r="P254" s="12"/>
      <c r="Q254" s="27"/>
      <c r="AB254" s="67"/>
    </row>
    <row r="255" spans="1:28" ht="14.25" customHeight="1" x14ac:dyDescent="0.25">
      <c r="A255" s="13">
        <v>41118</v>
      </c>
      <c r="B255" s="14">
        <v>4.2</v>
      </c>
      <c r="C255" s="120">
        <v>37.200000000000003</v>
      </c>
      <c r="F255" s="120">
        <v>37.200000000000003</v>
      </c>
      <c r="G255" s="14">
        <f t="shared" ref="G255:G318" si="13">IF(C255&lt;&gt;"",C255/B255,"")</f>
        <v>8.8571428571428577</v>
      </c>
      <c r="H255" s="14">
        <v>6.7200000000000006</v>
      </c>
      <c r="I255" s="14">
        <f t="shared" si="12"/>
        <v>5.5357142857142856</v>
      </c>
      <c r="O255" s="12" t="s">
        <v>32</v>
      </c>
      <c r="P255" s="12"/>
      <c r="Q255" s="27"/>
      <c r="AB255" s="67"/>
    </row>
    <row r="256" spans="1:28" ht="14.25" customHeight="1" x14ac:dyDescent="0.25">
      <c r="A256" s="13">
        <v>41121</v>
      </c>
      <c r="B256" s="14">
        <v>4.2</v>
      </c>
      <c r="C256" s="120">
        <v>34.9</v>
      </c>
      <c r="F256" s="120">
        <v>34.9</v>
      </c>
      <c r="G256" s="14">
        <f t="shared" si="13"/>
        <v>8.3095238095238084</v>
      </c>
      <c r="H256" s="14">
        <v>6.7200000000000006</v>
      </c>
      <c r="I256" s="14">
        <f t="shared" si="12"/>
        <v>5.1934523809523805</v>
      </c>
      <c r="O256" s="11" t="s">
        <v>51</v>
      </c>
      <c r="AB256" s="67"/>
    </row>
    <row r="257" spans="1:28" ht="14.25" customHeight="1" x14ac:dyDescent="0.25">
      <c r="A257" s="13">
        <v>41125</v>
      </c>
      <c r="B257" s="14">
        <v>4.2</v>
      </c>
      <c r="C257" s="120">
        <v>35.799999999999997</v>
      </c>
      <c r="F257" s="120">
        <v>35.799999999999997</v>
      </c>
      <c r="G257" s="14">
        <f t="shared" si="13"/>
        <v>8.5238095238095219</v>
      </c>
      <c r="H257" s="14">
        <v>6.7200000000000006</v>
      </c>
      <c r="I257" s="14">
        <f t="shared" si="12"/>
        <v>5.3273809523809517</v>
      </c>
      <c r="O257" s="12" t="s">
        <v>32</v>
      </c>
      <c r="P257" s="12"/>
      <c r="Q257" s="27"/>
      <c r="AB257" s="67"/>
    </row>
    <row r="258" spans="1:28" ht="14.25" customHeight="1" x14ac:dyDescent="0.25">
      <c r="A258" s="13">
        <v>41129</v>
      </c>
      <c r="B258" s="14">
        <v>4.2</v>
      </c>
      <c r="C258" s="120">
        <v>35.9</v>
      </c>
      <c r="F258" s="120">
        <v>35.9</v>
      </c>
      <c r="G258" s="14">
        <f t="shared" si="13"/>
        <v>8.5476190476190474</v>
      </c>
      <c r="H258" s="14">
        <v>6.7200000000000006</v>
      </c>
      <c r="I258" s="14">
        <f t="shared" si="12"/>
        <v>5.3422619047619042</v>
      </c>
      <c r="O258" s="12" t="s">
        <v>32</v>
      </c>
      <c r="P258" s="12"/>
      <c r="Q258" s="27"/>
      <c r="AB258" s="67"/>
    </row>
    <row r="259" spans="1:28" ht="14.25" customHeight="1" x14ac:dyDescent="0.25">
      <c r="A259" s="13">
        <v>41131</v>
      </c>
      <c r="B259" s="14">
        <v>2.94</v>
      </c>
      <c r="C259" s="120">
        <v>25.3</v>
      </c>
      <c r="F259" s="120">
        <v>25.3</v>
      </c>
      <c r="G259" s="14">
        <f t="shared" si="13"/>
        <v>8.6054421768707492</v>
      </c>
      <c r="H259" s="14">
        <v>4.7039999999999997</v>
      </c>
      <c r="I259" s="14">
        <f t="shared" si="12"/>
        <v>5.3784013605442178</v>
      </c>
      <c r="O259" s="11" t="s">
        <v>31</v>
      </c>
      <c r="AB259" s="67"/>
    </row>
    <row r="260" spans="1:28" ht="14.25" customHeight="1" x14ac:dyDescent="0.25">
      <c r="A260" s="13">
        <v>41134</v>
      </c>
      <c r="B260" s="14">
        <v>4.2</v>
      </c>
      <c r="C260" s="120">
        <v>36.700000000000003</v>
      </c>
      <c r="F260" s="120">
        <v>36.700000000000003</v>
      </c>
      <c r="G260" s="14">
        <f t="shared" si="13"/>
        <v>8.738095238095239</v>
      </c>
      <c r="H260" s="14">
        <v>6.7200000000000006</v>
      </c>
      <c r="I260" s="14">
        <f t="shared" si="12"/>
        <v>5.4613095238095237</v>
      </c>
      <c r="O260" s="12" t="s">
        <v>32</v>
      </c>
      <c r="P260" s="12"/>
      <c r="Q260" s="27"/>
      <c r="AB260" s="67"/>
    </row>
    <row r="261" spans="1:28" ht="14.25" customHeight="1" x14ac:dyDescent="0.25">
      <c r="A261" s="13">
        <v>41140</v>
      </c>
      <c r="B261" s="14">
        <v>4.2</v>
      </c>
      <c r="C261" s="120">
        <v>36.9</v>
      </c>
      <c r="F261" s="120">
        <v>36.9</v>
      </c>
      <c r="G261" s="14">
        <f t="shared" si="13"/>
        <v>8.7857142857142847</v>
      </c>
      <c r="H261" s="14">
        <v>6.7200000000000006</v>
      </c>
      <c r="I261" s="14">
        <f t="shared" si="12"/>
        <v>5.4910714285714279</v>
      </c>
      <c r="O261" s="12" t="s">
        <v>32</v>
      </c>
      <c r="P261" s="12"/>
      <c r="Q261" s="27"/>
      <c r="AB261" s="67"/>
    </row>
    <row r="262" spans="1:28" ht="14.25" customHeight="1" x14ac:dyDescent="0.25">
      <c r="A262" s="13">
        <v>41143</v>
      </c>
      <c r="B262" s="14">
        <v>4.2</v>
      </c>
      <c r="C262" s="120">
        <v>36.4</v>
      </c>
      <c r="F262" s="120">
        <v>36.4</v>
      </c>
      <c r="G262" s="14">
        <f t="shared" si="13"/>
        <v>8.6666666666666661</v>
      </c>
      <c r="H262" s="14">
        <v>6.7200000000000006</v>
      </c>
      <c r="I262" s="14">
        <f t="shared" si="12"/>
        <v>5.4166666666666661</v>
      </c>
      <c r="O262" s="12" t="s">
        <v>32</v>
      </c>
      <c r="P262" s="12"/>
      <c r="Q262" s="27"/>
      <c r="AB262" s="67"/>
    </row>
    <row r="263" spans="1:28" ht="14.25" customHeight="1" x14ac:dyDescent="0.25">
      <c r="A263" s="13">
        <v>41147</v>
      </c>
      <c r="B263" s="14">
        <v>4.2</v>
      </c>
      <c r="C263" s="120">
        <v>35.799999999999997</v>
      </c>
      <c r="F263" s="120">
        <v>35.799999999999997</v>
      </c>
      <c r="G263" s="14">
        <f t="shared" si="13"/>
        <v>8.5238095238095219</v>
      </c>
      <c r="H263" s="14">
        <v>6.7200000000000006</v>
      </c>
      <c r="I263" s="14">
        <f t="shared" si="12"/>
        <v>5.3273809523809517</v>
      </c>
      <c r="O263" s="12" t="s">
        <v>32</v>
      </c>
      <c r="P263" s="12"/>
      <c r="Q263" s="27"/>
      <c r="AB263" s="67"/>
    </row>
    <row r="264" spans="1:28" ht="14.25" customHeight="1" x14ac:dyDescent="0.25">
      <c r="A264" s="13">
        <v>41150</v>
      </c>
      <c r="B264" s="14">
        <v>4.2</v>
      </c>
      <c r="C264" s="120">
        <v>35.799999999999997</v>
      </c>
      <c r="F264" s="120">
        <v>35.799999999999997</v>
      </c>
      <c r="G264" s="14">
        <f t="shared" si="13"/>
        <v>8.5238095238095219</v>
      </c>
      <c r="H264" s="14">
        <v>6.7200000000000006</v>
      </c>
      <c r="I264" s="14">
        <f t="shared" si="12"/>
        <v>5.3273809523809517</v>
      </c>
      <c r="O264" s="12" t="s">
        <v>33</v>
      </c>
      <c r="P264" s="12"/>
      <c r="Q264" s="27"/>
      <c r="AB264" s="67"/>
    </row>
    <row r="265" spans="1:28" ht="14.25" customHeight="1" x14ac:dyDescent="0.25">
      <c r="A265" s="13">
        <v>41156</v>
      </c>
      <c r="B265" s="14">
        <v>1.4</v>
      </c>
      <c r="C265" s="120">
        <v>10.6</v>
      </c>
      <c r="F265" s="120">
        <v>10.6</v>
      </c>
      <c r="G265" s="14">
        <f t="shared" si="13"/>
        <v>7.5714285714285721</v>
      </c>
      <c r="H265" s="14">
        <v>2.2399999999999998</v>
      </c>
      <c r="I265" s="14">
        <f t="shared" si="12"/>
        <v>4.7321428571428577</v>
      </c>
      <c r="O265" s="11" t="s">
        <v>83</v>
      </c>
      <c r="AB265" s="67"/>
    </row>
    <row r="266" spans="1:28" ht="14.25" customHeight="1" x14ac:dyDescent="0.25">
      <c r="A266" s="13">
        <v>41156</v>
      </c>
      <c r="B266" s="14">
        <v>1.4</v>
      </c>
      <c r="C266" s="120">
        <v>12.1</v>
      </c>
      <c r="F266" s="120">
        <v>12.1</v>
      </c>
      <c r="G266" s="14">
        <f t="shared" si="13"/>
        <v>8.6428571428571423</v>
      </c>
      <c r="H266" s="14">
        <v>2.2399999999999998</v>
      </c>
      <c r="I266" s="14">
        <f t="shared" si="12"/>
        <v>5.4017857142857144</v>
      </c>
      <c r="O266" s="11" t="s">
        <v>84</v>
      </c>
      <c r="AB266" s="67"/>
    </row>
    <row r="267" spans="1:28" ht="14.25" customHeight="1" x14ac:dyDescent="0.25">
      <c r="A267" s="13">
        <v>41164</v>
      </c>
      <c r="B267" s="14">
        <v>4.2</v>
      </c>
      <c r="C267" s="120">
        <v>37</v>
      </c>
      <c r="F267" s="120">
        <v>37</v>
      </c>
      <c r="G267" s="14">
        <f t="shared" si="13"/>
        <v>8.8095238095238084</v>
      </c>
      <c r="H267" s="14">
        <v>6.7200000000000006</v>
      </c>
      <c r="I267" s="14">
        <f t="shared" si="12"/>
        <v>5.5059523809523805</v>
      </c>
      <c r="O267" s="12" t="s">
        <v>32</v>
      </c>
      <c r="P267" s="12"/>
      <c r="Q267" s="27"/>
      <c r="AB267" s="67"/>
    </row>
    <row r="268" spans="1:28" ht="14.25" customHeight="1" x14ac:dyDescent="0.25">
      <c r="A268" s="13">
        <v>41168</v>
      </c>
      <c r="B268" s="14">
        <v>4.2</v>
      </c>
      <c r="C268" s="120">
        <v>34.700000000000003</v>
      </c>
      <c r="F268" s="120">
        <v>34.700000000000003</v>
      </c>
      <c r="G268" s="14">
        <f t="shared" si="13"/>
        <v>8.2619047619047628</v>
      </c>
      <c r="H268" s="14">
        <v>6.7200000000000006</v>
      </c>
      <c r="I268" s="14">
        <f t="shared" si="12"/>
        <v>5.1636904761904763</v>
      </c>
      <c r="O268" s="12" t="s">
        <v>32</v>
      </c>
      <c r="P268" s="12"/>
      <c r="Q268" s="27"/>
      <c r="AB268" s="67"/>
    </row>
    <row r="269" spans="1:28" ht="14.25" customHeight="1" x14ac:dyDescent="0.25">
      <c r="A269" s="13">
        <v>41180</v>
      </c>
      <c r="B269" s="14">
        <v>4.2</v>
      </c>
      <c r="C269" s="120">
        <v>36.200000000000003</v>
      </c>
      <c r="F269" s="120">
        <v>36.200000000000003</v>
      </c>
      <c r="G269" s="14">
        <f t="shared" si="13"/>
        <v>8.6190476190476186</v>
      </c>
      <c r="H269" s="14">
        <v>6.7200000000000006</v>
      </c>
      <c r="I269" s="14">
        <f t="shared" si="12"/>
        <v>5.3869047619047619</v>
      </c>
      <c r="O269" s="6" t="s">
        <v>6</v>
      </c>
      <c r="P269" s="6"/>
      <c r="Q269" s="5">
        <f>B269</f>
        <v>4.2</v>
      </c>
      <c r="AB269" s="67"/>
    </row>
    <row r="270" spans="1:28" ht="14.25" customHeight="1" x14ac:dyDescent="0.25">
      <c r="A270" s="13">
        <v>41183</v>
      </c>
      <c r="B270" s="14">
        <v>4.2</v>
      </c>
      <c r="C270" s="120">
        <v>36.299999999999997</v>
      </c>
      <c r="F270" s="120">
        <v>36.299999999999997</v>
      </c>
      <c r="G270" s="14">
        <f t="shared" si="13"/>
        <v>8.6428571428571423</v>
      </c>
      <c r="H270" s="14">
        <v>6.7200000000000006</v>
      </c>
      <c r="I270" s="14">
        <f t="shared" si="12"/>
        <v>5.4017857142857135</v>
      </c>
      <c r="O270" s="12" t="s">
        <v>32</v>
      </c>
      <c r="P270" s="12"/>
      <c r="Q270" s="27">
        <f t="shared" ref="Q270:Q301" si="14">Q269+B270</f>
        <v>8.4</v>
      </c>
      <c r="AB270" s="67"/>
    </row>
    <row r="271" spans="1:28" ht="14.25" customHeight="1" x14ac:dyDescent="0.25">
      <c r="A271" s="13">
        <v>41186</v>
      </c>
      <c r="B271" s="14">
        <v>4.2</v>
      </c>
      <c r="C271" s="120">
        <v>35.799999999999997</v>
      </c>
      <c r="F271" s="120">
        <v>35.799999999999997</v>
      </c>
      <c r="G271" s="14">
        <f t="shared" si="13"/>
        <v>8.5238095238095219</v>
      </c>
      <c r="H271" s="14">
        <v>6.7200000000000006</v>
      </c>
      <c r="I271" s="14">
        <f t="shared" si="12"/>
        <v>5.3273809523809517</v>
      </c>
      <c r="O271" s="12" t="s">
        <v>32</v>
      </c>
      <c r="P271" s="12"/>
      <c r="Q271" s="27">
        <f t="shared" si="14"/>
        <v>12.600000000000001</v>
      </c>
      <c r="AB271" s="67"/>
    </row>
    <row r="272" spans="1:28" ht="14.25" customHeight="1" x14ac:dyDescent="0.25">
      <c r="A272" s="13">
        <v>41190</v>
      </c>
      <c r="B272" s="14">
        <v>4.2</v>
      </c>
      <c r="C272" s="120">
        <v>36.5</v>
      </c>
      <c r="F272" s="120">
        <v>36.5</v>
      </c>
      <c r="G272" s="14">
        <f t="shared" si="13"/>
        <v>8.6904761904761898</v>
      </c>
      <c r="H272" s="14">
        <v>6.7200000000000006</v>
      </c>
      <c r="I272" s="14">
        <f t="shared" si="12"/>
        <v>5.4315476190476186</v>
      </c>
      <c r="O272" s="12" t="s">
        <v>32</v>
      </c>
      <c r="P272" s="12"/>
      <c r="Q272" s="27">
        <f t="shared" si="14"/>
        <v>16.8</v>
      </c>
      <c r="AB272" s="67"/>
    </row>
    <row r="273" spans="1:28" ht="14.25" customHeight="1" x14ac:dyDescent="0.25">
      <c r="A273" s="13">
        <v>41193</v>
      </c>
      <c r="B273" s="14">
        <v>4.2</v>
      </c>
      <c r="C273" s="120">
        <v>36.4</v>
      </c>
      <c r="F273" s="120">
        <v>36.4</v>
      </c>
      <c r="G273" s="14">
        <f t="shared" si="13"/>
        <v>8.6666666666666661</v>
      </c>
      <c r="H273" s="14">
        <v>6.7200000000000006</v>
      </c>
      <c r="I273" s="14">
        <f t="shared" si="12"/>
        <v>5.4166666666666661</v>
      </c>
      <c r="O273" s="12" t="s">
        <v>32</v>
      </c>
      <c r="P273" s="12"/>
      <c r="Q273" s="27">
        <f t="shared" si="14"/>
        <v>21</v>
      </c>
      <c r="AB273" s="67"/>
    </row>
    <row r="274" spans="1:28" ht="14.25" customHeight="1" x14ac:dyDescent="0.25">
      <c r="A274" s="13">
        <v>41198</v>
      </c>
      <c r="B274" s="14">
        <v>4.2</v>
      </c>
      <c r="C274" s="120">
        <v>35.4</v>
      </c>
      <c r="F274" s="120">
        <v>35.4</v>
      </c>
      <c r="G274" s="14">
        <f t="shared" si="13"/>
        <v>8.428571428571427</v>
      </c>
      <c r="H274" s="14">
        <v>6.7200000000000006</v>
      </c>
      <c r="I274" s="14">
        <f t="shared" si="12"/>
        <v>5.2678571428571423</v>
      </c>
      <c r="O274" s="12" t="s">
        <v>32</v>
      </c>
      <c r="P274" s="12"/>
      <c r="Q274" s="27">
        <f t="shared" si="14"/>
        <v>25.2</v>
      </c>
      <c r="AB274" s="67"/>
    </row>
    <row r="275" spans="1:28" ht="14.25" customHeight="1" x14ac:dyDescent="0.25">
      <c r="A275" s="13">
        <v>41201</v>
      </c>
      <c r="B275" s="14">
        <v>4.2</v>
      </c>
      <c r="C275" s="120">
        <v>35.1</v>
      </c>
      <c r="F275" s="120">
        <v>35.1</v>
      </c>
      <c r="G275" s="14">
        <f t="shared" si="13"/>
        <v>8.3571428571428577</v>
      </c>
      <c r="H275" s="14">
        <v>6.7200000000000006</v>
      </c>
      <c r="I275" s="14">
        <f t="shared" si="12"/>
        <v>5.2232142857142856</v>
      </c>
      <c r="O275" s="12" t="s">
        <v>50</v>
      </c>
      <c r="P275" s="12"/>
      <c r="Q275" s="27">
        <f t="shared" si="14"/>
        <v>29.4</v>
      </c>
      <c r="AB275" s="67"/>
    </row>
    <row r="276" spans="1:28" ht="14.25" customHeight="1" x14ac:dyDescent="0.25">
      <c r="A276" s="13">
        <v>41230</v>
      </c>
      <c r="B276" s="14">
        <v>4.2</v>
      </c>
      <c r="C276" s="120">
        <v>37.9</v>
      </c>
      <c r="F276" s="120">
        <v>37.9</v>
      </c>
      <c r="G276" s="14">
        <f t="shared" si="13"/>
        <v>9.0238095238095237</v>
      </c>
      <c r="H276" s="14">
        <v>6.7200000000000006</v>
      </c>
      <c r="I276" s="14">
        <f t="shared" si="12"/>
        <v>5.6398809523809517</v>
      </c>
      <c r="O276" s="12" t="s">
        <v>32</v>
      </c>
      <c r="P276" s="12"/>
      <c r="Q276" s="27">
        <f t="shared" si="14"/>
        <v>33.6</v>
      </c>
      <c r="AB276" s="67"/>
    </row>
    <row r="277" spans="1:28" ht="14.25" customHeight="1" x14ac:dyDescent="0.25">
      <c r="A277" s="13">
        <v>41231</v>
      </c>
      <c r="B277" s="14">
        <v>4.2</v>
      </c>
      <c r="C277" s="120">
        <v>39.5</v>
      </c>
      <c r="F277" s="120">
        <v>39.5</v>
      </c>
      <c r="G277" s="14">
        <f t="shared" si="13"/>
        <v>9.4047619047619051</v>
      </c>
      <c r="H277" s="14">
        <v>6.7200000000000006</v>
      </c>
      <c r="I277" s="14">
        <f t="shared" si="12"/>
        <v>5.8779761904761898</v>
      </c>
      <c r="O277" s="12" t="s">
        <v>49</v>
      </c>
      <c r="P277" s="12"/>
      <c r="Q277" s="27">
        <f t="shared" si="14"/>
        <v>37.800000000000004</v>
      </c>
      <c r="AB277" s="67"/>
    </row>
    <row r="278" spans="1:28" ht="14.25" customHeight="1" x14ac:dyDescent="0.25">
      <c r="A278" s="13">
        <v>41293</v>
      </c>
      <c r="B278" s="14">
        <v>4.2</v>
      </c>
      <c r="C278" s="120">
        <v>40.200000000000003</v>
      </c>
      <c r="F278" s="120">
        <v>40.200000000000003</v>
      </c>
      <c r="G278" s="14">
        <f t="shared" si="13"/>
        <v>9.5714285714285712</v>
      </c>
      <c r="H278" s="14">
        <v>6.7200000000000006</v>
      </c>
      <c r="I278" s="14">
        <f t="shared" si="12"/>
        <v>5.9821428571428568</v>
      </c>
      <c r="O278" s="12" t="s">
        <v>32</v>
      </c>
      <c r="P278" s="12"/>
      <c r="Q278" s="27">
        <f t="shared" si="14"/>
        <v>42.000000000000007</v>
      </c>
      <c r="AB278" s="67"/>
    </row>
    <row r="279" spans="1:28" ht="14.25" customHeight="1" x14ac:dyDescent="0.25">
      <c r="A279" s="13">
        <v>41297</v>
      </c>
      <c r="B279" s="14">
        <v>4.2</v>
      </c>
      <c r="C279" s="120">
        <v>39.5</v>
      </c>
      <c r="F279" s="120">
        <v>39.5</v>
      </c>
      <c r="G279" s="14">
        <f t="shared" si="13"/>
        <v>9.4047619047619051</v>
      </c>
      <c r="H279" s="14">
        <v>6.7200000000000006</v>
      </c>
      <c r="I279" s="14">
        <f t="shared" si="12"/>
        <v>5.8779761904761898</v>
      </c>
      <c r="O279" s="12" t="s">
        <v>32</v>
      </c>
      <c r="P279" s="12"/>
      <c r="Q279" s="27">
        <f t="shared" si="14"/>
        <v>46.20000000000001</v>
      </c>
      <c r="AB279" s="67"/>
    </row>
    <row r="280" spans="1:28" ht="14.25" customHeight="1" x14ac:dyDescent="0.25">
      <c r="A280" s="13">
        <v>41300</v>
      </c>
      <c r="B280" s="14">
        <v>4.2</v>
      </c>
      <c r="C280" s="120">
        <v>38.6</v>
      </c>
      <c r="F280" s="120">
        <v>38.6</v>
      </c>
      <c r="G280" s="14">
        <f t="shared" si="13"/>
        <v>9.1904761904761898</v>
      </c>
      <c r="H280" s="14">
        <v>6.7200000000000006</v>
      </c>
      <c r="I280" s="14">
        <f t="shared" si="12"/>
        <v>5.7440476190476186</v>
      </c>
      <c r="O280" s="12" t="s">
        <v>32</v>
      </c>
      <c r="P280" s="12"/>
      <c r="Q280" s="27">
        <f t="shared" si="14"/>
        <v>50.400000000000013</v>
      </c>
      <c r="AB280" s="67"/>
    </row>
    <row r="281" spans="1:28" ht="14.25" customHeight="1" x14ac:dyDescent="0.25">
      <c r="A281" s="13">
        <v>41304</v>
      </c>
      <c r="B281" s="14">
        <v>4.2</v>
      </c>
      <c r="C281" s="120">
        <v>38.4</v>
      </c>
      <c r="F281" s="120">
        <v>38.4</v>
      </c>
      <c r="G281" s="14">
        <f t="shared" si="13"/>
        <v>9.1428571428571423</v>
      </c>
      <c r="H281" s="14">
        <v>6.7200000000000006</v>
      </c>
      <c r="I281" s="14">
        <f t="shared" si="12"/>
        <v>5.7142857142857135</v>
      </c>
      <c r="O281" s="12"/>
      <c r="P281" s="12"/>
      <c r="Q281" s="27">
        <f t="shared" si="14"/>
        <v>54.600000000000016</v>
      </c>
      <c r="AB281" s="67"/>
    </row>
    <row r="282" spans="1:28" ht="14.25" customHeight="1" x14ac:dyDescent="0.25">
      <c r="A282" s="13">
        <v>41308</v>
      </c>
      <c r="B282" s="14">
        <v>4.2</v>
      </c>
      <c r="C282" s="120">
        <v>37.9</v>
      </c>
      <c r="F282" s="120">
        <v>37.9</v>
      </c>
      <c r="G282" s="14">
        <f t="shared" si="13"/>
        <v>9.0238095238095237</v>
      </c>
      <c r="H282" s="14">
        <v>6.7200000000000006</v>
      </c>
      <c r="I282" s="14">
        <f t="shared" si="12"/>
        <v>5.6398809523809517</v>
      </c>
      <c r="O282" s="12" t="s">
        <v>32</v>
      </c>
      <c r="P282" s="12"/>
      <c r="Q282" s="27">
        <f t="shared" si="14"/>
        <v>58.800000000000018</v>
      </c>
      <c r="AB282" s="67"/>
    </row>
    <row r="283" spans="1:28" ht="14.25" customHeight="1" x14ac:dyDescent="0.25">
      <c r="A283" s="13">
        <v>41313</v>
      </c>
      <c r="B283" s="14">
        <v>4.2</v>
      </c>
      <c r="C283" s="120">
        <v>37.1</v>
      </c>
      <c r="F283" s="120">
        <v>37.1</v>
      </c>
      <c r="G283" s="14">
        <f t="shared" si="13"/>
        <v>8.8333333333333339</v>
      </c>
      <c r="H283" s="14">
        <v>6.7200000000000006</v>
      </c>
      <c r="I283" s="14">
        <f t="shared" si="12"/>
        <v>5.520833333333333</v>
      </c>
      <c r="O283" s="12" t="s">
        <v>32</v>
      </c>
      <c r="P283" s="12"/>
      <c r="Q283" s="27">
        <f t="shared" si="14"/>
        <v>63.000000000000021</v>
      </c>
      <c r="AB283" s="67"/>
    </row>
    <row r="284" spans="1:28" ht="14.25" customHeight="1" x14ac:dyDescent="0.25">
      <c r="A284" s="13">
        <v>41317</v>
      </c>
      <c r="B284" s="14">
        <v>4.2</v>
      </c>
      <c r="C284" s="120">
        <v>38</v>
      </c>
      <c r="F284" s="120">
        <v>38</v>
      </c>
      <c r="G284" s="14">
        <f t="shared" si="13"/>
        <v>9.0476190476190474</v>
      </c>
      <c r="H284" s="14">
        <v>6.7200000000000006</v>
      </c>
      <c r="I284" s="14">
        <f t="shared" si="12"/>
        <v>5.6547619047619042</v>
      </c>
      <c r="O284" s="12" t="s">
        <v>32</v>
      </c>
      <c r="P284" s="12"/>
      <c r="Q284" s="27">
        <f t="shared" si="14"/>
        <v>67.200000000000017</v>
      </c>
      <c r="AB284" s="67"/>
    </row>
    <row r="285" spans="1:28" ht="14.25" customHeight="1" x14ac:dyDescent="0.25">
      <c r="A285" s="13">
        <v>41321</v>
      </c>
      <c r="B285" s="14">
        <v>4.2</v>
      </c>
      <c r="C285" s="120">
        <v>38.1</v>
      </c>
      <c r="F285" s="120">
        <v>38.1</v>
      </c>
      <c r="G285" s="14">
        <f t="shared" si="13"/>
        <v>9.0714285714285712</v>
      </c>
      <c r="H285" s="14">
        <v>6.7200000000000006</v>
      </c>
      <c r="I285" s="14">
        <f t="shared" si="12"/>
        <v>5.6696428571428568</v>
      </c>
      <c r="O285" s="12" t="s">
        <v>48</v>
      </c>
      <c r="P285" s="12"/>
      <c r="Q285" s="27">
        <f t="shared" si="14"/>
        <v>71.40000000000002</v>
      </c>
      <c r="AB285" s="67"/>
    </row>
    <row r="286" spans="1:28" ht="14.25" customHeight="1" x14ac:dyDescent="0.25">
      <c r="A286" s="13">
        <v>41349</v>
      </c>
      <c r="B286" s="14">
        <v>4.2</v>
      </c>
      <c r="C286" s="120">
        <v>39.1</v>
      </c>
      <c r="F286" s="120">
        <v>39.1</v>
      </c>
      <c r="G286" s="14">
        <f t="shared" si="13"/>
        <v>9.3095238095238102</v>
      </c>
      <c r="H286" s="14">
        <v>6.7200000000000006</v>
      </c>
      <c r="I286" s="14">
        <f t="shared" si="12"/>
        <v>5.8184523809523805</v>
      </c>
      <c r="O286" s="12" t="s">
        <v>32</v>
      </c>
      <c r="P286" s="12"/>
      <c r="Q286" s="27">
        <f t="shared" si="14"/>
        <v>75.600000000000023</v>
      </c>
      <c r="AB286" s="67"/>
    </row>
    <row r="287" spans="1:28" ht="14.25" customHeight="1" x14ac:dyDescent="0.25">
      <c r="A287" s="13">
        <v>41354</v>
      </c>
      <c r="B287" s="14">
        <v>5</v>
      </c>
      <c r="C287" s="120">
        <v>47.2</v>
      </c>
      <c r="F287" s="120">
        <v>47.2</v>
      </c>
      <c r="G287" s="14">
        <f t="shared" si="13"/>
        <v>9.4400000000000013</v>
      </c>
      <c r="H287" s="14">
        <v>8</v>
      </c>
      <c r="I287" s="14">
        <f t="shared" si="12"/>
        <v>5.9</v>
      </c>
      <c r="O287" s="12"/>
      <c r="P287" s="12"/>
      <c r="Q287" s="27">
        <f t="shared" si="14"/>
        <v>80.600000000000023</v>
      </c>
      <c r="AB287" s="67"/>
    </row>
    <row r="288" spans="1:28" ht="14.25" customHeight="1" x14ac:dyDescent="0.25">
      <c r="A288" s="13">
        <v>41392</v>
      </c>
      <c r="B288" s="14">
        <v>5</v>
      </c>
      <c r="C288" s="120">
        <v>45.9</v>
      </c>
      <c r="F288" s="120">
        <v>45.9</v>
      </c>
      <c r="G288" s="14">
        <f t="shared" si="13"/>
        <v>9.18</v>
      </c>
      <c r="H288" s="14">
        <v>8</v>
      </c>
      <c r="I288" s="14">
        <f t="shared" si="12"/>
        <v>5.7374999999999998</v>
      </c>
      <c r="Q288" s="27">
        <f t="shared" si="14"/>
        <v>85.600000000000023</v>
      </c>
      <c r="AB288" s="67"/>
    </row>
    <row r="289" spans="1:28" ht="14.25" customHeight="1" x14ac:dyDescent="0.25">
      <c r="A289" s="13">
        <v>41397</v>
      </c>
      <c r="B289" s="14">
        <v>1.6</v>
      </c>
      <c r="C289" s="120">
        <v>14.8</v>
      </c>
      <c r="F289" s="120">
        <v>14.8</v>
      </c>
      <c r="G289" s="14">
        <f t="shared" si="13"/>
        <v>9.25</v>
      </c>
      <c r="H289" s="14">
        <v>2.5600000000000005</v>
      </c>
      <c r="I289" s="14">
        <f t="shared" si="12"/>
        <v>5.7812499999999991</v>
      </c>
      <c r="O289" s="12" t="s">
        <v>32</v>
      </c>
      <c r="P289" s="12"/>
      <c r="Q289" s="27">
        <f t="shared" si="14"/>
        <v>87.200000000000017</v>
      </c>
      <c r="AB289" s="67"/>
    </row>
    <row r="290" spans="1:28" ht="14.25" customHeight="1" x14ac:dyDescent="0.25">
      <c r="A290" s="13">
        <v>41425</v>
      </c>
      <c r="B290" s="14">
        <v>1.6</v>
      </c>
      <c r="C290" s="120">
        <v>14.7</v>
      </c>
      <c r="F290" s="120">
        <v>14.7</v>
      </c>
      <c r="G290" s="14">
        <f t="shared" si="13"/>
        <v>9.1874999999999982</v>
      </c>
      <c r="H290" s="14">
        <v>2.5600000000000005</v>
      </c>
      <c r="I290" s="14">
        <f t="shared" si="12"/>
        <v>5.7421874999999982</v>
      </c>
      <c r="O290" s="12" t="s">
        <v>36</v>
      </c>
      <c r="P290" s="12"/>
      <c r="Q290" s="27">
        <f t="shared" si="14"/>
        <v>88.800000000000011</v>
      </c>
      <c r="AB290" s="67"/>
    </row>
    <row r="291" spans="1:28" ht="14.25" customHeight="1" x14ac:dyDescent="0.25">
      <c r="A291" s="13">
        <v>41432</v>
      </c>
      <c r="B291" s="14">
        <v>1.6</v>
      </c>
      <c r="C291" s="120">
        <v>14.7</v>
      </c>
      <c r="F291" s="120">
        <v>14.7</v>
      </c>
      <c r="G291" s="14">
        <f t="shared" si="13"/>
        <v>9.1874999999999982</v>
      </c>
      <c r="H291" s="14">
        <v>2.5600000000000005</v>
      </c>
      <c r="I291" s="14">
        <f t="shared" si="12"/>
        <v>5.7421874999999982</v>
      </c>
      <c r="O291" s="12" t="s">
        <v>35</v>
      </c>
      <c r="P291" s="12"/>
      <c r="Q291" s="27">
        <f t="shared" si="14"/>
        <v>90.4</v>
      </c>
      <c r="AB291" s="67"/>
    </row>
    <row r="292" spans="1:28" ht="14.25" customHeight="1" x14ac:dyDescent="0.25">
      <c r="A292" s="13">
        <v>41461</v>
      </c>
      <c r="B292" s="14">
        <v>1.86</v>
      </c>
      <c r="C292" s="120">
        <v>16.600000000000001</v>
      </c>
      <c r="F292" s="120">
        <v>16.600000000000001</v>
      </c>
      <c r="G292" s="14">
        <f t="shared" si="13"/>
        <v>8.9247311827956999</v>
      </c>
      <c r="H292" s="14">
        <v>2.9760000000000004</v>
      </c>
      <c r="I292" s="14">
        <f t="shared" si="12"/>
        <v>5.5779569892473111</v>
      </c>
      <c r="O292" s="12" t="s">
        <v>34</v>
      </c>
      <c r="P292" s="12"/>
      <c r="Q292" s="27">
        <f t="shared" si="14"/>
        <v>92.26</v>
      </c>
      <c r="AB292" s="67"/>
    </row>
    <row r="293" spans="1:28" ht="14.25" customHeight="1" x14ac:dyDescent="0.25">
      <c r="A293" s="13">
        <v>41477</v>
      </c>
      <c r="B293" s="14">
        <v>5</v>
      </c>
      <c r="C293" s="120">
        <v>45.9</v>
      </c>
      <c r="F293" s="120">
        <v>45.9</v>
      </c>
      <c r="G293" s="14">
        <f t="shared" si="13"/>
        <v>9.18</v>
      </c>
      <c r="H293" s="14">
        <v>8</v>
      </c>
      <c r="I293" s="14">
        <f t="shared" si="12"/>
        <v>5.7374999999999998</v>
      </c>
      <c r="Q293" s="27">
        <f t="shared" si="14"/>
        <v>97.26</v>
      </c>
      <c r="AB293" s="67"/>
    </row>
    <row r="294" spans="1:28" ht="14.25" customHeight="1" x14ac:dyDescent="0.25">
      <c r="A294" s="13">
        <v>41505</v>
      </c>
      <c r="B294" s="14">
        <v>5.64</v>
      </c>
      <c r="C294" s="120">
        <v>65</v>
      </c>
      <c r="F294" s="120">
        <v>65</v>
      </c>
      <c r="G294" s="14">
        <f t="shared" si="13"/>
        <v>11.524822695035462</v>
      </c>
      <c r="H294" s="14">
        <v>9.0239999999999991</v>
      </c>
      <c r="I294" s="14">
        <f t="shared" si="12"/>
        <v>7.2030141843971638</v>
      </c>
      <c r="O294" s="11" t="s">
        <v>47</v>
      </c>
      <c r="Q294" s="27">
        <f t="shared" si="14"/>
        <v>102.9</v>
      </c>
      <c r="AB294" s="67"/>
    </row>
    <row r="295" spans="1:28" ht="14.25" customHeight="1" x14ac:dyDescent="0.25">
      <c r="A295" s="13">
        <v>41511</v>
      </c>
      <c r="B295" s="14">
        <v>3.8</v>
      </c>
      <c r="C295" s="120">
        <v>38.299999999999997</v>
      </c>
      <c r="F295" s="120">
        <v>38.299999999999997</v>
      </c>
      <c r="G295" s="14">
        <f t="shared" si="13"/>
        <v>10.078947368421053</v>
      </c>
      <c r="H295" s="14">
        <v>6.08</v>
      </c>
      <c r="I295" s="14">
        <f t="shared" si="12"/>
        <v>6.2993421052631575</v>
      </c>
      <c r="O295" s="12" t="s">
        <v>46</v>
      </c>
      <c r="P295" s="12"/>
      <c r="Q295" s="27">
        <f t="shared" si="14"/>
        <v>106.7</v>
      </c>
      <c r="AB295" s="67"/>
    </row>
    <row r="296" spans="1:28" ht="14.25" customHeight="1" x14ac:dyDescent="0.25">
      <c r="A296" s="13">
        <v>41519</v>
      </c>
      <c r="B296" s="14">
        <v>3.11</v>
      </c>
      <c r="C296" s="120">
        <v>35.6</v>
      </c>
      <c r="F296" s="120">
        <v>35.6</v>
      </c>
      <c r="G296" s="14">
        <f t="shared" si="13"/>
        <v>11.44694533762058</v>
      </c>
      <c r="H296" s="14">
        <v>4.976</v>
      </c>
      <c r="I296" s="14">
        <f t="shared" si="12"/>
        <v>7.154340836012862</v>
      </c>
      <c r="O296" s="11" t="s">
        <v>45</v>
      </c>
      <c r="Q296" s="27">
        <f t="shared" si="14"/>
        <v>109.81</v>
      </c>
      <c r="AB296" s="67"/>
    </row>
    <row r="297" spans="1:28" ht="14.25" customHeight="1" x14ac:dyDescent="0.25">
      <c r="A297" s="13">
        <v>41520</v>
      </c>
      <c r="B297" s="14">
        <v>2.81</v>
      </c>
      <c r="C297" s="120">
        <v>28.35</v>
      </c>
      <c r="F297" s="120">
        <v>28.35</v>
      </c>
      <c r="G297" s="14">
        <f t="shared" si="13"/>
        <v>10.08896797153025</v>
      </c>
      <c r="H297" s="14">
        <v>4.4960000000000004</v>
      </c>
      <c r="I297" s="14">
        <f t="shared" si="12"/>
        <v>6.3056049822064058</v>
      </c>
      <c r="O297" s="11" t="s">
        <v>45</v>
      </c>
      <c r="Q297" s="27">
        <f t="shared" si="14"/>
        <v>112.62</v>
      </c>
      <c r="AB297" s="67"/>
    </row>
    <row r="298" spans="1:28" ht="14.25" customHeight="1" x14ac:dyDescent="0.25">
      <c r="A298" s="13">
        <v>41522</v>
      </c>
      <c r="B298" s="14">
        <v>1.8</v>
      </c>
      <c r="C298" s="120">
        <v>19.2</v>
      </c>
      <c r="F298" s="120">
        <v>19.2</v>
      </c>
      <c r="G298" s="14">
        <f t="shared" si="13"/>
        <v>10.666666666666666</v>
      </c>
      <c r="H298" s="14">
        <v>2.8800000000000003</v>
      </c>
      <c r="I298" s="14">
        <f t="shared" ref="I298:I361" si="15">C298/H298</f>
        <v>6.6666666666666661</v>
      </c>
      <c r="O298" s="11" t="s">
        <v>44</v>
      </c>
      <c r="Q298" s="27">
        <f t="shared" si="14"/>
        <v>114.42</v>
      </c>
      <c r="AB298" s="67"/>
    </row>
    <row r="299" spans="1:28" ht="14.25" customHeight="1" x14ac:dyDescent="0.25">
      <c r="A299" s="13">
        <v>41525</v>
      </c>
      <c r="B299" s="14">
        <v>5.73</v>
      </c>
      <c r="C299" s="120">
        <v>64.150000000000006</v>
      </c>
      <c r="F299" s="120">
        <v>64.150000000000006</v>
      </c>
      <c r="G299" s="14">
        <f t="shared" si="13"/>
        <v>11.195462478184991</v>
      </c>
      <c r="H299" s="14">
        <v>9.168000000000001</v>
      </c>
      <c r="I299" s="14">
        <f t="shared" si="15"/>
        <v>6.9971640488656197</v>
      </c>
      <c r="O299" s="11" t="s">
        <v>43</v>
      </c>
      <c r="Q299" s="27">
        <f t="shared" si="14"/>
        <v>120.15</v>
      </c>
      <c r="AB299" s="67"/>
    </row>
    <row r="300" spans="1:28" ht="14.25" customHeight="1" x14ac:dyDescent="0.25">
      <c r="A300" s="13">
        <v>41527</v>
      </c>
      <c r="B300" s="14">
        <v>3.02</v>
      </c>
      <c r="C300" s="120">
        <v>27.2</v>
      </c>
      <c r="F300" s="120">
        <v>27.2</v>
      </c>
      <c r="G300" s="14">
        <f t="shared" si="13"/>
        <v>9.0066225165562912</v>
      </c>
      <c r="H300" s="14">
        <v>4.8320000000000007</v>
      </c>
      <c r="I300" s="14">
        <f t="shared" si="15"/>
        <v>5.6291390728476811</v>
      </c>
      <c r="O300" s="11" t="s">
        <v>43</v>
      </c>
      <c r="Q300" s="27">
        <f t="shared" si="14"/>
        <v>123.17</v>
      </c>
      <c r="AB300" s="67"/>
    </row>
    <row r="301" spans="1:28" ht="14.25" customHeight="1" x14ac:dyDescent="0.25">
      <c r="A301" s="13">
        <v>41529</v>
      </c>
      <c r="B301" s="14">
        <v>1.9</v>
      </c>
      <c r="C301" s="120">
        <v>15.6</v>
      </c>
      <c r="F301" s="120">
        <v>15.6</v>
      </c>
      <c r="G301" s="14">
        <f t="shared" si="13"/>
        <v>8.2105263157894743</v>
      </c>
      <c r="H301" s="14">
        <v>3.04</v>
      </c>
      <c r="I301" s="14">
        <f t="shared" si="15"/>
        <v>5.1315789473684212</v>
      </c>
      <c r="O301" s="11" t="s">
        <v>42</v>
      </c>
      <c r="Q301" s="27">
        <f t="shared" si="14"/>
        <v>125.07000000000001</v>
      </c>
      <c r="AB301" s="67"/>
    </row>
    <row r="302" spans="1:28" ht="14.25" customHeight="1" x14ac:dyDescent="0.25">
      <c r="A302" s="13">
        <v>41531</v>
      </c>
      <c r="B302" s="14">
        <v>6.3</v>
      </c>
      <c r="C302" s="120">
        <v>65.2</v>
      </c>
      <c r="F302" s="120">
        <v>65.2</v>
      </c>
      <c r="G302" s="14">
        <f t="shared" si="13"/>
        <v>10.34920634920635</v>
      </c>
      <c r="H302" s="14">
        <v>10.08</v>
      </c>
      <c r="I302" s="14">
        <f t="shared" si="15"/>
        <v>6.4682539682539684</v>
      </c>
      <c r="O302" s="11" t="s">
        <v>41</v>
      </c>
      <c r="Q302" s="27">
        <f t="shared" ref="Q302:Q333" si="16">Q301+B302</f>
        <v>131.37</v>
      </c>
      <c r="AB302" s="67"/>
    </row>
    <row r="303" spans="1:28" ht="14.25" customHeight="1" x14ac:dyDescent="0.25">
      <c r="A303" s="13">
        <v>41534</v>
      </c>
      <c r="B303" s="14">
        <v>4.9249999999999998</v>
      </c>
      <c r="C303" s="120">
        <v>49.5</v>
      </c>
      <c r="F303" s="120">
        <v>49.5</v>
      </c>
      <c r="G303" s="14">
        <f t="shared" si="13"/>
        <v>10.050761421319796</v>
      </c>
      <c r="H303" s="14">
        <v>7.88</v>
      </c>
      <c r="I303" s="14">
        <f t="shared" si="15"/>
        <v>6.281725888324873</v>
      </c>
      <c r="O303" s="12" t="s">
        <v>40</v>
      </c>
      <c r="P303" s="12"/>
      <c r="Q303" s="27">
        <f t="shared" si="16"/>
        <v>136.29500000000002</v>
      </c>
      <c r="AB303" s="67"/>
    </row>
    <row r="304" spans="1:28" ht="14.25" customHeight="1" x14ac:dyDescent="0.25">
      <c r="A304" s="13">
        <v>41537</v>
      </c>
      <c r="B304" s="14">
        <v>4.0999999999999996</v>
      </c>
      <c r="C304" s="120">
        <v>39.5</v>
      </c>
      <c r="F304" s="120">
        <v>39.5</v>
      </c>
      <c r="G304" s="14">
        <f t="shared" si="13"/>
        <v>9.6341463414634152</v>
      </c>
      <c r="H304" s="14">
        <v>6.56</v>
      </c>
      <c r="I304" s="14">
        <f t="shared" si="15"/>
        <v>6.0213414634146343</v>
      </c>
      <c r="O304" s="11" t="s">
        <v>39</v>
      </c>
      <c r="Q304" s="27">
        <f t="shared" si="16"/>
        <v>140.39500000000001</v>
      </c>
      <c r="AB304" s="67"/>
    </row>
    <row r="305" spans="1:28" ht="14.25" customHeight="1" x14ac:dyDescent="0.25">
      <c r="A305" s="13">
        <v>41547</v>
      </c>
      <c r="B305" s="14">
        <v>6.26</v>
      </c>
      <c r="C305" s="120">
        <v>69.599999999999994</v>
      </c>
      <c r="F305" s="120">
        <v>69.599999999999994</v>
      </c>
      <c r="G305" s="14">
        <f t="shared" si="13"/>
        <v>11.118210862619808</v>
      </c>
      <c r="H305" s="14">
        <v>10.016</v>
      </c>
      <c r="I305" s="14">
        <f t="shared" si="15"/>
        <v>6.9488817891373795</v>
      </c>
      <c r="O305" s="12" t="s">
        <v>38</v>
      </c>
      <c r="P305" s="12"/>
      <c r="Q305" s="27">
        <f t="shared" si="16"/>
        <v>146.655</v>
      </c>
      <c r="AB305" s="67"/>
    </row>
    <row r="306" spans="1:28" ht="14.25" customHeight="1" x14ac:dyDescent="0.25">
      <c r="A306" s="13">
        <v>41550</v>
      </c>
      <c r="B306" s="14">
        <v>2.0099999999999998</v>
      </c>
      <c r="C306" s="120">
        <v>18.5</v>
      </c>
      <c r="F306" s="120">
        <v>18.5</v>
      </c>
      <c r="G306" s="14">
        <f t="shared" si="13"/>
        <v>9.2039800995024894</v>
      </c>
      <c r="H306" s="14">
        <v>3.2159999999999997</v>
      </c>
      <c r="I306" s="14">
        <f t="shared" si="15"/>
        <v>5.7524875621890548</v>
      </c>
      <c r="Q306" s="27">
        <f t="shared" si="16"/>
        <v>148.66499999999999</v>
      </c>
      <c r="AB306" s="67"/>
    </row>
    <row r="307" spans="1:28" ht="14.25" customHeight="1" x14ac:dyDescent="0.25">
      <c r="A307" s="13">
        <v>41553</v>
      </c>
      <c r="B307" s="14">
        <v>5.2</v>
      </c>
      <c r="C307" s="120">
        <v>52.5</v>
      </c>
      <c r="F307" s="120">
        <v>52.5</v>
      </c>
      <c r="G307" s="14">
        <f t="shared" si="13"/>
        <v>10.096153846153845</v>
      </c>
      <c r="H307" s="14">
        <v>8.32</v>
      </c>
      <c r="I307" s="14">
        <f t="shared" si="15"/>
        <v>6.3100961538461533</v>
      </c>
      <c r="Q307" s="27">
        <f t="shared" si="16"/>
        <v>153.86499999999998</v>
      </c>
      <c r="AB307" s="67"/>
    </row>
    <row r="308" spans="1:28" ht="14.25" customHeight="1" x14ac:dyDescent="0.25">
      <c r="A308" s="13">
        <v>41562</v>
      </c>
      <c r="B308" s="14">
        <v>6.28</v>
      </c>
      <c r="C308" s="120">
        <v>66.5</v>
      </c>
      <c r="F308" s="120">
        <v>66.5</v>
      </c>
      <c r="G308" s="14">
        <f t="shared" si="13"/>
        <v>10.589171974522293</v>
      </c>
      <c r="H308" s="14">
        <v>10.048000000000002</v>
      </c>
      <c r="I308" s="14">
        <f t="shared" si="15"/>
        <v>6.6182324840764322</v>
      </c>
      <c r="Q308" s="27">
        <f t="shared" si="16"/>
        <v>160.14499999999998</v>
      </c>
      <c r="AB308" s="67"/>
    </row>
    <row r="309" spans="1:28" ht="14.25" customHeight="1" x14ac:dyDescent="0.25">
      <c r="A309" s="13">
        <v>41564</v>
      </c>
      <c r="B309" s="14">
        <v>4.62</v>
      </c>
      <c r="C309" s="120">
        <v>45.7</v>
      </c>
      <c r="F309" s="120">
        <v>45.7</v>
      </c>
      <c r="G309" s="14">
        <f t="shared" si="13"/>
        <v>9.891774891774892</v>
      </c>
      <c r="H309" s="14">
        <v>7.3920000000000003</v>
      </c>
      <c r="I309" s="14">
        <f t="shared" si="15"/>
        <v>6.1823593073593077</v>
      </c>
      <c r="Q309" s="27">
        <f t="shared" si="16"/>
        <v>164.76499999999999</v>
      </c>
      <c r="AB309" s="67"/>
    </row>
    <row r="310" spans="1:28" ht="14.25" customHeight="1" x14ac:dyDescent="0.25">
      <c r="A310" s="13">
        <v>41567</v>
      </c>
      <c r="B310" s="14">
        <v>6.27</v>
      </c>
      <c r="C310" s="120">
        <v>65.3</v>
      </c>
      <c r="F310" s="120">
        <v>65.3</v>
      </c>
      <c r="G310" s="14">
        <f t="shared" si="13"/>
        <v>10.414673046251995</v>
      </c>
      <c r="H310" s="14">
        <v>10.032</v>
      </c>
      <c r="I310" s="14">
        <f t="shared" si="15"/>
        <v>6.5091706539074954</v>
      </c>
      <c r="Q310" s="27">
        <f t="shared" si="16"/>
        <v>171.035</v>
      </c>
      <c r="AB310" s="67"/>
    </row>
    <row r="311" spans="1:28" ht="14.25" customHeight="1" x14ac:dyDescent="0.25">
      <c r="A311" s="13">
        <v>41569</v>
      </c>
      <c r="B311" s="14">
        <v>2.29</v>
      </c>
      <c r="C311" s="120">
        <v>22.2</v>
      </c>
      <c r="F311" s="120">
        <v>22.2</v>
      </c>
      <c r="G311" s="14">
        <f t="shared" si="13"/>
        <v>9.6943231441048034</v>
      </c>
      <c r="H311" s="14">
        <v>3.6640000000000001</v>
      </c>
      <c r="I311" s="14">
        <f t="shared" si="15"/>
        <v>6.0589519650655017</v>
      </c>
      <c r="Q311" s="27">
        <f t="shared" si="16"/>
        <v>173.32499999999999</v>
      </c>
      <c r="AB311" s="67"/>
    </row>
    <row r="312" spans="1:28" ht="14.25" customHeight="1" x14ac:dyDescent="0.25">
      <c r="A312" s="13">
        <v>41574</v>
      </c>
      <c r="B312" s="14">
        <v>6</v>
      </c>
      <c r="C312" s="120">
        <v>62</v>
      </c>
      <c r="F312" s="120">
        <v>62</v>
      </c>
      <c r="G312" s="14">
        <f t="shared" si="13"/>
        <v>10.333333333333334</v>
      </c>
      <c r="H312" s="14">
        <v>9.6000000000000014</v>
      </c>
      <c r="I312" s="14">
        <f t="shared" si="15"/>
        <v>6.4583333333333321</v>
      </c>
      <c r="Q312" s="27">
        <f t="shared" si="16"/>
        <v>179.32499999999999</v>
      </c>
      <c r="AB312" s="67"/>
    </row>
    <row r="313" spans="1:28" ht="14.25" customHeight="1" x14ac:dyDescent="0.25">
      <c r="A313" s="13">
        <v>41576</v>
      </c>
      <c r="B313" s="14">
        <v>4.8</v>
      </c>
      <c r="C313" s="120">
        <v>47</v>
      </c>
      <c r="F313" s="120">
        <v>47</v>
      </c>
      <c r="G313" s="14">
        <f t="shared" si="13"/>
        <v>9.7916666666666679</v>
      </c>
      <c r="H313" s="14">
        <v>7.68</v>
      </c>
      <c r="I313" s="14">
        <f t="shared" si="15"/>
        <v>6.119791666666667</v>
      </c>
      <c r="Q313" s="27">
        <f t="shared" si="16"/>
        <v>184.125</v>
      </c>
      <c r="AB313" s="67"/>
    </row>
    <row r="314" spans="1:28" ht="14.25" customHeight="1" x14ac:dyDescent="0.25">
      <c r="A314" s="13">
        <v>41578</v>
      </c>
      <c r="B314" s="14">
        <v>5.71</v>
      </c>
      <c r="C314" s="120">
        <v>57.2</v>
      </c>
      <c r="F314" s="120">
        <v>57.2</v>
      </c>
      <c r="G314" s="14">
        <f t="shared" si="13"/>
        <v>10.017513134851139</v>
      </c>
      <c r="H314" s="14">
        <v>9.136000000000001</v>
      </c>
      <c r="I314" s="14">
        <f t="shared" si="15"/>
        <v>6.2609457092819607</v>
      </c>
      <c r="Q314" s="27">
        <f t="shared" si="16"/>
        <v>189.83500000000001</v>
      </c>
      <c r="AB314" s="67"/>
    </row>
    <row r="315" spans="1:28" ht="14.25" customHeight="1" x14ac:dyDescent="0.25">
      <c r="A315" s="13">
        <v>41581</v>
      </c>
      <c r="B315" s="14">
        <v>6.25</v>
      </c>
      <c r="C315" s="120">
        <v>63.9</v>
      </c>
      <c r="F315" s="120">
        <v>63.9</v>
      </c>
      <c r="G315" s="14">
        <f t="shared" si="13"/>
        <v>10.224</v>
      </c>
      <c r="H315" s="14">
        <v>10</v>
      </c>
      <c r="I315" s="14">
        <f t="shared" si="15"/>
        <v>6.39</v>
      </c>
      <c r="Q315" s="27">
        <f t="shared" si="16"/>
        <v>196.08500000000001</v>
      </c>
      <c r="AB315" s="67"/>
    </row>
    <row r="316" spans="1:28" ht="14.25" customHeight="1" x14ac:dyDescent="0.25">
      <c r="A316" s="13">
        <v>41583</v>
      </c>
      <c r="B316" s="14">
        <v>4.38</v>
      </c>
      <c r="C316" s="120">
        <v>43.3</v>
      </c>
      <c r="F316" s="120">
        <v>43.3</v>
      </c>
      <c r="G316" s="14">
        <f t="shared" si="13"/>
        <v>9.8858447488584478</v>
      </c>
      <c r="H316" s="14">
        <v>7.008</v>
      </c>
      <c r="I316" s="14">
        <f t="shared" si="15"/>
        <v>6.1786529680365296</v>
      </c>
      <c r="Q316" s="27">
        <f t="shared" si="16"/>
        <v>200.465</v>
      </c>
      <c r="AB316" s="67"/>
    </row>
    <row r="317" spans="1:28" ht="14.25" customHeight="1" x14ac:dyDescent="0.25">
      <c r="A317" s="13">
        <v>41585</v>
      </c>
      <c r="B317" s="14">
        <v>5.53</v>
      </c>
      <c r="C317" s="120">
        <v>54</v>
      </c>
      <c r="F317" s="120">
        <v>54</v>
      </c>
      <c r="G317" s="14">
        <f t="shared" si="13"/>
        <v>9.7649186256781189</v>
      </c>
      <c r="H317" s="14">
        <v>8.8480000000000008</v>
      </c>
      <c r="I317" s="14">
        <f t="shared" si="15"/>
        <v>6.1030741410488245</v>
      </c>
      <c r="Q317" s="27">
        <f t="shared" si="16"/>
        <v>205.995</v>
      </c>
      <c r="AB317" s="67"/>
    </row>
    <row r="318" spans="1:28" ht="14.25" customHeight="1" x14ac:dyDescent="0.25">
      <c r="A318" s="13">
        <v>41590</v>
      </c>
      <c r="B318" s="14">
        <v>4.84</v>
      </c>
      <c r="C318" s="120">
        <v>47.1</v>
      </c>
      <c r="F318" s="120">
        <v>47.1</v>
      </c>
      <c r="G318" s="14">
        <f t="shared" si="13"/>
        <v>9.7314049586776861</v>
      </c>
      <c r="H318" s="14">
        <v>7.7439999999999998</v>
      </c>
      <c r="I318" s="14">
        <f t="shared" si="15"/>
        <v>6.0821280991735538</v>
      </c>
      <c r="Q318" s="27">
        <f t="shared" si="16"/>
        <v>210.83500000000001</v>
      </c>
      <c r="AB318" s="67"/>
    </row>
    <row r="319" spans="1:28" ht="14.25" customHeight="1" x14ac:dyDescent="0.25">
      <c r="A319" s="13">
        <v>41592</v>
      </c>
      <c r="B319" s="14">
        <v>5.6812499999999995</v>
      </c>
      <c r="C319" s="120">
        <v>57.2</v>
      </c>
      <c r="F319" s="120">
        <v>57.2</v>
      </c>
      <c r="G319" s="14">
        <f t="shared" ref="G319:G382" si="17">IF(C319&lt;&gt;"",C319/B319,"")</f>
        <v>10.06820682068207</v>
      </c>
      <c r="H319" s="14">
        <f t="shared" ref="H319:H382" si="18">B319*1.6</f>
        <v>9.09</v>
      </c>
      <c r="I319" s="14">
        <f t="shared" si="15"/>
        <v>6.292629262926293</v>
      </c>
      <c r="Q319" s="27">
        <f t="shared" si="16"/>
        <v>216.51625000000001</v>
      </c>
      <c r="AB319" s="67"/>
    </row>
    <row r="320" spans="1:28" ht="14.25" customHeight="1" x14ac:dyDescent="0.25">
      <c r="A320" s="13">
        <v>41595</v>
      </c>
      <c r="B320" s="14">
        <v>6.2874999999999996</v>
      </c>
      <c r="C320" s="120">
        <v>61.6</v>
      </c>
      <c r="F320" s="120">
        <v>61.6</v>
      </c>
      <c r="G320" s="14">
        <f t="shared" si="17"/>
        <v>9.7972166998011936</v>
      </c>
      <c r="H320" s="14">
        <f t="shared" si="18"/>
        <v>10.06</v>
      </c>
      <c r="I320" s="14">
        <f t="shared" si="15"/>
        <v>6.1232604373757455</v>
      </c>
      <c r="Q320" s="27">
        <f t="shared" si="16"/>
        <v>222.80375000000001</v>
      </c>
      <c r="AB320" s="67"/>
    </row>
    <row r="321" spans="1:28" ht="14.25" customHeight="1" x14ac:dyDescent="0.25">
      <c r="A321" s="13">
        <v>41597</v>
      </c>
      <c r="B321" s="14">
        <v>4.4249999999999998</v>
      </c>
      <c r="C321" s="120">
        <v>43</v>
      </c>
      <c r="F321" s="120">
        <v>43</v>
      </c>
      <c r="G321" s="14">
        <f t="shared" si="17"/>
        <v>9.7175141242937855</v>
      </c>
      <c r="H321" s="14">
        <f t="shared" si="18"/>
        <v>7.08</v>
      </c>
      <c r="I321" s="14">
        <f t="shared" si="15"/>
        <v>6.0734463276836159</v>
      </c>
      <c r="Q321" s="27">
        <f t="shared" si="16"/>
        <v>227.22875000000002</v>
      </c>
      <c r="AB321" s="67"/>
    </row>
    <row r="322" spans="1:28" ht="14.25" customHeight="1" x14ac:dyDescent="0.25">
      <c r="A322" s="13">
        <v>41602</v>
      </c>
      <c r="B322" s="14">
        <v>5.9999999999999991</v>
      </c>
      <c r="C322" s="120">
        <v>63.1</v>
      </c>
      <c r="F322" s="120">
        <v>63.1</v>
      </c>
      <c r="G322" s="14">
        <f t="shared" si="17"/>
        <v>10.516666666666669</v>
      </c>
      <c r="H322" s="14">
        <f t="shared" si="18"/>
        <v>9.6</v>
      </c>
      <c r="I322" s="14">
        <f t="shared" si="15"/>
        <v>6.572916666666667</v>
      </c>
      <c r="Q322" s="27">
        <f t="shared" si="16"/>
        <v>233.22875000000002</v>
      </c>
      <c r="AB322" s="67"/>
    </row>
    <row r="323" spans="1:28" ht="14.25" customHeight="1" x14ac:dyDescent="0.25">
      <c r="A323" s="13">
        <v>41604</v>
      </c>
      <c r="B323" s="14">
        <v>4.7874999999999996</v>
      </c>
      <c r="C323" s="120">
        <v>45.9</v>
      </c>
      <c r="F323" s="120">
        <v>45.9</v>
      </c>
      <c r="G323" s="14">
        <f t="shared" si="17"/>
        <v>9.5874673629242828</v>
      </c>
      <c r="H323" s="14">
        <f t="shared" si="18"/>
        <v>7.66</v>
      </c>
      <c r="I323" s="14">
        <f t="shared" si="15"/>
        <v>5.9921671018276763</v>
      </c>
      <c r="Q323" s="27">
        <f t="shared" si="16"/>
        <v>238.01625000000001</v>
      </c>
      <c r="AB323" s="67"/>
    </row>
    <row r="324" spans="1:28" ht="14.25" customHeight="1" x14ac:dyDescent="0.25">
      <c r="A324" s="13">
        <v>41606</v>
      </c>
      <c r="B324" s="14">
        <v>5.7499999999999991</v>
      </c>
      <c r="C324" s="120">
        <v>57</v>
      </c>
      <c r="F324" s="120">
        <v>57</v>
      </c>
      <c r="G324" s="14">
        <f t="shared" si="17"/>
        <v>9.913043478260871</v>
      </c>
      <c r="H324" s="14">
        <f t="shared" si="18"/>
        <v>9.1999999999999993</v>
      </c>
      <c r="I324" s="14">
        <f t="shared" si="15"/>
        <v>6.1956521739130439</v>
      </c>
      <c r="Q324" s="27">
        <f t="shared" si="16"/>
        <v>243.76625000000001</v>
      </c>
      <c r="AB324" s="67"/>
    </row>
    <row r="325" spans="1:28" ht="14.25" customHeight="1" x14ac:dyDescent="0.25">
      <c r="A325" s="13">
        <v>41608</v>
      </c>
      <c r="B325" s="14">
        <v>6.2624999999999993</v>
      </c>
      <c r="C325" s="120">
        <v>60.3</v>
      </c>
      <c r="F325" s="120">
        <v>60.3</v>
      </c>
      <c r="G325" s="14">
        <f t="shared" si="17"/>
        <v>9.6287425149700603</v>
      </c>
      <c r="H325" s="14">
        <f t="shared" si="18"/>
        <v>10.02</v>
      </c>
      <c r="I325" s="14">
        <f t="shared" si="15"/>
        <v>6.0179640718562872</v>
      </c>
      <c r="Q325" s="27">
        <f t="shared" si="16"/>
        <v>250.02875</v>
      </c>
      <c r="AB325" s="67"/>
    </row>
    <row r="326" spans="1:28" ht="14.25" customHeight="1" x14ac:dyDescent="0.25">
      <c r="A326" s="13">
        <v>41618</v>
      </c>
      <c r="B326" s="14">
        <v>2.3937499999999998</v>
      </c>
      <c r="C326" s="120">
        <v>22</v>
      </c>
      <c r="F326" s="120">
        <v>22</v>
      </c>
      <c r="G326" s="14">
        <f t="shared" si="17"/>
        <v>9.190600522193213</v>
      </c>
      <c r="H326" s="14">
        <f t="shared" si="18"/>
        <v>3.83</v>
      </c>
      <c r="I326" s="14">
        <f t="shared" si="15"/>
        <v>5.7441253263707575</v>
      </c>
      <c r="Q326" s="27">
        <f t="shared" si="16"/>
        <v>252.42250000000001</v>
      </c>
      <c r="AB326" s="67"/>
    </row>
    <row r="327" spans="1:28" ht="14.25" customHeight="1" x14ac:dyDescent="0.25">
      <c r="A327" s="13">
        <v>41620</v>
      </c>
      <c r="B327" s="14">
        <v>4.3499999999999996</v>
      </c>
      <c r="C327" s="120">
        <v>43.9</v>
      </c>
      <c r="F327" s="120">
        <v>43.9</v>
      </c>
      <c r="G327" s="14">
        <f t="shared" si="17"/>
        <v>10.091954022988507</v>
      </c>
      <c r="H327" s="14">
        <f t="shared" si="18"/>
        <v>6.96</v>
      </c>
      <c r="I327" s="14">
        <f t="shared" si="15"/>
        <v>6.3074712643678161</v>
      </c>
      <c r="Q327" s="27">
        <f t="shared" si="16"/>
        <v>256.77250000000004</v>
      </c>
      <c r="AB327" s="67"/>
    </row>
    <row r="328" spans="1:28" ht="14.25" customHeight="1" x14ac:dyDescent="0.25">
      <c r="A328" s="13">
        <v>41623</v>
      </c>
      <c r="B328" s="14">
        <v>6.2687499999999989</v>
      </c>
      <c r="C328" s="120">
        <v>61.1</v>
      </c>
      <c r="F328" s="120">
        <v>61.1</v>
      </c>
      <c r="G328" s="14">
        <f t="shared" si="17"/>
        <v>9.7467597208374901</v>
      </c>
      <c r="H328" s="14">
        <f t="shared" si="18"/>
        <v>10.029999999999999</v>
      </c>
      <c r="I328" s="14">
        <f t="shared" si="15"/>
        <v>6.0917248255234302</v>
      </c>
      <c r="Q328" s="27">
        <f t="shared" si="16"/>
        <v>263.04125000000005</v>
      </c>
      <c r="AB328" s="67"/>
    </row>
    <row r="329" spans="1:28" ht="14.25" customHeight="1" x14ac:dyDescent="0.25">
      <c r="A329" s="13">
        <v>41625</v>
      </c>
      <c r="B329" s="14">
        <v>5.3</v>
      </c>
      <c r="C329" s="120">
        <v>53.9</v>
      </c>
      <c r="F329" s="120">
        <v>53.9</v>
      </c>
      <c r="G329" s="14">
        <f t="shared" si="17"/>
        <v>10.169811320754716</v>
      </c>
      <c r="H329" s="14">
        <f t="shared" si="18"/>
        <v>8.48</v>
      </c>
      <c r="I329" s="14">
        <f t="shared" si="15"/>
        <v>6.3561320754716979</v>
      </c>
      <c r="Q329" s="27">
        <f t="shared" si="16"/>
        <v>268.34125000000006</v>
      </c>
      <c r="AB329" s="67"/>
    </row>
    <row r="330" spans="1:28" ht="14.25" customHeight="1" x14ac:dyDescent="0.25">
      <c r="A330" s="13">
        <v>41631</v>
      </c>
      <c r="B330" s="14">
        <v>5.4437500000000005</v>
      </c>
      <c r="C330" s="120">
        <v>52.5</v>
      </c>
      <c r="F330" s="120">
        <v>52.5</v>
      </c>
      <c r="G330" s="14">
        <f t="shared" si="17"/>
        <v>9.6440872560275537</v>
      </c>
      <c r="H330" s="14">
        <f t="shared" si="18"/>
        <v>8.7100000000000009</v>
      </c>
      <c r="I330" s="14">
        <f t="shared" si="15"/>
        <v>6.027554535017221</v>
      </c>
      <c r="Q330" s="27">
        <f t="shared" si="16"/>
        <v>273.78500000000008</v>
      </c>
      <c r="AB330" s="67"/>
    </row>
    <row r="331" spans="1:28" ht="14.25" customHeight="1" x14ac:dyDescent="0.25">
      <c r="A331" s="13">
        <v>41635</v>
      </c>
      <c r="B331" s="14">
        <v>4.4812499999999993</v>
      </c>
      <c r="C331" s="120">
        <v>43.9</v>
      </c>
      <c r="F331" s="120">
        <v>43.9</v>
      </c>
      <c r="G331" s="14">
        <f t="shared" si="17"/>
        <v>9.7963737796373795</v>
      </c>
      <c r="H331" s="14">
        <f t="shared" si="18"/>
        <v>7.169999999999999</v>
      </c>
      <c r="I331" s="14">
        <f t="shared" si="15"/>
        <v>6.122733612273362</v>
      </c>
      <c r="Q331" s="27">
        <f t="shared" si="16"/>
        <v>278.26625000000007</v>
      </c>
      <c r="AB331" s="67"/>
    </row>
    <row r="332" spans="1:28" ht="14.25" customHeight="1" x14ac:dyDescent="0.25">
      <c r="A332" s="13">
        <v>41637</v>
      </c>
      <c r="B332" s="14">
        <v>6.2624999999999993</v>
      </c>
      <c r="C332" s="120">
        <v>58.6</v>
      </c>
      <c r="F332" s="120">
        <v>58.6</v>
      </c>
      <c r="G332" s="14">
        <f t="shared" si="17"/>
        <v>9.3572854291417187</v>
      </c>
      <c r="H332" s="14">
        <f t="shared" si="18"/>
        <v>10.02</v>
      </c>
      <c r="I332" s="14">
        <f t="shared" si="15"/>
        <v>5.8483033932135733</v>
      </c>
      <c r="O332" s="11" t="s">
        <v>37</v>
      </c>
      <c r="Q332" s="27">
        <f t="shared" si="16"/>
        <v>284.52875000000006</v>
      </c>
      <c r="AB332" s="67"/>
    </row>
    <row r="333" spans="1:28" ht="14.25" customHeight="1" x14ac:dyDescent="0.25">
      <c r="A333" s="13">
        <v>41641</v>
      </c>
      <c r="B333" s="14">
        <v>4.5374999999999996</v>
      </c>
      <c r="C333" s="120">
        <v>43.5</v>
      </c>
      <c r="F333" s="120">
        <v>43.5</v>
      </c>
      <c r="G333" s="14">
        <f t="shared" si="17"/>
        <v>9.5867768595041323</v>
      </c>
      <c r="H333" s="14">
        <f t="shared" si="18"/>
        <v>7.26</v>
      </c>
      <c r="I333" s="14">
        <f t="shared" si="15"/>
        <v>5.9917355371900829</v>
      </c>
      <c r="Q333" s="27">
        <f t="shared" si="16"/>
        <v>289.06625000000008</v>
      </c>
      <c r="AB333" s="67"/>
    </row>
    <row r="334" spans="1:28" ht="14.25" customHeight="1" x14ac:dyDescent="0.25">
      <c r="A334" s="13">
        <v>41656</v>
      </c>
      <c r="B334" s="14">
        <v>5.7125000000000004</v>
      </c>
      <c r="C334" s="120">
        <v>56</v>
      </c>
      <c r="F334" s="120">
        <v>56</v>
      </c>
      <c r="G334" s="14">
        <f t="shared" si="17"/>
        <v>9.8030634573304152</v>
      </c>
      <c r="H334" s="14">
        <f t="shared" si="18"/>
        <v>9.14</v>
      </c>
      <c r="I334" s="14">
        <f t="shared" si="15"/>
        <v>6.1269146608315097</v>
      </c>
      <c r="Q334" s="27">
        <f t="shared" ref="Q334:Q351" si="19">Q333+B334</f>
        <v>294.77875000000006</v>
      </c>
      <c r="AB334" s="67"/>
    </row>
    <row r="335" spans="1:28" ht="14.25" customHeight="1" x14ac:dyDescent="0.25">
      <c r="A335" s="13">
        <v>41658</v>
      </c>
      <c r="B335" s="14">
        <v>5.4562499999999998</v>
      </c>
      <c r="C335" s="120">
        <v>55.6</v>
      </c>
      <c r="F335" s="120">
        <v>55.6</v>
      </c>
      <c r="G335" s="14">
        <f t="shared" si="17"/>
        <v>10.190148911798397</v>
      </c>
      <c r="H335" s="14">
        <f t="shared" si="18"/>
        <v>8.73</v>
      </c>
      <c r="I335" s="14">
        <f t="shared" si="15"/>
        <v>6.3688430698739973</v>
      </c>
      <c r="Q335" s="27">
        <f t="shared" si="19"/>
        <v>300.23500000000007</v>
      </c>
      <c r="AB335" s="67"/>
    </row>
    <row r="336" spans="1:28" ht="14.25" customHeight="1" x14ac:dyDescent="0.25">
      <c r="A336" s="13">
        <v>41666</v>
      </c>
      <c r="B336" s="14">
        <v>4.5249999999999995</v>
      </c>
      <c r="C336" s="120">
        <v>45.8</v>
      </c>
      <c r="F336" s="120">
        <v>45.8</v>
      </c>
      <c r="G336" s="14">
        <f t="shared" si="17"/>
        <v>10.121546961325967</v>
      </c>
      <c r="H336" s="14">
        <f t="shared" si="18"/>
        <v>7.2399999999999993</v>
      </c>
      <c r="I336" s="14">
        <f t="shared" si="15"/>
        <v>6.3259668508287294</v>
      </c>
      <c r="Q336" s="27">
        <f t="shared" si="19"/>
        <v>304.76000000000005</v>
      </c>
      <c r="AB336" s="67"/>
    </row>
    <row r="337" spans="1:28" ht="14.25" customHeight="1" x14ac:dyDescent="0.25">
      <c r="A337" s="13">
        <v>41668</v>
      </c>
      <c r="B337" s="14">
        <v>2.4</v>
      </c>
      <c r="C337" s="120">
        <v>22.1</v>
      </c>
      <c r="F337" s="120">
        <v>22.1</v>
      </c>
      <c r="G337" s="14">
        <f t="shared" si="17"/>
        <v>9.2083333333333339</v>
      </c>
      <c r="H337" s="14">
        <f t="shared" si="18"/>
        <v>3.84</v>
      </c>
      <c r="I337" s="14">
        <f t="shared" si="15"/>
        <v>5.7552083333333339</v>
      </c>
      <c r="Q337" s="27">
        <f t="shared" si="19"/>
        <v>307.16000000000003</v>
      </c>
      <c r="AB337" s="67"/>
    </row>
    <row r="338" spans="1:28" ht="14.25" customHeight="1" x14ac:dyDescent="0.25">
      <c r="A338" s="13">
        <v>41672</v>
      </c>
      <c r="B338" s="14">
        <v>5.4437500000000005</v>
      </c>
      <c r="C338" s="120">
        <v>52.3</v>
      </c>
      <c r="F338" s="120">
        <v>52.3</v>
      </c>
      <c r="G338" s="14">
        <f t="shared" si="17"/>
        <v>9.6073478760045905</v>
      </c>
      <c r="H338" s="14">
        <f t="shared" si="18"/>
        <v>8.7100000000000009</v>
      </c>
      <c r="I338" s="14">
        <f t="shared" si="15"/>
        <v>6.0045924225028697</v>
      </c>
      <c r="Q338" s="27">
        <f t="shared" si="19"/>
        <v>312.60375000000005</v>
      </c>
      <c r="AB338" s="67"/>
    </row>
    <row r="339" spans="1:28" ht="14.25" customHeight="1" x14ac:dyDescent="0.25">
      <c r="A339" s="13">
        <v>41680</v>
      </c>
      <c r="B339" s="14">
        <v>5.0187499999999989</v>
      </c>
      <c r="C339" s="120">
        <v>47.7</v>
      </c>
      <c r="F339" s="120">
        <v>47.7</v>
      </c>
      <c r="G339" s="14">
        <f t="shared" si="17"/>
        <v>9.504358655043589</v>
      </c>
      <c r="H339" s="14">
        <f t="shared" si="18"/>
        <v>8.0299999999999994</v>
      </c>
      <c r="I339" s="14">
        <f t="shared" si="15"/>
        <v>5.9402241594022422</v>
      </c>
      <c r="Q339" s="27">
        <f t="shared" si="19"/>
        <v>317.62250000000006</v>
      </c>
      <c r="AB339" s="67"/>
    </row>
    <row r="340" spans="1:28" ht="14.25" customHeight="1" x14ac:dyDescent="0.25">
      <c r="A340" s="13">
        <v>41682</v>
      </c>
      <c r="B340" s="14">
        <v>5</v>
      </c>
      <c r="C340" s="120">
        <v>46</v>
      </c>
      <c r="F340" s="120">
        <v>46</v>
      </c>
      <c r="G340" s="14">
        <f t="shared" si="17"/>
        <v>9.1999999999999993</v>
      </c>
      <c r="H340" s="14">
        <f t="shared" si="18"/>
        <v>8</v>
      </c>
      <c r="I340" s="14">
        <f t="shared" si="15"/>
        <v>5.75</v>
      </c>
      <c r="Q340" s="27">
        <f t="shared" si="19"/>
        <v>322.62250000000006</v>
      </c>
      <c r="AB340" s="67"/>
    </row>
    <row r="341" spans="1:28" ht="14.25" customHeight="1" x14ac:dyDescent="0.25">
      <c r="A341" s="13">
        <v>41684</v>
      </c>
      <c r="B341" s="14">
        <v>5.0187499999999989</v>
      </c>
      <c r="C341" s="120">
        <v>51.8</v>
      </c>
      <c r="F341" s="120">
        <v>51.8</v>
      </c>
      <c r="G341" s="14">
        <f t="shared" si="17"/>
        <v>10.321295143212954</v>
      </c>
      <c r="H341" s="14">
        <f t="shared" si="18"/>
        <v>8.0299999999999994</v>
      </c>
      <c r="I341" s="14">
        <f t="shared" si="15"/>
        <v>6.4508094645080947</v>
      </c>
      <c r="Q341" s="27">
        <f t="shared" si="19"/>
        <v>327.64125000000007</v>
      </c>
      <c r="AB341" s="67"/>
    </row>
    <row r="342" spans="1:28" ht="14.25" customHeight="1" x14ac:dyDescent="0.25">
      <c r="A342" s="13">
        <v>41686</v>
      </c>
      <c r="B342" s="14">
        <v>4.375</v>
      </c>
      <c r="C342" s="120">
        <v>44</v>
      </c>
      <c r="F342" s="120">
        <v>44</v>
      </c>
      <c r="G342" s="14">
        <f t="shared" si="17"/>
        <v>10.057142857142857</v>
      </c>
      <c r="H342" s="14">
        <f t="shared" si="18"/>
        <v>7</v>
      </c>
      <c r="I342" s="14">
        <f t="shared" si="15"/>
        <v>6.2857142857142856</v>
      </c>
      <c r="Q342" s="27">
        <f t="shared" si="19"/>
        <v>332.01625000000007</v>
      </c>
      <c r="AB342" s="67"/>
    </row>
    <row r="343" spans="1:28" ht="14.25" customHeight="1" x14ac:dyDescent="0.25">
      <c r="A343" s="13">
        <v>41696</v>
      </c>
      <c r="B343" s="14">
        <v>4.2374999999999998</v>
      </c>
      <c r="C343" s="120">
        <v>41.8</v>
      </c>
      <c r="F343" s="120">
        <v>41.8</v>
      </c>
      <c r="G343" s="14">
        <f t="shared" si="17"/>
        <v>9.8643067846607675</v>
      </c>
      <c r="H343" s="14">
        <f t="shared" si="18"/>
        <v>6.78</v>
      </c>
      <c r="I343" s="14">
        <f t="shared" si="15"/>
        <v>6.165191740412979</v>
      </c>
      <c r="Q343" s="27">
        <f t="shared" si="19"/>
        <v>336.25375000000008</v>
      </c>
      <c r="AB343" s="67"/>
    </row>
    <row r="344" spans="1:28" ht="14.25" customHeight="1" x14ac:dyDescent="0.25">
      <c r="A344" s="13">
        <v>41700</v>
      </c>
      <c r="B344" s="14">
        <v>6.2562499999999996</v>
      </c>
      <c r="C344" s="120">
        <v>62.6</v>
      </c>
      <c r="F344" s="120">
        <v>62.6</v>
      </c>
      <c r="G344" s="14">
        <f t="shared" si="17"/>
        <v>10.005994005994006</v>
      </c>
      <c r="H344" s="14">
        <f t="shared" si="18"/>
        <v>10.01</v>
      </c>
      <c r="I344" s="14">
        <f t="shared" si="15"/>
        <v>6.2537462537462538</v>
      </c>
      <c r="Q344" s="27">
        <f t="shared" si="19"/>
        <v>342.5100000000001</v>
      </c>
      <c r="AB344" s="67"/>
    </row>
    <row r="345" spans="1:28" ht="14.25" customHeight="1" x14ac:dyDescent="0.25">
      <c r="A345" s="13">
        <v>41702</v>
      </c>
      <c r="B345" s="14">
        <v>3.1374999999999997</v>
      </c>
      <c r="C345" s="120">
        <v>27.3</v>
      </c>
      <c r="F345" s="120">
        <v>27.3</v>
      </c>
      <c r="G345" s="14">
        <f t="shared" si="17"/>
        <v>8.7011952191235071</v>
      </c>
      <c r="H345" s="14">
        <f t="shared" si="18"/>
        <v>5.0199999999999996</v>
      </c>
      <c r="I345" s="14">
        <f t="shared" si="15"/>
        <v>5.4382470119521917</v>
      </c>
      <c r="Q345" s="27">
        <f t="shared" si="19"/>
        <v>345.64750000000009</v>
      </c>
      <c r="AB345" s="67"/>
    </row>
    <row r="346" spans="1:28" ht="14.25" customHeight="1" x14ac:dyDescent="0.25">
      <c r="A346" s="13">
        <v>41707</v>
      </c>
      <c r="B346" s="14">
        <v>4.3937499999999998</v>
      </c>
      <c r="C346" s="120">
        <v>45.6</v>
      </c>
      <c r="F346" s="120">
        <v>45.6</v>
      </c>
      <c r="G346" s="14">
        <f t="shared" si="17"/>
        <v>10.378378378378379</v>
      </c>
      <c r="H346" s="14">
        <f t="shared" si="18"/>
        <v>7.03</v>
      </c>
      <c r="I346" s="14">
        <f t="shared" si="15"/>
        <v>6.4864864864864868</v>
      </c>
      <c r="Q346" s="27">
        <f t="shared" si="19"/>
        <v>350.0412500000001</v>
      </c>
      <c r="AB346" s="67"/>
    </row>
    <row r="347" spans="1:28" ht="14.25" customHeight="1" x14ac:dyDescent="0.25">
      <c r="A347" s="13">
        <v>41714</v>
      </c>
      <c r="B347" s="14">
        <v>5.3312499999999989</v>
      </c>
      <c r="C347" s="120">
        <v>55.7</v>
      </c>
      <c r="F347" s="120">
        <v>55.7</v>
      </c>
      <c r="G347" s="14">
        <f t="shared" si="17"/>
        <v>10.447831184056275</v>
      </c>
      <c r="H347" s="14">
        <f t="shared" si="18"/>
        <v>8.5299999999999994</v>
      </c>
      <c r="I347" s="14">
        <f t="shared" si="15"/>
        <v>6.5298944900351712</v>
      </c>
      <c r="Q347" s="27">
        <f t="shared" si="19"/>
        <v>355.37250000000012</v>
      </c>
      <c r="AB347" s="67"/>
    </row>
    <row r="348" spans="1:28" ht="14.25" customHeight="1" x14ac:dyDescent="0.25">
      <c r="A348" s="13">
        <v>41717</v>
      </c>
      <c r="B348" s="14">
        <v>2.2374999999999998</v>
      </c>
      <c r="C348" s="120">
        <v>22.3</v>
      </c>
      <c r="F348" s="120">
        <v>22.3</v>
      </c>
      <c r="G348" s="14">
        <f t="shared" si="17"/>
        <v>9.9664804469273758</v>
      </c>
      <c r="H348" s="14">
        <f t="shared" si="18"/>
        <v>3.58</v>
      </c>
      <c r="I348" s="14">
        <f t="shared" si="15"/>
        <v>6.2290502793296092</v>
      </c>
      <c r="Q348" s="27">
        <f t="shared" si="19"/>
        <v>357.61000000000013</v>
      </c>
      <c r="AB348" s="67"/>
    </row>
    <row r="349" spans="1:28" ht="14.25" customHeight="1" x14ac:dyDescent="0.25">
      <c r="A349" s="13">
        <v>41721</v>
      </c>
      <c r="B349" s="14">
        <v>5.3312499999999989</v>
      </c>
      <c r="C349" s="120">
        <v>56.1</v>
      </c>
      <c r="F349" s="120">
        <v>56.1</v>
      </c>
      <c r="G349" s="14">
        <f t="shared" si="17"/>
        <v>10.522860492379838</v>
      </c>
      <c r="H349" s="14">
        <f t="shared" si="18"/>
        <v>8.5299999999999994</v>
      </c>
      <c r="I349" s="14">
        <f t="shared" si="15"/>
        <v>6.5767878077373982</v>
      </c>
      <c r="Q349" s="27">
        <f t="shared" si="19"/>
        <v>362.94125000000014</v>
      </c>
      <c r="AB349" s="67"/>
    </row>
    <row r="350" spans="1:28" ht="14.25" customHeight="1" x14ac:dyDescent="0.25">
      <c r="A350" s="13">
        <v>41724</v>
      </c>
      <c r="B350" s="14">
        <v>3.6062499999999997</v>
      </c>
      <c r="C350" s="120">
        <v>34.9</v>
      </c>
      <c r="F350" s="120">
        <v>34.9</v>
      </c>
      <c r="G350" s="14">
        <f t="shared" si="17"/>
        <v>9.6776429809358753</v>
      </c>
      <c r="H350" s="14">
        <f t="shared" si="18"/>
        <v>5.77</v>
      </c>
      <c r="I350" s="14">
        <f t="shared" si="15"/>
        <v>6.0485268630849225</v>
      </c>
      <c r="Q350" s="27">
        <f t="shared" si="19"/>
        <v>366.54750000000013</v>
      </c>
      <c r="AB350" s="67"/>
    </row>
    <row r="351" spans="1:28" ht="14.25" customHeight="1" x14ac:dyDescent="0.25">
      <c r="A351" s="13">
        <v>41726</v>
      </c>
      <c r="B351" s="14">
        <v>1.7125000000000001</v>
      </c>
      <c r="C351" s="120">
        <v>15.4</v>
      </c>
      <c r="F351" s="120">
        <v>15.4</v>
      </c>
      <c r="G351" s="14">
        <f t="shared" si="17"/>
        <v>8.992700729927007</v>
      </c>
      <c r="H351" s="14">
        <f t="shared" si="18"/>
        <v>2.74</v>
      </c>
      <c r="I351" s="14">
        <f t="shared" si="15"/>
        <v>5.6204379562043796</v>
      </c>
      <c r="Q351" s="27">
        <f t="shared" si="19"/>
        <v>368.2600000000001</v>
      </c>
      <c r="AB351" s="67"/>
    </row>
    <row r="352" spans="1:28" ht="14.25" customHeight="1" x14ac:dyDescent="0.25">
      <c r="A352" s="13">
        <v>41728</v>
      </c>
      <c r="B352" s="14">
        <v>5.3374999999999995</v>
      </c>
      <c r="C352" s="120">
        <v>55.6</v>
      </c>
      <c r="F352" s="120">
        <v>55.6</v>
      </c>
      <c r="G352" s="14">
        <f t="shared" si="17"/>
        <v>10.416861826697893</v>
      </c>
      <c r="H352" s="14">
        <f t="shared" si="18"/>
        <v>8.5399999999999991</v>
      </c>
      <c r="I352" s="14">
        <f t="shared" si="15"/>
        <v>6.5105386416861837</v>
      </c>
      <c r="O352" s="25" t="s">
        <v>106</v>
      </c>
      <c r="P352" s="25"/>
      <c r="Q352" s="27">
        <f>B352</f>
        <v>5.3374999999999995</v>
      </c>
      <c r="AB352" s="67"/>
    </row>
    <row r="353" spans="1:28" ht="14.25" customHeight="1" x14ac:dyDescent="0.25">
      <c r="A353" s="13">
        <v>41737</v>
      </c>
      <c r="B353" s="14">
        <v>3.5749999999999997</v>
      </c>
      <c r="C353" s="120">
        <v>33</v>
      </c>
      <c r="F353" s="120">
        <v>33</v>
      </c>
      <c r="G353" s="14">
        <f t="shared" si="17"/>
        <v>9.2307692307692317</v>
      </c>
      <c r="H353" s="14">
        <f t="shared" si="18"/>
        <v>5.72</v>
      </c>
      <c r="I353" s="14">
        <f t="shared" si="15"/>
        <v>5.7692307692307692</v>
      </c>
      <c r="Q353" s="27">
        <f t="shared" ref="Q353:Q386" si="20">Q352+B353</f>
        <v>8.9124999999999996</v>
      </c>
      <c r="AB353" s="67"/>
    </row>
    <row r="354" spans="1:28" ht="14.25" customHeight="1" x14ac:dyDescent="0.25">
      <c r="A354" s="13">
        <v>41742</v>
      </c>
      <c r="B354" s="14">
        <v>5.3562500000000002</v>
      </c>
      <c r="C354" s="120">
        <v>52.8</v>
      </c>
      <c r="F354" s="120">
        <v>52.8</v>
      </c>
      <c r="G354" s="14">
        <f t="shared" si="17"/>
        <v>9.8576429404900807</v>
      </c>
      <c r="H354" s="14">
        <f t="shared" si="18"/>
        <v>8.57</v>
      </c>
      <c r="I354" s="14">
        <f t="shared" si="15"/>
        <v>6.1610268378063004</v>
      </c>
      <c r="Q354" s="27">
        <f t="shared" si="20"/>
        <v>14.268750000000001</v>
      </c>
      <c r="AB354" s="67"/>
    </row>
    <row r="355" spans="1:28" ht="14.25" customHeight="1" x14ac:dyDescent="0.25">
      <c r="A355" s="13">
        <v>41744</v>
      </c>
      <c r="B355" s="14">
        <v>3.6375000000000002</v>
      </c>
      <c r="C355" s="120">
        <v>35.6</v>
      </c>
      <c r="F355" s="120">
        <v>35.6</v>
      </c>
      <c r="G355" s="14">
        <f t="shared" si="17"/>
        <v>9.7869415807560145</v>
      </c>
      <c r="H355" s="14">
        <f t="shared" si="18"/>
        <v>5.82</v>
      </c>
      <c r="I355" s="14">
        <f t="shared" si="15"/>
        <v>6.1168384879725082</v>
      </c>
      <c r="Q355" s="27">
        <f t="shared" si="20"/>
        <v>17.90625</v>
      </c>
      <c r="AB355" s="67"/>
    </row>
    <row r="356" spans="1:28" ht="14.25" customHeight="1" x14ac:dyDescent="0.25">
      <c r="A356" s="13">
        <v>41747</v>
      </c>
      <c r="B356" s="14">
        <v>1.7249999999999999</v>
      </c>
      <c r="C356" s="120">
        <v>15.2</v>
      </c>
      <c r="F356" s="120">
        <v>15.2</v>
      </c>
      <c r="G356" s="14">
        <f t="shared" si="17"/>
        <v>8.8115942028985508</v>
      </c>
      <c r="H356" s="14">
        <f t="shared" si="18"/>
        <v>2.76</v>
      </c>
      <c r="I356" s="14">
        <f t="shared" si="15"/>
        <v>5.5072463768115947</v>
      </c>
      <c r="Q356" s="27">
        <f t="shared" si="20"/>
        <v>19.631250000000001</v>
      </c>
      <c r="AB356" s="67"/>
    </row>
    <row r="357" spans="1:28" ht="14.25" customHeight="1" x14ac:dyDescent="0.25">
      <c r="A357" s="13">
        <v>41747</v>
      </c>
      <c r="B357" s="14">
        <v>1.35</v>
      </c>
      <c r="C357" s="120">
        <v>13.6</v>
      </c>
      <c r="F357" s="120">
        <v>13.6</v>
      </c>
      <c r="G357" s="14">
        <f t="shared" si="17"/>
        <v>10.074074074074073</v>
      </c>
      <c r="H357" s="14">
        <f t="shared" si="18"/>
        <v>2.16</v>
      </c>
      <c r="I357" s="14">
        <f t="shared" si="15"/>
        <v>6.2962962962962958</v>
      </c>
      <c r="Q357" s="27">
        <f t="shared" si="20"/>
        <v>20.981250000000003</v>
      </c>
      <c r="AB357" s="67"/>
    </row>
    <row r="358" spans="1:28" ht="14.25" customHeight="1" x14ac:dyDescent="0.25">
      <c r="A358" s="13">
        <v>41750</v>
      </c>
      <c r="B358" s="14">
        <v>5.3249999999999993</v>
      </c>
      <c r="C358" s="120">
        <v>50.9</v>
      </c>
      <c r="F358" s="120">
        <v>50.9</v>
      </c>
      <c r="G358" s="14">
        <f t="shared" si="17"/>
        <v>9.55868544600939</v>
      </c>
      <c r="H358" s="14">
        <f t="shared" si="18"/>
        <v>8.52</v>
      </c>
      <c r="I358" s="14">
        <f t="shared" si="15"/>
        <v>5.9741784037558689</v>
      </c>
      <c r="Q358" s="27">
        <f t="shared" si="20"/>
        <v>26.306250000000002</v>
      </c>
      <c r="AB358" s="67"/>
    </row>
    <row r="359" spans="1:28" ht="14.25" customHeight="1" x14ac:dyDescent="0.25">
      <c r="A359" s="13">
        <v>41753</v>
      </c>
      <c r="B359" s="14">
        <v>2.1437499999999998</v>
      </c>
      <c r="C359" s="120">
        <v>20.7</v>
      </c>
      <c r="F359" s="120">
        <v>20.7</v>
      </c>
      <c r="G359" s="14">
        <f t="shared" si="17"/>
        <v>9.6559766763848405</v>
      </c>
      <c r="H359" s="14">
        <f t="shared" si="18"/>
        <v>3.4299999999999997</v>
      </c>
      <c r="I359" s="14">
        <f t="shared" si="15"/>
        <v>6.0349854227405251</v>
      </c>
      <c r="Q359" s="27">
        <f t="shared" si="20"/>
        <v>28.450000000000003</v>
      </c>
      <c r="AB359" s="67"/>
    </row>
    <row r="360" spans="1:28" ht="14.25" customHeight="1" x14ac:dyDescent="0.25">
      <c r="A360" s="13">
        <v>41756</v>
      </c>
      <c r="B360" s="14">
        <v>5.7062499999999998</v>
      </c>
      <c r="C360" s="120">
        <v>56.3</v>
      </c>
      <c r="F360" s="120">
        <v>56.3</v>
      </c>
      <c r="G360" s="14">
        <f t="shared" si="17"/>
        <v>9.8663745892661545</v>
      </c>
      <c r="H360" s="14">
        <f t="shared" si="18"/>
        <v>9.1300000000000008</v>
      </c>
      <c r="I360" s="14">
        <f t="shared" si="15"/>
        <v>6.1664841182913461</v>
      </c>
      <c r="Q360" s="27">
        <f t="shared" si="20"/>
        <v>34.15625</v>
      </c>
      <c r="AB360" s="67"/>
    </row>
    <row r="361" spans="1:28" ht="14.25" customHeight="1" x14ac:dyDescent="0.25">
      <c r="A361" s="13">
        <v>41758</v>
      </c>
      <c r="B361" s="14">
        <v>3.7937500000000002</v>
      </c>
      <c r="C361" s="120">
        <v>35.200000000000003</v>
      </c>
      <c r="F361" s="120">
        <v>35.200000000000003</v>
      </c>
      <c r="G361" s="14">
        <f t="shared" si="17"/>
        <v>9.2784184514003289</v>
      </c>
      <c r="H361" s="14">
        <f t="shared" si="18"/>
        <v>6.07</v>
      </c>
      <c r="I361" s="14">
        <f t="shared" si="15"/>
        <v>5.7990115321252063</v>
      </c>
      <c r="Q361" s="27">
        <f t="shared" si="20"/>
        <v>37.950000000000003</v>
      </c>
      <c r="AB361" s="67"/>
    </row>
    <row r="362" spans="1:28" ht="14.25" customHeight="1" x14ac:dyDescent="0.25">
      <c r="A362" s="13">
        <v>41762</v>
      </c>
      <c r="B362" s="14">
        <v>6.2562499999999996</v>
      </c>
      <c r="C362" s="120">
        <v>59</v>
      </c>
      <c r="F362" s="120">
        <v>59</v>
      </c>
      <c r="G362" s="14">
        <f t="shared" si="17"/>
        <v>9.430569430569431</v>
      </c>
      <c r="H362" s="14">
        <f t="shared" si="18"/>
        <v>10.01</v>
      </c>
      <c r="I362" s="14">
        <f t="shared" ref="I362:I415" si="21">C362/H362</f>
        <v>5.8941058941058939</v>
      </c>
      <c r="O362" s="15" t="s">
        <v>85</v>
      </c>
      <c r="P362" s="15"/>
      <c r="Q362" s="27">
        <f t="shared" si="20"/>
        <v>44.206250000000004</v>
      </c>
      <c r="AB362" s="67"/>
    </row>
    <row r="363" spans="1:28" ht="14.25" customHeight="1" x14ac:dyDescent="0.25">
      <c r="A363" s="13">
        <v>41777</v>
      </c>
      <c r="B363" s="14">
        <v>3.7375000000000003</v>
      </c>
      <c r="C363" s="120">
        <v>37.200000000000003</v>
      </c>
      <c r="F363" s="120">
        <v>37.200000000000003</v>
      </c>
      <c r="G363" s="14">
        <f t="shared" si="17"/>
        <v>9.9531772575250841</v>
      </c>
      <c r="H363" s="14">
        <f t="shared" si="18"/>
        <v>5.98</v>
      </c>
      <c r="I363" s="14">
        <f t="shared" si="21"/>
        <v>6.2207357859531776</v>
      </c>
      <c r="Q363" s="27">
        <f t="shared" si="20"/>
        <v>47.943750000000001</v>
      </c>
      <c r="AB363" s="67"/>
    </row>
    <row r="364" spans="1:28" ht="14.25" customHeight="1" x14ac:dyDescent="0.25">
      <c r="A364" s="13">
        <v>41791</v>
      </c>
      <c r="B364" s="14">
        <v>6.2562499999999996</v>
      </c>
      <c r="C364" s="120">
        <v>66.2</v>
      </c>
      <c r="F364" s="120">
        <v>66.2</v>
      </c>
      <c r="G364" s="14">
        <f t="shared" si="17"/>
        <v>10.581418581418582</v>
      </c>
      <c r="H364" s="14">
        <f t="shared" si="18"/>
        <v>10.01</v>
      </c>
      <c r="I364" s="14">
        <f t="shared" si="21"/>
        <v>6.6133866133866137</v>
      </c>
      <c r="O364" s="15" t="s">
        <v>85</v>
      </c>
      <c r="P364" s="15"/>
      <c r="Q364" s="27">
        <f t="shared" si="20"/>
        <v>54.2</v>
      </c>
      <c r="AB364" s="67"/>
    </row>
    <row r="365" spans="1:28" ht="14.25" customHeight="1" x14ac:dyDescent="0.25">
      <c r="A365" s="13">
        <v>41811</v>
      </c>
      <c r="B365" s="14">
        <v>3.1437499999999998</v>
      </c>
      <c r="C365" s="120">
        <v>32.1</v>
      </c>
      <c r="F365" s="120">
        <v>32.1</v>
      </c>
      <c r="G365" s="14">
        <f t="shared" si="17"/>
        <v>10.210735586481114</v>
      </c>
      <c r="H365" s="14">
        <f t="shared" si="18"/>
        <v>5.03</v>
      </c>
      <c r="I365" s="14">
        <f t="shared" si="21"/>
        <v>6.3817097415506954</v>
      </c>
      <c r="Q365" s="27">
        <f t="shared" si="20"/>
        <v>57.34375</v>
      </c>
      <c r="AB365" s="67"/>
    </row>
    <row r="366" spans="1:28" ht="14.25" customHeight="1" x14ac:dyDescent="0.25">
      <c r="A366" s="13">
        <v>41819</v>
      </c>
      <c r="B366" s="14">
        <v>6.2562499999999996</v>
      </c>
      <c r="C366" s="120">
        <v>67</v>
      </c>
      <c r="F366" s="120">
        <v>67</v>
      </c>
      <c r="G366" s="14">
        <f t="shared" si="17"/>
        <v>10.709290709290709</v>
      </c>
      <c r="H366" s="14">
        <f t="shared" si="18"/>
        <v>10.01</v>
      </c>
      <c r="I366" s="14">
        <f t="shared" si="21"/>
        <v>6.6933066933066936</v>
      </c>
      <c r="O366" s="15" t="s">
        <v>85</v>
      </c>
      <c r="P366" s="15"/>
      <c r="Q366" s="27">
        <f t="shared" si="20"/>
        <v>63.6</v>
      </c>
      <c r="AB366" s="67"/>
    </row>
    <row r="367" spans="1:28" ht="14.25" customHeight="1" x14ac:dyDescent="0.25">
      <c r="A367" s="13">
        <v>41825</v>
      </c>
      <c r="B367" s="14">
        <v>6.2562499999999996</v>
      </c>
      <c r="C367" s="120">
        <v>65.5</v>
      </c>
      <c r="E367" s="191">
        <v>0.48380000000000001</v>
      </c>
      <c r="F367" s="120">
        <v>65.5</v>
      </c>
      <c r="G367" s="14">
        <f t="shared" si="17"/>
        <v>10.46953046953047</v>
      </c>
      <c r="H367" s="14">
        <f t="shared" si="18"/>
        <v>10.01</v>
      </c>
      <c r="I367" s="14">
        <f t="shared" si="21"/>
        <v>6.5434565434565437</v>
      </c>
      <c r="O367" s="15" t="s">
        <v>85</v>
      </c>
      <c r="P367" s="15"/>
      <c r="Q367" s="27">
        <f t="shared" si="20"/>
        <v>69.856250000000003</v>
      </c>
      <c r="AB367" s="67"/>
    </row>
    <row r="368" spans="1:28" ht="14.25" customHeight="1" x14ac:dyDescent="0.25">
      <c r="A368" s="13">
        <v>41833</v>
      </c>
      <c r="B368" s="14">
        <v>6.2624999999999993</v>
      </c>
      <c r="C368" s="120">
        <v>65.599999999999994</v>
      </c>
      <c r="F368" s="120">
        <v>65.599999999999994</v>
      </c>
      <c r="G368" s="14">
        <f t="shared" si="17"/>
        <v>10.4750499001996</v>
      </c>
      <c r="H368" s="14">
        <f t="shared" si="18"/>
        <v>10.02</v>
      </c>
      <c r="I368" s="14">
        <f t="shared" si="21"/>
        <v>6.5469061876247503</v>
      </c>
      <c r="O368" s="15" t="s">
        <v>85</v>
      </c>
      <c r="P368" s="15"/>
      <c r="Q368" s="27">
        <f t="shared" si="20"/>
        <v>76.118750000000006</v>
      </c>
      <c r="AB368" s="67"/>
    </row>
    <row r="369" spans="1:28" ht="14.25" customHeight="1" x14ac:dyDescent="0.25">
      <c r="A369" s="13">
        <v>41840</v>
      </c>
      <c r="B369" s="14">
        <v>6.2562499999999996</v>
      </c>
      <c r="C369" s="120">
        <v>66.5</v>
      </c>
      <c r="F369" s="120">
        <v>66.5</v>
      </c>
      <c r="G369" s="14">
        <f t="shared" si="17"/>
        <v>10.62937062937063</v>
      </c>
      <c r="H369" s="14">
        <f t="shared" si="18"/>
        <v>10.01</v>
      </c>
      <c r="I369" s="14">
        <f t="shared" si="21"/>
        <v>6.6433566433566433</v>
      </c>
      <c r="O369" s="15" t="s">
        <v>86</v>
      </c>
      <c r="P369" s="15"/>
      <c r="Q369" s="27">
        <f t="shared" si="20"/>
        <v>82.375</v>
      </c>
      <c r="AB369" s="67"/>
    </row>
    <row r="370" spans="1:28" ht="14.25" customHeight="1" x14ac:dyDescent="0.25">
      <c r="A370" s="13">
        <v>41847</v>
      </c>
      <c r="B370" s="14">
        <v>6.25</v>
      </c>
      <c r="C370" s="120">
        <v>64</v>
      </c>
      <c r="F370" s="120">
        <v>64</v>
      </c>
      <c r="G370" s="14">
        <f t="shared" si="17"/>
        <v>10.24</v>
      </c>
      <c r="H370" s="14">
        <f t="shared" si="18"/>
        <v>10</v>
      </c>
      <c r="I370" s="14">
        <f t="shared" si="21"/>
        <v>6.4</v>
      </c>
      <c r="O370" s="15" t="s">
        <v>85</v>
      </c>
      <c r="P370" s="15"/>
      <c r="Q370" s="27">
        <f t="shared" si="20"/>
        <v>88.625</v>
      </c>
      <c r="AB370" s="67"/>
    </row>
    <row r="371" spans="1:28" ht="14.25" customHeight="1" x14ac:dyDescent="0.25">
      <c r="A371" s="13">
        <v>41853</v>
      </c>
      <c r="B371" s="14">
        <v>6.2687499999999989</v>
      </c>
      <c r="C371" s="120">
        <v>63.7</v>
      </c>
      <c r="F371" s="120">
        <v>63.7</v>
      </c>
      <c r="G371" s="14">
        <f t="shared" si="17"/>
        <v>10.161515453639085</v>
      </c>
      <c r="H371" s="14">
        <f t="shared" si="18"/>
        <v>10.029999999999999</v>
      </c>
      <c r="I371" s="14">
        <f t="shared" si="21"/>
        <v>6.350947158524427</v>
      </c>
      <c r="Q371" s="27">
        <f t="shared" si="20"/>
        <v>94.893749999999997</v>
      </c>
      <c r="AB371" s="67"/>
    </row>
    <row r="372" spans="1:28" ht="14.25" customHeight="1" x14ac:dyDescent="0.25">
      <c r="A372" s="13">
        <v>41861</v>
      </c>
      <c r="B372" s="14">
        <v>3.125</v>
      </c>
      <c r="C372" s="120">
        <v>30</v>
      </c>
      <c r="F372" s="120">
        <v>30</v>
      </c>
      <c r="G372" s="14">
        <f t="shared" si="17"/>
        <v>9.6</v>
      </c>
      <c r="H372" s="14">
        <f t="shared" si="18"/>
        <v>5</v>
      </c>
      <c r="I372" s="14">
        <f t="shared" si="21"/>
        <v>6</v>
      </c>
      <c r="O372" s="17" t="s">
        <v>87</v>
      </c>
      <c r="P372" s="17"/>
      <c r="Q372" s="27">
        <f t="shared" si="20"/>
        <v>98.018749999999997</v>
      </c>
    </row>
    <row r="373" spans="1:28" ht="14.25" customHeight="1" x14ac:dyDescent="0.25">
      <c r="A373" s="13">
        <v>41874</v>
      </c>
      <c r="B373" s="14">
        <v>3.05</v>
      </c>
      <c r="C373" s="120">
        <v>28.7</v>
      </c>
      <c r="F373" s="120">
        <v>28.7</v>
      </c>
      <c r="G373" s="14">
        <f t="shared" si="17"/>
        <v>9.4098360655737707</v>
      </c>
      <c r="H373" s="14">
        <f t="shared" si="18"/>
        <v>4.88</v>
      </c>
      <c r="I373" s="14">
        <f t="shared" si="21"/>
        <v>5.8811475409836067</v>
      </c>
      <c r="O373" s="17" t="s">
        <v>88</v>
      </c>
      <c r="P373" s="17"/>
      <c r="Q373" s="27">
        <f t="shared" si="20"/>
        <v>101.06874999999999</v>
      </c>
    </row>
    <row r="374" spans="1:28" ht="14.25" customHeight="1" x14ac:dyDescent="0.25">
      <c r="A374" s="13">
        <v>41880</v>
      </c>
      <c r="B374" s="14">
        <v>4.9562499999999998</v>
      </c>
      <c r="C374" s="120">
        <v>47.6</v>
      </c>
      <c r="F374" s="120">
        <v>47.6</v>
      </c>
      <c r="G374" s="14">
        <f t="shared" si="17"/>
        <v>9.6040353089533426</v>
      </c>
      <c r="H374" s="14">
        <f t="shared" si="18"/>
        <v>7.93</v>
      </c>
      <c r="I374" s="14">
        <f t="shared" si="21"/>
        <v>6.0025220680958391</v>
      </c>
      <c r="O374" s="17" t="s">
        <v>89</v>
      </c>
      <c r="P374" s="17"/>
      <c r="Q374" s="27">
        <f t="shared" si="20"/>
        <v>106.02499999999999</v>
      </c>
    </row>
    <row r="375" spans="1:28" ht="14.25" customHeight="1" x14ac:dyDescent="0.25">
      <c r="A375" s="13">
        <v>41883</v>
      </c>
      <c r="B375" s="14">
        <v>3.0125000000000002</v>
      </c>
      <c r="C375" s="120">
        <v>27.1</v>
      </c>
      <c r="F375" s="120">
        <v>27.1</v>
      </c>
      <c r="G375" s="14">
        <f t="shared" si="17"/>
        <v>8.995850622406639</v>
      </c>
      <c r="H375" s="14">
        <f t="shared" si="18"/>
        <v>4.82</v>
      </c>
      <c r="I375" s="14">
        <f t="shared" si="21"/>
        <v>5.6224066390041489</v>
      </c>
      <c r="O375" s="17" t="s">
        <v>88</v>
      </c>
      <c r="P375" s="17"/>
      <c r="Q375" s="27">
        <f t="shared" si="20"/>
        <v>109.03749999999999</v>
      </c>
    </row>
    <row r="376" spans="1:28" ht="14.25" customHeight="1" x14ac:dyDescent="0.25">
      <c r="A376" s="13">
        <v>41888</v>
      </c>
      <c r="B376" s="14">
        <v>2.9999999999999996</v>
      </c>
      <c r="C376" s="120">
        <v>26.7</v>
      </c>
      <c r="F376" s="120">
        <v>26.7</v>
      </c>
      <c r="G376" s="14">
        <f t="shared" si="17"/>
        <v>8.9</v>
      </c>
      <c r="H376" s="14">
        <f t="shared" si="18"/>
        <v>4.8</v>
      </c>
      <c r="I376" s="14">
        <f t="shared" si="21"/>
        <v>5.5625</v>
      </c>
      <c r="O376" s="20" t="s">
        <v>97</v>
      </c>
      <c r="P376" s="20"/>
      <c r="Q376" s="27">
        <f t="shared" si="20"/>
        <v>112.03749999999999</v>
      </c>
    </row>
    <row r="377" spans="1:28" ht="14.25" customHeight="1" x14ac:dyDescent="0.25">
      <c r="A377" s="13">
        <v>41892</v>
      </c>
      <c r="B377" s="14">
        <v>5.6000000000000005</v>
      </c>
      <c r="C377" s="120">
        <v>61.4</v>
      </c>
      <c r="F377" s="120">
        <v>61.4</v>
      </c>
      <c r="G377" s="14">
        <f t="shared" si="17"/>
        <v>10.964285714285714</v>
      </c>
      <c r="H377" s="14">
        <f t="shared" si="18"/>
        <v>8.9600000000000009</v>
      </c>
      <c r="I377" s="14">
        <f t="shared" si="21"/>
        <v>6.8526785714285703</v>
      </c>
      <c r="O377" s="22" t="s">
        <v>99</v>
      </c>
      <c r="P377" s="22"/>
      <c r="Q377" s="27">
        <f t="shared" si="20"/>
        <v>117.63749999999999</v>
      </c>
    </row>
    <row r="378" spans="1:28" ht="14.25" customHeight="1" x14ac:dyDescent="0.25">
      <c r="A378" s="13">
        <v>41895</v>
      </c>
      <c r="B378" s="14">
        <v>3.0312499999999996</v>
      </c>
      <c r="C378" s="120">
        <v>26.4</v>
      </c>
      <c r="F378" s="120">
        <v>26.4</v>
      </c>
      <c r="G378" s="14">
        <f t="shared" si="17"/>
        <v>8.709278350515465</v>
      </c>
      <c r="H378" s="14">
        <f t="shared" si="18"/>
        <v>4.8499999999999996</v>
      </c>
      <c r="I378" s="14">
        <f t="shared" si="21"/>
        <v>5.4432989690721651</v>
      </c>
      <c r="O378" s="22" t="s">
        <v>97</v>
      </c>
      <c r="P378" s="22"/>
      <c r="Q378" s="27">
        <f t="shared" si="20"/>
        <v>120.66874999999999</v>
      </c>
    </row>
    <row r="379" spans="1:28" ht="14.25" customHeight="1" x14ac:dyDescent="0.25">
      <c r="A379" s="13">
        <v>41897</v>
      </c>
      <c r="B379" s="14">
        <v>3.0687500000000001</v>
      </c>
      <c r="C379" s="120">
        <v>26.3</v>
      </c>
      <c r="F379" s="120">
        <v>26.3</v>
      </c>
      <c r="G379" s="14">
        <f t="shared" si="17"/>
        <v>8.5702647657841133</v>
      </c>
      <c r="H379" s="14">
        <f t="shared" si="18"/>
        <v>4.91</v>
      </c>
      <c r="I379" s="14">
        <f t="shared" si="21"/>
        <v>5.3564154786150713</v>
      </c>
      <c r="O379" s="23" t="s">
        <v>100</v>
      </c>
      <c r="P379" s="23"/>
      <c r="Q379" s="27">
        <f t="shared" si="20"/>
        <v>123.73749999999998</v>
      </c>
    </row>
    <row r="380" spans="1:28" ht="14.25" customHeight="1" x14ac:dyDescent="0.25">
      <c r="A380" s="13">
        <v>41901</v>
      </c>
      <c r="B380" s="14">
        <v>6.55</v>
      </c>
      <c r="C380" s="120">
        <v>64.7</v>
      </c>
      <c r="F380" s="120">
        <v>64.7</v>
      </c>
      <c r="G380" s="14">
        <f t="shared" si="17"/>
        <v>9.8778625954198489</v>
      </c>
      <c r="H380" s="14">
        <f t="shared" si="18"/>
        <v>10.48</v>
      </c>
      <c r="I380" s="14">
        <f t="shared" si="21"/>
        <v>6.1736641221374047</v>
      </c>
      <c r="O380" s="24" t="s">
        <v>101</v>
      </c>
      <c r="P380" s="24"/>
      <c r="Q380" s="27">
        <f t="shared" si="20"/>
        <v>130.28749999999999</v>
      </c>
    </row>
    <row r="381" spans="1:28" ht="14.25" customHeight="1" x14ac:dyDescent="0.25">
      <c r="A381" s="13">
        <v>41904</v>
      </c>
      <c r="B381" s="14">
        <v>2.2124999999999999</v>
      </c>
      <c r="C381" s="120">
        <v>30.7</v>
      </c>
      <c r="F381" s="120">
        <v>30.7</v>
      </c>
      <c r="G381" s="14">
        <f t="shared" si="17"/>
        <v>13.875706214689266</v>
      </c>
      <c r="H381" s="14">
        <f t="shared" si="18"/>
        <v>3.54</v>
      </c>
      <c r="I381" s="14">
        <f t="shared" si="21"/>
        <v>8.6723163841807906</v>
      </c>
      <c r="O381" s="24" t="s">
        <v>102</v>
      </c>
      <c r="P381" s="24"/>
      <c r="Q381" s="27">
        <f t="shared" si="20"/>
        <v>132.5</v>
      </c>
    </row>
    <row r="382" spans="1:28" ht="14.25" customHeight="1" x14ac:dyDescent="0.25">
      <c r="A382" s="13">
        <v>41908</v>
      </c>
      <c r="B382" s="14">
        <v>5.6499999999999995</v>
      </c>
      <c r="C382" s="120">
        <v>53.2</v>
      </c>
      <c r="F382" s="120">
        <v>53.2</v>
      </c>
      <c r="G382" s="14">
        <f t="shared" si="17"/>
        <v>9.4159292035398252</v>
      </c>
      <c r="H382" s="14">
        <f t="shared" si="18"/>
        <v>9.0399999999999991</v>
      </c>
      <c r="I382" s="14">
        <f t="shared" si="21"/>
        <v>5.8849557522123899</v>
      </c>
      <c r="O382" s="24" t="s">
        <v>103</v>
      </c>
      <c r="P382" s="24"/>
      <c r="Q382" s="27">
        <f t="shared" si="20"/>
        <v>138.15</v>
      </c>
    </row>
    <row r="383" spans="1:28" ht="14.25" customHeight="1" x14ac:dyDescent="0.25">
      <c r="A383" s="13">
        <v>41911</v>
      </c>
      <c r="B383" s="14">
        <v>3.4499999999999997</v>
      </c>
      <c r="C383" s="120">
        <v>44.8</v>
      </c>
      <c r="F383" s="120">
        <v>44.8</v>
      </c>
      <c r="G383" s="14">
        <f t="shared" ref="G383:G435" si="22">IF(C383&lt;&gt;"",C383/B383,"")</f>
        <v>12.985507246376812</v>
      </c>
      <c r="H383" s="14">
        <f t="shared" ref="H383:H406" si="23">B383*1.6</f>
        <v>5.52</v>
      </c>
      <c r="I383" s="14">
        <f t="shared" si="21"/>
        <v>8.1159420289855078</v>
      </c>
      <c r="O383" s="24" t="s">
        <v>102</v>
      </c>
      <c r="P383" s="24"/>
      <c r="Q383" s="27">
        <f t="shared" si="20"/>
        <v>141.6</v>
      </c>
    </row>
    <row r="384" spans="1:28" ht="14.25" customHeight="1" x14ac:dyDescent="0.25">
      <c r="A384" s="13">
        <v>41913</v>
      </c>
      <c r="B384" s="14">
        <v>10.181249999999999</v>
      </c>
      <c r="C384" s="120">
        <v>104.4</v>
      </c>
      <c r="F384" s="120">
        <v>104.4</v>
      </c>
      <c r="G384" s="14">
        <f t="shared" si="22"/>
        <v>10.254143646408842</v>
      </c>
      <c r="H384" s="14">
        <f t="shared" si="23"/>
        <v>16.29</v>
      </c>
      <c r="I384" s="14">
        <f t="shared" si="21"/>
        <v>6.4088397790055254</v>
      </c>
      <c r="O384" s="24" t="s">
        <v>104</v>
      </c>
      <c r="P384" s="29" t="s">
        <v>124</v>
      </c>
      <c r="Q384" s="27">
        <f t="shared" si="20"/>
        <v>151.78125</v>
      </c>
    </row>
    <row r="385" spans="1:30" ht="14.25" customHeight="1" x14ac:dyDescent="0.25">
      <c r="A385" s="13">
        <v>41918</v>
      </c>
      <c r="B385" s="14">
        <v>2.9937499999999999</v>
      </c>
      <c r="C385" s="120">
        <v>25.2</v>
      </c>
      <c r="F385" s="120">
        <v>25.2</v>
      </c>
      <c r="G385" s="14">
        <f t="shared" si="22"/>
        <v>8.4175365344467643</v>
      </c>
      <c r="H385" s="14">
        <f t="shared" si="23"/>
        <v>4.79</v>
      </c>
      <c r="I385" s="14">
        <f t="shared" si="21"/>
        <v>5.2609603340292272</v>
      </c>
      <c r="O385" s="24" t="s">
        <v>88</v>
      </c>
      <c r="P385" s="24"/>
      <c r="Q385" s="27">
        <f t="shared" si="20"/>
        <v>154.77500000000001</v>
      </c>
    </row>
    <row r="386" spans="1:30" ht="14.25" customHeight="1" x14ac:dyDescent="0.25">
      <c r="A386" s="13">
        <v>41920</v>
      </c>
      <c r="B386" s="14">
        <v>10.55625</v>
      </c>
      <c r="C386" s="120">
        <v>105</v>
      </c>
      <c r="F386" s="120">
        <v>105</v>
      </c>
      <c r="G386" s="14">
        <f t="shared" si="22"/>
        <v>9.946714031971581</v>
      </c>
      <c r="H386" s="14">
        <f t="shared" si="23"/>
        <v>16.89</v>
      </c>
      <c r="I386" s="14">
        <f t="shared" si="21"/>
        <v>6.2166962699822381</v>
      </c>
      <c r="O386" s="24" t="s">
        <v>105</v>
      </c>
      <c r="P386" s="24"/>
      <c r="Q386" s="27">
        <f t="shared" si="20"/>
        <v>165.33125000000001</v>
      </c>
    </row>
    <row r="387" spans="1:30" ht="14.25" customHeight="1" x14ac:dyDescent="0.25">
      <c r="A387" s="13">
        <v>41925</v>
      </c>
      <c r="B387" s="14">
        <v>4.1437499999999998</v>
      </c>
      <c r="C387" s="120">
        <v>43.5</v>
      </c>
      <c r="F387" s="120">
        <v>43.5</v>
      </c>
      <c r="G387" s="14">
        <f t="shared" si="22"/>
        <v>10.497737556561086</v>
      </c>
      <c r="H387" s="14">
        <f t="shared" si="23"/>
        <v>6.63</v>
      </c>
      <c r="I387" s="14">
        <f t="shared" si="21"/>
        <v>6.5610859728506785</v>
      </c>
      <c r="O387" s="24" t="s">
        <v>102</v>
      </c>
      <c r="P387" s="24"/>
      <c r="Q387" s="27">
        <f t="shared" ref="Q387:Q434" si="24">IF(B387&lt;&gt;"",Q386+B387,"")</f>
        <v>169.47500000000002</v>
      </c>
    </row>
    <row r="388" spans="1:30" ht="14.25" customHeight="1" x14ac:dyDescent="0.25">
      <c r="A388" s="13">
        <v>41927</v>
      </c>
      <c r="B388" s="14">
        <v>7.96875</v>
      </c>
      <c r="C388" s="120">
        <v>85.4</v>
      </c>
      <c r="F388" s="120">
        <v>85.4</v>
      </c>
      <c r="G388" s="14">
        <f t="shared" si="22"/>
        <v>10.716862745098039</v>
      </c>
      <c r="H388" s="14">
        <f t="shared" si="23"/>
        <v>12.75</v>
      </c>
      <c r="I388" s="14">
        <f t="shared" si="21"/>
        <v>6.6980392156862747</v>
      </c>
      <c r="O388" s="28" t="s">
        <v>107</v>
      </c>
      <c r="P388" s="28"/>
      <c r="Q388" s="27">
        <f t="shared" si="24"/>
        <v>177.44375000000002</v>
      </c>
    </row>
    <row r="389" spans="1:30" ht="14.25" customHeight="1" x14ac:dyDescent="0.25">
      <c r="A389" s="13">
        <v>41932</v>
      </c>
      <c r="B389" s="14">
        <v>1.1874999999999998</v>
      </c>
      <c r="C389" s="120">
        <v>12.6</v>
      </c>
      <c r="F389" s="120">
        <v>12.6</v>
      </c>
      <c r="G389" s="14">
        <f t="shared" si="22"/>
        <v>10.610526315789475</v>
      </c>
      <c r="H389" s="14">
        <f t="shared" si="23"/>
        <v>1.8999999999999997</v>
      </c>
      <c r="I389" s="14">
        <f t="shared" si="21"/>
        <v>6.6315789473684221</v>
      </c>
      <c r="O389" s="28" t="s">
        <v>108</v>
      </c>
      <c r="P389" s="28"/>
      <c r="Q389" s="27">
        <f t="shared" si="24"/>
        <v>178.63125000000002</v>
      </c>
    </row>
    <row r="390" spans="1:30" ht="14.25" customHeight="1" x14ac:dyDescent="0.25">
      <c r="A390" s="13">
        <v>41932</v>
      </c>
      <c r="B390" s="14">
        <v>3.2624999999999997</v>
      </c>
      <c r="C390" s="120">
        <v>50.7</v>
      </c>
      <c r="F390" s="120">
        <v>50.7</v>
      </c>
      <c r="G390" s="14">
        <f t="shared" si="22"/>
        <v>15.540229885057473</v>
      </c>
      <c r="H390" s="14">
        <f t="shared" si="23"/>
        <v>5.22</v>
      </c>
      <c r="I390" s="14">
        <f t="shared" si="21"/>
        <v>9.7126436781609211</v>
      </c>
      <c r="O390" s="28" t="s">
        <v>109</v>
      </c>
      <c r="P390" s="28"/>
      <c r="Q390" s="27">
        <f t="shared" si="24"/>
        <v>181.89375000000001</v>
      </c>
    </row>
    <row r="391" spans="1:30" ht="14.25" customHeight="1" x14ac:dyDescent="0.25">
      <c r="A391" s="13">
        <v>41941</v>
      </c>
      <c r="B391" s="14">
        <v>8.1624999999999996</v>
      </c>
      <c r="C391" s="120">
        <v>77.7</v>
      </c>
      <c r="F391" s="120">
        <v>77.7</v>
      </c>
      <c r="G391" s="14">
        <f t="shared" si="22"/>
        <v>9.5191424196018382</v>
      </c>
      <c r="H391" s="14">
        <f t="shared" si="23"/>
        <v>13.06</v>
      </c>
      <c r="I391" s="14">
        <f t="shared" si="21"/>
        <v>5.9494640122511484</v>
      </c>
      <c r="O391" s="28" t="s">
        <v>110</v>
      </c>
      <c r="P391" s="28"/>
      <c r="Q391" s="27">
        <f t="shared" si="24"/>
        <v>190.05625000000001</v>
      </c>
    </row>
    <row r="392" spans="1:30" ht="14.25" customHeight="1" x14ac:dyDescent="0.25">
      <c r="A392" s="13">
        <v>41950</v>
      </c>
      <c r="B392" s="14">
        <v>4.7437499999999995</v>
      </c>
      <c r="C392" s="120">
        <v>43.9</v>
      </c>
      <c r="F392" s="120">
        <v>43.9</v>
      </c>
      <c r="G392" s="14">
        <f t="shared" si="22"/>
        <v>9.2542819499341249</v>
      </c>
      <c r="H392" s="14">
        <f t="shared" si="23"/>
        <v>7.59</v>
      </c>
      <c r="I392" s="14">
        <f t="shared" si="21"/>
        <v>5.7839262187088272</v>
      </c>
      <c r="O392" s="28" t="s">
        <v>111</v>
      </c>
      <c r="P392" s="28"/>
      <c r="Q392" s="27">
        <f t="shared" si="24"/>
        <v>194.8</v>
      </c>
    </row>
    <row r="393" spans="1:30" ht="14.25" customHeight="1" x14ac:dyDescent="0.25">
      <c r="A393" s="13">
        <v>41953</v>
      </c>
      <c r="B393" s="14">
        <v>2.0624999999999996</v>
      </c>
      <c r="C393" s="120">
        <v>25.4</v>
      </c>
      <c r="F393" s="120">
        <v>25.4</v>
      </c>
      <c r="G393" s="14">
        <f t="shared" si="22"/>
        <v>12.315151515151516</v>
      </c>
      <c r="H393" s="14">
        <f t="shared" si="23"/>
        <v>3.2999999999999994</v>
      </c>
      <c r="I393" s="14">
        <f t="shared" si="21"/>
        <v>7.6969696969696981</v>
      </c>
      <c r="O393" s="28" t="s">
        <v>102</v>
      </c>
      <c r="P393" s="28"/>
      <c r="Q393" s="27">
        <f t="shared" si="24"/>
        <v>196.86250000000001</v>
      </c>
    </row>
    <row r="394" spans="1:30" ht="14.25" customHeight="1" x14ac:dyDescent="0.25">
      <c r="A394" s="13">
        <v>41955</v>
      </c>
      <c r="B394" s="14">
        <v>10.056249999999999</v>
      </c>
      <c r="C394" s="120">
        <v>101.2</v>
      </c>
      <c r="F394" s="120">
        <v>101.2</v>
      </c>
      <c r="G394" s="14">
        <f t="shared" si="22"/>
        <v>10.063393412057181</v>
      </c>
      <c r="H394" s="14">
        <f t="shared" si="23"/>
        <v>16.09</v>
      </c>
      <c r="I394" s="14">
        <f t="shared" si="21"/>
        <v>6.2896208825357371</v>
      </c>
      <c r="O394" s="28" t="s">
        <v>112</v>
      </c>
      <c r="P394" s="28"/>
      <c r="Q394" s="27">
        <f t="shared" si="24"/>
        <v>206.91875000000002</v>
      </c>
    </row>
    <row r="395" spans="1:30" ht="14.25" customHeight="1" x14ac:dyDescent="0.25">
      <c r="A395" s="13">
        <v>41960</v>
      </c>
      <c r="B395" s="14">
        <v>5.4312499999999995</v>
      </c>
      <c r="C395" s="120">
        <v>52.6</v>
      </c>
      <c r="F395" s="120">
        <v>52.6</v>
      </c>
      <c r="G395" s="14">
        <f t="shared" si="22"/>
        <v>9.6846950517836614</v>
      </c>
      <c r="H395" s="14">
        <f t="shared" si="23"/>
        <v>8.69</v>
      </c>
      <c r="I395" s="14">
        <f t="shared" si="21"/>
        <v>6.0529344073647877</v>
      </c>
      <c r="O395" s="29" t="s">
        <v>102</v>
      </c>
      <c r="P395" s="29"/>
      <c r="Q395" s="27">
        <f t="shared" si="24"/>
        <v>212.35000000000002</v>
      </c>
    </row>
    <row r="396" spans="1:30" ht="14.25" customHeight="1" x14ac:dyDescent="0.25">
      <c r="A396" s="13">
        <v>41964</v>
      </c>
      <c r="B396" s="14">
        <v>4.9499999999999993</v>
      </c>
      <c r="C396" s="120">
        <v>44</v>
      </c>
      <c r="F396" s="120">
        <v>44</v>
      </c>
      <c r="G396" s="14">
        <f t="shared" si="22"/>
        <v>8.8888888888888893</v>
      </c>
      <c r="H396" s="14">
        <f t="shared" si="23"/>
        <v>7.919999999999999</v>
      </c>
      <c r="I396" s="14">
        <f t="shared" si="21"/>
        <v>5.5555555555555562</v>
      </c>
      <c r="O396" s="36" t="s">
        <v>135</v>
      </c>
      <c r="P396" s="29" t="s">
        <v>121</v>
      </c>
      <c r="Q396" s="27">
        <f t="shared" si="24"/>
        <v>217.3</v>
      </c>
    </row>
    <row r="397" spans="1:30" ht="14.25" customHeight="1" x14ac:dyDescent="0.25">
      <c r="A397" s="13">
        <v>41967</v>
      </c>
      <c r="B397" s="14">
        <v>3.1374999999999997</v>
      </c>
      <c r="C397" s="120">
        <v>25.8</v>
      </c>
      <c r="F397" s="120">
        <v>25.8</v>
      </c>
      <c r="G397" s="14">
        <f t="shared" si="22"/>
        <v>8.2231075697211171</v>
      </c>
      <c r="H397" s="14">
        <f t="shared" si="23"/>
        <v>5.0199999999999996</v>
      </c>
      <c r="I397" s="14">
        <f t="shared" si="21"/>
        <v>5.139442231075698</v>
      </c>
      <c r="O397" s="29" t="s">
        <v>119</v>
      </c>
      <c r="P397" s="29"/>
      <c r="Q397" s="27">
        <f t="shared" si="24"/>
        <v>220.4375</v>
      </c>
    </row>
    <row r="398" spans="1:30" ht="14.25" customHeight="1" x14ac:dyDescent="0.25">
      <c r="A398" s="13">
        <v>41969</v>
      </c>
      <c r="B398" s="14">
        <v>9.40625</v>
      </c>
      <c r="C398" s="120">
        <v>88.2</v>
      </c>
      <c r="F398" s="120">
        <v>88.2</v>
      </c>
      <c r="G398" s="14">
        <f t="shared" si="22"/>
        <v>9.3767441860465119</v>
      </c>
      <c r="H398" s="14">
        <f t="shared" si="23"/>
        <v>15.05</v>
      </c>
      <c r="I398" s="14">
        <f t="shared" si="21"/>
        <v>5.8604651162790695</v>
      </c>
      <c r="P398" s="29" t="s">
        <v>122</v>
      </c>
      <c r="Q398" s="27">
        <f t="shared" si="24"/>
        <v>229.84375</v>
      </c>
      <c r="AC398" s="41">
        <v>3.8865740740740742E-2</v>
      </c>
      <c r="AD398" s="41"/>
    </row>
    <row r="399" spans="1:30" ht="14.25" customHeight="1" x14ac:dyDescent="0.25">
      <c r="A399" s="13">
        <v>41973</v>
      </c>
      <c r="B399" s="14">
        <v>4.84375</v>
      </c>
      <c r="C399" s="120">
        <v>48.3</v>
      </c>
      <c r="F399" s="120">
        <v>48.3</v>
      </c>
      <c r="G399" s="14">
        <f t="shared" si="22"/>
        <v>9.9716129032258056</v>
      </c>
      <c r="H399" s="14">
        <f t="shared" si="23"/>
        <v>7.75</v>
      </c>
      <c r="I399" s="14">
        <f t="shared" si="21"/>
        <v>6.2322580645161283</v>
      </c>
      <c r="O399" s="29" t="s">
        <v>120</v>
      </c>
      <c r="P399" s="29" t="s">
        <v>123</v>
      </c>
      <c r="Q399" s="27">
        <f t="shared" si="24"/>
        <v>234.6875</v>
      </c>
      <c r="V399" s="66">
        <v>0.99791666666666667</v>
      </c>
      <c r="X399" s="42"/>
      <c r="AB399" s="68">
        <v>1.7222222222222222E-2</v>
      </c>
    </row>
    <row r="400" spans="1:30" ht="14.25" customHeight="1" x14ac:dyDescent="0.25">
      <c r="A400" s="13">
        <v>41978</v>
      </c>
      <c r="B400" s="14">
        <v>7.3999999999999995</v>
      </c>
      <c r="C400" s="120">
        <v>72.599999999999994</v>
      </c>
      <c r="F400" s="120">
        <v>72.599999999999994</v>
      </c>
      <c r="G400" s="14">
        <f t="shared" si="22"/>
        <v>9.8108108108108105</v>
      </c>
      <c r="H400" s="14">
        <f t="shared" si="23"/>
        <v>11.84</v>
      </c>
      <c r="I400" s="14">
        <f t="shared" si="21"/>
        <v>6.1317567567567561</v>
      </c>
      <c r="O400" s="32" t="s">
        <v>129</v>
      </c>
      <c r="Q400" s="27">
        <f t="shared" si="24"/>
        <v>242.08750000000001</v>
      </c>
    </row>
    <row r="401" spans="1:30" ht="14.25" customHeight="1" x14ac:dyDescent="0.25">
      <c r="A401" s="13">
        <v>41982</v>
      </c>
      <c r="B401" s="14">
        <v>7.4750000000000005</v>
      </c>
      <c r="C401" s="120">
        <v>72</v>
      </c>
      <c r="F401" s="120">
        <v>72</v>
      </c>
      <c r="G401" s="14">
        <f t="shared" si="22"/>
        <v>9.6321070234113702</v>
      </c>
      <c r="H401" s="14">
        <f t="shared" si="23"/>
        <v>11.96</v>
      </c>
      <c r="I401" s="14">
        <f t="shared" si="21"/>
        <v>6.0200668896321066</v>
      </c>
      <c r="O401" s="32" t="s">
        <v>129</v>
      </c>
      <c r="Q401" s="27">
        <f t="shared" si="24"/>
        <v>249.5625</v>
      </c>
    </row>
    <row r="402" spans="1:30" ht="14.25" customHeight="1" x14ac:dyDescent="0.25">
      <c r="A402" s="13">
        <v>41988</v>
      </c>
      <c r="B402" s="14">
        <v>7.375</v>
      </c>
      <c r="C402" s="120">
        <v>77.8</v>
      </c>
      <c r="F402" s="120">
        <v>77.8</v>
      </c>
      <c r="G402" s="14">
        <f t="shared" si="22"/>
        <v>10.54915254237288</v>
      </c>
      <c r="H402" s="14">
        <f t="shared" si="23"/>
        <v>11.8</v>
      </c>
      <c r="I402" s="14">
        <f t="shared" si="21"/>
        <v>6.5932203389830502</v>
      </c>
      <c r="O402" s="32" t="s">
        <v>130</v>
      </c>
      <c r="Q402" s="27">
        <f t="shared" si="24"/>
        <v>256.9375</v>
      </c>
    </row>
    <row r="403" spans="1:30" ht="14.25" customHeight="1" x14ac:dyDescent="0.25">
      <c r="A403" s="13">
        <v>41990</v>
      </c>
      <c r="B403" s="14">
        <v>6.45</v>
      </c>
      <c r="C403" s="120">
        <v>70.599999999999994</v>
      </c>
      <c r="F403" s="120">
        <v>70.599999999999994</v>
      </c>
      <c r="G403" s="14">
        <f t="shared" si="22"/>
        <v>10.945736434108525</v>
      </c>
      <c r="H403" s="14">
        <f t="shared" si="23"/>
        <v>10.32</v>
      </c>
      <c r="I403" s="14">
        <f t="shared" si="21"/>
        <v>6.8410852713178283</v>
      </c>
      <c r="O403" s="32" t="s">
        <v>130</v>
      </c>
      <c r="Q403" s="27">
        <f t="shared" si="24"/>
        <v>263.38749999999999</v>
      </c>
    </row>
    <row r="404" spans="1:30" ht="14.25" customHeight="1" x14ac:dyDescent="0.25">
      <c r="A404" s="13">
        <v>41995</v>
      </c>
      <c r="B404" s="14">
        <v>2.5124999999999997</v>
      </c>
      <c r="C404" s="120">
        <v>30.7</v>
      </c>
      <c r="F404" s="120">
        <v>30.7</v>
      </c>
      <c r="G404" s="14">
        <f t="shared" si="22"/>
        <v>12.218905472636816</v>
      </c>
      <c r="H404" s="14">
        <f t="shared" si="23"/>
        <v>4.0199999999999996</v>
      </c>
      <c r="I404" s="14">
        <f t="shared" si="21"/>
        <v>7.6368159203980106</v>
      </c>
      <c r="O404" s="32" t="s">
        <v>102</v>
      </c>
      <c r="Q404" s="27">
        <f t="shared" si="24"/>
        <v>265.89999999999998</v>
      </c>
    </row>
    <row r="405" spans="1:30" ht="14.25" customHeight="1" x14ac:dyDescent="0.25">
      <c r="A405" s="13">
        <v>42006</v>
      </c>
      <c r="B405" s="14">
        <v>2.5</v>
      </c>
      <c r="C405" s="120">
        <v>27.1</v>
      </c>
      <c r="F405" s="120">
        <v>27.1</v>
      </c>
      <c r="G405" s="14">
        <f t="shared" si="22"/>
        <v>10.84</v>
      </c>
      <c r="H405" s="14">
        <f t="shared" si="23"/>
        <v>4</v>
      </c>
      <c r="I405" s="14">
        <f t="shared" si="21"/>
        <v>6.7750000000000004</v>
      </c>
      <c r="O405" s="36" t="s">
        <v>134</v>
      </c>
      <c r="Q405" s="27">
        <f t="shared" si="24"/>
        <v>268.39999999999998</v>
      </c>
    </row>
    <row r="406" spans="1:30" ht="14.25" customHeight="1" x14ac:dyDescent="0.25">
      <c r="A406" s="13">
        <v>42006</v>
      </c>
      <c r="B406" s="14">
        <v>4.6187499999999995</v>
      </c>
      <c r="C406" s="120">
        <v>44.5</v>
      </c>
      <c r="F406" s="120">
        <v>44.5</v>
      </c>
      <c r="G406" s="14">
        <f t="shared" si="22"/>
        <v>9.6346414073071731</v>
      </c>
      <c r="H406" s="14">
        <f t="shared" si="23"/>
        <v>7.39</v>
      </c>
      <c r="I406" s="14">
        <f t="shared" si="21"/>
        <v>6.021650879566983</v>
      </c>
      <c r="O406" s="36" t="s">
        <v>135</v>
      </c>
      <c r="Q406" s="27">
        <f t="shared" si="24"/>
        <v>273.01874999999995</v>
      </c>
    </row>
    <row r="407" spans="1:30" ht="14.25" customHeight="1" x14ac:dyDescent="0.25">
      <c r="A407" s="13">
        <v>42008</v>
      </c>
      <c r="B407" s="14">
        <v>4.7374999999999998</v>
      </c>
      <c r="C407" s="120">
        <v>44.1</v>
      </c>
      <c r="F407" s="120">
        <v>44.1</v>
      </c>
      <c r="G407" s="14">
        <f t="shared" si="22"/>
        <v>9.3087071240105548</v>
      </c>
      <c r="H407" s="14">
        <f>B407*1.6</f>
        <v>7.58</v>
      </c>
      <c r="I407" s="14">
        <f t="shared" si="21"/>
        <v>5.8179419525065965</v>
      </c>
      <c r="O407" s="36" t="s">
        <v>141</v>
      </c>
      <c r="Q407" s="27">
        <f t="shared" si="24"/>
        <v>277.75624999999997</v>
      </c>
      <c r="T407" s="42">
        <v>0.31597222222222221</v>
      </c>
      <c r="U407" s="42"/>
      <c r="X407" s="41"/>
      <c r="AB407" s="68">
        <v>1.7615740740740741E-2</v>
      </c>
    </row>
    <row r="408" spans="1:30" ht="14.25" customHeight="1" x14ac:dyDescent="0.25">
      <c r="A408" s="13">
        <v>42011</v>
      </c>
      <c r="B408" s="14">
        <v>10.86</v>
      </c>
      <c r="C408" s="120">
        <v>104</v>
      </c>
      <c r="F408" s="120">
        <v>104</v>
      </c>
      <c r="G408" s="14">
        <f t="shared" si="22"/>
        <v>9.5764272559852675</v>
      </c>
      <c r="H408" s="14">
        <v>17.376000000000001</v>
      </c>
      <c r="I408" s="14">
        <f t="shared" si="21"/>
        <v>5.985267034990791</v>
      </c>
      <c r="O408" s="53" t="s">
        <v>181</v>
      </c>
      <c r="P408" s="39" t="s">
        <v>143</v>
      </c>
      <c r="Q408" s="27">
        <f t="shared" si="24"/>
        <v>288.61624999999998</v>
      </c>
      <c r="U408" s="40"/>
      <c r="W408" s="95">
        <v>6.8</v>
      </c>
      <c r="X408" s="43"/>
      <c r="Z408" s="40">
        <v>10.87</v>
      </c>
      <c r="AA408" s="40"/>
      <c r="AC408" s="41">
        <v>3.8055555555555558E-2</v>
      </c>
      <c r="AD408" s="41">
        <v>6.2789351851851846E-2</v>
      </c>
    </row>
    <row r="409" spans="1:30" ht="14.25" customHeight="1" x14ac:dyDescent="0.25">
      <c r="A409" s="13">
        <v>42013</v>
      </c>
      <c r="B409" s="14">
        <v>4.0599999999999996</v>
      </c>
      <c r="C409" s="120">
        <v>39.299999999999997</v>
      </c>
      <c r="F409" s="120">
        <v>39.299999999999997</v>
      </c>
      <c r="G409" s="14">
        <f t="shared" si="22"/>
        <v>9.6798029556650249</v>
      </c>
      <c r="H409" s="14">
        <v>6.4959999999999996</v>
      </c>
      <c r="I409" s="14">
        <f t="shared" si="21"/>
        <v>6.0498768472906406</v>
      </c>
      <c r="O409" s="43" t="s">
        <v>151</v>
      </c>
      <c r="Q409" s="27">
        <f t="shared" si="24"/>
        <v>292.67624999999998</v>
      </c>
    </row>
    <row r="410" spans="1:30" ht="14.25" customHeight="1" x14ac:dyDescent="0.25">
      <c r="A410" s="13">
        <v>42016</v>
      </c>
      <c r="B410" s="14">
        <v>2.76</v>
      </c>
      <c r="C410" s="120">
        <v>33.299999999999997</v>
      </c>
      <c r="F410" s="120">
        <v>33.299999999999997</v>
      </c>
      <c r="G410" s="14">
        <f t="shared" si="22"/>
        <v>12.065217391304348</v>
      </c>
      <c r="H410" s="14">
        <v>4.4159999999999995</v>
      </c>
      <c r="I410" s="14">
        <f t="shared" si="21"/>
        <v>7.5407608695652177</v>
      </c>
      <c r="O410" s="43" t="s">
        <v>102</v>
      </c>
      <c r="Q410" s="27">
        <f t="shared" si="24"/>
        <v>295.43624999999997</v>
      </c>
    </row>
    <row r="411" spans="1:30" ht="14.25" customHeight="1" x14ac:dyDescent="0.25">
      <c r="A411" s="13">
        <v>42023</v>
      </c>
      <c r="B411" s="14">
        <v>1.44</v>
      </c>
      <c r="C411" s="120">
        <v>19</v>
      </c>
      <c r="F411" s="120">
        <v>19</v>
      </c>
      <c r="G411" s="14">
        <f t="shared" si="22"/>
        <v>13.194444444444445</v>
      </c>
      <c r="H411" s="14">
        <v>2.3039999999999998</v>
      </c>
      <c r="I411" s="14">
        <f t="shared" si="21"/>
        <v>8.2465277777777786</v>
      </c>
      <c r="O411" s="46" t="s">
        <v>166</v>
      </c>
      <c r="Q411" s="27">
        <f t="shared" si="24"/>
        <v>296.87624999999997</v>
      </c>
    </row>
    <row r="412" spans="1:30" ht="14.25" customHeight="1" x14ac:dyDescent="0.25">
      <c r="A412" s="13">
        <v>42023</v>
      </c>
      <c r="B412" s="14">
        <v>2.8</v>
      </c>
      <c r="C412" s="120">
        <v>25</v>
      </c>
      <c r="F412" s="120">
        <v>25</v>
      </c>
      <c r="G412" s="14">
        <f t="shared" si="22"/>
        <v>8.9285714285714288</v>
      </c>
      <c r="H412" s="14">
        <v>4.4799999999999995</v>
      </c>
      <c r="I412" s="14">
        <f t="shared" si="21"/>
        <v>5.5803571428571432</v>
      </c>
      <c r="O412" s="43" t="s">
        <v>119</v>
      </c>
      <c r="P412" s="43" t="s">
        <v>152</v>
      </c>
      <c r="Q412" s="27">
        <f t="shared" si="24"/>
        <v>299.67624999999998</v>
      </c>
    </row>
    <row r="413" spans="1:30" ht="14.25" customHeight="1" x14ac:dyDescent="0.25">
      <c r="A413" s="13">
        <v>42025</v>
      </c>
      <c r="B413" s="14">
        <v>5.0999999999999996</v>
      </c>
      <c r="C413" s="120">
        <v>59</v>
      </c>
      <c r="F413" s="120">
        <v>59</v>
      </c>
      <c r="G413" s="14">
        <f t="shared" si="22"/>
        <v>11.568627450980394</v>
      </c>
      <c r="H413" s="14">
        <v>8.16</v>
      </c>
      <c r="I413" s="14">
        <f t="shared" si="21"/>
        <v>7.2303921568627452</v>
      </c>
      <c r="O413" s="43" t="s">
        <v>154</v>
      </c>
      <c r="P413" s="43" t="s">
        <v>153</v>
      </c>
      <c r="Q413" s="27">
        <f t="shared" si="24"/>
        <v>304.77625</v>
      </c>
    </row>
    <row r="414" spans="1:30" ht="14.25" customHeight="1" x14ac:dyDescent="0.25">
      <c r="A414" s="13">
        <v>42030</v>
      </c>
      <c r="B414" s="14">
        <v>2.72</v>
      </c>
      <c r="C414" s="120">
        <v>28.5</v>
      </c>
      <c r="F414" s="120">
        <v>28.5</v>
      </c>
      <c r="G414" s="14">
        <f t="shared" si="22"/>
        <v>10.477941176470587</v>
      </c>
      <c r="H414" s="14">
        <v>4.3520000000000003</v>
      </c>
      <c r="I414" s="14">
        <f t="shared" si="21"/>
        <v>6.5487132352941169</v>
      </c>
      <c r="O414" s="43" t="s">
        <v>155</v>
      </c>
      <c r="Q414" s="27">
        <f t="shared" si="24"/>
        <v>307.49625000000003</v>
      </c>
    </row>
    <row r="415" spans="1:30" ht="14.25" customHeight="1" x14ac:dyDescent="0.25">
      <c r="A415" s="13">
        <v>42037</v>
      </c>
      <c r="B415" s="14">
        <v>2.97</v>
      </c>
      <c r="C415" s="120">
        <v>24.3</v>
      </c>
      <c r="F415" s="120">
        <v>24.3</v>
      </c>
      <c r="G415" s="14">
        <f t="shared" si="22"/>
        <v>8.1818181818181817</v>
      </c>
      <c r="H415" s="14">
        <v>4.7520000000000007</v>
      </c>
      <c r="I415" s="14">
        <f t="shared" si="21"/>
        <v>5.1136363636363633</v>
      </c>
      <c r="O415" s="43" t="s">
        <v>88</v>
      </c>
      <c r="Q415" s="27">
        <f t="shared" si="24"/>
        <v>310.46625000000006</v>
      </c>
      <c r="R415" s="42">
        <v>6.7361111111111108E-2</v>
      </c>
      <c r="S415" s="42">
        <v>0.14097222222222222</v>
      </c>
      <c r="T415" s="42">
        <v>0.30624999999999997</v>
      </c>
      <c r="U415" s="42">
        <v>0.66805555555555562</v>
      </c>
      <c r="AA415" s="42">
        <v>0.18055555555555555</v>
      </c>
    </row>
    <row r="416" spans="1:30" ht="14.25" customHeight="1" x14ac:dyDescent="0.25">
      <c r="A416" s="13">
        <v>42040</v>
      </c>
      <c r="B416" s="14">
        <v>9.5</v>
      </c>
      <c r="C416" s="120">
        <v>90.3</v>
      </c>
      <c r="F416" s="120">
        <v>90.3</v>
      </c>
      <c r="G416" s="14">
        <f t="shared" si="22"/>
        <v>9.5052631578947366</v>
      </c>
      <c r="H416" s="14">
        <f>IF(B416&lt;&gt;"",B416*1.6,"")</f>
        <v>15.200000000000001</v>
      </c>
      <c r="I416" s="14">
        <f t="shared" ref="I416:I435" si="25">IF(B416&lt;&gt;"",C416/H416,"")</f>
        <v>5.9407894736842097</v>
      </c>
      <c r="O416" s="46" t="s">
        <v>164</v>
      </c>
      <c r="P416" s="46" t="s">
        <v>165</v>
      </c>
      <c r="Q416" s="27">
        <f t="shared" si="24"/>
        <v>319.96625000000006</v>
      </c>
      <c r="R416" s="14"/>
      <c r="AD416" s="47">
        <v>6.2592592592592589E-2</v>
      </c>
    </row>
    <row r="417" spans="1:30" ht="14.25" customHeight="1" x14ac:dyDescent="0.25">
      <c r="A417" s="13">
        <v>42043</v>
      </c>
      <c r="B417" s="14">
        <v>4.2</v>
      </c>
      <c r="C417" s="120">
        <v>38.5</v>
      </c>
      <c r="F417" s="120">
        <v>38.5</v>
      </c>
      <c r="G417" s="14">
        <f t="shared" si="22"/>
        <v>9.1666666666666661</v>
      </c>
      <c r="H417" s="14">
        <f t="shared" ref="H417:H435" si="26">IF(B417&lt;&gt;"",B417*1.6,"")</f>
        <v>6.7200000000000006</v>
      </c>
      <c r="I417" s="14">
        <f t="shared" si="25"/>
        <v>5.7291666666666661</v>
      </c>
      <c r="O417" s="48" t="s">
        <v>167</v>
      </c>
      <c r="Q417" s="27">
        <f t="shared" si="24"/>
        <v>324.16625000000005</v>
      </c>
      <c r="R417" s="41"/>
    </row>
    <row r="418" spans="1:30" ht="14.25" customHeight="1" x14ac:dyDescent="0.25">
      <c r="A418" s="13">
        <v>42046</v>
      </c>
      <c r="B418" s="14">
        <v>8.9</v>
      </c>
      <c r="C418" s="120">
        <v>85.3</v>
      </c>
      <c r="F418" s="120">
        <v>85.3</v>
      </c>
      <c r="G418" s="14">
        <f t="shared" si="22"/>
        <v>9.5842696629213471</v>
      </c>
      <c r="H418" s="14">
        <f t="shared" si="26"/>
        <v>14.240000000000002</v>
      </c>
      <c r="I418" s="14">
        <f t="shared" si="25"/>
        <v>5.9901685393258415</v>
      </c>
      <c r="O418" s="49" t="s">
        <v>172</v>
      </c>
      <c r="Q418" s="27">
        <f t="shared" si="24"/>
        <v>333.06625000000003</v>
      </c>
    </row>
    <row r="419" spans="1:30" ht="14.25" customHeight="1" x14ac:dyDescent="0.25">
      <c r="A419" s="13">
        <v>42051</v>
      </c>
      <c r="B419" s="14">
        <v>2.2000000000000002</v>
      </c>
      <c r="C419" s="120">
        <v>19.600000000000001</v>
      </c>
      <c r="F419" s="120">
        <v>19.600000000000001</v>
      </c>
      <c r="G419" s="14">
        <f t="shared" si="22"/>
        <v>8.9090909090909083</v>
      </c>
      <c r="H419" s="14">
        <f t="shared" si="26"/>
        <v>3.5200000000000005</v>
      </c>
      <c r="I419" s="14">
        <f t="shared" si="25"/>
        <v>5.5681818181818175</v>
      </c>
      <c r="O419" s="50" t="s">
        <v>155</v>
      </c>
      <c r="P419" s="50" t="s">
        <v>165</v>
      </c>
      <c r="Q419" s="27">
        <f t="shared" si="24"/>
        <v>335.26625000000001</v>
      </c>
    </row>
    <row r="420" spans="1:30" ht="14.25" customHeight="1" x14ac:dyDescent="0.25">
      <c r="A420" s="13">
        <v>42055</v>
      </c>
      <c r="B420" s="14">
        <v>4.3</v>
      </c>
      <c r="C420" s="120">
        <v>39.4</v>
      </c>
      <c r="F420" s="120">
        <v>39.4</v>
      </c>
      <c r="G420" s="14">
        <f t="shared" si="22"/>
        <v>9.1627906976744189</v>
      </c>
      <c r="H420" s="14">
        <f t="shared" si="26"/>
        <v>6.88</v>
      </c>
      <c r="I420" s="14">
        <f t="shared" si="25"/>
        <v>5.7267441860465116</v>
      </c>
      <c r="O420" s="51" t="s">
        <v>173</v>
      </c>
      <c r="Q420" s="27">
        <f t="shared" si="24"/>
        <v>339.56625000000003</v>
      </c>
    </row>
    <row r="421" spans="1:30" ht="14.25" customHeight="1" x14ac:dyDescent="0.25">
      <c r="A421" s="13">
        <v>42060</v>
      </c>
      <c r="B421" s="14">
        <v>9.6999999999999993</v>
      </c>
      <c r="C421" s="120">
        <v>93.9</v>
      </c>
      <c r="F421" s="120">
        <v>93.9</v>
      </c>
      <c r="G421" s="14">
        <f t="shared" si="22"/>
        <v>9.6804123711340218</v>
      </c>
      <c r="H421" s="14">
        <f t="shared" si="26"/>
        <v>15.52</v>
      </c>
      <c r="I421" s="14">
        <f t="shared" si="25"/>
        <v>6.0502577319587632</v>
      </c>
      <c r="O421" s="51" t="s">
        <v>174</v>
      </c>
      <c r="P421" s="51" t="s">
        <v>175</v>
      </c>
      <c r="Q421" s="27">
        <f t="shared" si="24"/>
        <v>349.26625000000001</v>
      </c>
    </row>
    <row r="422" spans="1:30" ht="14.25" customHeight="1" x14ac:dyDescent="0.25">
      <c r="A422" s="13">
        <v>42062</v>
      </c>
      <c r="B422" s="14">
        <v>5.6</v>
      </c>
      <c r="C422" s="120">
        <v>49</v>
      </c>
      <c r="F422" s="120">
        <v>49</v>
      </c>
      <c r="G422" s="14">
        <f t="shared" si="22"/>
        <v>8.75</v>
      </c>
      <c r="H422" s="14">
        <f t="shared" si="26"/>
        <v>8.9599999999999991</v>
      </c>
      <c r="I422" s="14">
        <f t="shared" si="25"/>
        <v>5.4687500000000009</v>
      </c>
      <c r="O422" s="52" t="s">
        <v>178</v>
      </c>
      <c r="Q422" s="27">
        <f t="shared" si="24"/>
        <v>354.86625000000004</v>
      </c>
    </row>
    <row r="423" spans="1:30" ht="14.25" customHeight="1" x14ac:dyDescent="0.25">
      <c r="A423" s="13">
        <v>42064</v>
      </c>
      <c r="B423" s="14">
        <v>4.2</v>
      </c>
      <c r="C423" s="120">
        <v>40.5</v>
      </c>
      <c r="F423" s="120">
        <v>40.5</v>
      </c>
      <c r="G423" s="14">
        <f t="shared" si="22"/>
        <v>9.6428571428571423</v>
      </c>
      <c r="H423" s="14">
        <f t="shared" si="26"/>
        <v>6.7200000000000006</v>
      </c>
      <c r="I423" s="14">
        <f t="shared" si="25"/>
        <v>6.0267857142857135</v>
      </c>
      <c r="O423" s="52" t="s">
        <v>176</v>
      </c>
      <c r="P423" s="52" t="s">
        <v>177</v>
      </c>
      <c r="Q423" s="27">
        <f t="shared" si="24"/>
        <v>359.06625000000003</v>
      </c>
    </row>
    <row r="424" spans="1:30" ht="14.25" customHeight="1" x14ac:dyDescent="0.25">
      <c r="A424" s="13">
        <v>42067</v>
      </c>
      <c r="B424" s="14">
        <v>11.1</v>
      </c>
      <c r="C424" s="120">
        <v>105</v>
      </c>
      <c r="F424" s="120">
        <v>105</v>
      </c>
      <c r="G424" s="14">
        <f t="shared" si="22"/>
        <v>9.4594594594594597</v>
      </c>
      <c r="H424" s="14">
        <f t="shared" si="26"/>
        <v>17.760000000000002</v>
      </c>
      <c r="I424" s="14">
        <f t="shared" si="25"/>
        <v>5.9121621621621614</v>
      </c>
      <c r="J424" s="73" t="s">
        <v>210</v>
      </c>
      <c r="K424" s="54" t="s">
        <v>186</v>
      </c>
      <c r="L424" s="54"/>
      <c r="M424" s="101">
        <v>159</v>
      </c>
      <c r="N424" s="101">
        <v>172</v>
      </c>
      <c r="O424" s="53" t="s">
        <v>181</v>
      </c>
      <c r="P424" s="53" t="s">
        <v>184</v>
      </c>
      <c r="Q424" s="27">
        <f t="shared" si="24"/>
        <v>370.16625000000005</v>
      </c>
      <c r="Y424" s="47">
        <v>7.7222222222222234E-2</v>
      </c>
    </row>
    <row r="425" spans="1:30" ht="14.25" customHeight="1" x14ac:dyDescent="0.25">
      <c r="A425" s="13">
        <v>42069</v>
      </c>
      <c r="B425" s="14">
        <v>4.5</v>
      </c>
      <c r="C425" s="120">
        <v>51</v>
      </c>
      <c r="F425" s="120">
        <v>51</v>
      </c>
      <c r="G425" s="14">
        <f t="shared" si="22"/>
        <v>11.333333333333334</v>
      </c>
      <c r="H425" s="14">
        <f t="shared" si="26"/>
        <v>7.2</v>
      </c>
      <c r="I425" s="14">
        <f t="shared" si="25"/>
        <v>7.083333333333333</v>
      </c>
      <c r="J425" s="60"/>
      <c r="K425" s="60" t="s">
        <v>193</v>
      </c>
      <c r="L425" s="60"/>
      <c r="M425" s="102">
        <v>138</v>
      </c>
      <c r="N425" s="102">
        <v>160</v>
      </c>
      <c r="O425" s="61" t="s">
        <v>192</v>
      </c>
      <c r="Q425" s="27">
        <f t="shared" si="24"/>
        <v>374.66625000000005</v>
      </c>
    </row>
    <row r="426" spans="1:30" ht="14.25" customHeight="1" x14ac:dyDescent="0.25">
      <c r="A426" s="13">
        <v>42071</v>
      </c>
      <c r="B426" s="14">
        <v>4</v>
      </c>
      <c r="C426" s="120">
        <v>32.5</v>
      </c>
      <c r="F426" s="120">
        <v>32.5</v>
      </c>
      <c r="G426" s="14">
        <f t="shared" si="22"/>
        <v>8.125</v>
      </c>
      <c r="H426" s="14">
        <f t="shared" si="26"/>
        <v>6.4</v>
      </c>
      <c r="I426" s="14">
        <f t="shared" si="25"/>
        <v>5.078125</v>
      </c>
      <c r="J426" s="60"/>
      <c r="K426" s="60" t="s">
        <v>194</v>
      </c>
      <c r="L426" s="60"/>
      <c r="M426" s="102">
        <v>158</v>
      </c>
      <c r="N426" s="102">
        <v>163</v>
      </c>
      <c r="O426" s="61" t="s">
        <v>195</v>
      </c>
      <c r="P426" s="61" t="s">
        <v>196</v>
      </c>
      <c r="Q426" s="27">
        <f t="shared" si="24"/>
        <v>378.66625000000005</v>
      </c>
      <c r="U426" s="42">
        <v>0.65694444444444444</v>
      </c>
      <c r="AB426" s="68">
        <v>1.7106481481481483E-2</v>
      </c>
    </row>
    <row r="427" spans="1:30" ht="14.25" customHeight="1" x14ac:dyDescent="0.25">
      <c r="A427" s="13">
        <v>42077</v>
      </c>
      <c r="B427" s="14">
        <f>5*kmtomiles</f>
        <v>3.1068549999999999</v>
      </c>
      <c r="C427" s="120">
        <v>25</v>
      </c>
      <c r="F427" s="120">
        <v>25</v>
      </c>
      <c r="G427" s="14">
        <f t="shared" si="22"/>
        <v>8.0467224894628178</v>
      </c>
      <c r="H427" s="14">
        <f t="shared" si="26"/>
        <v>4.9709680000000001</v>
      </c>
      <c r="I427" s="14">
        <f t="shared" si="25"/>
        <v>5.0292015559142609</v>
      </c>
      <c r="J427" s="63"/>
      <c r="K427" s="63" t="s">
        <v>198</v>
      </c>
      <c r="L427" s="63"/>
      <c r="M427" s="103">
        <v>150</v>
      </c>
      <c r="N427" s="103">
        <v>171</v>
      </c>
      <c r="O427" s="62" t="s">
        <v>97</v>
      </c>
      <c r="P427" s="62" t="s">
        <v>197</v>
      </c>
      <c r="Q427" s="27">
        <f t="shared" si="24"/>
        <v>381.77310500000004</v>
      </c>
      <c r="U427" s="42">
        <v>0.65902777777777777</v>
      </c>
      <c r="AB427" s="68">
        <v>1.7094907407407409E-2</v>
      </c>
    </row>
    <row r="428" spans="1:30" ht="14.25" customHeight="1" x14ac:dyDescent="0.25">
      <c r="A428" s="13">
        <v>42081</v>
      </c>
      <c r="B428" s="14">
        <v>10.4</v>
      </c>
      <c r="C428" s="120">
        <v>98</v>
      </c>
      <c r="F428" s="120">
        <v>98</v>
      </c>
      <c r="G428" s="14">
        <f t="shared" si="22"/>
        <v>9.4230769230769234</v>
      </c>
      <c r="H428" s="14">
        <f t="shared" si="26"/>
        <v>16.64</v>
      </c>
      <c r="I428" s="14">
        <f t="shared" si="25"/>
        <v>5.8894230769230766</v>
      </c>
      <c r="J428" s="73" t="s">
        <v>210</v>
      </c>
      <c r="K428" s="64" t="s">
        <v>200</v>
      </c>
      <c r="L428" s="64"/>
      <c r="M428" s="104">
        <v>161</v>
      </c>
      <c r="N428" s="104">
        <v>176</v>
      </c>
      <c r="O428" s="65" t="s">
        <v>201</v>
      </c>
      <c r="P428" s="65" t="s">
        <v>202</v>
      </c>
      <c r="Q428" s="27">
        <f t="shared" si="24"/>
        <v>392.17310500000002</v>
      </c>
      <c r="Y428" s="47">
        <v>7.2858796296296297E-2</v>
      </c>
      <c r="AC428" s="41">
        <v>4.0694444444444443E-2</v>
      </c>
    </row>
    <row r="429" spans="1:30" ht="14.25" customHeight="1" x14ac:dyDescent="0.25">
      <c r="A429" s="13">
        <v>42086</v>
      </c>
      <c r="B429" s="14">
        <v>3.2</v>
      </c>
      <c r="C429" s="120">
        <v>26.5</v>
      </c>
      <c r="F429" s="120">
        <v>26.5</v>
      </c>
      <c r="G429" s="14">
        <f t="shared" si="22"/>
        <v>8.28125</v>
      </c>
      <c r="H429" s="14">
        <f t="shared" si="26"/>
        <v>5.120000000000001</v>
      </c>
      <c r="I429" s="14">
        <f t="shared" si="25"/>
        <v>5.1757812499999991</v>
      </c>
      <c r="J429" s="69"/>
      <c r="K429" s="69" t="s">
        <v>203</v>
      </c>
      <c r="L429" s="69"/>
      <c r="M429" s="105">
        <v>167</v>
      </c>
      <c r="N429" s="105">
        <v>178</v>
      </c>
      <c r="O429" s="70" t="s">
        <v>119</v>
      </c>
      <c r="P429" s="70" t="s">
        <v>204</v>
      </c>
      <c r="Q429" s="27">
        <f t="shared" si="24"/>
        <v>395.37310500000001</v>
      </c>
      <c r="R429" s="42">
        <v>6.1805555555555558E-2</v>
      </c>
      <c r="T429" s="42">
        <v>0.29930555555555555</v>
      </c>
      <c r="AA429" s="42">
        <v>0.18055555555555555</v>
      </c>
    </row>
    <row r="430" spans="1:30" ht="14.25" customHeight="1" x14ac:dyDescent="0.25">
      <c r="A430" s="13">
        <v>42088</v>
      </c>
      <c r="B430" s="14">
        <v>10.5</v>
      </c>
      <c r="C430" s="120">
        <v>93.7</v>
      </c>
      <c r="F430" s="120">
        <v>93.7</v>
      </c>
      <c r="G430" s="14">
        <f t="shared" si="22"/>
        <v>8.9238095238095241</v>
      </c>
      <c r="H430" s="14">
        <f t="shared" si="26"/>
        <v>16.8</v>
      </c>
      <c r="I430" s="14">
        <f t="shared" si="25"/>
        <v>5.5773809523809526</v>
      </c>
      <c r="J430" s="73" t="s">
        <v>210</v>
      </c>
      <c r="K430" s="71" t="s">
        <v>205</v>
      </c>
      <c r="L430" s="71"/>
      <c r="M430" s="106">
        <v>160</v>
      </c>
      <c r="N430" s="106">
        <v>176</v>
      </c>
      <c r="O430" s="72" t="s">
        <v>206</v>
      </c>
      <c r="P430" s="72" t="s">
        <v>207</v>
      </c>
      <c r="Q430" s="27">
        <f t="shared" si="24"/>
        <v>405.87310500000001</v>
      </c>
      <c r="R430" s="42">
        <v>6.458333333333334E-2</v>
      </c>
      <c r="Y430" s="47">
        <v>6.8298611111111115E-2</v>
      </c>
      <c r="AD430" s="47">
        <v>6.3819444444444443E-2</v>
      </c>
    </row>
    <row r="431" spans="1:30" ht="14.25" customHeight="1" x14ac:dyDescent="0.25">
      <c r="A431" s="13">
        <v>42092</v>
      </c>
      <c r="B431" s="14">
        <v>7.8</v>
      </c>
      <c r="C431" s="120">
        <v>73.400000000000006</v>
      </c>
      <c r="F431" s="120">
        <v>73.400000000000006</v>
      </c>
      <c r="G431" s="14">
        <f t="shared" si="22"/>
        <v>9.4102564102564106</v>
      </c>
      <c r="H431" s="14">
        <f t="shared" si="26"/>
        <v>12.48</v>
      </c>
      <c r="I431" s="14">
        <f t="shared" si="25"/>
        <v>5.8814102564102564</v>
      </c>
      <c r="J431" s="73" t="s">
        <v>211</v>
      </c>
      <c r="K431" s="73" t="s">
        <v>208</v>
      </c>
      <c r="L431" s="73"/>
      <c r="M431" s="107">
        <v>152</v>
      </c>
      <c r="N431" s="107">
        <v>168</v>
      </c>
      <c r="O431" s="74" t="s">
        <v>209</v>
      </c>
      <c r="P431" s="85" t="s">
        <v>240</v>
      </c>
      <c r="Q431" s="27">
        <f t="shared" si="24"/>
        <v>413.67310500000002</v>
      </c>
    </row>
    <row r="432" spans="1:30" ht="14.25" customHeight="1" x14ac:dyDescent="0.25">
      <c r="A432" s="13">
        <v>42095</v>
      </c>
      <c r="B432" s="14">
        <v>9.9</v>
      </c>
      <c r="C432" s="120">
        <v>89.3</v>
      </c>
      <c r="F432" s="120">
        <v>89.3</v>
      </c>
      <c r="G432" s="14">
        <f t="shared" si="22"/>
        <v>9.020202020202019</v>
      </c>
      <c r="H432" s="14">
        <f t="shared" si="26"/>
        <v>15.840000000000002</v>
      </c>
      <c r="I432" s="14">
        <f t="shared" si="25"/>
        <v>5.6376262626262621</v>
      </c>
      <c r="J432" s="75" t="s">
        <v>211</v>
      </c>
      <c r="K432" s="75" t="s">
        <v>212</v>
      </c>
      <c r="L432" s="75"/>
      <c r="M432" s="108">
        <v>154</v>
      </c>
      <c r="N432" s="108">
        <v>168</v>
      </c>
      <c r="O432" s="76" t="s">
        <v>213</v>
      </c>
      <c r="P432" s="76" t="s">
        <v>214</v>
      </c>
      <c r="Q432" s="27">
        <f t="shared" si="24"/>
        <v>423.573105</v>
      </c>
      <c r="U432" s="42">
        <v>0.65208333333333335</v>
      </c>
    </row>
    <row r="433" spans="1:30" ht="14.25" customHeight="1" x14ac:dyDescent="0.25">
      <c r="A433" s="13">
        <v>42099</v>
      </c>
      <c r="B433" s="14">
        <v>6.1</v>
      </c>
      <c r="C433" s="120">
        <v>59.4</v>
      </c>
      <c r="E433" s="191">
        <v>0.52470000000000006</v>
      </c>
      <c r="F433" s="120">
        <v>59.4</v>
      </c>
      <c r="G433" s="14">
        <f t="shared" si="22"/>
        <v>9.7377049180327866</v>
      </c>
      <c r="H433" s="14">
        <f t="shared" si="26"/>
        <v>9.76</v>
      </c>
      <c r="I433" s="14">
        <f t="shared" si="25"/>
        <v>6.0860655737704921</v>
      </c>
      <c r="J433" s="77" t="s">
        <v>211</v>
      </c>
      <c r="K433" s="77" t="s">
        <v>215</v>
      </c>
      <c r="L433" s="77"/>
      <c r="M433" s="109">
        <v>161</v>
      </c>
      <c r="N433" s="109">
        <v>182</v>
      </c>
      <c r="O433" s="78" t="s">
        <v>216</v>
      </c>
      <c r="P433" s="78" t="s">
        <v>217</v>
      </c>
      <c r="Q433" s="27">
        <f t="shared" si="24"/>
        <v>429.67310500000002</v>
      </c>
    </row>
    <row r="434" spans="1:30" ht="14.25" customHeight="1" x14ac:dyDescent="0.25">
      <c r="A434" s="13">
        <v>42102</v>
      </c>
      <c r="B434" s="14">
        <v>9.4</v>
      </c>
      <c r="C434" s="120">
        <v>85.2</v>
      </c>
      <c r="F434" s="120">
        <v>85.2</v>
      </c>
      <c r="G434" s="14">
        <f t="shared" si="22"/>
        <v>9.0638297872340416</v>
      </c>
      <c r="H434" s="14">
        <f t="shared" si="26"/>
        <v>15.040000000000001</v>
      </c>
      <c r="I434" s="14">
        <f t="shared" si="25"/>
        <v>5.664893617021276</v>
      </c>
      <c r="J434" s="84" t="s">
        <v>211</v>
      </c>
      <c r="K434" s="84" t="s">
        <v>238</v>
      </c>
      <c r="L434" s="84"/>
      <c r="M434" s="110">
        <v>143</v>
      </c>
      <c r="N434" s="110">
        <v>171</v>
      </c>
      <c r="O434" s="85" t="s">
        <v>239</v>
      </c>
      <c r="P434" s="85" t="s">
        <v>241</v>
      </c>
      <c r="Q434" s="27">
        <f t="shared" si="24"/>
        <v>439.073105</v>
      </c>
      <c r="AC434" s="47">
        <v>3.9930555555555559E-2</v>
      </c>
    </row>
    <row r="435" spans="1:30" ht="14.25" customHeight="1" x14ac:dyDescent="0.25">
      <c r="A435" s="13">
        <v>42104</v>
      </c>
      <c r="B435" s="14">
        <v>3.5</v>
      </c>
      <c r="C435" s="120">
        <v>32.9</v>
      </c>
      <c r="F435" s="120">
        <v>32.9</v>
      </c>
      <c r="G435" s="14">
        <f t="shared" si="22"/>
        <v>9.4</v>
      </c>
      <c r="H435" s="14">
        <f t="shared" si="26"/>
        <v>5.6000000000000005</v>
      </c>
      <c r="I435" s="14">
        <f t="shared" si="25"/>
        <v>5.8749999999999991</v>
      </c>
      <c r="K435" s="86" t="s">
        <v>242</v>
      </c>
      <c r="L435" s="86"/>
      <c r="M435" s="111">
        <v>149</v>
      </c>
      <c r="N435" s="111">
        <v>173</v>
      </c>
      <c r="O435" s="87" t="s">
        <v>243</v>
      </c>
      <c r="P435" s="83" t="s">
        <v>237</v>
      </c>
      <c r="Q435" s="26">
        <f>B435</f>
        <v>3.5</v>
      </c>
    </row>
    <row r="436" spans="1:30" ht="14.25" customHeight="1" x14ac:dyDescent="0.25">
      <c r="A436" s="13">
        <v>42107</v>
      </c>
      <c r="B436" s="14">
        <v>2.2000000000000002</v>
      </c>
      <c r="C436" s="120">
        <v>19.5</v>
      </c>
      <c r="F436" s="120">
        <v>19.5</v>
      </c>
      <c r="G436" s="14">
        <f t="shared" ref="G436:G442" si="27">IF(C436&lt;&gt;"",C436/B436,"")</f>
        <v>8.8636363636363633</v>
      </c>
      <c r="H436" s="14">
        <f t="shared" ref="H436:H455" si="28">IF(B436&lt;&gt;"",B436*1.6,"")</f>
        <v>3.5200000000000005</v>
      </c>
      <c r="I436" s="14">
        <f t="shared" ref="I436:I442" si="29">IF(B436&lt;&gt;"",C436/H436,"")</f>
        <v>5.5397727272727266</v>
      </c>
      <c r="K436" s="88" t="s">
        <v>245</v>
      </c>
      <c r="L436" s="88"/>
      <c r="M436" s="112">
        <v>159</v>
      </c>
      <c r="N436" s="112">
        <v>172</v>
      </c>
      <c r="O436" s="89" t="s">
        <v>102</v>
      </c>
      <c r="Q436" s="27">
        <f t="shared" ref="Q436:Q442" si="30">IF(B436&lt;&gt;"",Q435+B436,"")</f>
        <v>5.7</v>
      </c>
    </row>
    <row r="437" spans="1:30" ht="14.25" customHeight="1" x14ac:dyDescent="0.25">
      <c r="A437" s="13">
        <v>42109</v>
      </c>
      <c r="B437" s="14">
        <v>10</v>
      </c>
      <c r="C437" s="120">
        <v>83</v>
      </c>
      <c r="F437" s="120">
        <v>83</v>
      </c>
      <c r="G437" s="14">
        <f t="shared" si="27"/>
        <v>8.3000000000000007</v>
      </c>
      <c r="H437" s="14">
        <f t="shared" si="28"/>
        <v>16</v>
      </c>
      <c r="I437" s="14">
        <f t="shared" si="29"/>
        <v>5.1875</v>
      </c>
      <c r="K437" s="90" t="s">
        <v>246</v>
      </c>
      <c r="L437" s="90"/>
      <c r="M437" s="113"/>
      <c r="N437" s="113"/>
      <c r="O437" s="91" t="s">
        <v>247</v>
      </c>
      <c r="P437" s="93" t="s">
        <v>248</v>
      </c>
      <c r="Q437" s="27">
        <f t="shared" si="30"/>
        <v>15.7</v>
      </c>
      <c r="W437" s="16">
        <v>7.3</v>
      </c>
      <c r="Y437" s="47">
        <v>6.7418981481481483E-2</v>
      </c>
      <c r="AD437" s="92">
        <v>6.2905092592592596E-2</v>
      </c>
    </row>
    <row r="438" spans="1:30" ht="14.25" customHeight="1" x14ac:dyDescent="0.25">
      <c r="A438" s="13">
        <v>42112</v>
      </c>
      <c r="B438" s="14">
        <v>3.1</v>
      </c>
      <c r="C438" s="120">
        <v>25.6</v>
      </c>
      <c r="F438" s="120">
        <v>25.6</v>
      </c>
      <c r="G438" s="14">
        <f t="shared" si="27"/>
        <v>8.258064516129032</v>
      </c>
      <c r="H438" s="14">
        <f t="shared" si="28"/>
        <v>4.9600000000000009</v>
      </c>
      <c r="I438" s="14">
        <f t="shared" si="29"/>
        <v>5.1612903225806441</v>
      </c>
      <c r="O438" s="93" t="s">
        <v>97</v>
      </c>
      <c r="Q438" s="27">
        <f t="shared" si="30"/>
        <v>18.8</v>
      </c>
    </row>
    <row r="439" spans="1:30" ht="14.25" customHeight="1" x14ac:dyDescent="0.25">
      <c r="A439" s="13">
        <v>42116</v>
      </c>
      <c r="B439" s="14">
        <v>9.43</v>
      </c>
      <c r="C439" s="120">
        <v>83.2</v>
      </c>
      <c r="F439" s="120">
        <v>83.2</v>
      </c>
      <c r="G439" s="14">
        <f t="shared" si="27"/>
        <v>8.8229056203605527</v>
      </c>
      <c r="H439" s="14">
        <f t="shared" si="28"/>
        <v>15.088000000000001</v>
      </c>
      <c r="I439" s="14">
        <f t="shared" si="29"/>
        <v>5.5143160127253443</v>
      </c>
      <c r="J439" s="96" t="s">
        <v>250</v>
      </c>
      <c r="K439" s="96" t="s">
        <v>249</v>
      </c>
      <c r="L439" s="96"/>
      <c r="M439" s="114">
        <v>144</v>
      </c>
      <c r="N439" s="114">
        <v>171</v>
      </c>
      <c r="O439" s="97" t="s">
        <v>251</v>
      </c>
      <c r="Q439" s="27">
        <f t="shared" si="30"/>
        <v>28.23</v>
      </c>
    </row>
    <row r="440" spans="1:30" ht="14.25" customHeight="1" x14ac:dyDescent="0.25">
      <c r="A440" s="13">
        <v>42121</v>
      </c>
      <c r="B440" s="14">
        <v>4.8</v>
      </c>
      <c r="C440" s="120">
        <v>50.6</v>
      </c>
      <c r="F440" s="120">
        <v>50.6</v>
      </c>
      <c r="G440" s="14">
        <f t="shared" si="27"/>
        <v>10.541666666666668</v>
      </c>
      <c r="H440" s="14">
        <f t="shared" si="28"/>
        <v>7.68</v>
      </c>
      <c r="I440" s="14">
        <f t="shared" si="29"/>
        <v>6.588541666666667</v>
      </c>
      <c r="K440" s="99" t="s">
        <v>280</v>
      </c>
      <c r="L440" s="99"/>
      <c r="M440" s="115">
        <v>151</v>
      </c>
      <c r="N440" s="115">
        <v>176</v>
      </c>
      <c r="O440" s="100" t="s">
        <v>102</v>
      </c>
      <c r="Q440" s="27">
        <f t="shared" si="30"/>
        <v>33.03</v>
      </c>
    </row>
    <row r="441" spans="1:30" ht="14.25" customHeight="1" x14ac:dyDescent="0.25">
      <c r="A441" s="13">
        <v>42123</v>
      </c>
      <c r="B441" s="14">
        <v>9.51</v>
      </c>
      <c r="C441" s="120">
        <v>82</v>
      </c>
      <c r="F441" s="120">
        <v>82</v>
      </c>
      <c r="G441" s="14">
        <f t="shared" si="27"/>
        <v>8.6225026288117768</v>
      </c>
      <c r="H441" s="14">
        <f t="shared" si="28"/>
        <v>15.216000000000001</v>
      </c>
      <c r="I441" s="14">
        <f t="shared" si="29"/>
        <v>5.38906414300736</v>
      </c>
      <c r="J441" s="116" t="s">
        <v>295</v>
      </c>
      <c r="K441" s="116" t="s">
        <v>294</v>
      </c>
      <c r="L441" s="116"/>
      <c r="M441" s="26">
        <v>160</v>
      </c>
      <c r="N441" s="26">
        <v>180</v>
      </c>
      <c r="O441" s="117" t="s">
        <v>296</v>
      </c>
      <c r="P441" s="117" t="s">
        <v>297</v>
      </c>
      <c r="Q441" s="27">
        <f t="shared" si="30"/>
        <v>42.54</v>
      </c>
      <c r="AC441" s="47">
        <v>3.8831018518518515E-2</v>
      </c>
    </row>
    <row r="442" spans="1:30" ht="14.25" customHeight="1" x14ac:dyDescent="0.25">
      <c r="A442" s="13">
        <v>42126</v>
      </c>
      <c r="B442" s="14">
        <v>3.1</v>
      </c>
      <c r="C442" s="120">
        <v>26</v>
      </c>
      <c r="F442" s="120">
        <v>26</v>
      </c>
      <c r="G442" s="14">
        <f t="shared" si="27"/>
        <v>8.387096774193548</v>
      </c>
      <c r="H442" s="14">
        <f t="shared" si="28"/>
        <v>4.9600000000000009</v>
      </c>
      <c r="I442" s="14">
        <f t="shared" si="29"/>
        <v>5.2419354838709671</v>
      </c>
      <c r="J442" s="118" t="s">
        <v>308</v>
      </c>
      <c r="O442" s="119" t="s">
        <v>97</v>
      </c>
      <c r="Q442" s="27">
        <f t="shared" si="30"/>
        <v>45.64</v>
      </c>
    </row>
    <row r="443" spans="1:30" ht="14.25" customHeight="1" x14ac:dyDescent="0.25">
      <c r="A443" s="13">
        <v>42127</v>
      </c>
      <c r="B443" s="14">
        <v>11</v>
      </c>
      <c r="C443" s="120" t="s">
        <v>315</v>
      </c>
      <c r="E443" s="191">
        <v>0.48149999999999998</v>
      </c>
      <c r="F443" s="16">
        <f>Anadig(C443)</f>
        <v>118.3</v>
      </c>
      <c r="G443" s="14">
        <f>IF(F443&lt;&gt;"",F443/B443,"")</f>
        <v>10.754545454545454</v>
      </c>
      <c r="H443" s="14">
        <f t="shared" si="28"/>
        <v>17.600000000000001</v>
      </c>
      <c r="I443" s="14">
        <f>IF(B443&lt;&gt;"",F443/H443,"")</f>
        <v>6.7215909090909083</v>
      </c>
      <c r="J443" s="121" t="s">
        <v>210</v>
      </c>
      <c r="K443" s="121" t="s">
        <v>316</v>
      </c>
      <c r="L443" s="121"/>
      <c r="M443" s="26">
        <v>157</v>
      </c>
      <c r="N443" s="26">
        <v>173</v>
      </c>
      <c r="O443" s="122" t="s">
        <v>317</v>
      </c>
      <c r="Q443" s="27">
        <f>IF(B443&lt;&gt;"",Q434+B443,"")</f>
        <v>450.073105</v>
      </c>
    </row>
    <row r="444" spans="1:30" ht="14.25" customHeight="1" x14ac:dyDescent="0.25">
      <c r="A444" s="13">
        <v>42133</v>
      </c>
      <c r="B444" s="14">
        <v>3.1</v>
      </c>
      <c r="C444" s="144" t="s">
        <v>451</v>
      </c>
      <c r="D444" s="206"/>
      <c r="E444" s="192"/>
      <c r="F444" s="16">
        <f>Anadig(C444)</f>
        <v>31.216666666666665</v>
      </c>
      <c r="G444" s="14">
        <f t="shared" ref="G444:G455" si="31">IF(F444&lt;&gt;"",F444/B444,"")</f>
        <v>10.069892473118278</v>
      </c>
      <c r="H444" s="14">
        <f t="shared" si="28"/>
        <v>4.9600000000000009</v>
      </c>
      <c r="I444" s="14">
        <f t="shared" ref="I444:I455" si="32">IF(B444&lt;&gt;"",F444/H444,"")</f>
        <v>6.2936827956989232</v>
      </c>
      <c r="K444" s="140" t="s">
        <v>411</v>
      </c>
      <c r="L444" s="140"/>
      <c r="M444" s="26">
        <v>122</v>
      </c>
      <c r="N444" s="26">
        <v>171</v>
      </c>
      <c r="O444" s="139" t="s">
        <v>410</v>
      </c>
      <c r="Q444" s="27">
        <f>IF(B444&lt;&gt;"",Q442+B444,"")</f>
        <v>48.74</v>
      </c>
    </row>
    <row r="445" spans="1:30" ht="14.25" customHeight="1" x14ac:dyDescent="0.25">
      <c r="A445" s="13">
        <v>42135</v>
      </c>
      <c r="B445" s="14">
        <v>3.5</v>
      </c>
      <c r="C445" s="143" t="s">
        <v>452</v>
      </c>
      <c r="D445" s="207"/>
      <c r="E445" s="193"/>
      <c r="F445" s="16">
        <f>Anadig(C445)</f>
        <v>30</v>
      </c>
      <c r="G445" s="14">
        <f t="shared" si="31"/>
        <v>8.5714285714285712</v>
      </c>
      <c r="H445" s="14">
        <f t="shared" si="28"/>
        <v>5.6000000000000005</v>
      </c>
      <c r="I445" s="14">
        <f t="shared" si="32"/>
        <v>5.3571428571428568</v>
      </c>
      <c r="O445" s="145" t="s">
        <v>102</v>
      </c>
      <c r="Q445" s="27">
        <f t="shared" ref="Q445:Q461" si="33">IF(B445&lt;&gt;"",Q444+B445,"")</f>
        <v>52.24</v>
      </c>
    </row>
    <row r="446" spans="1:30" ht="14.25" customHeight="1" x14ac:dyDescent="0.25">
      <c r="A446" s="13">
        <v>42137</v>
      </c>
      <c r="B446" s="14">
        <v>3</v>
      </c>
      <c r="C446" s="146" t="s">
        <v>459</v>
      </c>
      <c r="D446" s="208"/>
      <c r="E446" s="194">
        <v>0.6502</v>
      </c>
      <c r="F446" s="16">
        <f>Anadig(C446)</f>
        <v>23.216666666666665</v>
      </c>
      <c r="G446" s="14">
        <f t="shared" si="31"/>
        <v>7.738888888888888</v>
      </c>
      <c r="H446" s="14">
        <f t="shared" si="28"/>
        <v>4.8000000000000007</v>
      </c>
      <c r="I446" s="14">
        <f t="shared" si="32"/>
        <v>4.8368055555555545</v>
      </c>
      <c r="K446" s="147" t="s">
        <v>460</v>
      </c>
      <c r="L446" s="147"/>
      <c r="M446" s="26">
        <v>171</v>
      </c>
      <c r="N446" s="26">
        <v>185</v>
      </c>
      <c r="O446" s="148" t="s">
        <v>461</v>
      </c>
      <c r="P446" s="148" t="s">
        <v>462</v>
      </c>
      <c r="Q446" s="27">
        <f t="shared" si="33"/>
        <v>55.24</v>
      </c>
      <c r="T446" s="42">
        <v>0.28750000000000003</v>
      </c>
      <c r="U446" s="42">
        <v>0.6166666666666667</v>
      </c>
      <c r="V446" s="66">
        <v>0.96944444444444444</v>
      </c>
      <c r="AA446" s="42">
        <v>0.17569444444444446</v>
      </c>
    </row>
    <row r="447" spans="1:30" ht="14.25" customHeight="1" x14ac:dyDescent="0.25">
      <c r="A447" s="13">
        <v>42139</v>
      </c>
      <c r="B447" s="14">
        <v>6.3</v>
      </c>
      <c r="C447" s="161" t="s">
        <v>580</v>
      </c>
      <c r="D447" s="209"/>
      <c r="E447" s="195">
        <v>0.59430000000000005</v>
      </c>
      <c r="F447" s="16">
        <f>IF(C447&lt;&gt;"",Anadig(C447),"")</f>
        <v>53.666666666666664</v>
      </c>
      <c r="G447" s="14">
        <f t="shared" si="31"/>
        <v>8.518518518518519</v>
      </c>
      <c r="H447" s="14">
        <f t="shared" si="28"/>
        <v>10.08</v>
      </c>
      <c r="I447" s="14">
        <f t="shared" si="32"/>
        <v>5.3240740740740735</v>
      </c>
      <c r="K447" s="162" t="s">
        <v>581</v>
      </c>
      <c r="L447" s="162"/>
      <c r="M447" s="26">
        <v>159</v>
      </c>
      <c r="N447" s="26">
        <v>174</v>
      </c>
      <c r="O447" s="163" t="s">
        <v>582</v>
      </c>
      <c r="Q447" s="27">
        <f t="shared" si="33"/>
        <v>61.54</v>
      </c>
    </row>
    <row r="448" spans="1:30" ht="14.25" customHeight="1" x14ac:dyDescent="0.25">
      <c r="A448" s="13">
        <v>42144</v>
      </c>
      <c r="B448" s="14">
        <v>3.09</v>
      </c>
      <c r="C448" s="161" t="s">
        <v>583</v>
      </c>
      <c r="D448" s="209"/>
      <c r="E448" s="195">
        <v>0.6573</v>
      </c>
      <c r="F448" s="16">
        <f t="shared" ref="F448:F500" si="34">IF(C448&lt;&gt;"",Anadig(C448),"")</f>
        <v>23.033333333333335</v>
      </c>
      <c r="G448" s="14">
        <f t="shared" si="31"/>
        <v>7.4541531823085228</v>
      </c>
      <c r="H448" s="14">
        <f t="shared" si="28"/>
        <v>4.944</v>
      </c>
      <c r="I448" s="14">
        <f t="shared" si="32"/>
        <v>4.6588457389428264</v>
      </c>
      <c r="O448" s="163" t="s">
        <v>461</v>
      </c>
      <c r="P448" s="163" t="s">
        <v>584</v>
      </c>
      <c r="Q448" s="27">
        <f t="shared" si="33"/>
        <v>64.63</v>
      </c>
      <c r="R448" s="42">
        <v>4.9999999999999996E-2</v>
      </c>
      <c r="T448" s="42">
        <v>0.29791666666666666</v>
      </c>
      <c r="U448" s="42">
        <v>0.62222222222222223</v>
      </c>
      <c r="AA448" s="42">
        <v>0.15138888888888888</v>
      </c>
    </row>
    <row r="449" spans="1:30" ht="14.25" customHeight="1" x14ac:dyDescent="0.25">
      <c r="A449" s="13">
        <v>42150</v>
      </c>
      <c r="B449" s="14">
        <v>5.6</v>
      </c>
      <c r="C449" s="167" t="s">
        <v>631</v>
      </c>
      <c r="D449" s="210"/>
      <c r="E449" s="196">
        <v>0.58699999999999997</v>
      </c>
      <c r="F449" s="16">
        <f t="shared" si="34"/>
        <v>50.966666666666669</v>
      </c>
      <c r="G449" s="14">
        <f t="shared" si="31"/>
        <v>9.1011904761904763</v>
      </c>
      <c r="H449" s="14">
        <f t="shared" si="28"/>
        <v>8.9599999999999991</v>
      </c>
      <c r="I449" s="14">
        <f t="shared" si="32"/>
        <v>5.6882440476190483</v>
      </c>
      <c r="J449" s="168" t="s">
        <v>210</v>
      </c>
      <c r="K449" s="168" t="s">
        <v>632</v>
      </c>
      <c r="L449" s="168"/>
      <c r="M449" s="26">
        <v>168</v>
      </c>
      <c r="N449" s="26">
        <v>182</v>
      </c>
      <c r="O449" s="169" t="s">
        <v>633</v>
      </c>
      <c r="Q449" s="27">
        <f t="shared" si="33"/>
        <v>70.22999999999999</v>
      </c>
    </row>
    <row r="450" spans="1:30" ht="14.25" customHeight="1" x14ac:dyDescent="0.25">
      <c r="A450" s="13">
        <v>42152</v>
      </c>
      <c r="B450" s="14">
        <v>6.19</v>
      </c>
      <c r="C450" s="170" t="s">
        <v>653</v>
      </c>
      <c r="D450" s="211"/>
      <c r="E450" s="197">
        <v>0.59840000000000004</v>
      </c>
      <c r="F450" s="16">
        <f t="shared" si="34"/>
        <v>52.25</v>
      </c>
      <c r="G450" s="14">
        <f t="shared" si="31"/>
        <v>8.4410339256865914</v>
      </c>
      <c r="H450" s="14">
        <f t="shared" si="28"/>
        <v>9.9040000000000017</v>
      </c>
      <c r="I450" s="14">
        <f t="shared" si="32"/>
        <v>5.2756462035541185</v>
      </c>
      <c r="J450" s="171" t="s">
        <v>211</v>
      </c>
      <c r="K450" s="171" t="s">
        <v>654</v>
      </c>
      <c r="L450" s="171"/>
      <c r="M450" s="26">
        <v>160</v>
      </c>
      <c r="N450" s="26">
        <v>183</v>
      </c>
      <c r="O450" s="172" t="s">
        <v>655</v>
      </c>
      <c r="Q450" s="27">
        <f t="shared" si="33"/>
        <v>76.419999999999987</v>
      </c>
      <c r="AC450" s="47">
        <v>3.650462962962963E-2</v>
      </c>
    </row>
    <row r="451" spans="1:30" ht="14.25" customHeight="1" x14ac:dyDescent="0.25">
      <c r="A451" s="13">
        <v>42156</v>
      </c>
      <c r="B451" s="14">
        <v>3.2</v>
      </c>
      <c r="C451" s="174" t="s">
        <v>698</v>
      </c>
      <c r="D451" s="212"/>
      <c r="E451" s="198"/>
      <c r="F451" s="16">
        <f t="shared" si="34"/>
        <v>32.299999999999997</v>
      </c>
      <c r="G451" s="14">
        <f t="shared" si="31"/>
        <v>10.093749999999998</v>
      </c>
      <c r="H451" s="14">
        <f t="shared" si="28"/>
        <v>5.120000000000001</v>
      </c>
      <c r="I451" s="14">
        <f t="shared" si="32"/>
        <v>6.3085937499999982</v>
      </c>
      <c r="O451" s="175" t="s">
        <v>699</v>
      </c>
      <c r="Q451" s="27">
        <f t="shared" si="33"/>
        <v>79.61999999999999</v>
      </c>
    </row>
    <row r="452" spans="1:30" ht="14.25" customHeight="1" x14ac:dyDescent="0.25">
      <c r="A452" s="13">
        <v>42158</v>
      </c>
      <c r="B452" s="14">
        <v>12.12</v>
      </c>
      <c r="C452" s="176" t="s">
        <v>702</v>
      </c>
      <c r="D452" s="213"/>
      <c r="E452" s="199">
        <v>0.57679999999999998</v>
      </c>
      <c r="F452" s="16">
        <f t="shared" si="34"/>
        <v>109.9</v>
      </c>
      <c r="G452" s="14">
        <f t="shared" si="31"/>
        <v>9.0676567656765688</v>
      </c>
      <c r="H452" s="14">
        <f t="shared" si="28"/>
        <v>19.391999999999999</v>
      </c>
      <c r="I452" s="14">
        <f t="shared" si="32"/>
        <v>5.6672854785478552</v>
      </c>
      <c r="O452" s="177" t="s">
        <v>703</v>
      </c>
      <c r="Q452" s="27">
        <f t="shared" si="33"/>
        <v>91.74</v>
      </c>
    </row>
    <row r="453" spans="1:30" ht="14.25" customHeight="1" x14ac:dyDescent="0.25">
      <c r="A453" s="13">
        <v>42160</v>
      </c>
      <c r="B453" s="14">
        <v>5.54</v>
      </c>
      <c r="C453" s="178" t="s">
        <v>704</v>
      </c>
      <c r="D453" s="214"/>
      <c r="E453" s="200">
        <v>0.50419999999999998</v>
      </c>
      <c r="F453" s="16">
        <f t="shared" si="34"/>
        <v>54.9</v>
      </c>
      <c r="G453" s="14">
        <f t="shared" si="31"/>
        <v>9.9097472924187731</v>
      </c>
      <c r="H453" s="14">
        <f t="shared" si="28"/>
        <v>8.8640000000000008</v>
      </c>
      <c r="I453" s="14">
        <f t="shared" si="32"/>
        <v>6.1935920577617321</v>
      </c>
      <c r="K453" s="179" t="s">
        <v>705</v>
      </c>
      <c r="L453" s="179"/>
      <c r="O453" s="180" t="s">
        <v>706</v>
      </c>
      <c r="Q453" s="27">
        <f t="shared" si="33"/>
        <v>97.28</v>
      </c>
    </row>
    <row r="454" spans="1:30" ht="14.25" customHeight="1" x14ac:dyDescent="0.25">
      <c r="A454" s="13">
        <v>42163</v>
      </c>
      <c r="B454" s="14">
        <v>6</v>
      </c>
      <c r="C454" s="181" t="s">
        <v>716</v>
      </c>
      <c r="D454" s="215"/>
      <c r="E454" s="201">
        <v>0.55730000000000002</v>
      </c>
      <c r="F454" s="16">
        <f t="shared" si="34"/>
        <v>54.5</v>
      </c>
      <c r="G454" s="14">
        <f t="shared" si="31"/>
        <v>9.0833333333333339</v>
      </c>
      <c r="H454" s="14">
        <f t="shared" si="28"/>
        <v>9.6000000000000014</v>
      </c>
      <c r="I454" s="14">
        <f t="shared" si="32"/>
        <v>5.6770833333333321</v>
      </c>
      <c r="O454" s="182" t="s">
        <v>717</v>
      </c>
      <c r="Q454" s="27">
        <f t="shared" si="33"/>
        <v>103.28</v>
      </c>
    </row>
    <row r="455" spans="1:30" ht="14.25" customHeight="1" x14ac:dyDescent="0.25">
      <c r="A455" s="13">
        <v>42165</v>
      </c>
      <c r="B455" s="14">
        <v>10</v>
      </c>
      <c r="C455" s="186" t="s">
        <v>743</v>
      </c>
      <c r="D455" s="216"/>
      <c r="E455" s="202">
        <v>0.55189999999999995</v>
      </c>
      <c r="F455" s="16">
        <f t="shared" si="34"/>
        <v>93.666666666666671</v>
      </c>
      <c r="G455" s="14">
        <f t="shared" si="31"/>
        <v>9.3666666666666671</v>
      </c>
      <c r="H455" s="14">
        <f t="shared" si="28"/>
        <v>16</v>
      </c>
      <c r="I455" s="14">
        <f t="shared" si="32"/>
        <v>5.854166666666667</v>
      </c>
      <c r="J455" s="185" t="s">
        <v>211</v>
      </c>
      <c r="O455" s="184" t="s">
        <v>723</v>
      </c>
      <c r="Q455" s="27">
        <f t="shared" si="33"/>
        <v>113.28</v>
      </c>
      <c r="Y455" s="47">
        <v>6.5046296296296297E-2</v>
      </c>
      <c r="AC455" s="41">
        <v>3.9282407407407412E-2</v>
      </c>
      <c r="AD455" s="47">
        <v>6.0706018518518513E-2</v>
      </c>
    </row>
    <row r="456" spans="1:30" ht="14.25" customHeight="1" x14ac:dyDescent="0.25">
      <c r="A456" s="13">
        <v>42172</v>
      </c>
      <c r="B456" s="14">
        <v>8.4</v>
      </c>
      <c r="C456" s="188" t="s">
        <v>765</v>
      </c>
      <c r="D456" s="204">
        <v>241</v>
      </c>
      <c r="E456" s="203">
        <v>0.55679999999999996</v>
      </c>
      <c r="F456" s="16">
        <f t="shared" si="34"/>
        <v>77.650000000000006</v>
      </c>
      <c r="G456" s="14">
        <f t="shared" ref="G456:G500" si="35">IF(F456&lt;&gt;"",F456/B456,"")</f>
        <v>9.2440476190476186</v>
      </c>
      <c r="H456" s="14">
        <f t="shared" ref="H456:H500" si="36">IF(B456&lt;&gt;"",B456*1.6,"")</f>
        <v>13.440000000000001</v>
      </c>
      <c r="I456" s="14">
        <f t="shared" ref="I456:I500" si="37">IF(B456&lt;&gt;"",F456/H456,"")</f>
        <v>5.7775297619047619</v>
      </c>
      <c r="J456" s="189" t="s">
        <v>211</v>
      </c>
      <c r="K456" s="189" t="s">
        <v>766</v>
      </c>
      <c r="L456" s="189"/>
      <c r="M456" s="26">
        <v>156</v>
      </c>
      <c r="N456" s="26">
        <v>172</v>
      </c>
      <c r="O456" s="190" t="s">
        <v>767</v>
      </c>
      <c r="Q456" s="27">
        <f t="shared" si="33"/>
        <v>121.68</v>
      </c>
    </row>
    <row r="457" spans="1:30" ht="14.25" customHeight="1" x14ac:dyDescent="0.25">
      <c r="A457" s="13">
        <v>42178</v>
      </c>
      <c r="B457" s="14">
        <v>4.5</v>
      </c>
      <c r="C457" s="217" t="s">
        <v>830</v>
      </c>
      <c r="D457" s="205">
        <v>133</v>
      </c>
      <c r="E457" s="191">
        <v>0.42420000000000002</v>
      </c>
      <c r="F457" s="16">
        <f t="shared" si="34"/>
        <v>42.916666666666664</v>
      </c>
      <c r="G457" s="14">
        <f t="shared" si="35"/>
        <v>9.5370370370370363</v>
      </c>
      <c r="H457" s="14">
        <f t="shared" si="36"/>
        <v>7.2</v>
      </c>
      <c r="I457" s="14">
        <f t="shared" si="37"/>
        <v>5.9606481481481479</v>
      </c>
      <c r="J457" s="218" t="s">
        <v>211</v>
      </c>
      <c r="K457" s="218" t="s">
        <v>766</v>
      </c>
      <c r="L457" s="218"/>
      <c r="M457" s="26">
        <v>167</v>
      </c>
      <c r="N457" s="26">
        <v>184</v>
      </c>
      <c r="O457" s="220" t="s">
        <v>831</v>
      </c>
      <c r="Q457" s="27">
        <f t="shared" si="33"/>
        <v>126.18</v>
      </c>
    </row>
    <row r="458" spans="1:30" ht="14.25" customHeight="1" x14ac:dyDescent="0.25">
      <c r="A458" s="13">
        <v>42181</v>
      </c>
      <c r="B458" s="14">
        <v>4.87</v>
      </c>
      <c r="C458" s="221" t="s">
        <v>839</v>
      </c>
      <c r="D458" s="205">
        <v>122</v>
      </c>
      <c r="E458" s="191">
        <v>0.56020000000000003</v>
      </c>
      <c r="F458" s="16">
        <f t="shared" si="34"/>
        <v>43.43333333333333</v>
      </c>
      <c r="G458" s="14">
        <f t="shared" si="35"/>
        <v>8.9185489390828199</v>
      </c>
      <c r="H458" s="14">
        <f t="shared" si="36"/>
        <v>7.7920000000000007</v>
      </c>
      <c r="I458" s="14">
        <f t="shared" si="37"/>
        <v>5.5740930869267613</v>
      </c>
      <c r="L458" s="14">
        <v>5</v>
      </c>
      <c r="M458" s="26">
        <v>159</v>
      </c>
      <c r="N458" s="26">
        <v>173</v>
      </c>
      <c r="O458" s="222" t="s">
        <v>840</v>
      </c>
      <c r="Q458" s="27">
        <f t="shared" si="33"/>
        <v>131.05000000000001</v>
      </c>
    </row>
    <row r="459" spans="1:30" ht="14.25" customHeight="1" x14ac:dyDescent="0.25">
      <c r="A459" s="13">
        <v>42186</v>
      </c>
      <c r="B459" s="14">
        <v>6.22</v>
      </c>
      <c r="C459" s="223" t="s">
        <v>861</v>
      </c>
      <c r="D459" s="205">
        <v>123</v>
      </c>
      <c r="E459" s="191">
        <v>0.52980000000000005</v>
      </c>
      <c r="F459" s="16">
        <f t="shared" si="34"/>
        <v>59.43333333333333</v>
      </c>
      <c r="G459" s="14">
        <f t="shared" si="35"/>
        <v>9.555198285101822</v>
      </c>
      <c r="H459" s="14">
        <f t="shared" si="36"/>
        <v>9.952</v>
      </c>
      <c r="I459" s="14">
        <f t="shared" si="37"/>
        <v>5.9719989281886381</v>
      </c>
      <c r="J459" s="225" t="s">
        <v>210</v>
      </c>
      <c r="K459" s="225" t="s">
        <v>863</v>
      </c>
      <c r="L459" s="14">
        <v>5</v>
      </c>
      <c r="M459" s="26">
        <v>168</v>
      </c>
      <c r="N459" s="26">
        <v>180</v>
      </c>
      <c r="O459" s="224" t="s">
        <v>430</v>
      </c>
      <c r="Q459" s="27">
        <f t="shared" si="33"/>
        <v>137.27000000000001</v>
      </c>
    </row>
    <row r="460" spans="1:30" ht="14.25" customHeight="1" x14ac:dyDescent="0.25">
      <c r="A460" s="13">
        <v>42188</v>
      </c>
      <c r="B460" s="14">
        <v>6.36</v>
      </c>
      <c r="C460" s="226" t="s">
        <v>871</v>
      </c>
      <c r="D460" s="205">
        <v>90</v>
      </c>
      <c r="E460" s="191">
        <v>0.52559999999999996</v>
      </c>
      <c r="F460" s="16">
        <f t="shared" si="34"/>
        <v>61.25</v>
      </c>
      <c r="G460" s="14">
        <f t="shared" si="35"/>
        <v>9.630503144654087</v>
      </c>
      <c r="H460" s="14">
        <f t="shared" si="36"/>
        <v>10.176000000000002</v>
      </c>
      <c r="I460" s="14">
        <f t="shared" si="37"/>
        <v>6.0190644654088041</v>
      </c>
      <c r="L460" s="14">
        <v>5</v>
      </c>
      <c r="M460" s="26">
        <v>151</v>
      </c>
      <c r="N460" s="26">
        <v>167</v>
      </c>
      <c r="O460" s="227" t="s">
        <v>872</v>
      </c>
      <c r="Q460" s="27">
        <f t="shared" si="33"/>
        <v>143.63000000000002</v>
      </c>
    </row>
    <row r="461" spans="1:30" ht="14.25" customHeight="1" x14ac:dyDescent="0.25">
      <c r="F461" s="16" t="str">
        <f t="shared" si="34"/>
        <v/>
      </c>
      <c r="G461" s="14" t="str">
        <f t="shared" si="35"/>
        <v/>
      </c>
      <c r="H461" s="14" t="str">
        <f t="shared" si="36"/>
        <v/>
      </c>
      <c r="I461" s="14" t="str">
        <f t="shared" si="37"/>
        <v/>
      </c>
      <c r="Q461" s="27" t="str">
        <f t="shared" si="33"/>
        <v/>
      </c>
    </row>
    <row r="462" spans="1:30" ht="14.25" customHeight="1" x14ac:dyDescent="0.25">
      <c r="F462" s="16" t="str">
        <f t="shared" si="34"/>
        <v/>
      </c>
      <c r="G462" s="14" t="str">
        <f t="shared" si="35"/>
        <v/>
      </c>
      <c r="H462" s="14" t="str">
        <f t="shared" si="36"/>
        <v/>
      </c>
      <c r="I462" s="14" t="str">
        <f t="shared" si="37"/>
        <v/>
      </c>
    </row>
    <row r="463" spans="1:30" ht="14.25" customHeight="1" x14ac:dyDescent="0.25">
      <c r="F463" s="16" t="str">
        <f t="shared" si="34"/>
        <v/>
      </c>
      <c r="G463" s="14" t="str">
        <f t="shared" si="35"/>
        <v/>
      </c>
      <c r="H463" s="14" t="str">
        <f t="shared" si="36"/>
        <v/>
      </c>
      <c r="I463" s="14" t="str">
        <f t="shared" si="37"/>
        <v/>
      </c>
    </row>
    <row r="464" spans="1:30" ht="14.25" customHeight="1" x14ac:dyDescent="0.25">
      <c r="F464" s="16" t="str">
        <f t="shared" si="34"/>
        <v/>
      </c>
      <c r="G464" s="14" t="str">
        <f t="shared" si="35"/>
        <v/>
      </c>
      <c r="H464" s="14" t="str">
        <f t="shared" si="36"/>
        <v/>
      </c>
      <c r="I464" s="14" t="str">
        <f t="shared" si="37"/>
        <v/>
      </c>
    </row>
    <row r="465" spans="6:9" ht="14.25" customHeight="1" x14ac:dyDescent="0.25">
      <c r="F465" s="16" t="str">
        <f t="shared" si="34"/>
        <v/>
      </c>
      <c r="G465" s="14" t="str">
        <f t="shared" si="35"/>
        <v/>
      </c>
      <c r="H465" s="14" t="str">
        <f t="shared" si="36"/>
        <v/>
      </c>
      <c r="I465" s="14" t="str">
        <f t="shared" si="37"/>
        <v/>
      </c>
    </row>
    <row r="466" spans="6:9" ht="14.25" customHeight="1" x14ac:dyDescent="0.25">
      <c r="F466" s="16" t="str">
        <f t="shared" si="34"/>
        <v/>
      </c>
      <c r="G466" s="14" t="str">
        <f t="shared" si="35"/>
        <v/>
      </c>
      <c r="H466" s="14" t="str">
        <f t="shared" si="36"/>
        <v/>
      </c>
      <c r="I466" s="14" t="str">
        <f t="shared" si="37"/>
        <v/>
      </c>
    </row>
    <row r="467" spans="6:9" ht="14.25" customHeight="1" x14ac:dyDescent="0.25">
      <c r="F467" s="16" t="str">
        <f t="shared" si="34"/>
        <v/>
      </c>
      <c r="G467" s="14" t="str">
        <f t="shared" si="35"/>
        <v/>
      </c>
      <c r="H467" s="14" t="str">
        <f t="shared" si="36"/>
        <v/>
      </c>
      <c r="I467" s="14" t="str">
        <f t="shared" si="37"/>
        <v/>
      </c>
    </row>
    <row r="468" spans="6:9" ht="14.25" customHeight="1" x14ac:dyDescent="0.25">
      <c r="F468" s="16" t="str">
        <f t="shared" si="34"/>
        <v/>
      </c>
      <c r="G468" s="14" t="str">
        <f t="shared" si="35"/>
        <v/>
      </c>
      <c r="H468" s="14" t="str">
        <f t="shared" si="36"/>
        <v/>
      </c>
      <c r="I468" s="14" t="str">
        <f t="shared" si="37"/>
        <v/>
      </c>
    </row>
    <row r="469" spans="6:9" ht="14.25" customHeight="1" x14ac:dyDescent="0.25">
      <c r="F469" s="16" t="str">
        <f t="shared" si="34"/>
        <v/>
      </c>
      <c r="G469" s="14" t="str">
        <f t="shared" si="35"/>
        <v/>
      </c>
      <c r="H469" s="14" t="str">
        <f t="shared" si="36"/>
        <v/>
      </c>
      <c r="I469" s="14" t="str">
        <f t="shared" si="37"/>
        <v/>
      </c>
    </row>
    <row r="470" spans="6:9" ht="14.25" customHeight="1" x14ac:dyDescent="0.25">
      <c r="F470" s="16" t="str">
        <f t="shared" si="34"/>
        <v/>
      </c>
      <c r="G470" s="14" t="str">
        <f t="shared" si="35"/>
        <v/>
      </c>
      <c r="H470" s="14" t="str">
        <f t="shared" si="36"/>
        <v/>
      </c>
      <c r="I470" s="14" t="str">
        <f t="shared" si="37"/>
        <v/>
      </c>
    </row>
    <row r="471" spans="6:9" ht="14.25" customHeight="1" x14ac:dyDescent="0.25">
      <c r="F471" s="16" t="str">
        <f t="shared" si="34"/>
        <v/>
      </c>
      <c r="G471" s="14" t="str">
        <f t="shared" si="35"/>
        <v/>
      </c>
      <c r="H471" s="14" t="str">
        <f t="shared" si="36"/>
        <v/>
      </c>
      <c r="I471" s="14" t="str">
        <f t="shared" si="37"/>
        <v/>
      </c>
    </row>
    <row r="472" spans="6:9" ht="14.25" customHeight="1" x14ac:dyDescent="0.25">
      <c r="F472" s="16" t="str">
        <f t="shared" si="34"/>
        <v/>
      </c>
      <c r="G472" s="14" t="str">
        <f t="shared" si="35"/>
        <v/>
      </c>
      <c r="H472" s="14" t="str">
        <f t="shared" si="36"/>
        <v/>
      </c>
      <c r="I472" s="14" t="str">
        <f t="shared" si="37"/>
        <v/>
      </c>
    </row>
    <row r="473" spans="6:9" ht="14.25" customHeight="1" x14ac:dyDescent="0.25">
      <c r="F473" s="16" t="str">
        <f t="shared" si="34"/>
        <v/>
      </c>
      <c r="G473" s="14" t="str">
        <f t="shared" si="35"/>
        <v/>
      </c>
      <c r="H473" s="14" t="str">
        <f t="shared" si="36"/>
        <v/>
      </c>
      <c r="I473" s="14" t="str">
        <f t="shared" si="37"/>
        <v/>
      </c>
    </row>
    <row r="474" spans="6:9" ht="14.25" customHeight="1" x14ac:dyDescent="0.25">
      <c r="F474" s="16" t="str">
        <f t="shared" si="34"/>
        <v/>
      </c>
      <c r="G474" s="14" t="str">
        <f t="shared" si="35"/>
        <v/>
      </c>
      <c r="H474" s="14" t="str">
        <f t="shared" si="36"/>
        <v/>
      </c>
      <c r="I474" s="14" t="str">
        <f t="shared" si="37"/>
        <v/>
      </c>
    </row>
    <row r="475" spans="6:9" ht="14.25" customHeight="1" x14ac:dyDescent="0.25">
      <c r="F475" s="16" t="str">
        <f t="shared" si="34"/>
        <v/>
      </c>
      <c r="G475" s="14" t="str">
        <f t="shared" si="35"/>
        <v/>
      </c>
      <c r="H475" s="14" t="str">
        <f t="shared" si="36"/>
        <v/>
      </c>
      <c r="I475" s="14" t="str">
        <f t="shared" si="37"/>
        <v/>
      </c>
    </row>
    <row r="476" spans="6:9" ht="14.25" customHeight="1" x14ac:dyDescent="0.25">
      <c r="F476" s="16" t="str">
        <f t="shared" si="34"/>
        <v/>
      </c>
      <c r="G476" s="14" t="str">
        <f t="shared" si="35"/>
        <v/>
      </c>
      <c r="H476" s="14" t="str">
        <f t="shared" si="36"/>
        <v/>
      </c>
      <c r="I476" s="14" t="str">
        <f t="shared" si="37"/>
        <v/>
      </c>
    </row>
    <row r="477" spans="6:9" ht="14.25" customHeight="1" x14ac:dyDescent="0.25">
      <c r="F477" s="16" t="str">
        <f t="shared" si="34"/>
        <v/>
      </c>
      <c r="G477" s="14" t="str">
        <f t="shared" si="35"/>
        <v/>
      </c>
      <c r="H477" s="14" t="str">
        <f t="shared" si="36"/>
        <v/>
      </c>
      <c r="I477" s="14" t="str">
        <f t="shared" si="37"/>
        <v/>
      </c>
    </row>
    <row r="478" spans="6:9" ht="14.25" customHeight="1" x14ac:dyDescent="0.25">
      <c r="F478" s="16" t="str">
        <f t="shared" si="34"/>
        <v/>
      </c>
      <c r="G478" s="14" t="str">
        <f t="shared" si="35"/>
        <v/>
      </c>
      <c r="H478" s="14" t="str">
        <f t="shared" si="36"/>
        <v/>
      </c>
      <c r="I478" s="14" t="str">
        <f t="shared" si="37"/>
        <v/>
      </c>
    </row>
    <row r="479" spans="6:9" ht="14.25" customHeight="1" x14ac:dyDescent="0.25">
      <c r="F479" s="16" t="str">
        <f t="shared" si="34"/>
        <v/>
      </c>
      <c r="G479" s="14" t="str">
        <f t="shared" si="35"/>
        <v/>
      </c>
      <c r="H479" s="14" t="str">
        <f t="shared" si="36"/>
        <v/>
      </c>
      <c r="I479" s="14" t="str">
        <f t="shared" si="37"/>
        <v/>
      </c>
    </row>
    <row r="480" spans="6:9" ht="14.25" customHeight="1" x14ac:dyDescent="0.25">
      <c r="F480" s="16" t="str">
        <f t="shared" si="34"/>
        <v/>
      </c>
      <c r="G480" s="14" t="str">
        <f t="shared" si="35"/>
        <v/>
      </c>
      <c r="H480" s="14" t="str">
        <f t="shared" si="36"/>
        <v/>
      </c>
      <c r="I480" s="14" t="str">
        <f t="shared" si="37"/>
        <v/>
      </c>
    </row>
    <row r="481" spans="6:9" ht="14.25" customHeight="1" x14ac:dyDescent="0.25">
      <c r="F481" s="16" t="str">
        <f t="shared" si="34"/>
        <v/>
      </c>
      <c r="G481" s="14" t="str">
        <f t="shared" si="35"/>
        <v/>
      </c>
      <c r="H481" s="14" t="str">
        <f t="shared" si="36"/>
        <v/>
      </c>
      <c r="I481" s="14" t="str">
        <f t="shared" si="37"/>
        <v/>
      </c>
    </row>
    <row r="482" spans="6:9" ht="14.25" customHeight="1" x14ac:dyDescent="0.25">
      <c r="F482" s="16" t="str">
        <f t="shared" si="34"/>
        <v/>
      </c>
      <c r="G482" s="14" t="str">
        <f t="shared" si="35"/>
        <v/>
      </c>
      <c r="H482" s="14" t="str">
        <f t="shared" si="36"/>
        <v/>
      </c>
      <c r="I482" s="14" t="str">
        <f t="shared" si="37"/>
        <v/>
      </c>
    </row>
    <row r="483" spans="6:9" ht="14.25" customHeight="1" x14ac:dyDescent="0.25">
      <c r="F483" s="16" t="str">
        <f t="shared" si="34"/>
        <v/>
      </c>
      <c r="G483" s="14" t="str">
        <f t="shared" si="35"/>
        <v/>
      </c>
      <c r="H483" s="14" t="str">
        <f t="shared" si="36"/>
        <v/>
      </c>
      <c r="I483" s="14" t="str">
        <f t="shared" si="37"/>
        <v/>
      </c>
    </row>
    <row r="484" spans="6:9" ht="14.25" customHeight="1" x14ac:dyDescent="0.25">
      <c r="F484" s="16" t="str">
        <f t="shared" si="34"/>
        <v/>
      </c>
      <c r="G484" s="14" t="str">
        <f t="shared" si="35"/>
        <v/>
      </c>
      <c r="H484" s="14" t="str">
        <f t="shared" si="36"/>
        <v/>
      </c>
      <c r="I484" s="14" t="str">
        <f t="shared" si="37"/>
        <v/>
      </c>
    </row>
    <row r="485" spans="6:9" ht="14.25" customHeight="1" x14ac:dyDescent="0.25">
      <c r="F485" s="16" t="str">
        <f t="shared" si="34"/>
        <v/>
      </c>
      <c r="G485" s="14" t="str">
        <f t="shared" si="35"/>
        <v/>
      </c>
      <c r="H485" s="14" t="str">
        <f t="shared" si="36"/>
        <v/>
      </c>
      <c r="I485" s="14" t="str">
        <f t="shared" si="37"/>
        <v/>
      </c>
    </row>
    <row r="486" spans="6:9" ht="14.25" customHeight="1" x14ac:dyDescent="0.25">
      <c r="F486" s="16" t="str">
        <f t="shared" si="34"/>
        <v/>
      </c>
      <c r="G486" s="14" t="str">
        <f t="shared" si="35"/>
        <v/>
      </c>
      <c r="H486" s="14" t="str">
        <f t="shared" si="36"/>
        <v/>
      </c>
      <c r="I486" s="14" t="str">
        <f t="shared" si="37"/>
        <v/>
      </c>
    </row>
    <row r="487" spans="6:9" ht="14.25" customHeight="1" x14ac:dyDescent="0.25">
      <c r="F487" s="16" t="str">
        <f t="shared" si="34"/>
        <v/>
      </c>
      <c r="G487" s="14" t="str">
        <f t="shared" si="35"/>
        <v/>
      </c>
      <c r="H487" s="14" t="str">
        <f t="shared" si="36"/>
        <v/>
      </c>
      <c r="I487" s="14" t="str">
        <f t="shared" si="37"/>
        <v/>
      </c>
    </row>
    <row r="488" spans="6:9" ht="14.25" customHeight="1" x14ac:dyDescent="0.25">
      <c r="F488" s="16" t="str">
        <f t="shared" si="34"/>
        <v/>
      </c>
      <c r="G488" s="14" t="str">
        <f t="shared" si="35"/>
        <v/>
      </c>
      <c r="H488" s="14" t="str">
        <f t="shared" si="36"/>
        <v/>
      </c>
      <c r="I488" s="14" t="str">
        <f t="shared" si="37"/>
        <v/>
      </c>
    </row>
    <row r="489" spans="6:9" ht="14.25" customHeight="1" x14ac:dyDescent="0.25">
      <c r="F489" s="16" t="str">
        <f t="shared" si="34"/>
        <v/>
      </c>
      <c r="G489" s="14" t="str">
        <f t="shared" si="35"/>
        <v/>
      </c>
      <c r="H489" s="14" t="str">
        <f t="shared" si="36"/>
        <v/>
      </c>
      <c r="I489" s="14" t="str">
        <f t="shared" si="37"/>
        <v/>
      </c>
    </row>
    <row r="490" spans="6:9" ht="14.25" customHeight="1" x14ac:dyDescent="0.25">
      <c r="F490" s="16" t="str">
        <f t="shared" si="34"/>
        <v/>
      </c>
      <c r="G490" s="14" t="str">
        <f t="shared" si="35"/>
        <v/>
      </c>
      <c r="H490" s="14" t="str">
        <f t="shared" si="36"/>
        <v/>
      </c>
      <c r="I490" s="14" t="str">
        <f t="shared" si="37"/>
        <v/>
      </c>
    </row>
    <row r="491" spans="6:9" ht="14.25" customHeight="1" x14ac:dyDescent="0.25">
      <c r="F491" s="16" t="str">
        <f t="shared" si="34"/>
        <v/>
      </c>
      <c r="G491" s="14" t="str">
        <f t="shared" si="35"/>
        <v/>
      </c>
      <c r="H491" s="14" t="str">
        <f t="shared" si="36"/>
        <v/>
      </c>
      <c r="I491" s="14" t="str">
        <f t="shared" si="37"/>
        <v/>
      </c>
    </row>
    <row r="492" spans="6:9" ht="14.25" customHeight="1" x14ac:dyDescent="0.25">
      <c r="F492" s="16" t="str">
        <f t="shared" si="34"/>
        <v/>
      </c>
      <c r="G492" s="14" t="str">
        <f t="shared" si="35"/>
        <v/>
      </c>
      <c r="H492" s="14" t="str">
        <f t="shared" si="36"/>
        <v/>
      </c>
      <c r="I492" s="14" t="str">
        <f t="shared" si="37"/>
        <v/>
      </c>
    </row>
    <row r="493" spans="6:9" ht="14.25" customHeight="1" x14ac:dyDescent="0.25">
      <c r="F493" s="16" t="str">
        <f t="shared" si="34"/>
        <v/>
      </c>
      <c r="G493" s="14" t="str">
        <f t="shared" si="35"/>
        <v/>
      </c>
      <c r="H493" s="14" t="str">
        <f t="shared" si="36"/>
        <v/>
      </c>
      <c r="I493" s="14" t="str">
        <f t="shared" si="37"/>
        <v/>
      </c>
    </row>
    <row r="494" spans="6:9" ht="14.25" customHeight="1" x14ac:dyDescent="0.25">
      <c r="F494" s="16" t="str">
        <f t="shared" si="34"/>
        <v/>
      </c>
      <c r="G494" s="14" t="str">
        <f t="shared" si="35"/>
        <v/>
      </c>
      <c r="H494" s="14" t="str">
        <f t="shared" si="36"/>
        <v/>
      </c>
      <c r="I494" s="14" t="str">
        <f t="shared" si="37"/>
        <v/>
      </c>
    </row>
    <row r="495" spans="6:9" ht="14.25" customHeight="1" x14ac:dyDescent="0.25">
      <c r="F495" s="16" t="str">
        <f t="shared" si="34"/>
        <v/>
      </c>
      <c r="G495" s="14" t="str">
        <f t="shared" si="35"/>
        <v/>
      </c>
      <c r="H495" s="14" t="str">
        <f t="shared" si="36"/>
        <v/>
      </c>
      <c r="I495" s="14" t="str">
        <f t="shared" si="37"/>
        <v/>
      </c>
    </row>
    <row r="496" spans="6:9" ht="14.25" customHeight="1" x14ac:dyDescent="0.25">
      <c r="F496" s="16" t="str">
        <f t="shared" si="34"/>
        <v/>
      </c>
      <c r="G496" s="14" t="str">
        <f t="shared" si="35"/>
        <v/>
      </c>
      <c r="H496" s="14" t="str">
        <f t="shared" si="36"/>
        <v/>
      </c>
      <c r="I496" s="14" t="str">
        <f t="shared" si="37"/>
        <v/>
      </c>
    </row>
    <row r="497" spans="6:9" ht="14.25" customHeight="1" x14ac:dyDescent="0.25">
      <c r="F497" s="16" t="str">
        <f t="shared" si="34"/>
        <v/>
      </c>
      <c r="G497" s="14" t="str">
        <f t="shared" si="35"/>
        <v/>
      </c>
      <c r="H497" s="14" t="str">
        <f t="shared" si="36"/>
        <v/>
      </c>
      <c r="I497" s="14" t="str">
        <f t="shared" si="37"/>
        <v/>
      </c>
    </row>
    <row r="498" spans="6:9" ht="14.25" customHeight="1" x14ac:dyDescent="0.25">
      <c r="F498" s="16" t="str">
        <f t="shared" si="34"/>
        <v/>
      </c>
      <c r="G498" s="14" t="str">
        <f t="shared" si="35"/>
        <v/>
      </c>
      <c r="H498" s="14" t="str">
        <f t="shared" si="36"/>
        <v/>
      </c>
      <c r="I498" s="14" t="str">
        <f t="shared" si="37"/>
        <v/>
      </c>
    </row>
    <row r="499" spans="6:9" ht="14.25" customHeight="1" x14ac:dyDescent="0.25">
      <c r="F499" s="16" t="str">
        <f t="shared" si="34"/>
        <v/>
      </c>
      <c r="G499" s="14" t="str">
        <f t="shared" si="35"/>
        <v/>
      </c>
      <c r="H499" s="14" t="str">
        <f t="shared" si="36"/>
        <v/>
      </c>
      <c r="I499" s="14" t="str">
        <f t="shared" si="37"/>
        <v/>
      </c>
    </row>
    <row r="500" spans="6:9" ht="14.25" customHeight="1" x14ac:dyDescent="0.25">
      <c r="F500" s="16" t="str">
        <f t="shared" si="34"/>
        <v/>
      </c>
      <c r="G500" s="14" t="str">
        <f t="shared" si="35"/>
        <v/>
      </c>
      <c r="H500" s="14" t="str">
        <f t="shared" si="36"/>
        <v/>
      </c>
      <c r="I500" s="14" t="str">
        <f t="shared" si="37"/>
        <v/>
      </c>
    </row>
  </sheetData>
  <sortState ref="A2:Q358">
    <sortCondition ref="A2:A358"/>
  </sortState>
  <conditionalFormatting sqref="Q2:Q1048576">
    <cfRule type="cellIs" dxfId="111" priority="3" operator="greaterThan">
      <formula>500</formula>
    </cfRule>
    <cfRule type="cellIs" dxfId="110" priority="6" stopIfTrue="1" operator="greaterThan">
      <formula>450</formula>
    </cfRule>
    <cfRule type="cellIs" dxfId="109" priority="7" stopIfTrue="1" operator="greaterThan">
      <formula>400</formula>
    </cfRule>
    <cfRule type="cellIs" dxfId="108" priority="8" stopIfTrue="1" operator="greaterThan">
      <formula>350</formula>
    </cfRule>
    <cfRule type="cellIs" dxfId="107" priority="9" operator="greaterThan">
      <formula>300</formula>
    </cfRule>
  </conditionalFormatting>
  <conditionalFormatting sqref="G1:G1048576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1:B1048576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I1:L450 K451:L451 I451 O451 I452:L1048576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:M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E1" r:id="rId1"/>
  </hyperlinks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12"/>
  <sheetViews>
    <sheetView workbookViewId="0">
      <selection activeCell="E17" sqref="E17"/>
    </sheetView>
  </sheetViews>
  <sheetFormatPr defaultRowHeight="12.75" x14ac:dyDescent="0.2"/>
  <sheetData>
    <row r="1" spans="1:3" x14ac:dyDescent="0.2">
      <c r="A1" t="s">
        <v>4</v>
      </c>
      <c r="B1" t="s">
        <v>5</v>
      </c>
      <c r="C1" t="s">
        <v>7</v>
      </c>
    </row>
    <row r="2" spans="1:3" x14ac:dyDescent="0.2">
      <c r="A2">
        <v>2004</v>
      </c>
      <c r="B2">
        <v>17</v>
      </c>
    </row>
    <row r="3" spans="1:3" x14ac:dyDescent="0.2">
      <c r="A3">
        <v>2005</v>
      </c>
      <c r="B3">
        <v>15</v>
      </c>
    </row>
    <row r="6" spans="1:3" x14ac:dyDescent="0.2">
      <c r="A6">
        <v>2008</v>
      </c>
      <c r="B6">
        <v>8</v>
      </c>
    </row>
    <row r="7" spans="1:3" x14ac:dyDescent="0.2">
      <c r="A7">
        <v>2009</v>
      </c>
      <c r="B7">
        <v>33</v>
      </c>
    </row>
    <row r="8" spans="1:3" x14ac:dyDescent="0.2">
      <c r="A8">
        <v>2010</v>
      </c>
      <c r="B8">
        <v>39</v>
      </c>
    </row>
    <row r="9" spans="1:3" x14ac:dyDescent="0.2">
      <c r="A9">
        <v>2011</v>
      </c>
      <c r="B9">
        <v>88</v>
      </c>
    </row>
    <row r="10" spans="1:3" x14ac:dyDescent="0.2">
      <c r="A10">
        <v>2012</v>
      </c>
      <c r="B10">
        <v>83</v>
      </c>
    </row>
    <row r="11" spans="1:3" x14ac:dyDescent="0.2">
      <c r="A11">
        <v>2013</v>
      </c>
      <c r="B11">
        <v>60</v>
      </c>
      <c r="C11">
        <v>2</v>
      </c>
    </row>
    <row r="12" spans="1:3" x14ac:dyDescent="0.2">
      <c r="A12">
        <v>2014</v>
      </c>
      <c r="B12">
        <v>83</v>
      </c>
      <c r="C1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S40"/>
  <sheetViews>
    <sheetView workbookViewId="0">
      <selection activeCell="C18" sqref="C18"/>
    </sheetView>
  </sheetViews>
  <sheetFormatPr defaultRowHeight="12.75" x14ac:dyDescent="0.2"/>
  <cols>
    <col min="2" max="2" width="10.42578125" style="10" bestFit="1" customWidth="1"/>
    <col min="3" max="3" width="17" bestFit="1" customWidth="1"/>
    <col min="4" max="4" width="10.42578125" style="9" bestFit="1" customWidth="1"/>
    <col min="5" max="5" width="10.42578125" style="9" customWidth="1"/>
    <col min="6" max="6" width="10.42578125" style="9" bestFit="1" customWidth="1"/>
    <col min="7" max="7" width="9.140625" style="9"/>
    <col min="8" max="8" width="9.140625" style="3"/>
    <col min="9" max="9" width="9.140625" style="19"/>
    <col min="10" max="10" width="8.5703125" style="5" bestFit="1" customWidth="1"/>
    <col min="11" max="11" width="10.5703125" style="5" bestFit="1" customWidth="1"/>
    <col min="12" max="12" width="9.42578125" style="5" bestFit="1" customWidth="1"/>
    <col min="13" max="14" width="10.42578125" bestFit="1" customWidth="1"/>
    <col min="15" max="15" width="7.140625" bestFit="1" customWidth="1"/>
    <col min="16" max="16" width="5.28515625" bestFit="1" customWidth="1"/>
    <col min="17" max="17" width="4.42578125" bestFit="1" customWidth="1"/>
    <col min="18" max="18" width="5.5703125" style="8" bestFit="1" customWidth="1"/>
    <col min="19" max="19" width="3.7109375" style="8" bestFit="1" customWidth="1"/>
  </cols>
  <sheetData>
    <row r="1" spans="2:19" s="1" customFormat="1" x14ac:dyDescent="0.2">
      <c r="B1" s="187" t="s">
        <v>0</v>
      </c>
      <c r="C1" s="1" t="s">
        <v>142</v>
      </c>
      <c r="D1" s="21" t="s">
        <v>8</v>
      </c>
      <c r="E1" s="21"/>
      <c r="F1" s="21" t="s">
        <v>2</v>
      </c>
      <c r="G1" s="21" t="s">
        <v>9</v>
      </c>
      <c r="H1" s="2" t="s">
        <v>501</v>
      </c>
      <c r="I1" s="173" t="s">
        <v>688</v>
      </c>
      <c r="J1" s="4" t="s">
        <v>224</v>
      </c>
      <c r="K1" s="4" t="s">
        <v>225</v>
      </c>
      <c r="L1" s="4" t="s">
        <v>226</v>
      </c>
      <c r="M1" s="1" t="s">
        <v>219</v>
      </c>
      <c r="N1" s="1" t="s">
        <v>220</v>
      </c>
      <c r="O1" s="1" t="s">
        <v>221</v>
      </c>
      <c r="P1" s="1" t="s">
        <v>98</v>
      </c>
      <c r="Q1" s="1" t="s">
        <v>190</v>
      </c>
      <c r="R1" s="1" t="s">
        <v>231</v>
      </c>
      <c r="S1" s="1" t="s">
        <v>190</v>
      </c>
    </row>
    <row r="2" spans="2:19" x14ac:dyDescent="0.2">
      <c r="B2" s="10">
        <v>31322</v>
      </c>
      <c r="C2" s="38" t="s">
        <v>283</v>
      </c>
      <c r="D2" s="9">
        <v>13.1</v>
      </c>
      <c r="F2" s="9">
        <v>105</v>
      </c>
      <c r="G2" s="9">
        <f t="shared" ref="G2:G10" si="0">F2/D2</f>
        <v>8.0152671755725198</v>
      </c>
      <c r="Q2" s="8"/>
    </row>
    <row r="3" spans="2:19" x14ac:dyDescent="0.2">
      <c r="B3" s="10">
        <v>31700</v>
      </c>
      <c r="C3" s="38" t="s">
        <v>283</v>
      </c>
      <c r="D3" s="9">
        <v>13.1</v>
      </c>
      <c r="F3" s="9">
        <v>115</v>
      </c>
      <c r="G3" s="9">
        <f t="shared" si="0"/>
        <v>8.778625954198473</v>
      </c>
    </row>
    <row r="4" spans="2:19" x14ac:dyDescent="0.2">
      <c r="B4" s="10">
        <v>33153</v>
      </c>
      <c r="C4" s="38" t="s">
        <v>236</v>
      </c>
      <c r="D4" s="9">
        <v>10</v>
      </c>
      <c r="F4" s="9">
        <v>72.7</v>
      </c>
      <c r="G4" s="9">
        <f t="shared" si="0"/>
        <v>7.2700000000000005</v>
      </c>
      <c r="O4">
        <v>742</v>
      </c>
    </row>
    <row r="5" spans="2:19" x14ac:dyDescent="0.2">
      <c r="B5" s="10">
        <v>41973</v>
      </c>
      <c r="C5" s="38" t="s">
        <v>227</v>
      </c>
      <c r="D5" s="9">
        <v>4.92</v>
      </c>
      <c r="F5" s="9">
        <v>48.3</v>
      </c>
      <c r="G5" s="9">
        <f t="shared" si="0"/>
        <v>9.8170731707317067</v>
      </c>
      <c r="J5" s="5">
        <f t="shared" ref="J5:J10" si="1">100*(1-(M5/N5))</f>
        <v>28.755364806866957</v>
      </c>
      <c r="K5" s="5">
        <f t="shared" ref="K5:K10" si="2">100*(1-(O5/P5))</f>
        <v>9.5011876484560549</v>
      </c>
      <c r="L5" s="5">
        <f t="shared" ref="L5:L8" si="3">100*(1-(R5/S5))</f>
        <v>11.267605633802813</v>
      </c>
      <c r="M5">
        <v>498</v>
      </c>
      <c r="N5">
        <v>699</v>
      </c>
      <c r="O5">
        <v>381</v>
      </c>
      <c r="P5">
        <v>421</v>
      </c>
      <c r="Q5" s="8" t="s">
        <v>222</v>
      </c>
      <c r="R5" s="8">
        <v>63</v>
      </c>
      <c r="S5" s="8">
        <v>71</v>
      </c>
    </row>
    <row r="6" spans="2:19" x14ac:dyDescent="0.2">
      <c r="B6" s="10">
        <v>42008</v>
      </c>
      <c r="C6" s="38" t="s">
        <v>233</v>
      </c>
      <c r="D6" s="9">
        <f>7.58*5/8</f>
        <v>4.7374999999999998</v>
      </c>
      <c r="F6" s="9">
        <v>45</v>
      </c>
      <c r="G6" s="9">
        <f t="shared" si="0"/>
        <v>9.4986807387862804</v>
      </c>
      <c r="J6" s="5">
        <f t="shared" si="1"/>
        <v>30.161054172767198</v>
      </c>
      <c r="K6" s="5">
        <f t="shared" si="2"/>
        <v>14.182692307692314</v>
      </c>
      <c r="L6" s="5">
        <f t="shared" si="3"/>
        <v>23.076923076923073</v>
      </c>
      <c r="M6">
        <v>477</v>
      </c>
      <c r="N6">
        <v>683</v>
      </c>
      <c r="O6">
        <v>357</v>
      </c>
      <c r="P6">
        <v>416</v>
      </c>
      <c r="Q6" s="8" t="s">
        <v>222</v>
      </c>
      <c r="R6" s="8">
        <v>50</v>
      </c>
      <c r="S6" s="8">
        <v>65</v>
      </c>
    </row>
    <row r="7" spans="2:19" x14ac:dyDescent="0.2">
      <c r="B7" s="10">
        <v>42043</v>
      </c>
      <c r="C7" s="38" t="s">
        <v>234</v>
      </c>
      <c r="D7" s="9">
        <v>4.2</v>
      </c>
      <c r="F7" s="9">
        <v>38.5</v>
      </c>
      <c r="G7" s="9">
        <f t="shared" si="0"/>
        <v>9.1666666666666661</v>
      </c>
      <c r="J7" s="5">
        <f t="shared" si="1"/>
        <v>27.737226277372262</v>
      </c>
      <c r="K7" s="5">
        <f t="shared" si="2"/>
        <v>12.951807228915657</v>
      </c>
      <c r="L7" s="5">
        <f t="shared" si="3"/>
        <v>16.949152542372879</v>
      </c>
      <c r="M7">
        <v>396</v>
      </c>
      <c r="N7">
        <v>548</v>
      </c>
      <c r="O7">
        <v>289</v>
      </c>
      <c r="P7">
        <v>332</v>
      </c>
      <c r="Q7" s="8" t="s">
        <v>222</v>
      </c>
      <c r="R7" s="8">
        <v>49</v>
      </c>
      <c r="S7" s="8">
        <v>59</v>
      </c>
    </row>
    <row r="8" spans="2:19" x14ac:dyDescent="0.2">
      <c r="B8" s="10">
        <v>42064</v>
      </c>
      <c r="C8" s="38" t="s">
        <v>235</v>
      </c>
      <c r="D8" s="9">
        <v>4.2</v>
      </c>
      <c r="F8" s="9">
        <v>40.5</v>
      </c>
      <c r="G8" s="9">
        <f t="shared" si="0"/>
        <v>9.6428571428571423</v>
      </c>
      <c r="J8" s="5">
        <f t="shared" si="1"/>
        <v>28.852459016393439</v>
      </c>
      <c r="K8" s="5">
        <f t="shared" si="2"/>
        <v>10.95505617977528</v>
      </c>
      <c r="L8" s="5">
        <f t="shared" si="3"/>
        <v>10.71428571428571</v>
      </c>
      <c r="M8">
        <v>434</v>
      </c>
      <c r="N8">
        <v>610</v>
      </c>
      <c r="O8">
        <v>317</v>
      </c>
      <c r="P8">
        <v>356</v>
      </c>
      <c r="Q8" s="8" t="s">
        <v>222</v>
      </c>
      <c r="R8" s="8">
        <v>50</v>
      </c>
      <c r="S8" s="8">
        <v>56</v>
      </c>
    </row>
    <row r="9" spans="2:19" x14ac:dyDescent="0.2">
      <c r="B9" s="10">
        <v>42099</v>
      </c>
      <c r="C9" s="38" t="s">
        <v>218</v>
      </c>
      <c r="D9" s="9">
        <v>6.2</v>
      </c>
      <c r="E9" s="150" t="s">
        <v>510</v>
      </c>
      <c r="F9" s="9">
        <f>IF(E9&lt;&gt;"",Anadig(E9),"")</f>
        <v>59.95</v>
      </c>
      <c r="G9" s="9">
        <f t="shared" si="0"/>
        <v>9.6693548387096779</v>
      </c>
      <c r="H9" s="3">
        <v>1.3277092107613644</v>
      </c>
      <c r="I9" s="19">
        <v>0.52470000000000006</v>
      </c>
      <c r="J9" s="5">
        <f t="shared" si="1"/>
        <v>43.577235772357724</v>
      </c>
      <c r="K9" s="5">
        <f t="shared" si="2"/>
        <v>26.430517711171664</v>
      </c>
      <c r="L9" s="5">
        <f>100*(1-(R9/S9))</f>
        <v>26.666666666666671</v>
      </c>
      <c r="M9">
        <v>347</v>
      </c>
      <c r="N9">
        <v>615</v>
      </c>
      <c r="O9">
        <v>270</v>
      </c>
      <c r="P9">
        <v>367</v>
      </c>
      <c r="Q9" s="8" t="s">
        <v>222</v>
      </c>
      <c r="R9" s="8">
        <v>33</v>
      </c>
      <c r="S9" s="8">
        <v>45</v>
      </c>
    </row>
    <row r="10" spans="2:19" x14ac:dyDescent="0.2">
      <c r="B10" s="10">
        <v>42127</v>
      </c>
      <c r="C10" s="38" t="s">
        <v>317</v>
      </c>
      <c r="D10" s="9">
        <v>11</v>
      </c>
      <c r="E10" s="151" t="s">
        <v>325</v>
      </c>
      <c r="F10" s="9">
        <f t="shared" ref="F10:F17" si="4">IF(E10&lt;&gt;"",Anadig(E10),"")</f>
        <v>118.11666666666666</v>
      </c>
      <c r="G10" s="9">
        <f t="shared" si="0"/>
        <v>10.737878787878786</v>
      </c>
      <c r="H10" s="3">
        <v>0.29242424242424114</v>
      </c>
      <c r="I10" s="19">
        <v>0.48149999999999998</v>
      </c>
      <c r="J10" s="5">
        <f t="shared" si="1"/>
        <v>45.049504950495049</v>
      </c>
      <c r="K10" s="5">
        <f t="shared" si="2"/>
        <v>24.537037037037035</v>
      </c>
      <c r="L10" s="5">
        <f>100*(1-(R10/S10))</f>
        <v>21.875</v>
      </c>
      <c r="M10">
        <v>222</v>
      </c>
      <c r="N10">
        <v>404</v>
      </c>
      <c r="O10">
        <v>163</v>
      </c>
      <c r="P10">
        <v>216</v>
      </c>
      <c r="Q10" s="8" t="s">
        <v>222</v>
      </c>
      <c r="R10" s="8">
        <v>25</v>
      </c>
      <c r="S10" s="8">
        <v>32</v>
      </c>
    </row>
    <row r="11" spans="2:19" x14ac:dyDescent="0.2">
      <c r="B11" s="10">
        <v>42137</v>
      </c>
      <c r="C11" s="8" t="s">
        <v>404</v>
      </c>
      <c r="D11" s="3">
        <v>3.1068549999999999</v>
      </c>
      <c r="E11" s="124" t="s">
        <v>472</v>
      </c>
      <c r="F11" s="9">
        <f t="shared" si="4"/>
        <v>23.266666666666666</v>
      </c>
      <c r="G11" s="9">
        <f>IF(D11&lt;&gt;"",F11/D11,"")</f>
        <v>7.4888163968600612</v>
      </c>
      <c r="H11" s="3">
        <v>0.40770060613278236</v>
      </c>
      <c r="I11" s="19">
        <v>0.6502</v>
      </c>
      <c r="J11" s="5">
        <f t="shared" ref="J11:J17" si="5">100*(1-(M11/N11))</f>
        <v>36.436170212765958</v>
      </c>
      <c r="M11">
        <v>239</v>
      </c>
      <c r="N11">
        <v>376</v>
      </c>
      <c r="P11">
        <v>235</v>
      </c>
      <c r="Q11" s="8" t="s">
        <v>222</v>
      </c>
      <c r="R11"/>
      <c r="S11"/>
    </row>
    <row r="12" spans="2:19" x14ac:dyDescent="0.2">
      <c r="B12" s="10">
        <v>42144</v>
      </c>
      <c r="C12" s="8" t="s">
        <v>405</v>
      </c>
      <c r="D12" s="3">
        <v>3.1068549999999999</v>
      </c>
      <c r="E12" s="157" t="s">
        <v>701</v>
      </c>
      <c r="F12" s="9">
        <f t="shared" si="4"/>
        <v>23.016666666666666</v>
      </c>
      <c r="G12" s="9">
        <f t="shared" ref="G12:G40" si="6">IF(D12&lt;&gt;"",F12/D12,"")</f>
        <v>7.4083491719654333</v>
      </c>
      <c r="H12" s="3">
        <v>0.48816783102741024</v>
      </c>
      <c r="I12" s="19">
        <v>0.6573</v>
      </c>
      <c r="J12" s="5">
        <f t="shared" si="5"/>
        <v>35.233160621761662</v>
      </c>
      <c r="K12" s="5">
        <f t="shared" ref="K12:K13" si="7">100*(1-(O12/P12))</f>
        <v>29.880478087649397</v>
      </c>
      <c r="M12">
        <v>250</v>
      </c>
      <c r="N12">
        <v>386</v>
      </c>
      <c r="O12">
        <v>176</v>
      </c>
      <c r="P12">
        <v>251</v>
      </c>
      <c r="Q12" s="8" t="s">
        <v>222</v>
      </c>
      <c r="R12"/>
      <c r="S12"/>
    </row>
    <row r="13" spans="2:19" x14ac:dyDescent="0.2">
      <c r="B13" s="10">
        <v>42150</v>
      </c>
      <c r="C13" s="8" t="s">
        <v>585</v>
      </c>
      <c r="D13" s="3">
        <v>5.9030244999999999</v>
      </c>
      <c r="E13" s="152" t="s">
        <v>648</v>
      </c>
      <c r="F13" s="9">
        <f t="shared" si="4"/>
        <v>50.883333333333333</v>
      </c>
      <c r="G13" s="9">
        <f t="shared" si="6"/>
        <v>8.6198750036245553</v>
      </c>
      <c r="H13" s="3">
        <v>0.4884501721673935</v>
      </c>
      <c r="I13" s="19">
        <v>0.58699999999999997</v>
      </c>
      <c r="J13" s="5">
        <f t="shared" si="5"/>
        <v>35.521235521235518</v>
      </c>
      <c r="K13" s="5">
        <f t="shared" si="7"/>
        <v>24.02597402597403</v>
      </c>
      <c r="L13" s="5">
        <f t="shared" ref="L13:L14" si="8">100*(1-(R13/S13))</f>
        <v>21.875</v>
      </c>
      <c r="M13">
        <v>167</v>
      </c>
      <c r="N13">
        <v>259</v>
      </c>
      <c r="O13">
        <v>117</v>
      </c>
      <c r="P13">
        <v>154</v>
      </c>
      <c r="Q13" s="8" t="s">
        <v>222</v>
      </c>
      <c r="R13">
        <v>25</v>
      </c>
      <c r="S13">
        <v>32</v>
      </c>
    </row>
    <row r="14" spans="2:19" x14ac:dyDescent="0.2">
      <c r="B14" s="10">
        <v>42152</v>
      </c>
      <c r="C14" s="8" t="s">
        <v>458</v>
      </c>
      <c r="D14" s="3">
        <v>6.2137099999999998</v>
      </c>
      <c r="E14" s="152" t="s">
        <v>673</v>
      </c>
      <c r="F14" s="9">
        <f t="shared" si="4"/>
        <v>52.56666666666667</v>
      </c>
      <c r="G14" s="9">
        <f t="shared" si="6"/>
        <v>8.4597875772552431</v>
      </c>
      <c r="H14" s="3">
        <v>0.15556996812961543</v>
      </c>
      <c r="I14" s="19">
        <v>0.59840000000000004</v>
      </c>
      <c r="J14" s="5">
        <f t="shared" si="5"/>
        <v>48.054919908466822</v>
      </c>
      <c r="L14" s="5">
        <f t="shared" si="8"/>
        <v>36.111111111111114</v>
      </c>
      <c r="M14">
        <v>227</v>
      </c>
      <c r="N14">
        <v>437</v>
      </c>
      <c r="P14">
        <v>0</v>
      </c>
      <c r="Q14" s="8" t="s">
        <v>222</v>
      </c>
      <c r="R14">
        <v>23</v>
      </c>
      <c r="S14">
        <v>36</v>
      </c>
    </row>
    <row r="15" spans="2:19" x14ac:dyDescent="0.2">
      <c r="B15" s="10">
        <v>42165</v>
      </c>
      <c r="C15" s="8" t="s">
        <v>725</v>
      </c>
      <c r="D15" s="9">
        <v>10</v>
      </c>
      <c r="E15" s="152" t="s">
        <v>735</v>
      </c>
      <c r="F15" s="9">
        <f t="shared" si="4"/>
        <v>93.666666666666671</v>
      </c>
      <c r="G15" s="9">
        <f t="shared" si="6"/>
        <v>9.3666666666666671</v>
      </c>
      <c r="H15" s="3">
        <v>1.3866666666666676</v>
      </c>
      <c r="I15" s="19">
        <v>0.55189999999999995</v>
      </c>
      <c r="J15" s="5">
        <f t="shared" si="5"/>
        <v>18.817204301075275</v>
      </c>
      <c r="K15" s="5">
        <f t="shared" ref="K15:K16" si="9">100*(1-(O15/P15))</f>
        <v>20.731707317073166</v>
      </c>
      <c r="L15" s="5">
        <f t="shared" ref="L15" si="10">100*(1-(R15/S15))</f>
        <v>7.4999999999999956</v>
      </c>
      <c r="M15">
        <v>302</v>
      </c>
      <c r="N15">
        <v>372</v>
      </c>
      <c r="O15">
        <v>195</v>
      </c>
      <c r="P15">
        <v>246</v>
      </c>
      <c r="Q15" s="8" t="s">
        <v>222</v>
      </c>
      <c r="R15" s="8">
        <v>37</v>
      </c>
      <c r="S15" s="8">
        <v>40</v>
      </c>
    </row>
    <row r="16" spans="2:19" x14ac:dyDescent="0.2">
      <c r="B16" s="10">
        <v>42178</v>
      </c>
      <c r="C16" s="8" t="s">
        <v>832</v>
      </c>
      <c r="D16" s="9">
        <v>4.5</v>
      </c>
      <c r="E16" s="151" t="s">
        <v>837</v>
      </c>
      <c r="F16" s="9">
        <f t="shared" si="4"/>
        <v>43.016666666666666</v>
      </c>
      <c r="G16" s="9">
        <f t="shared" si="6"/>
        <v>9.5592592592592585</v>
      </c>
      <c r="H16" s="3">
        <v>0.67</v>
      </c>
      <c r="I16" s="19">
        <v>0.42420000000000002</v>
      </c>
      <c r="J16" s="5">
        <f t="shared" si="5"/>
        <v>29.870129870129869</v>
      </c>
      <c r="K16" s="5">
        <f t="shared" si="9"/>
        <v>16.788321167883215</v>
      </c>
      <c r="M16">
        <v>162</v>
      </c>
      <c r="N16">
        <v>231</v>
      </c>
      <c r="O16">
        <v>114</v>
      </c>
      <c r="P16">
        <v>137</v>
      </c>
      <c r="Q16" s="8" t="s">
        <v>222</v>
      </c>
    </row>
    <row r="17" spans="2:14" x14ac:dyDescent="0.2">
      <c r="B17" s="10">
        <v>42186</v>
      </c>
      <c r="C17" s="8" t="s">
        <v>865</v>
      </c>
      <c r="D17" s="9">
        <f>10 * kmtomiles</f>
        <v>6.2137099999999998</v>
      </c>
      <c r="E17" s="151" t="s">
        <v>864</v>
      </c>
      <c r="F17" s="9">
        <f t="shared" si="4"/>
        <v>59.533333333333331</v>
      </c>
      <c r="G17" s="9">
        <f t="shared" si="6"/>
        <v>9.580964244120393</v>
      </c>
      <c r="I17" s="19">
        <v>0.52980000000000005</v>
      </c>
      <c r="J17" s="5">
        <f t="shared" si="5"/>
        <v>25.777777777777779</v>
      </c>
      <c r="L17"/>
      <c r="M17">
        <v>167</v>
      </c>
      <c r="N17">
        <v>225</v>
      </c>
    </row>
    <row r="18" spans="2:14" x14ac:dyDescent="0.2">
      <c r="G18" s="9" t="str">
        <f t="shared" si="6"/>
        <v/>
      </c>
    </row>
    <row r="19" spans="2:14" x14ac:dyDescent="0.2">
      <c r="G19" s="9" t="str">
        <f t="shared" si="6"/>
        <v/>
      </c>
    </row>
    <row r="20" spans="2:14" x14ac:dyDescent="0.2">
      <c r="G20" s="9" t="str">
        <f t="shared" si="6"/>
        <v/>
      </c>
    </row>
    <row r="21" spans="2:14" x14ac:dyDescent="0.2">
      <c r="G21" s="9" t="str">
        <f t="shared" si="6"/>
        <v/>
      </c>
    </row>
    <row r="22" spans="2:14" x14ac:dyDescent="0.2">
      <c r="G22" s="9" t="str">
        <f t="shared" si="6"/>
        <v/>
      </c>
    </row>
    <row r="23" spans="2:14" x14ac:dyDescent="0.2">
      <c r="G23" s="9" t="str">
        <f t="shared" si="6"/>
        <v/>
      </c>
    </row>
    <row r="24" spans="2:14" x14ac:dyDescent="0.2">
      <c r="G24" s="9" t="str">
        <f t="shared" si="6"/>
        <v/>
      </c>
    </row>
    <row r="25" spans="2:14" x14ac:dyDescent="0.2">
      <c r="G25" s="9" t="str">
        <f t="shared" si="6"/>
        <v/>
      </c>
    </row>
    <row r="26" spans="2:14" x14ac:dyDescent="0.2">
      <c r="G26" s="9" t="str">
        <f t="shared" si="6"/>
        <v/>
      </c>
    </row>
    <row r="27" spans="2:14" x14ac:dyDescent="0.2">
      <c r="G27" s="9" t="str">
        <f t="shared" si="6"/>
        <v/>
      </c>
    </row>
    <row r="28" spans="2:14" x14ac:dyDescent="0.2">
      <c r="G28" s="9" t="str">
        <f t="shared" si="6"/>
        <v/>
      </c>
    </row>
    <row r="29" spans="2:14" x14ac:dyDescent="0.2">
      <c r="G29" s="9" t="str">
        <f t="shared" si="6"/>
        <v/>
      </c>
    </row>
    <row r="30" spans="2:14" x14ac:dyDescent="0.2">
      <c r="G30" s="9" t="str">
        <f t="shared" si="6"/>
        <v/>
      </c>
    </row>
    <row r="31" spans="2:14" x14ac:dyDescent="0.2">
      <c r="G31" s="9" t="str">
        <f t="shared" si="6"/>
        <v/>
      </c>
    </row>
    <row r="32" spans="2:14" x14ac:dyDescent="0.2">
      <c r="G32" s="9" t="str">
        <f t="shared" si="6"/>
        <v/>
      </c>
    </row>
    <row r="33" spans="7:7" x14ac:dyDescent="0.2">
      <c r="G33" s="9" t="str">
        <f t="shared" si="6"/>
        <v/>
      </c>
    </row>
    <row r="34" spans="7:7" x14ac:dyDescent="0.2">
      <c r="G34" s="9" t="str">
        <f t="shared" si="6"/>
        <v/>
      </c>
    </row>
    <row r="35" spans="7:7" x14ac:dyDescent="0.2">
      <c r="G35" s="9" t="str">
        <f t="shared" si="6"/>
        <v/>
      </c>
    </row>
    <row r="36" spans="7:7" x14ac:dyDescent="0.2">
      <c r="G36" s="9" t="str">
        <f t="shared" si="6"/>
        <v/>
      </c>
    </row>
    <row r="37" spans="7:7" x14ac:dyDescent="0.2">
      <c r="G37" s="9" t="str">
        <f t="shared" si="6"/>
        <v/>
      </c>
    </row>
    <row r="38" spans="7:7" x14ac:dyDescent="0.2">
      <c r="G38" s="9" t="str">
        <f t="shared" si="6"/>
        <v/>
      </c>
    </row>
    <row r="39" spans="7:7" x14ac:dyDescent="0.2">
      <c r="G39" s="9" t="str">
        <f t="shared" si="6"/>
        <v/>
      </c>
    </row>
    <row r="40" spans="7:7" x14ac:dyDescent="0.2">
      <c r="G40" s="9" t="str">
        <f t="shared" si="6"/>
        <v/>
      </c>
    </row>
  </sheetData>
  <sortState ref="B2:G4">
    <sortCondition ref="B2:B4"/>
  </sortState>
  <conditionalFormatting sqref="C16:C17">
    <cfRule type="expression" dxfId="106" priority="1">
      <formula>F16="Booked"</formula>
    </cfRule>
    <cfRule type="expression" dxfId="105" priority="2">
      <formula>E16="S"</formula>
    </cfRule>
    <cfRule type="expression" dxfId="104" priority="3">
      <formula>F16="Yes"</formula>
    </cfRule>
  </conditionalFormatting>
  <hyperlinks>
    <hyperlink ref="I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U300"/>
  <sheetViews>
    <sheetView tabSelected="1" topLeftCell="C1" workbookViewId="0">
      <pane ySplit="1" topLeftCell="A213" activePane="bottomLeft" state="frozen"/>
      <selection activeCell="B1" sqref="B1"/>
      <selection pane="bottomLeft" activeCell="K234" sqref="A1:U300"/>
    </sheetView>
  </sheetViews>
  <sheetFormatPr defaultRowHeight="12.75" x14ac:dyDescent="0.2"/>
  <cols>
    <col min="1" max="1" width="12.5703125" customWidth="1"/>
    <col min="2" max="2" width="10.42578125" bestFit="1" customWidth="1"/>
    <col min="3" max="3" width="29.28515625" bestFit="1" customWidth="1"/>
    <col min="4" max="4" width="6.140625" bestFit="1" customWidth="1"/>
    <col min="5" max="5" width="7.5703125" bestFit="1" customWidth="1"/>
    <col min="6" max="7" width="10.42578125" customWidth="1"/>
    <col min="8" max="8" width="9.140625" style="152"/>
    <col min="9" max="9" width="6" bestFit="1" customWidth="1"/>
    <col min="10" max="10" width="4.42578125" bestFit="1" customWidth="1"/>
    <col min="11" max="11" width="5.5703125" style="3" bestFit="1" customWidth="1"/>
    <col min="12" max="12" width="6" bestFit="1" customWidth="1"/>
    <col min="13" max="13" width="8.42578125" style="3" bestFit="1" customWidth="1"/>
    <col min="14" max="14" width="8.140625" style="3" customWidth="1"/>
    <col min="15" max="15" width="8" style="156" customWidth="1"/>
    <col min="16" max="16" width="7.140625" bestFit="1" customWidth="1"/>
    <col min="17" max="18" width="6" bestFit="1" customWidth="1"/>
    <col min="19" max="19" width="5" bestFit="1" customWidth="1"/>
    <col min="21" max="21" width="9.140625" style="19"/>
  </cols>
  <sheetData>
    <row r="1" spans="1:21" s="1" customFormat="1" x14ac:dyDescent="0.2">
      <c r="A1" s="1" t="s">
        <v>533</v>
      </c>
      <c r="B1" s="1" t="s">
        <v>0</v>
      </c>
      <c r="C1" s="1" t="s">
        <v>142</v>
      </c>
      <c r="D1" s="1" t="s">
        <v>777</v>
      </c>
      <c r="E1" s="1" t="s">
        <v>267</v>
      </c>
      <c r="F1" s="1" t="s">
        <v>252</v>
      </c>
      <c r="G1" s="1" t="s">
        <v>253</v>
      </c>
      <c r="H1" s="152" t="s">
        <v>2</v>
      </c>
      <c r="I1" s="1" t="s">
        <v>219</v>
      </c>
      <c r="J1" s="1" t="s">
        <v>190</v>
      </c>
      <c r="K1" s="2" t="s">
        <v>8</v>
      </c>
      <c r="L1" s="1" t="s">
        <v>220</v>
      </c>
      <c r="M1" s="2" t="s">
        <v>313</v>
      </c>
      <c r="N1" s="2" t="s">
        <v>314</v>
      </c>
      <c r="O1" s="155" t="s">
        <v>501</v>
      </c>
      <c r="P1" s="1" t="s">
        <v>260</v>
      </c>
      <c r="Q1" s="1" t="s">
        <v>264</v>
      </c>
      <c r="R1" s="1" t="s">
        <v>231</v>
      </c>
      <c r="S1" s="1" t="s">
        <v>190</v>
      </c>
      <c r="T1" s="1" t="s">
        <v>12</v>
      </c>
      <c r="U1" s="173" t="s">
        <v>688</v>
      </c>
    </row>
    <row r="2" spans="1:21" x14ac:dyDescent="0.2">
      <c r="A2" t="s">
        <v>561</v>
      </c>
      <c r="B2" s="10">
        <v>42078</v>
      </c>
      <c r="C2" s="8" t="s">
        <v>816</v>
      </c>
      <c r="D2" s="10" t="s">
        <v>776</v>
      </c>
      <c r="E2" t="s">
        <v>98</v>
      </c>
      <c r="F2" t="s">
        <v>504</v>
      </c>
      <c r="G2" t="s">
        <v>505</v>
      </c>
      <c r="H2" s="152" t="s">
        <v>817</v>
      </c>
      <c r="I2">
        <v>273</v>
      </c>
      <c r="J2" t="s">
        <v>333</v>
      </c>
      <c r="K2" s="3">
        <v>6.2137099999999998</v>
      </c>
      <c r="L2">
        <v>1056</v>
      </c>
      <c r="M2" s="3">
        <v>49.716666666666669</v>
      </c>
      <c r="N2" s="3">
        <v>8.0011243953558608</v>
      </c>
      <c r="O2" s="156">
        <v>-1.3330736924210065</v>
      </c>
      <c r="Q2">
        <v>0</v>
      </c>
    </row>
    <row r="3" spans="1:21" x14ac:dyDescent="0.2">
      <c r="A3" t="s">
        <v>555</v>
      </c>
      <c r="B3" s="10">
        <v>42078</v>
      </c>
      <c r="C3" s="8" t="s">
        <v>816</v>
      </c>
      <c r="D3" s="10" t="s">
        <v>776</v>
      </c>
      <c r="E3" t="s">
        <v>268</v>
      </c>
      <c r="F3" t="s">
        <v>272</v>
      </c>
      <c r="G3" t="s">
        <v>273</v>
      </c>
      <c r="H3" s="152" t="s">
        <v>818</v>
      </c>
      <c r="I3">
        <v>374</v>
      </c>
      <c r="J3" t="s">
        <v>328</v>
      </c>
      <c r="K3" s="3">
        <v>6.2137099999999998</v>
      </c>
      <c r="L3">
        <v>1056</v>
      </c>
      <c r="M3" s="3">
        <v>53.116666666666667</v>
      </c>
      <c r="N3" s="3">
        <v>8.5483015246393332</v>
      </c>
      <c r="O3" s="156">
        <v>-0.78589656313753409</v>
      </c>
      <c r="Q3">
        <v>0</v>
      </c>
    </row>
    <row r="4" spans="1:21" x14ac:dyDescent="0.2">
      <c r="A4" t="s">
        <v>890</v>
      </c>
      <c r="B4" s="10">
        <v>42078</v>
      </c>
      <c r="C4" s="8" t="s">
        <v>816</v>
      </c>
      <c r="D4" s="10" t="s">
        <v>776</v>
      </c>
      <c r="E4" t="s">
        <v>268</v>
      </c>
      <c r="F4" t="s">
        <v>782</v>
      </c>
      <c r="G4" t="s">
        <v>266</v>
      </c>
      <c r="H4" s="152" t="s">
        <v>819</v>
      </c>
      <c r="I4">
        <v>401</v>
      </c>
      <c r="J4" t="s">
        <v>361</v>
      </c>
      <c r="K4" s="3">
        <v>6.2137099999999998</v>
      </c>
      <c r="L4">
        <v>1056</v>
      </c>
      <c r="M4" s="3">
        <v>53.93333333333333</v>
      </c>
      <c r="N4" s="3">
        <v>8.6797313253005584</v>
      </c>
      <c r="O4" s="156">
        <v>-0.65446676247630897</v>
      </c>
      <c r="Q4">
        <v>0</v>
      </c>
    </row>
    <row r="5" spans="1:21" x14ac:dyDescent="0.2">
      <c r="A5" t="s">
        <v>542</v>
      </c>
      <c r="B5" s="10">
        <v>42078</v>
      </c>
      <c r="C5" s="8" t="s">
        <v>816</v>
      </c>
      <c r="D5" s="10" t="s">
        <v>776</v>
      </c>
      <c r="E5" t="s">
        <v>98</v>
      </c>
      <c r="F5" t="s">
        <v>261</v>
      </c>
      <c r="G5" t="s">
        <v>262</v>
      </c>
      <c r="H5" s="152" t="s">
        <v>819</v>
      </c>
      <c r="I5">
        <v>403</v>
      </c>
      <c r="J5" t="s">
        <v>828</v>
      </c>
      <c r="K5" s="3">
        <v>6.2137099999999998</v>
      </c>
      <c r="L5">
        <v>1056</v>
      </c>
      <c r="M5" s="3">
        <v>53.93333333333333</v>
      </c>
      <c r="N5" s="3">
        <v>8.6797313253005584</v>
      </c>
      <c r="O5" s="156">
        <v>-0.65446676247630897</v>
      </c>
      <c r="Q5">
        <v>0</v>
      </c>
    </row>
    <row r="6" spans="1:21" x14ac:dyDescent="0.2">
      <c r="A6" t="s">
        <v>537</v>
      </c>
      <c r="B6" s="10">
        <v>42085</v>
      </c>
      <c r="C6" t="s">
        <v>805</v>
      </c>
      <c r="D6" s="10" t="s">
        <v>449</v>
      </c>
      <c r="E6" t="s">
        <v>98</v>
      </c>
      <c r="F6" t="s">
        <v>254</v>
      </c>
      <c r="G6" t="s">
        <v>255</v>
      </c>
      <c r="H6" s="152" t="s">
        <v>807</v>
      </c>
      <c r="I6">
        <v>267</v>
      </c>
      <c r="J6" t="s">
        <v>500</v>
      </c>
      <c r="K6" s="3">
        <v>20</v>
      </c>
      <c r="L6">
        <v>421</v>
      </c>
      <c r="M6" s="3">
        <v>173.91666666666666</v>
      </c>
      <c r="N6" s="3">
        <v>8.6958333333333329</v>
      </c>
      <c r="O6" s="156">
        <v>6.4658333333333324</v>
      </c>
      <c r="P6">
        <v>222</v>
      </c>
      <c r="Q6">
        <v>0</v>
      </c>
      <c r="T6" t="s">
        <v>806</v>
      </c>
    </row>
    <row r="7" spans="1:21" x14ac:dyDescent="0.2">
      <c r="A7" t="s">
        <v>891</v>
      </c>
      <c r="B7" s="10">
        <v>42085</v>
      </c>
      <c r="C7" t="s">
        <v>805</v>
      </c>
      <c r="D7" s="10" t="s">
        <v>449</v>
      </c>
      <c r="E7" t="s">
        <v>98</v>
      </c>
      <c r="F7" t="s">
        <v>808</v>
      </c>
      <c r="G7" t="s">
        <v>809</v>
      </c>
      <c r="H7" s="152" t="s">
        <v>810</v>
      </c>
      <c r="I7">
        <v>281</v>
      </c>
      <c r="J7" t="s">
        <v>827</v>
      </c>
      <c r="K7" s="3">
        <v>20</v>
      </c>
      <c r="L7">
        <v>421</v>
      </c>
      <c r="M7" s="3">
        <v>176.36666666666667</v>
      </c>
      <c r="N7" s="3">
        <v>8.8183333333333334</v>
      </c>
      <c r="O7" s="156">
        <v>6.5883333333333329</v>
      </c>
      <c r="P7">
        <v>231</v>
      </c>
      <c r="Q7">
        <v>0</v>
      </c>
      <c r="T7" t="s">
        <v>806</v>
      </c>
    </row>
    <row r="8" spans="1:21" x14ac:dyDescent="0.2">
      <c r="A8" t="s">
        <v>538</v>
      </c>
      <c r="B8" s="10">
        <v>42085</v>
      </c>
      <c r="C8" t="s">
        <v>805</v>
      </c>
      <c r="D8" s="10" t="s">
        <v>449</v>
      </c>
      <c r="E8" t="s">
        <v>98</v>
      </c>
      <c r="F8" t="s">
        <v>473</v>
      </c>
      <c r="G8" t="s">
        <v>319</v>
      </c>
      <c r="H8" s="152" t="s">
        <v>811</v>
      </c>
      <c r="I8">
        <v>289</v>
      </c>
      <c r="J8" t="s">
        <v>222</v>
      </c>
      <c r="K8" s="3">
        <v>20</v>
      </c>
      <c r="L8">
        <v>421</v>
      </c>
      <c r="M8" s="3">
        <v>177.58333333333334</v>
      </c>
      <c r="N8" s="3">
        <v>8.8791666666666664</v>
      </c>
      <c r="O8" s="156">
        <v>6.649166666666666</v>
      </c>
      <c r="P8">
        <v>237</v>
      </c>
      <c r="Q8">
        <v>0</v>
      </c>
      <c r="T8" t="s">
        <v>806</v>
      </c>
    </row>
    <row r="9" spans="1:21" x14ac:dyDescent="0.2">
      <c r="A9" t="s">
        <v>548</v>
      </c>
      <c r="B9" s="10">
        <v>42085</v>
      </c>
      <c r="C9" t="s">
        <v>805</v>
      </c>
      <c r="D9" s="10" t="s">
        <v>449</v>
      </c>
      <c r="E9" t="s">
        <v>268</v>
      </c>
      <c r="F9" t="s">
        <v>256</v>
      </c>
      <c r="G9" t="s">
        <v>257</v>
      </c>
      <c r="H9" s="152" t="s">
        <v>812</v>
      </c>
      <c r="I9">
        <v>268</v>
      </c>
      <c r="J9" t="s">
        <v>327</v>
      </c>
      <c r="K9" s="3">
        <v>20</v>
      </c>
      <c r="L9">
        <v>421</v>
      </c>
      <c r="M9" s="3">
        <v>173.95</v>
      </c>
      <c r="N9" s="3">
        <v>8.6974999999999998</v>
      </c>
      <c r="O9" s="156">
        <v>6.4674999999999994</v>
      </c>
      <c r="P9">
        <v>46</v>
      </c>
      <c r="Q9">
        <v>0</v>
      </c>
      <c r="T9" t="s">
        <v>806</v>
      </c>
    </row>
    <row r="10" spans="1:21" x14ac:dyDescent="0.2">
      <c r="A10" t="s">
        <v>543</v>
      </c>
      <c r="B10" s="10">
        <v>42085</v>
      </c>
      <c r="C10" t="s">
        <v>805</v>
      </c>
      <c r="D10" s="10" t="s">
        <v>449</v>
      </c>
      <c r="E10" t="s">
        <v>268</v>
      </c>
      <c r="F10" t="s">
        <v>271</v>
      </c>
      <c r="G10" t="s">
        <v>269</v>
      </c>
      <c r="K10" s="3">
        <v>20</v>
      </c>
      <c r="L10">
        <v>421</v>
      </c>
      <c r="M10" s="3" t="s">
        <v>892</v>
      </c>
      <c r="N10" s="3" t="s">
        <v>892</v>
      </c>
      <c r="O10" s="156" t="s">
        <v>892</v>
      </c>
      <c r="Q10">
        <v>0</v>
      </c>
      <c r="T10" t="s">
        <v>806</v>
      </c>
    </row>
    <row r="11" spans="1:21" x14ac:dyDescent="0.2">
      <c r="A11" t="s">
        <v>555</v>
      </c>
      <c r="B11" s="10">
        <v>42085</v>
      </c>
      <c r="C11" t="s">
        <v>805</v>
      </c>
      <c r="D11" s="10" t="s">
        <v>449</v>
      </c>
      <c r="E11" t="s">
        <v>268</v>
      </c>
      <c r="F11" t="s">
        <v>272</v>
      </c>
      <c r="G11" t="s">
        <v>273</v>
      </c>
      <c r="H11" s="152" t="s">
        <v>813</v>
      </c>
      <c r="I11">
        <v>366</v>
      </c>
      <c r="J11" t="s">
        <v>360</v>
      </c>
      <c r="K11" s="3">
        <v>20</v>
      </c>
      <c r="L11">
        <v>421</v>
      </c>
      <c r="M11" s="3">
        <v>197.71666666666667</v>
      </c>
      <c r="N11" s="3">
        <v>9.8858333333333341</v>
      </c>
      <c r="O11" s="156">
        <v>7.6558333333333337</v>
      </c>
      <c r="P11">
        <v>102</v>
      </c>
      <c r="Q11">
        <v>0</v>
      </c>
      <c r="T11" t="s">
        <v>806</v>
      </c>
    </row>
    <row r="12" spans="1:21" x14ac:dyDescent="0.2">
      <c r="A12" t="s">
        <v>893</v>
      </c>
      <c r="B12" s="10">
        <v>42085</v>
      </c>
      <c r="C12" t="s">
        <v>798</v>
      </c>
      <c r="D12" s="10" t="s">
        <v>449</v>
      </c>
      <c r="E12" t="s">
        <v>268</v>
      </c>
      <c r="F12" t="s">
        <v>711</v>
      </c>
      <c r="G12" t="s">
        <v>712</v>
      </c>
      <c r="H12" s="152" t="s">
        <v>799</v>
      </c>
      <c r="I12">
        <v>13200</v>
      </c>
      <c r="J12" t="s">
        <v>360</v>
      </c>
      <c r="K12" s="3">
        <v>13.1</v>
      </c>
      <c r="L12">
        <v>13336</v>
      </c>
      <c r="M12" s="3">
        <v>186.36666666666667</v>
      </c>
      <c r="N12" s="3">
        <v>14.226463104325701</v>
      </c>
      <c r="O12" s="156">
        <v>7.5089058524173034</v>
      </c>
      <c r="Q12">
        <v>0</v>
      </c>
      <c r="R12">
        <v>889</v>
      </c>
    </row>
    <row r="13" spans="1:21" x14ac:dyDescent="0.2">
      <c r="A13" t="s">
        <v>540</v>
      </c>
      <c r="B13" s="10">
        <v>42085</v>
      </c>
      <c r="C13" t="s">
        <v>801</v>
      </c>
      <c r="D13" s="10" t="s">
        <v>449</v>
      </c>
      <c r="E13" t="s">
        <v>98</v>
      </c>
      <c r="F13" t="s">
        <v>351</v>
      </c>
      <c r="G13" t="s">
        <v>350</v>
      </c>
      <c r="H13" s="152" t="s">
        <v>802</v>
      </c>
      <c r="I13">
        <v>443</v>
      </c>
      <c r="K13" s="3">
        <v>10</v>
      </c>
      <c r="L13">
        <v>1058</v>
      </c>
      <c r="M13" s="3">
        <v>76.666666666666671</v>
      </c>
      <c r="N13" s="3">
        <v>7.666666666666667</v>
      </c>
      <c r="O13" s="156">
        <v>-0.3633333333333324</v>
      </c>
      <c r="Q13">
        <v>0</v>
      </c>
    </row>
    <row r="14" spans="1:21" x14ac:dyDescent="0.2">
      <c r="A14" t="s">
        <v>894</v>
      </c>
      <c r="B14" s="10">
        <v>42085</v>
      </c>
      <c r="C14" t="s">
        <v>801</v>
      </c>
      <c r="D14" s="10" t="s">
        <v>449</v>
      </c>
      <c r="E14" t="s">
        <v>98</v>
      </c>
      <c r="F14" t="s">
        <v>261</v>
      </c>
      <c r="G14" t="s">
        <v>803</v>
      </c>
      <c r="H14" s="152" t="s">
        <v>804</v>
      </c>
      <c r="I14">
        <v>680</v>
      </c>
      <c r="K14" s="3">
        <v>10</v>
      </c>
      <c r="L14">
        <v>1058</v>
      </c>
      <c r="M14" s="3">
        <v>85.483333333333334</v>
      </c>
      <c r="N14" s="3">
        <v>8.5483333333333338</v>
      </c>
      <c r="O14" s="156">
        <v>0.51833333333333442</v>
      </c>
      <c r="Q14">
        <v>0</v>
      </c>
    </row>
    <row r="15" spans="1:21" x14ac:dyDescent="0.2">
      <c r="A15" t="s">
        <v>890</v>
      </c>
      <c r="B15" s="10">
        <v>42085</v>
      </c>
      <c r="C15" t="s">
        <v>801</v>
      </c>
      <c r="D15" s="10" t="s">
        <v>449</v>
      </c>
      <c r="E15" t="s">
        <v>268</v>
      </c>
      <c r="F15" t="s">
        <v>782</v>
      </c>
      <c r="G15" t="s">
        <v>266</v>
      </c>
      <c r="H15" s="152" t="s">
        <v>804</v>
      </c>
      <c r="I15">
        <v>681</v>
      </c>
      <c r="K15" s="3">
        <v>10</v>
      </c>
      <c r="L15">
        <v>1058</v>
      </c>
      <c r="M15" s="3">
        <v>85.483333333333334</v>
      </c>
      <c r="N15" s="3">
        <v>8.5483333333333338</v>
      </c>
      <c r="O15" s="156">
        <v>0.51833333333333442</v>
      </c>
      <c r="Q15">
        <v>0</v>
      </c>
    </row>
    <row r="16" spans="1:21" x14ac:dyDescent="0.2">
      <c r="A16" t="s">
        <v>565</v>
      </c>
      <c r="B16" s="10">
        <v>42085</v>
      </c>
      <c r="C16" s="8" t="s">
        <v>814</v>
      </c>
      <c r="D16" s="10" t="s">
        <v>449</v>
      </c>
      <c r="E16" t="s">
        <v>268</v>
      </c>
      <c r="F16" t="s">
        <v>275</v>
      </c>
      <c r="G16" t="s">
        <v>276</v>
      </c>
      <c r="H16" s="152" t="s">
        <v>815</v>
      </c>
      <c r="I16">
        <v>489</v>
      </c>
      <c r="J16" t="s">
        <v>263</v>
      </c>
      <c r="K16" s="3">
        <v>20</v>
      </c>
      <c r="L16">
        <v>530</v>
      </c>
      <c r="M16" s="3">
        <v>219.7</v>
      </c>
      <c r="N16" s="3">
        <v>10.984999999999999</v>
      </c>
      <c r="O16" s="156">
        <v>2.3249999999999993</v>
      </c>
      <c r="Q16">
        <v>0</v>
      </c>
    </row>
    <row r="17" spans="1:19" x14ac:dyDescent="0.2">
      <c r="A17" t="s">
        <v>544</v>
      </c>
      <c r="B17" s="10">
        <v>42092</v>
      </c>
      <c r="C17" s="8" t="s">
        <v>394</v>
      </c>
      <c r="D17" s="10" t="s">
        <v>776</v>
      </c>
      <c r="E17" t="s">
        <v>98</v>
      </c>
      <c r="F17" t="s">
        <v>330</v>
      </c>
      <c r="G17" t="s">
        <v>331</v>
      </c>
      <c r="H17" s="152" t="s">
        <v>823</v>
      </c>
      <c r="I17">
        <v>117</v>
      </c>
      <c r="J17" t="s">
        <v>333</v>
      </c>
      <c r="K17" s="3">
        <v>6.0583672499999999</v>
      </c>
      <c r="L17">
        <v>173</v>
      </c>
      <c r="M17" s="3">
        <v>60.4</v>
      </c>
      <c r="N17" s="3">
        <v>9.9696828382267508</v>
      </c>
      <c r="O17" s="156">
        <v>0.84181096812841716</v>
      </c>
      <c r="P17">
        <v>93</v>
      </c>
      <c r="Q17">
        <v>118</v>
      </c>
    </row>
    <row r="18" spans="1:19" x14ac:dyDescent="0.2">
      <c r="A18" t="s">
        <v>555</v>
      </c>
      <c r="B18" s="10">
        <v>42092</v>
      </c>
      <c r="C18" s="8" t="s">
        <v>394</v>
      </c>
      <c r="D18" s="10" t="s">
        <v>776</v>
      </c>
      <c r="E18" t="s">
        <v>268</v>
      </c>
      <c r="F18" t="s">
        <v>272</v>
      </c>
      <c r="G18" t="s">
        <v>273</v>
      </c>
      <c r="H18" s="152" t="s">
        <v>824</v>
      </c>
      <c r="I18">
        <v>150</v>
      </c>
      <c r="J18" t="s">
        <v>360</v>
      </c>
      <c r="K18" s="3">
        <v>6.0583672499999999</v>
      </c>
      <c r="L18">
        <v>173</v>
      </c>
      <c r="M18" s="3">
        <v>68.5</v>
      </c>
      <c r="N18" s="3">
        <v>11.30667672878365</v>
      </c>
      <c r="O18" s="156">
        <v>2.1788048586853161</v>
      </c>
      <c r="P18">
        <v>39</v>
      </c>
      <c r="Q18">
        <v>55</v>
      </c>
    </row>
    <row r="19" spans="1:19" x14ac:dyDescent="0.2">
      <c r="A19" t="s">
        <v>567</v>
      </c>
      <c r="B19" s="10">
        <v>42092</v>
      </c>
      <c r="C19" s="8" t="s">
        <v>394</v>
      </c>
      <c r="D19" s="10" t="s">
        <v>776</v>
      </c>
      <c r="E19" t="s">
        <v>268</v>
      </c>
      <c r="F19" t="s">
        <v>356</v>
      </c>
      <c r="G19" t="s">
        <v>352</v>
      </c>
      <c r="H19" s="152" t="s">
        <v>825</v>
      </c>
      <c r="I19">
        <v>170</v>
      </c>
      <c r="J19" t="s">
        <v>363</v>
      </c>
      <c r="K19" s="3">
        <v>6.0583672499999999</v>
      </c>
      <c r="L19">
        <v>173</v>
      </c>
      <c r="M19" s="3">
        <v>85.283333333333331</v>
      </c>
      <c r="N19" s="3">
        <v>14.07695007814743</v>
      </c>
      <c r="O19" s="156">
        <v>4.9490782080490963</v>
      </c>
      <c r="P19">
        <v>52</v>
      </c>
      <c r="Q19">
        <v>55</v>
      </c>
    </row>
    <row r="20" spans="1:19" x14ac:dyDescent="0.2">
      <c r="A20" t="s">
        <v>567</v>
      </c>
      <c r="B20" s="10">
        <v>42097</v>
      </c>
      <c r="C20" s="8" t="s">
        <v>795</v>
      </c>
      <c r="D20" s="10" t="s">
        <v>449</v>
      </c>
      <c r="E20" t="s">
        <v>268</v>
      </c>
      <c r="F20" t="s">
        <v>356</v>
      </c>
      <c r="G20" t="s">
        <v>352</v>
      </c>
      <c r="H20" s="152" t="s">
        <v>800</v>
      </c>
      <c r="I20">
        <v>139</v>
      </c>
      <c r="J20" t="s">
        <v>363</v>
      </c>
      <c r="K20" s="3">
        <v>5</v>
      </c>
      <c r="L20">
        <v>187</v>
      </c>
      <c r="M20" s="3">
        <v>49.883333333333333</v>
      </c>
      <c r="N20" s="3">
        <v>9.9766666666666666</v>
      </c>
      <c r="O20" s="156">
        <v>1.1366666666666667</v>
      </c>
      <c r="Q20">
        <v>0</v>
      </c>
    </row>
    <row r="21" spans="1:19" x14ac:dyDescent="0.2">
      <c r="A21" t="s">
        <v>546</v>
      </c>
      <c r="B21" s="10">
        <v>42099</v>
      </c>
      <c r="C21" s="8" t="s">
        <v>401</v>
      </c>
      <c r="D21" s="10" t="s">
        <v>776</v>
      </c>
      <c r="E21" s="38" t="s">
        <v>268</v>
      </c>
      <c r="F21" s="38" t="s">
        <v>349</v>
      </c>
      <c r="G21" s="38" t="s">
        <v>348</v>
      </c>
      <c r="H21" s="152" t="s">
        <v>507</v>
      </c>
      <c r="I21">
        <v>222</v>
      </c>
      <c r="J21" s="8" t="s">
        <v>337</v>
      </c>
      <c r="K21" s="3">
        <v>6.2137099999999998</v>
      </c>
      <c r="L21">
        <v>615</v>
      </c>
      <c r="M21" s="98">
        <v>53.533333333333331</v>
      </c>
      <c r="N21" s="3">
        <v>8.615357545384855</v>
      </c>
      <c r="O21" s="156">
        <v>0.29504649128030103</v>
      </c>
      <c r="P21">
        <v>37</v>
      </c>
      <c r="Q21">
        <v>244</v>
      </c>
      <c r="R21">
        <v>14</v>
      </c>
      <c r="S21">
        <v>74</v>
      </c>
    </row>
    <row r="22" spans="1:19" x14ac:dyDescent="0.2">
      <c r="A22" t="s">
        <v>553</v>
      </c>
      <c r="B22" s="10">
        <v>42099</v>
      </c>
      <c r="C22" s="8" t="s">
        <v>401</v>
      </c>
      <c r="D22" s="10" t="s">
        <v>776</v>
      </c>
      <c r="E22" s="38" t="s">
        <v>98</v>
      </c>
      <c r="F22" s="38" t="s">
        <v>491</v>
      </c>
      <c r="G22" s="38" t="s">
        <v>492</v>
      </c>
      <c r="H22" s="152" t="s">
        <v>508</v>
      </c>
      <c r="I22">
        <v>256</v>
      </c>
      <c r="J22" s="8" t="s">
        <v>222</v>
      </c>
      <c r="K22" s="3">
        <v>6.2137099999999998</v>
      </c>
      <c r="L22">
        <v>615</v>
      </c>
      <c r="M22" s="98">
        <v>55.25</v>
      </c>
      <c r="N22" s="3">
        <v>8.8916283508564131</v>
      </c>
      <c r="O22" s="156">
        <v>0.57131729675185916</v>
      </c>
      <c r="P22">
        <v>208</v>
      </c>
      <c r="Q22">
        <v>369</v>
      </c>
      <c r="R22">
        <v>28</v>
      </c>
      <c r="S22">
        <v>46</v>
      </c>
    </row>
    <row r="23" spans="1:19" x14ac:dyDescent="0.2">
      <c r="A23" t="s">
        <v>538</v>
      </c>
      <c r="B23" s="10">
        <v>42099</v>
      </c>
      <c r="C23" s="8" t="s">
        <v>401</v>
      </c>
      <c r="D23" s="10" t="s">
        <v>776</v>
      </c>
      <c r="E23" s="38" t="s">
        <v>98</v>
      </c>
      <c r="F23" s="38" t="s">
        <v>473</v>
      </c>
      <c r="G23" s="38" t="s">
        <v>319</v>
      </c>
      <c r="H23" s="152" t="s">
        <v>509</v>
      </c>
      <c r="I23">
        <v>293</v>
      </c>
      <c r="J23" s="8" t="s">
        <v>222</v>
      </c>
      <c r="K23" s="3">
        <v>6.2137099999999998</v>
      </c>
      <c r="L23">
        <v>615</v>
      </c>
      <c r="M23" s="98">
        <v>56.866666666666667</v>
      </c>
      <c r="N23" s="3">
        <v>9.1518057113490432</v>
      </c>
      <c r="O23" s="156">
        <v>0.83149465724448923</v>
      </c>
      <c r="P23">
        <v>235</v>
      </c>
      <c r="Q23">
        <v>369</v>
      </c>
      <c r="R23">
        <v>30</v>
      </c>
      <c r="S23">
        <v>46</v>
      </c>
    </row>
    <row r="24" spans="1:19" x14ac:dyDescent="0.2">
      <c r="A24" t="s">
        <v>549</v>
      </c>
      <c r="B24" s="10">
        <v>42099</v>
      </c>
      <c r="C24" s="8" t="s">
        <v>401</v>
      </c>
      <c r="D24" s="10" t="s">
        <v>776</v>
      </c>
      <c r="E24" s="38" t="s">
        <v>98</v>
      </c>
      <c r="F24" s="38" t="s">
        <v>324</v>
      </c>
      <c r="G24" s="38" t="s">
        <v>323</v>
      </c>
      <c r="H24" s="152" t="s">
        <v>510</v>
      </c>
      <c r="I24">
        <v>347</v>
      </c>
      <c r="J24" s="8" t="s">
        <v>222</v>
      </c>
      <c r="K24" s="3">
        <v>6.2137099999999998</v>
      </c>
      <c r="L24">
        <v>615</v>
      </c>
      <c r="M24" s="98">
        <v>59.95</v>
      </c>
      <c r="N24" s="3">
        <v>9.6480202648659183</v>
      </c>
      <c r="O24" s="156">
        <v>1.3277092107613644</v>
      </c>
      <c r="P24">
        <v>271</v>
      </c>
      <c r="Q24">
        <v>369</v>
      </c>
      <c r="R24">
        <v>34</v>
      </c>
      <c r="S24">
        <v>46</v>
      </c>
    </row>
    <row r="25" spans="1:19" x14ac:dyDescent="0.2">
      <c r="A25" t="s">
        <v>561</v>
      </c>
      <c r="B25" s="10">
        <v>42099</v>
      </c>
      <c r="C25" s="8" t="s">
        <v>401</v>
      </c>
      <c r="D25" s="10" t="s">
        <v>776</v>
      </c>
      <c r="E25" s="38" t="s">
        <v>98</v>
      </c>
      <c r="F25" s="38" t="s">
        <v>504</v>
      </c>
      <c r="G25" s="38" t="s">
        <v>505</v>
      </c>
      <c r="H25" s="152" t="s">
        <v>511</v>
      </c>
      <c r="I25">
        <v>367</v>
      </c>
      <c r="J25" s="8" t="s">
        <v>341</v>
      </c>
      <c r="K25" s="3">
        <v>6.2137099999999998</v>
      </c>
      <c r="L25">
        <v>615</v>
      </c>
      <c r="M25" s="98">
        <v>60.95</v>
      </c>
      <c r="N25" s="3">
        <v>9.8089547146551741</v>
      </c>
      <c r="O25" s="156">
        <v>1.4886436605506201</v>
      </c>
      <c r="P25">
        <v>284</v>
      </c>
      <c r="Q25">
        <v>369</v>
      </c>
      <c r="R25">
        <v>38</v>
      </c>
      <c r="S25">
        <v>52</v>
      </c>
    </row>
    <row r="26" spans="1:19" x14ac:dyDescent="0.2">
      <c r="A26" t="s">
        <v>555</v>
      </c>
      <c r="B26" s="10">
        <v>42099</v>
      </c>
      <c r="C26" s="8" t="s">
        <v>401</v>
      </c>
      <c r="D26" s="10" t="s">
        <v>776</v>
      </c>
      <c r="E26" s="38" t="s">
        <v>268</v>
      </c>
      <c r="F26" s="38" t="s">
        <v>272</v>
      </c>
      <c r="G26" s="38" t="s">
        <v>273</v>
      </c>
      <c r="H26" s="152" t="s">
        <v>512</v>
      </c>
      <c r="I26">
        <v>421</v>
      </c>
      <c r="J26" s="8" t="s">
        <v>360</v>
      </c>
      <c r="K26" s="3">
        <v>6.2137099999999998</v>
      </c>
      <c r="L26">
        <v>615</v>
      </c>
      <c r="M26" s="98">
        <v>64.183333333333337</v>
      </c>
      <c r="N26" s="3">
        <v>10.329309435640436</v>
      </c>
      <c r="O26" s="156">
        <v>2.0089983815358821</v>
      </c>
      <c r="P26">
        <v>113</v>
      </c>
      <c r="Q26">
        <v>244</v>
      </c>
      <c r="R26">
        <v>20</v>
      </c>
      <c r="S26">
        <v>39</v>
      </c>
    </row>
    <row r="27" spans="1:19" x14ac:dyDescent="0.2">
      <c r="A27" t="s">
        <v>552</v>
      </c>
      <c r="B27" s="10">
        <v>42099</v>
      </c>
      <c r="C27" s="8" t="s">
        <v>401</v>
      </c>
      <c r="D27" s="10" t="s">
        <v>776</v>
      </c>
      <c r="E27" s="38" t="s">
        <v>268</v>
      </c>
      <c r="F27" s="38" t="s">
        <v>506</v>
      </c>
      <c r="G27" s="38" t="s">
        <v>492</v>
      </c>
      <c r="H27" s="152" t="s">
        <v>513</v>
      </c>
      <c r="I27">
        <v>567</v>
      </c>
      <c r="J27" s="8" t="s">
        <v>327</v>
      </c>
      <c r="K27" s="3">
        <v>6.2137099999999998</v>
      </c>
      <c r="L27">
        <v>615</v>
      </c>
      <c r="M27" s="98">
        <v>75.583333333333329</v>
      </c>
      <c r="N27" s="3">
        <v>12.163962163237958</v>
      </c>
      <c r="O27" s="156">
        <v>3.843651109133404</v>
      </c>
      <c r="P27">
        <v>211</v>
      </c>
      <c r="Q27">
        <v>244</v>
      </c>
      <c r="R27">
        <v>30</v>
      </c>
      <c r="S27">
        <v>34</v>
      </c>
    </row>
    <row r="28" spans="1:19" x14ac:dyDescent="0.2">
      <c r="A28" t="s">
        <v>546</v>
      </c>
      <c r="B28" s="10">
        <v>42106</v>
      </c>
      <c r="C28" s="8" t="s">
        <v>796</v>
      </c>
      <c r="D28" s="10" t="s">
        <v>449</v>
      </c>
      <c r="E28" t="s">
        <v>268</v>
      </c>
      <c r="F28" t="s">
        <v>349</v>
      </c>
      <c r="G28" t="s">
        <v>348</v>
      </c>
      <c r="H28" s="152" t="s">
        <v>820</v>
      </c>
      <c r="I28">
        <v>95</v>
      </c>
      <c r="J28" t="s">
        <v>337</v>
      </c>
      <c r="K28" s="3">
        <v>13.1</v>
      </c>
      <c r="L28">
        <v>291</v>
      </c>
      <c r="M28" s="3">
        <v>106.15</v>
      </c>
      <c r="N28" s="3">
        <v>8.1030534351145036</v>
      </c>
      <c r="O28" s="156">
        <v>-0.65267175572519065</v>
      </c>
      <c r="P28">
        <v>24</v>
      </c>
      <c r="Q28">
        <v>128</v>
      </c>
      <c r="R28">
        <v>11</v>
      </c>
      <c r="S28">
        <v>51</v>
      </c>
    </row>
    <row r="29" spans="1:19" x14ac:dyDescent="0.2">
      <c r="A29" t="s">
        <v>538</v>
      </c>
      <c r="B29" s="10">
        <v>42106</v>
      </c>
      <c r="C29" s="8" t="s">
        <v>395</v>
      </c>
      <c r="D29" s="10" t="s">
        <v>776</v>
      </c>
      <c r="E29" s="38" t="s">
        <v>98</v>
      </c>
      <c r="F29" t="s">
        <v>473</v>
      </c>
      <c r="G29" t="s">
        <v>319</v>
      </c>
      <c r="H29" s="152" t="s">
        <v>502</v>
      </c>
      <c r="I29">
        <v>152</v>
      </c>
      <c r="J29" t="s">
        <v>222</v>
      </c>
      <c r="K29" s="3">
        <v>13.1</v>
      </c>
      <c r="L29">
        <v>320</v>
      </c>
      <c r="M29" s="98">
        <v>115.95</v>
      </c>
      <c r="N29" s="3">
        <v>8.8511450381679388</v>
      </c>
      <c r="O29" s="156">
        <v>-3.4351145038169051E-2</v>
      </c>
      <c r="P29">
        <v>134</v>
      </c>
      <c r="Q29">
        <v>225</v>
      </c>
      <c r="R29">
        <v>32</v>
      </c>
      <c r="S29">
        <v>56</v>
      </c>
    </row>
    <row r="30" spans="1:19" x14ac:dyDescent="0.2">
      <c r="A30" t="s">
        <v>540</v>
      </c>
      <c r="B30" s="10">
        <v>42106</v>
      </c>
      <c r="C30" s="8" t="s">
        <v>395</v>
      </c>
      <c r="D30" s="10" t="s">
        <v>776</v>
      </c>
      <c r="E30" s="38" t="s">
        <v>98</v>
      </c>
      <c r="F30" t="s">
        <v>351</v>
      </c>
      <c r="G30" t="s">
        <v>350</v>
      </c>
      <c r="H30" s="152" t="s">
        <v>503</v>
      </c>
      <c r="I30">
        <v>170</v>
      </c>
      <c r="J30" t="s">
        <v>222</v>
      </c>
      <c r="K30" s="3">
        <v>13.1</v>
      </c>
      <c r="L30">
        <v>320</v>
      </c>
      <c r="M30" s="98">
        <v>117.95</v>
      </c>
      <c r="N30" s="3">
        <v>9.0038167938931295</v>
      </c>
      <c r="O30" s="156">
        <v>0.1183206106870216</v>
      </c>
      <c r="P30">
        <v>149</v>
      </c>
      <c r="Q30">
        <v>225</v>
      </c>
      <c r="R30">
        <v>35</v>
      </c>
      <c r="S30">
        <v>56</v>
      </c>
    </row>
    <row r="31" spans="1:19" x14ac:dyDescent="0.2">
      <c r="A31" t="s">
        <v>553</v>
      </c>
      <c r="B31" s="10">
        <v>42112</v>
      </c>
      <c r="C31" s="8" t="s">
        <v>797</v>
      </c>
      <c r="D31" s="10" t="s">
        <v>449</v>
      </c>
      <c r="E31" t="s">
        <v>98</v>
      </c>
      <c r="F31" t="s">
        <v>491</v>
      </c>
      <c r="G31" t="s">
        <v>492</v>
      </c>
      <c r="H31" s="152" t="s">
        <v>821</v>
      </c>
      <c r="I31">
        <v>219</v>
      </c>
      <c r="J31" t="s">
        <v>263</v>
      </c>
      <c r="K31" s="3">
        <v>7</v>
      </c>
      <c r="L31">
        <v>385</v>
      </c>
      <c r="M31" s="3">
        <v>63.883333333333333</v>
      </c>
      <c r="N31" s="3">
        <v>9.1261904761904766</v>
      </c>
      <c r="O31" s="156">
        <v>0.25476190476190474</v>
      </c>
      <c r="Q31">
        <v>0</v>
      </c>
    </row>
    <row r="32" spans="1:19" x14ac:dyDescent="0.2">
      <c r="A32" t="s">
        <v>552</v>
      </c>
      <c r="B32" s="10">
        <v>42112</v>
      </c>
      <c r="C32" s="8" t="s">
        <v>797</v>
      </c>
      <c r="D32" s="10" t="s">
        <v>449</v>
      </c>
      <c r="E32" t="s">
        <v>268</v>
      </c>
      <c r="F32" t="s">
        <v>506</v>
      </c>
      <c r="G32" t="s">
        <v>492</v>
      </c>
      <c r="H32" s="152" t="s">
        <v>822</v>
      </c>
      <c r="I32">
        <v>366</v>
      </c>
      <c r="J32" t="s">
        <v>259</v>
      </c>
      <c r="K32" s="3">
        <v>7</v>
      </c>
      <c r="L32">
        <v>385</v>
      </c>
      <c r="M32" s="3">
        <v>82.1</v>
      </c>
      <c r="N32" s="3">
        <v>11.728571428571428</v>
      </c>
      <c r="O32" s="156">
        <v>2.8571428571428559</v>
      </c>
      <c r="Q32">
        <v>0</v>
      </c>
    </row>
    <row r="33" spans="1:20" x14ac:dyDescent="0.2">
      <c r="A33" t="s">
        <v>537</v>
      </c>
      <c r="B33" s="10">
        <v>42113</v>
      </c>
      <c r="C33" s="8" t="s">
        <v>391</v>
      </c>
      <c r="D33" s="10" t="s">
        <v>449</v>
      </c>
      <c r="E33" s="38" t="s">
        <v>98</v>
      </c>
      <c r="F33" s="38" t="s">
        <v>254</v>
      </c>
      <c r="G33" s="38" t="s">
        <v>255</v>
      </c>
      <c r="H33" s="152" t="s">
        <v>298</v>
      </c>
      <c r="I33">
        <v>3915</v>
      </c>
      <c r="J33" s="8" t="s">
        <v>258</v>
      </c>
      <c r="K33" s="3">
        <v>26.2</v>
      </c>
      <c r="L33">
        <v>7854</v>
      </c>
      <c r="M33" s="98">
        <v>234.85</v>
      </c>
      <c r="N33" s="3">
        <v>8.963740458015268</v>
      </c>
      <c r="O33" s="156">
        <v>-0.27290076335877878</v>
      </c>
      <c r="P33">
        <v>3280</v>
      </c>
      <c r="Q33">
        <v>5549</v>
      </c>
      <c r="R33">
        <v>1797</v>
      </c>
      <c r="S33">
        <v>3024</v>
      </c>
    </row>
    <row r="34" spans="1:20" x14ac:dyDescent="0.2">
      <c r="A34" t="s">
        <v>548</v>
      </c>
      <c r="B34" s="10">
        <v>42113</v>
      </c>
      <c r="C34" s="8" t="s">
        <v>391</v>
      </c>
      <c r="D34" s="10" t="s">
        <v>449</v>
      </c>
      <c r="E34" s="38" t="s">
        <v>268</v>
      </c>
      <c r="F34" s="38" t="s">
        <v>256</v>
      </c>
      <c r="G34" s="38" t="s">
        <v>257</v>
      </c>
      <c r="H34" s="152" t="s">
        <v>299</v>
      </c>
      <c r="I34">
        <v>3921</v>
      </c>
      <c r="J34" s="8" t="s">
        <v>259</v>
      </c>
      <c r="K34" s="3">
        <v>26.2</v>
      </c>
      <c r="L34">
        <v>7854</v>
      </c>
      <c r="M34" s="98">
        <v>234.86666666666667</v>
      </c>
      <c r="N34" s="3">
        <v>8.9643765903307902</v>
      </c>
      <c r="O34" s="156">
        <v>-0.2722646310432566</v>
      </c>
      <c r="P34">
        <v>638</v>
      </c>
      <c r="Q34">
        <v>2305</v>
      </c>
      <c r="R34">
        <v>72</v>
      </c>
      <c r="S34">
        <v>291</v>
      </c>
    </row>
    <row r="35" spans="1:20" x14ac:dyDescent="0.2">
      <c r="A35" t="s">
        <v>542</v>
      </c>
      <c r="B35" s="10">
        <v>42113</v>
      </c>
      <c r="C35" s="8" t="s">
        <v>391</v>
      </c>
      <c r="D35" s="10" t="s">
        <v>449</v>
      </c>
      <c r="E35" s="38" t="s">
        <v>98</v>
      </c>
      <c r="F35" s="38" t="s">
        <v>261</v>
      </c>
      <c r="G35" s="38" t="s">
        <v>262</v>
      </c>
      <c r="H35" s="152" t="s">
        <v>300</v>
      </c>
      <c r="I35">
        <v>4206</v>
      </c>
      <c r="J35" s="8" t="s">
        <v>263</v>
      </c>
      <c r="K35" s="3">
        <v>26.2</v>
      </c>
      <c r="L35">
        <v>7854</v>
      </c>
      <c r="M35" s="98">
        <v>237.63333333333333</v>
      </c>
      <c r="N35" s="3">
        <v>9.0699745547073789</v>
      </c>
      <c r="O35" s="156">
        <v>-0.16666666666666785</v>
      </c>
      <c r="P35">
        <v>3477</v>
      </c>
      <c r="Q35">
        <v>5549</v>
      </c>
      <c r="R35">
        <v>285</v>
      </c>
      <c r="S35">
        <v>438</v>
      </c>
    </row>
    <row r="36" spans="1:20" x14ac:dyDescent="0.2">
      <c r="A36" t="s">
        <v>541</v>
      </c>
      <c r="B36" s="10">
        <v>42113</v>
      </c>
      <c r="C36" s="8" t="s">
        <v>391</v>
      </c>
      <c r="D36" s="10" t="s">
        <v>449</v>
      </c>
      <c r="E36" s="38" t="s">
        <v>268</v>
      </c>
      <c r="F36" s="38" t="s">
        <v>265</v>
      </c>
      <c r="G36" s="38" t="s">
        <v>266</v>
      </c>
      <c r="H36" s="152" t="s">
        <v>300</v>
      </c>
      <c r="I36">
        <v>4208</v>
      </c>
      <c r="J36" s="8" t="s">
        <v>259</v>
      </c>
      <c r="K36" s="3">
        <v>26.2</v>
      </c>
      <c r="L36">
        <v>7854</v>
      </c>
      <c r="M36" s="98">
        <v>237.63333333333333</v>
      </c>
      <c r="N36" s="3">
        <v>9.0699745547073789</v>
      </c>
      <c r="O36" s="156">
        <v>-0.16666666666666785</v>
      </c>
      <c r="P36">
        <v>730</v>
      </c>
      <c r="Q36">
        <v>2305</v>
      </c>
      <c r="R36" s="8">
        <v>85</v>
      </c>
      <c r="S36" s="8">
        <v>291</v>
      </c>
    </row>
    <row r="37" spans="1:20" x14ac:dyDescent="0.2">
      <c r="A37" t="s">
        <v>543</v>
      </c>
      <c r="B37" s="10">
        <v>42113</v>
      </c>
      <c r="C37" s="8" t="s">
        <v>391</v>
      </c>
      <c r="D37" s="10" t="s">
        <v>449</v>
      </c>
      <c r="E37" s="38" t="s">
        <v>268</v>
      </c>
      <c r="F37" s="38" t="s">
        <v>271</v>
      </c>
      <c r="G37" s="38" t="s">
        <v>269</v>
      </c>
      <c r="H37" s="152" t="s">
        <v>301</v>
      </c>
      <c r="I37">
        <v>4312</v>
      </c>
      <c r="J37" s="8" t="s">
        <v>270</v>
      </c>
      <c r="K37" s="3">
        <v>26.2</v>
      </c>
      <c r="L37">
        <v>7854</v>
      </c>
      <c r="M37" s="98">
        <v>238.73333333333332</v>
      </c>
      <c r="N37" s="3">
        <v>9.111959287531807</v>
      </c>
      <c r="O37" s="156">
        <v>-0.1246819338422398</v>
      </c>
      <c r="P37">
        <v>759</v>
      </c>
      <c r="Q37">
        <v>2305</v>
      </c>
      <c r="R37" s="8">
        <v>138</v>
      </c>
      <c r="S37" s="8">
        <v>408</v>
      </c>
    </row>
    <row r="38" spans="1:20" x14ac:dyDescent="0.2">
      <c r="A38" t="s">
        <v>555</v>
      </c>
      <c r="B38" s="10">
        <v>42113</v>
      </c>
      <c r="C38" s="8" t="s">
        <v>391</v>
      </c>
      <c r="D38" s="10" t="s">
        <v>449</v>
      </c>
      <c r="E38" s="38" t="s">
        <v>268</v>
      </c>
      <c r="F38" s="38" t="s">
        <v>272</v>
      </c>
      <c r="G38" s="38" t="s">
        <v>273</v>
      </c>
      <c r="H38" s="152" t="s">
        <v>302</v>
      </c>
      <c r="I38">
        <v>6054</v>
      </c>
      <c r="J38" s="8" t="s">
        <v>274</v>
      </c>
      <c r="K38" s="3">
        <v>26.2</v>
      </c>
      <c r="L38">
        <v>7854</v>
      </c>
      <c r="M38" s="98">
        <v>268.23333333333335</v>
      </c>
      <c r="N38" s="3">
        <v>10.237913486005089</v>
      </c>
      <c r="O38" s="156">
        <v>1.0012722646310426</v>
      </c>
      <c r="P38">
        <v>1425</v>
      </c>
      <c r="Q38">
        <v>2305</v>
      </c>
      <c r="R38" s="8">
        <v>287</v>
      </c>
      <c r="S38" s="8">
        <v>443</v>
      </c>
    </row>
    <row r="39" spans="1:20" x14ac:dyDescent="0.2">
      <c r="A39" t="s">
        <v>565</v>
      </c>
      <c r="B39" s="10">
        <v>42113</v>
      </c>
      <c r="C39" s="8" t="s">
        <v>391</v>
      </c>
      <c r="D39" s="10" t="s">
        <v>449</v>
      </c>
      <c r="E39" s="38" t="s">
        <v>268</v>
      </c>
      <c r="F39" s="38" t="s">
        <v>275</v>
      </c>
      <c r="G39" s="38" t="s">
        <v>276</v>
      </c>
      <c r="H39" s="152" t="s">
        <v>303</v>
      </c>
      <c r="I39">
        <v>6870</v>
      </c>
      <c r="J39" s="8" t="s">
        <v>263</v>
      </c>
      <c r="K39" s="3">
        <v>26.2</v>
      </c>
      <c r="L39">
        <v>7854</v>
      </c>
      <c r="M39" s="98">
        <v>288.61666666666667</v>
      </c>
      <c r="N39" s="3">
        <v>11.015903307888042</v>
      </c>
      <c r="O39" s="156">
        <v>1.7792620865139952</v>
      </c>
      <c r="P39">
        <v>1817</v>
      </c>
      <c r="Q39">
        <v>2305</v>
      </c>
      <c r="R39" s="8">
        <v>103</v>
      </c>
      <c r="S39" s="8">
        <v>139</v>
      </c>
    </row>
    <row r="40" spans="1:20" x14ac:dyDescent="0.2">
      <c r="A40" t="s">
        <v>542</v>
      </c>
      <c r="B40" s="10">
        <v>42120</v>
      </c>
      <c r="C40" s="8" t="s">
        <v>792</v>
      </c>
      <c r="D40" s="10" t="s">
        <v>449</v>
      </c>
      <c r="E40" t="s">
        <v>98</v>
      </c>
      <c r="F40" t="s">
        <v>261</v>
      </c>
      <c r="G40" t="s">
        <v>262</v>
      </c>
      <c r="H40" s="152" t="s">
        <v>793</v>
      </c>
      <c r="I40">
        <v>321</v>
      </c>
      <c r="J40" t="s">
        <v>222</v>
      </c>
      <c r="K40" s="3">
        <v>6.2137099999999998</v>
      </c>
      <c r="L40">
        <v>677</v>
      </c>
      <c r="M40" s="3">
        <v>53.616666666666667</v>
      </c>
      <c r="N40" s="3">
        <v>8.6287687495339611</v>
      </c>
      <c r="O40" s="156">
        <v>-0.22262598887513718</v>
      </c>
      <c r="Q40">
        <v>0</v>
      </c>
    </row>
    <row r="41" spans="1:20" x14ac:dyDescent="0.2">
      <c r="A41" t="s">
        <v>890</v>
      </c>
      <c r="B41" s="10">
        <v>42120</v>
      </c>
      <c r="C41" s="8" t="s">
        <v>792</v>
      </c>
      <c r="D41" s="10" t="s">
        <v>449</v>
      </c>
      <c r="E41" t="s">
        <v>268</v>
      </c>
      <c r="F41" t="s">
        <v>782</v>
      </c>
      <c r="G41" t="s">
        <v>266</v>
      </c>
      <c r="H41" s="152" t="s">
        <v>794</v>
      </c>
      <c r="I41">
        <v>322</v>
      </c>
      <c r="J41" t="s">
        <v>327</v>
      </c>
      <c r="K41" s="3">
        <v>6.2137099999999998</v>
      </c>
      <c r="L41">
        <v>677</v>
      </c>
      <c r="M41" s="3">
        <v>53.633333333333333</v>
      </c>
      <c r="N41" s="3">
        <v>8.6314509903637813</v>
      </c>
      <c r="O41" s="156">
        <v>-0.21994374804531702</v>
      </c>
      <c r="Q41">
        <v>0</v>
      </c>
    </row>
    <row r="42" spans="1:20" x14ac:dyDescent="0.2">
      <c r="A42" t="s">
        <v>535</v>
      </c>
      <c r="B42" s="10">
        <v>42120</v>
      </c>
      <c r="C42" s="8" t="s">
        <v>390</v>
      </c>
      <c r="D42" s="10" t="s">
        <v>449</v>
      </c>
      <c r="E42" s="10" t="s">
        <v>98</v>
      </c>
      <c r="F42" s="10" t="s">
        <v>284</v>
      </c>
      <c r="G42" s="10" t="s">
        <v>285</v>
      </c>
      <c r="H42" s="152" t="s">
        <v>304</v>
      </c>
      <c r="I42">
        <v>6980</v>
      </c>
      <c r="J42" s="8" t="s">
        <v>286</v>
      </c>
      <c r="K42" s="3">
        <v>26.2</v>
      </c>
      <c r="L42">
        <v>37536</v>
      </c>
      <c r="M42" s="98">
        <v>214.18333333333334</v>
      </c>
      <c r="N42" s="3">
        <v>8.174936386768449</v>
      </c>
      <c r="O42" s="156">
        <v>-1.7105597964376589</v>
      </c>
      <c r="P42">
        <v>5864</v>
      </c>
      <c r="Q42">
        <v>23184</v>
      </c>
      <c r="R42">
        <v>169</v>
      </c>
      <c r="S42" s="8">
        <v>416</v>
      </c>
    </row>
    <row r="43" spans="1:20" x14ac:dyDescent="0.2">
      <c r="A43" t="s">
        <v>563</v>
      </c>
      <c r="B43" s="10">
        <v>42120</v>
      </c>
      <c r="C43" s="8" t="s">
        <v>390</v>
      </c>
      <c r="D43" s="10" t="s">
        <v>449</v>
      </c>
      <c r="E43" s="10" t="s">
        <v>98</v>
      </c>
      <c r="F43" s="10" t="s">
        <v>287</v>
      </c>
      <c r="G43" s="10" t="s">
        <v>288</v>
      </c>
      <c r="H43" s="152" t="s">
        <v>305</v>
      </c>
      <c r="I43">
        <v>30147</v>
      </c>
      <c r="J43" s="8" t="s">
        <v>263</v>
      </c>
      <c r="K43" s="3">
        <v>26.2</v>
      </c>
      <c r="L43">
        <v>37536</v>
      </c>
      <c r="M43" s="98">
        <v>308.91666666666669</v>
      </c>
      <c r="N43" s="3">
        <v>11.790712468193385</v>
      </c>
      <c r="O43" s="156">
        <v>1.9052162849872776</v>
      </c>
      <c r="P43">
        <v>20083</v>
      </c>
      <c r="Q43">
        <v>23184</v>
      </c>
      <c r="R43">
        <v>1782</v>
      </c>
      <c r="S43">
        <v>2070</v>
      </c>
      <c r="T43" t="s">
        <v>292</v>
      </c>
    </row>
    <row r="44" spans="1:20" x14ac:dyDescent="0.2">
      <c r="A44" t="s">
        <v>566</v>
      </c>
      <c r="B44" s="10">
        <v>42120</v>
      </c>
      <c r="C44" s="8" t="s">
        <v>390</v>
      </c>
      <c r="D44" s="10" t="s">
        <v>449</v>
      </c>
      <c r="E44" s="10" t="s">
        <v>268</v>
      </c>
      <c r="F44" s="10" t="s">
        <v>272</v>
      </c>
      <c r="G44" s="10" t="s">
        <v>290</v>
      </c>
      <c r="H44" s="152" t="s">
        <v>307</v>
      </c>
      <c r="I44">
        <v>30722</v>
      </c>
      <c r="J44" s="8" t="s">
        <v>263</v>
      </c>
      <c r="K44" s="3">
        <v>26.2</v>
      </c>
      <c r="L44">
        <v>37536</v>
      </c>
      <c r="M44" s="98">
        <v>312.86666666666667</v>
      </c>
      <c r="N44" s="3">
        <v>11.941475826972011</v>
      </c>
      <c r="O44" s="156">
        <v>2.0559796437659035</v>
      </c>
      <c r="P44">
        <v>10372</v>
      </c>
      <c r="Q44">
        <v>14352</v>
      </c>
      <c r="R44">
        <v>735</v>
      </c>
      <c r="S44">
        <v>999</v>
      </c>
      <c r="T44" t="s">
        <v>293</v>
      </c>
    </row>
    <row r="45" spans="1:20" x14ac:dyDescent="0.2">
      <c r="A45" t="s">
        <v>564</v>
      </c>
      <c r="B45" s="10">
        <v>42120</v>
      </c>
      <c r="C45" s="8" t="s">
        <v>390</v>
      </c>
      <c r="D45" s="10" t="s">
        <v>449</v>
      </c>
      <c r="E45" s="10" t="s">
        <v>98</v>
      </c>
      <c r="F45" s="10" t="s">
        <v>289</v>
      </c>
      <c r="G45" s="10" t="s">
        <v>288</v>
      </c>
      <c r="H45" s="152" t="s">
        <v>306</v>
      </c>
      <c r="I45">
        <v>34377</v>
      </c>
      <c r="J45" s="8" t="s">
        <v>263</v>
      </c>
      <c r="K45" s="3">
        <v>26.2</v>
      </c>
      <c r="L45">
        <v>37536</v>
      </c>
      <c r="M45" s="98">
        <v>346.06666666666666</v>
      </c>
      <c r="N45" s="3">
        <v>13.208651399491094</v>
      </c>
      <c r="O45" s="156">
        <v>3.3231552162849862</v>
      </c>
      <c r="P45">
        <v>21990</v>
      </c>
      <c r="Q45">
        <v>23184</v>
      </c>
      <c r="R45">
        <v>1958</v>
      </c>
      <c r="S45">
        <v>2070</v>
      </c>
    </row>
    <row r="46" spans="1:20" x14ac:dyDescent="0.2">
      <c r="A46" t="s">
        <v>539</v>
      </c>
      <c r="B46" s="10">
        <v>42127</v>
      </c>
      <c r="C46" s="8" t="s">
        <v>407</v>
      </c>
      <c r="D46" s="10" t="s">
        <v>776</v>
      </c>
      <c r="E46" s="10" t="s">
        <v>98</v>
      </c>
      <c r="F46" s="10" t="s">
        <v>318</v>
      </c>
      <c r="G46" s="10" t="s">
        <v>319</v>
      </c>
      <c r="H46" s="152" t="s">
        <v>321</v>
      </c>
      <c r="I46" s="8">
        <v>101</v>
      </c>
      <c r="J46" s="8" t="s">
        <v>222</v>
      </c>
      <c r="K46" s="3">
        <v>11</v>
      </c>
      <c r="L46">
        <v>404</v>
      </c>
      <c r="M46" s="98">
        <v>101.45</v>
      </c>
      <c r="N46" s="3">
        <v>9.2227272727272727</v>
      </c>
      <c r="O46" s="156">
        <v>-1.2227272727272727</v>
      </c>
      <c r="P46">
        <v>89</v>
      </c>
      <c r="Q46">
        <v>216</v>
      </c>
      <c r="R46" s="8">
        <v>15</v>
      </c>
      <c r="S46">
        <v>32</v>
      </c>
      <c r="T46" s="8" t="s">
        <v>320</v>
      </c>
    </row>
    <row r="47" spans="1:20" x14ac:dyDescent="0.2">
      <c r="A47" t="s">
        <v>537</v>
      </c>
      <c r="B47" s="10">
        <v>42127</v>
      </c>
      <c r="C47" s="8" t="s">
        <v>407</v>
      </c>
      <c r="D47" s="10" t="s">
        <v>776</v>
      </c>
      <c r="E47" s="125" t="s">
        <v>98</v>
      </c>
      <c r="F47" s="38" t="s">
        <v>254</v>
      </c>
      <c r="G47" s="125" t="s">
        <v>255</v>
      </c>
      <c r="H47" s="152" t="s">
        <v>322</v>
      </c>
      <c r="I47" s="8">
        <v>148</v>
      </c>
      <c r="J47" s="8" t="s">
        <v>341</v>
      </c>
      <c r="K47" s="3">
        <v>11</v>
      </c>
      <c r="L47">
        <v>404</v>
      </c>
      <c r="M47" s="98">
        <v>108.01666666666667</v>
      </c>
      <c r="N47" s="3">
        <v>9.8196969696969703</v>
      </c>
      <c r="O47" s="156">
        <v>-0.62575757575757507</v>
      </c>
      <c r="P47">
        <v>118</v>
      </c>
      <c r="Q47">
        <v>216</v>
      </c>
      <c r="R47" s="8">
        <v>21</v>
      </c>
      <c r="S47">
        <v>33</v>
      </c>
    </row>
    <row r="48" spans="1:20" x14ac:dyDescent="0.2">
      <c r="A48" t="s">
        <v>549</v>
      </c>
      <c r="B48" s="10">
        <v>42127</v>
      </c>
      <c r="C48" s="8" t="s">
        <v>407</v>
      </c>
      <c r="D48" s="10" t="s">
        <v>776</v>
      </c>
      <c r="E48" s="125" t="s">
        <v>98</v>
      </c>
      <c r="F48" s="38" t="s">
        <v>324</v>
      </c>
      <c r="G48" s="125" t="s">
        <v>323</v>
      </c>
      <c r="H48" s="152" t="s">
        <v>325</v>
      </c>
      <c r="I48" s="8">
        <v>222</v>
      </c>
      <c r="J48" s="8" t="s">
        <v>222</v>
      </c>
      <c r="K48" s="3">
        <v>11</v>
      </c>
      <c r="L48">
        <v>404</v>
      </c>
      <c r="M48" s="98">
        <v>118.11666666666666</v>
      </c>
      <c r="N48" s="3">
        <v>10.737878787878786</v>
      </c>
      <c r="O48" s="156">
        <v>0.29242424242424114</v>
      </c>
      <c r="P48">
        <v>163</v>
      </c>
      <c r="Q48">
        <v>216</v>
      </c>
      <c r="R48" s="8">
        <v>25</v>
      </c>
      <c r="S48">
        <v>32</v>
      </c>
    </row>
    <row r="49" spans="1:19" x14ac:dyDescent="0.2">
      <c r="A49" t="s">
        <v>548</v>
      </c>
      <c r="B49" s="10">
        <v>42127</v>
      </c>
      <c r="C49" s="8" t="s">
        <v>407</v>
      </c>
      <c r="D49" s="10" t="s">
        <v>776</v>
      </c>
      <c r="E49" s="125" t="s">
        <v>268</v>
      </c>
      <c r="F49" s="38" t="s">
        <v>256</v>
      </c>
      <c r="G49" s="125" t="s">
        <v>257</v>
      </c>
      <c r="H49" s="152" t="s">
        <v>326</v>
      </c>
      <c r="I49" s="8">
        <v>246</v>
      </c>
      <c r="J49" s="8" t="s">
        <v>327</v>
      </c>
      <c r="K49" s="3">
        <v>11</v>
      </c>
      <c r="L49">
        <v>404</v>
      </c>
      <c r="M49" s="98">
        <v>120.35</v>
      </c>
      <c r="N49" s="3">
        <v>10.94090909090909</v>
      </c>
      <c r="O49" s="156">
        <v>0.49545454545454426</v>
      </c>
      <c r="P49">
        <v>77</v>
      </c>
      <c r="Q49">
        <v>188</v>
      </c>
      <c r="R49" s="8">
        <v>9</v>
      </c>
      <c r="S49" s="8">
        <v>31</v>
      </c>
    </row>
    <row r="50" spans="1:19" x14ac:dyDescent="0.2">
      <c r="A50" t="s">
        <v>555</v>
      </c>
      <c r="B50" s="10">
        <v>42127</v>
      </c>
      <c r="C50" s="8" t="s">
        <v>407</v>
      </c>
      <c r="D50" s="10" t="s">
        <v>776</v>
      </c>
      <c r="E50" s="125" t="s">
        <v>268</v>
      </c>
      <c r="F50" s="38" t="s">
        <v>272</v>
      </c>
      <c r="G50" s="125" t="s">
        <v>273</v>
      </c>
      <c r="H50" s="152" t="s">
        <v>329</v>
      </c>
      <c r="I50" s="8">
        <v>259</v>
      </c>
      <c r="J50" s="8" t="s">
        <v>328</v>
      </c>
      <c r="K50" s="3">
        <v>11</v>
      </c>
      <c r="L50">
        <v>404</v>
      </c>
      <c r="M50" s="98">
        <v>122.4</v>
      </c>
      <c r="N50" s="3">
        <v>11.127272727272727</v>
      </c>
      <c r="O50" s="156">
        <v>0.68181818181818166</v>
      </c>
      <c r="P50">
        <v>86</v>
      </c>
      <c r="Q50">
        <v>188</v>
      </c>
      <c r="R50" s="8">
        <v>17</v>
      </c>
      <c r="S50" s="8">
        <v>35</v>
      </c>
    </row>
    <row r="51" spans="1:19" x14ac:dyDescent="0.2">
      <c r="A51" t="s">
        <v>551</v>
      </c>
      <c r="B51" s="10">
        <v>42127</v>
      </c>
      <c r="C51" s="8" t="s">
        <v>407</v>
      </c>
      <c r="D51" s="10" t="s">
        <v>776</v>
      </c>
      <c r="E51" s="125" t="s">
        <v>98</v>
      </c>
      <c r="F51" s="38" t="s">
        <v>338</v>
      </c>
      <c r="G51" s="38" t="s">
        <v>339</v>
      </c>
      <c r="H51" s="152" t="s">
        <v>340</v>
      </c>
      <c r="I51" s="8">
        <v>278</v>
      </c>
      <c r="J51" s="8" t="s">
        <v>222</v>
      </c>
      <c r="K51" s="3">
        <v>11</v>
      </c>
      <c r="L51">
        <v>404</v>
      </c>
      <c r="M51" s="98">
        <v>125.53333333333333</v>
      </c>
      <c r="N51" s="3">
        <v>11.412121212121212</v>
      </c>
      <c r="O51" s="156">
        <v>0.96666666666666679</v>
      </c>
      <c r="P51">
        <v>181</v>
      </c>
      <c r="Q51">
        <v>216</v>
      </c>
      <c r="R51" s="8">
        <v>28</v>
      </c>
      <c r="S51">
        <v>32</v>
      </c>
    </row>
    <row r="52" spans="1:19" x14ac:dyDescent="0.2">
      <c r="A52" t="s">
        <v>544</v>
      </c>
      <c r="B52" s="10">
        <v>42127</v>
      </c>
      <c r="C52" s="8" t="s">
        <v>407</v>
      </c>
      <c r="D52" s="10" t="s">
        <v>776</v>
      </c>
      <c r="E52" s="38" t="s">
        <v>98</v>
      </c>
      <c r="F52" s="38" t="s">
        <v>330</v>
      </c>
      <c r="G52" s="125" t="s">
        <v>331</v>
      </c>
      <c r="H52" s="152" t="s">
        <v>332</v>
      </c>
      <c r="I52" s="8">
        <v>282</v>
      </c>
      <c r="J52" s="8" t="s">
        <v>333</v>
      </c>
      <c r="K52" s="3">
        <v>11</v>
      </c>
      <c r="L52">
        <v>404</v>
      </c>
      <c r="M52" s="98">
        <v>125.81666666666666</v>
      </c>
      <c r="N52" s="3">
        <v>11.437878787878788</v>
      </c>
      <c r="O52" s="156">
        <v>0.99242424242424221</v>
      </c>
      <c r="P52">
        <v>184</v>
      </c>
      <c r="Q52">
        <v>216</v>
      </c>
      <c r="R52" s="8">
        <v>42</v>
      </c>
      <c r="S52">
        <v>47</v>
      </c>
    </row>
    <row r="53" spans="1:19" x14ac:dyDescent="0.2">
      <c r="A53" t="s">
        <v>556</v>
      </c>
      <c r="B53" s="10">
        <v>42127</v>
      </c>
      <c r="C53" s="8" t="s">
        <v>407</v>
      </c>
      <c r="D53" s="10" t="s">
        <v>776</v>
      </c>
      <c r="E53" s="125" t="s">
        <v>268</v>
      </c>
      <c r="F53" s="38" t="s">
        <v>334</v>
      </c>
      <c r="G53" s="38" t="s">
        <v>335</v>
      </c>
      <c r="H53" s="152" t="s">
        <v>336</v>
      </c>
      <c r="I53" s="8">
        <v>296</v>
      </c>
      <c r="J53" s="8" t="s">
        <v>337</v>
      </c>
      <c r="K53" s="3">
        <v>11</v>
      </c>
      <c r="L53">
        <v>404</v>
      </c>
      <c r="M53" s="98">
        <v>129.23333333333332</v>
      </c>
      <c r="N53" s="3">
        <v>11.748484848484848</v>
      </c>
      <c r="O53" s="156">
        <v>1.3030303030303028</v>
      </c>
      <c r="P53">
        <v>110</v>
      </c>
      <c r="Q53">
        <v>188</v>
      </c>
      <c r="R53" s="8">
        <v>31</v>
      </c>
      <c r="S53">
        <v>45</v>
      </c>
    </row>
    <row r="54" spans="1:19" ht="15" x14ac:dyDescent="0.25">
      <c r="A54" t="s">
        <v>536</v>
      </c>
      <c r="B54" s="10">
        <v>42130</v>
      </c>
      <c r="C54" s="8" t="s">
        <v>403</v>
      </c>
      <c r="D54" s="10" t="s">
        <v>449</v>
      </c>
      <c r="E54" s="125" t="s">
        <v>98</v>
      </c>
      <c r="F54" s="127" t="s">
        <v>344</v>
      </c>
      <c r="G54" s="127" t="s">
        <v>343</v>
      </c>
      <c r="H54" s="152">
        <v>17.46</v>
      </c>
      <c r="I54" s="133">
        <v>59</v>
      </c>
      <c r="J54" s="130" t="s">
        <v>359</v>
      </c>
      <c r="K54" s="3">
        <v>3.1068549999999999</v>
      </c>
      <c r="L54">
        <v>378</v>
      </c>
      <c r="M54" s="3">
        <v>17.766666666666666</v>
      </c>
      <c r="N54" s="3">
        <v>5.7185374491782417</v>
      </c>
      <c r="O54" s="156">
        <v>-1.1050832218862272</v>
      </c>
      <c r="Q54">
        <v>256</v>
      </c>
    </row>
    <row r="55" spans="1:19" x14ac:dyDescent="0.2">
      <c r="A55" t="s">
        <v>560</v>
      </c>
      <c r="B55" s="10">
        <v>42130</v>
      </c>
      <c r="C55" s="8" t="s">
        <v>403</v>
      </c>
      <c r="D55" s="10" t="s">
        <v>449</v>
      </c>
      <c r="E55" s="8" t="s">
        <v>98</v>
      </c>
      <c r="F55" t="s">
        <v>346</v>
      </c>
      <c r="G55" t="s">
        <v>345</v>
      </c>
      <c r="H55" s="152" t="s">
        <v>518</v>
      </c>
      <c r="I55">
        <v>166</v>
      </c>
      <c r="J55" t="s">
        <v>222</v>
      </c>
      <c r="K55" s="3">
        <v>3.1068549999999999</v>
      </c>
      <c r="L55">
        <v>378</v>
      </c>
      <c r="M55" s="3">
        <v>20.5</v>
      </c>
      <c r="N55" s="3">
        <v>6.5983124413595098</v>
      </c>
      <c r="O55" s="156">
        <v>-0.22530822970495912</v>
      </c>
      <c r="Q55">
        <v>256</v>
      </c>
    </row>
    <row r="56" spans="1:19" ht="15" x14ac:dyDescent="0.25">
      <c r="A56" t="s">
        <v>558</v>
      </c>
      <c r="B56" s="10">
        <v>42130</v>
      </c>
      <c r="C56" s="8" t="s">
        <v>403</v>
      </c>
      <c r="D56" s="10" t="s">
        <v>449</v>
      </c>
      <c r="E56" s="125" t="s">
        <v>98</v>
      </c>
      <c r="F56" s="127" t="s">
        <v>338</v>
      </c>
      <c r="G56" s="127" t="s">
        <v>347</v>
      </c>
      <c r="H56" s="152">
        <v>20.51</v>
      </c>
      <c r="I56" s="134">
        <v>178</v>
      </c>
      <c r="J56" s="130" t="s">
        <v>222</v>
      </c>
      <c r="K56" s="3">
        <v>3.1068549999999999</v>
      </c>
      <c r="L56">
        <v>378</v>
      </c>
      <c r="M56" s="3">
        <v>20.85</v>
      </c>
      <c r="N56" s="3">
        <v>6.7109665562119902</v>
      </c>
      <c r="O56" s="156">
        <v>-0.11265411485247867</v>
      </c>
      <c r="Q56">
        <v>256</v>
      </c>
    </row>
    <row r="57" spans="1:19" x14ac:dyDescent="0.2">
      <c r="A57" t="s">
        <v>546</v>
      </c>
      <c r="B57" s="10">
        <v>42130</v>
      </c>
      <c r="C57" s="8" t="s">
        <v>403</v>
      </c>
      <c r="D57" s="10" t="s">
        <v>449</v>
      </c>
      <c r="E57" s="38" t="s">
        <v>268</v>
      </c>
      <c r="F57" s="38" t="s">
        <v>349</v>
      </c>
      <c r="G57" s="38" t="s">
        <v>348</v>
      </c>
      <c r="H57" s="152">
        <v>21.11</v>
      </c>
      <c r="I57">
        <v>189</v>
      </c>
      <c r="J57" s="8" t="s">
        <v>360</v>
      </c>
      <c r="K57" s="3">
        <v>3.1068549999999999</v>
      </c>
      <c r="L57">
        <v>378</v>
      </c>
      <c r="M57" s="98">
        <v>21.183333333333334</v>
      </c>
      <c r="N57" s="3">
        <v>6.8182561894048268</v>
      </c>
      <c r="O57" s="156">
        <v>-5.3644816596420952E-3</v>
      </c>
      <c r="Q57">
        <v>122</v>
      </c>
    </row>
    <row r="58" spans="1:19" ht="15" x14ac:dyDescent="0.25">
      <c r="A58" t="s">
        <v>540</v>
      </c>
      <c r="B58" s="10">
        <v>42130</v>
      </c>
      <c r="C58" s="8" t="s">
        <v>403</v>
      </c>
      <c r="D58" s="10" t="s">
        <v>449</v>
      </c>
      <c r="E58" s="125" t="s">
        <v>98</v>
      </c>
      <c r="F58" s="127" t="s">
        <v>351</v>
      </c>
      <c r="G58" s="127" t="s">
        <v>350</v>
      </c>
      <c r="H58" s="152">
        <v>22.32</v>
      </c>
      <c r="I58" s="134">
        <v>230</v>
      </c>
      <c r="J58" s="130" t="s">
        <v>222</v>
      </c>
      <c r="K58" s="3">
        <v>3.1068549999999999</v>
      </c>
      <c r="L58">
        <v>378</v>
      </c>
      <c r="M58" s="3">
        <v>22.533333333333335</v>
      </c>
      <c r="N58" s="3">
        <v>7.2527792038358196</v>
      </c>
      <c r="O58" s="156">
        <v>0.42915853277135074</v>
      </c>
      <c r="Q58">
        <v>256</v>
      </c>
    </row>
    <row r="59" spans="1:19" ht="15" x14ac:dyDescent="0.25">
      <c r="A59" t="s">
        <v>563</v>
      </c>
      <c r="B59" s="10">
        <v>42130</v>
      </c>
      <c r="C59" s="8" t="s">
        <v>403</v>
      </c>
      <c r="D59" s="10" t="s">
        <v>449</v>
      </c>
      <c r="E59" s="125" t="s">
        <v>98</v>
      </c>
      <c r="F59" s="127" t="s">
        <v>287</v>
      </c>
      <c r="G59" s="127" t="s">
        <v>288</v>
      </c>
      <c r="H59" s="152">
        <v>24.05</v>
      </c>
      <c r="I59" s="134">
        <v>271</v>
      </c>
      <c r="J59" s="130" t="s">
        <v>359</v>
      </c>
      <c r="K59" s="3">
        <v>3.1068549999999999</v>
      </c>
      <c r="L59">
        <v>378</v>
      </c>
      <c r="M59" s="3">
        <v>24.083333333333332</v>
      </c>
      <c r="N59" s="3">
        <v>7.7516759981825132</v>
      </c>
      <c r="O59" s="156">
        <v>0.92805532711804428</v>
      </c>
      <c r="Q59">
        <v>256</v>
      </c>
    </row>
    <row r="60" spans="1:19" ht="15" x14ac:dyDescent="0.25">
      <c r="A60" t="s">
        <v>555</v>
      </c>
      <c r="B60" s="10">
        <v>42130</v>
      </c>
      <c r="C60" s="8" t="s">
        <v>403</v>
      </c>
      <c r="D60" s="10" t="s">
        <v>449</v>
      </c>
      <c r="E60" s="125" t="s">
        <v>268</v>
      </c>
      <c r="F60" s="141" t="s">
        <v>272</v>
      </c>
      <c r="G60" s="141" t="s">
        <v>273</v>
      </c>
      <c r="H60" s="152">
        <v>24.52</v>
      </c>
      <c r="I60" s="134">
        <v>293</v>
      </c>
      <c r="J60" s="130" t="s">
        <v>328</v>
      </c>
      <c r="K60" s="3">
        <v>3.1068549999999999</v>
      </c>
      <c r="L60">
        <v>378</v>
      </c>
      <c r="M60" s="3">
        <v>24.866666666666667</v>
      </c>
      <c r="N60" s="3">
        <v>8.0038066361856828</v>
      </c>
      <c r="O60" s="156">
        <v>1.1801859651212139</v>
      </c>
      <c r="Q60">
        <v>122</v>
      </c>
    </row>
    <row r="61" spans="1:19" ht="15" x14ac:dyDescent="0.25">
      <c r="A61" t="s">
        <v>565</v>
      </c>
      <c r="B61" s="10">
        <v>42130</v>
      </c>
      <c r="C61" s="8" t="s">
        <v>403</v>
      </c>
      <c r="D61" s="10" t="s">
        <v>449</v>
      </c>
      <c r="E61" s="125" t="s">
        <v>268</v>
      </c>
      <c r="F61" s="127" t="s">
        <v>275</v>
      </c>
      <c r="G61" s="127" t="s">
        <v>276</v>
      </c>
      <c r="H61" s="152">
        <v>28.27</v>
      </c>
      <c r="I61" s="134">
        <v>353</v>
      </c>
      <c r="J61" s="130" t="s">
        <v>361</v>
      </c>
      <c r="K61" s="3">
        <v>3.1068549999999999</v>
      </c>
      <c r="L61">
        <v>378</v>
      </c>
      <c r="M61" s="3">
        <v>28.45</v>
      </c>
      <c r="N61" s="3">
        <v>9.1571701930086853</v>
      </c>
      <c r="O61" s="156">
        <v>2.3335495219442164</v>
      </c>
      <c r="Q61">
        <v>122</v>
      </c>
    </row>
    <row r="62" spans="1:19" x14ac:dyDescent="0.2">
      <c r="A62" t="s">
        <v>568</v>
      </c>
      <c r="B62" s="10">
        <v>42130</v>
      </c>
      <c r="C62" s="8" t="s">
        <v>403</v>
      </c>
      <c r="D62" s="10" t="s">
        <v>449</v>
      </c>
      <c r="E62" s="125" t="s">
        <v>98</v>
      </c>
      <c r="F62" s="128" t="s">
        <v>353</v>
      </c>
      <c r="G62" s="128" t="s">
        <v>352</v>
      </c>
      <c r="H62" s="152">
        <v>28.28</v>
      </c>
      <c r="I62" s="134">
        <v>354</v>
      </c>
      <c r="J62" s="131" t="s">
        <v>362</v>
      </c>
      <c r="K62" s="3">
        <v>3.1068549999999999</v>
      </c>
      <c r="L62">
        <v>378</v>
      </c>
      <c r="M62" s="3">
        <v>28.466666666666665</v>
      </c>
      <c r="N62" s="3">
        <v>9.1625346746683274</v>
      </c>
      <c r="O62" s="156">
        <v>2.3389140036038585</v>
      </c>
      <c r="Q62">
        <v>256</v>
      </c>
    </row>
    <row r="63" spans="1:19" ht="15" x14ac:dyDescent="0.25">
      <c r="A63" t="s">
        <v>569</v>
      </c>
      <c r="B63" s="10">
        <v>42130</v>
      </c>
      <c r="C63" s="8" t="s">
        <v>403</v>
      </c>
      <c r="D63" s="10" t="s">
        <v>449</v>
      </c>
      <c r="E63" s="125" t="s">
        <v>268</v>
      </c>
      <c r="F63" s="127" t="s">
        <v>355</v>
      </c>
      <c r="G63" s="127" t="s">
        <v>354</v>
      </c>
      <c r="H63" s="152">
        <v>28.36</v>
      </c>
      <c r="I63" s="134">
        <v>355</v>
      </c>
      <c r="J63" s="130" t="s">
        <v>363</v>
      </c>
      <c r="K63" s="3">
        <v>3.1068549999999999</v>
      </c>
      <c r="L63">
        <v>378</v>
      </c>
      <c r="M63" s="3">
        <v>28.6</v>
      </c>
      <c r="N63" s="3">
        <v>9.2054505279454624</v>
      </c>
      <c r="O63" s="156">
        <v>2.3818298568809935</v>
      </c>
      <c r="Q63">
        <v>122</v>
      </c>
    </row>
    <row r="64" spans="1:19" x14ac:dyDescent="0.2">
      <c r="A64" t="s">
        <v>567</v>
      </c>
      <c r="B64" s="10">
        <v>42130</v>
      </c>
      <c r="C64" s="8" t="s">
        <v>403</v>
      </c>
      <c r="D64" s="10" t="s">
        <v>449</v>
      </c>
      <c r="E64" s="125" t="s">
        <v>268</v>
      </c>
      <c r="F64" s="128" t="s">
        <v>356</v>
      </c>
      <c r="G64" s="128" t="s">
        <v>352</v>
      </c>
      <c r="H64" s="152">
        <v>29.08</v>
      </c>
      <c r="I64" s="134">
        <v>359</v>
      </c>
      <c r="J64" s="131" t="s">
        <v>363</v>
      </c>
      <c r="K64" s="3">
        <v>3.1068549999999999</v>
      </c>
      <c r="L64">
        <v>378</v>
      </c>
      <c r="M64" s="3">
        <v>29.133333333333333</v>
      </c>
      <c r="N64" s="3">
        <v>9.3771139410540023</v>
      </c>
      <c r="O64" s="156">
        <v>2.5534932699895334</v>
      </c>
      <c r="Q64">
        <v>122</v>
      </c>
    </row>
    <row r="65" spans="1:17" ht="15" x14ac:dyDescent="0.25">
      <c r="A65" t="s">
        <v>557</v>
      </c>
      <c r="B65" s="10">
        <v>42130</v>
      </c>
      <c r="C65" s="8" t="s">
        <v>403</v>
      </c>
      <c r="D65" s="10" t="s">
        <v>449</v>
      </c>
      <c r="E65" s="125" t="s">
        <v>268</v>
      </c>
      <c r="F65" s="129" t="s">
        <v>357</v>
      </c>
      <c r="G65" s="129" t="s">
        <v>347</v>
      </c>
      <c r="H65" s="152">
        <v>30.06</v>
      </c>
      <c r="I65" s="134">
        <v>363</v>
      </c>
      <c r="J65" s="132" t="s">
        <v>327</v>
      </c>
      <c r="K65" s="3">
        <v>3.1068549999999999</v>
      </c>
      <c r="L65">
        <v>378</v>
      </c>
      <c r="M65" s="3">
        <v>30.1</v>
      </c>
      <c r="N65" s="3">
        <v>9.6882538773132314</v>
      </c>
      <c r="O65" s="156">
        <v>2.8646332062487625</v>
      </c>
      <c r="Q65">
        <v>122</v>
      </c>
    </row>
    <row r="66" spans="1:17" ht="15" x14ac:dyDescent="0.25">
      <c r="A66" t="s">
        <v>559</v>
      </c>
      <c r="B66" s="10">
        <v>42130</v>
      </c>
      <c r="C66" s="8" t="s">
        <v>403</v>
      </c>
      <c r="D66" s="10" t="s">
        <v>449</v>
      </c>
      <c r="E66" s="125" t="s">
        <v>268</v>
      </c>
      <c r="F66" s="127" t="s">
        <v>358</v>
      </c>
      <c r="G66" s="127" t="s">
        <v>345</v>
      </c>
      <c r="H66" s="152">
        <v>32.21</v>
      </c>
      <c r="I66" s="134">
        <v>369</v>
      </c>
      <c r="J66" s="130" t="s">
        <v>361</v>
      </c>
      <c r="K66" s="3">
        <v>3.1068549999999999</v>
      </c>
      <c r="L66">
        <v>378</v>
      </c>
      <c r="M66" s="3">
        <v>32.35</v>
      </c>
      <c r="N66" s="3">
        <v>10.412458901364886</v>
      </c>
      <c r="O66" s="156">
        <v>3.5888382303004169</v>
      </c>
      <c r="Q66">
        <v>122</v>
      </c>
    </row>
    <row r="67" spans="1:17" ht="15" x14ac:dyDescent="0.25">
      <c r="A67" t="s">
        <v>571</v>
      </c>
      <c r="B67" s="10">
        <v>42130</v>
      </c>
      <c r="C67" s="8" t="s">
        <v>403</v>
      </c>
      <c r="D67" s="10" t="s">
        <v>449</v>
      </c>
      <c r="E67" s="125" t="s">
        <v>268</v>
      </c>
      <c r="F67" s="141" t="s">
        <v>412</v>
      </c>
      <c r="G67" s="141" t="s">
        <v>413</v>
      </c>
      <c r="H67" s="152">
        <v>33.44</v>
      </c>
      <c r="I67" s="134">
        <v>374</v>
      </c>
      <c r="J67" s="130" t="s">
        <v>364</v>
      </c>
      <c r="K67" s="3">
        <v>3.1068549999999999</v>
      </c>
      <c r="L67">
        <v>378</v>
      </c>
      <c r="M67" s="3">
        <v>33.733333333333334</v>
      </c>
      <c r="N67" s="3">
        <v>10.857710879115162</v>
      </c>
      <c r="O67" s="156">
        <v>4.0340902080506931</v>
      </c>
      <c r="Q67">
        <v>122</v>
      </c>
    </row>
    <row r="68" spans="1:17" ht="15" x14ac:dyDescent="0.25">
      <c r="A68" t="s">
        <v>534</v>
      </c>
      <c r="B68" s="10">
        <v>42134</v>
      </c>
      <c r="C68" s="8" t="s">
        <v>416</v>
      </c>
      <c r="D68" s="10" t="s">
        <v>776</v>
      </c>
      <c r="E68" s="125" t="s">
        <v>98</v>
      </c>
      <c r="F68" s="153" t="s">
        <v>489</v>
      </c>
      <c r="G68" s="153" t="s">
        <v>490</v>
      </c>
      <c r="H68" s="152" t="s">
        <v>417</v>
      </c>
      <c r="I68" s="134">
        <v>40</v>
      </c>
      <c r="J68" s="154" t="s">
        <v>500</v>
      </c>
      <c r="K68" s="3">
        <v>13.1</v>
      </c>
      <c r="L68">
        <v>6667</v>
      </c>
      <c r="M68" s="3">
        <v>80.716666666666669</v>
      </c>
      <c r="N68" s="3">
        <v>6.161577608142494</v>
      </c>
      <c r="O68" s="156">
        <v>-3.0750636132315528</v>
      </c>
      <c r="Q68">
        <v>3981</v>
      </c>
    </row>
    <row r="69" spans="1:17" ht="15" x14ac:dyDescent="0.25">
      <c r="A69" t="s">
        <v>540</v>
      </c>
      <c r="B69" s="10">
        <v>42134</v>
      </c>
      <c r="C69" s="8" t="s">
        <v>416</v>
      </c>
      <c r="D69" s="10" t="s">
        <v>776</v>
      </c>
      <c r="E69" s="125" t="s">
        <v>98</v>
      </c>
      <c r="F69" s="153" t="s">
        <v>351</v>
      </c>
      <c r="G69" s="153" t="s">
        <v>350</v>
      </c>
      <c r="H69" s="152" t="s">
        <v>418</v>
      </c>
      <c r="I69" s="134">
        <v>1269</v>
      </c>
      <c r="J69" s="154" t="s">
        <v>222</v>
      </c>
      <c r="K69" s="3">
        <v>13.1</v>
      </c>
      <c r="L69">
        <v>6667</v>
      </c>
      <c r="M69" s="3">
        <v>104.36666666666666</v>
      </c>
      <c r="N69" s="3">
        <v>7.9669211195928753</v>
      </c>
      <c r="O69" s="156">
        <v>-1.2697201017811715</v>
      </c>
      <c r="Q69">
        <v>3981</v>
      </c>
    </row>
    <row r="70" spans="1:17" ht="15" x14ac:dyDescent="0.25">
      <c r="A70" t="s">
        <v>544</v>
      </c>
      <c r="B70" s="10">
        <v>42134</v>
      </c>
      <c r="C70" s="8" t="s">
        <v>416</v>
      </c>
      <c r="D70" s="10" t="s">
        <v>776</v>
      </c>
      <c r="E70" s="125" t="s">
        <v>98</v>
      </c>
      <c r="F70" s="153" t="s">
        <v>330</v>
      </c>
      <c r="G70" s="153" t="s">
        <v>331</v>
      </c>
      <c r="H70" s="152" t="s">
        <v>419</v>
      </c>
      <c r="I70" s="134">
        <v>1468</v>
      </c>
      <c r="J70" s="154" t="s">
        <v>333</v>
      </c>
      <c r="K70" s="3">
        <v>13.1</v>
      </c>
      <c r="L70">
        <v>6667</v>
      </c>
      <c r="M70" s="3">
        <v>106.35</v>
      </c>
      <c r="N70" s="3">
        <v>8.1183206106870234</v>
      </c>
      <c r="O70" s="156">
        <v>-1.1183206106870234</v>
      </c>
      <c r="Q70">
        <v>3981</v>
      </c>
    </row>
    <row r="71" spans="1:17" ht="15" x14ac:dyDescent="0.25">
      <c r="A71" t="s">
        <v>553</v>
      </c>
      <c r="B71" s="10">
        <v>42134</v>
      </c>
      <c r="C71" s="8" t="s">
        <v>416</v>
      </c>
      <c r="D71" s="10" t="s">
        <v>776</v>
      </c>
      <c r="E71" s="125" t="s">
        <v>98</v>
      </c>
      <c r="F71" s="153" t="s">
        <v>491</v>
      </c>
      <c r="G71" s="153" t="s">
        <v>492</v>
      </c>
      <c r="H71" s="152" t="s">
        <v>420</v>
      </c>
      <c r="I71" s="134">
        <v>1714</v>
      </c>
      <c r="J71" s="154" t="s">
        <v>222</v>
      </c>
      <c r="K71" s="3">
        <v>13.1</v>
      </c>
      <c r="L71">
        <v>6667</v>
      </c>
      <c r="M71" s="3">
        <v>108.55</v>
      </c>
      <c r="N71" s="3">
        <v>8.286259541984732</v>
      </c>
      <c r="O71" s="156">
        <v>-0.95038167938931473</v>
      </c>
      <c r="Q71">
        <v>3981</v>
      </c>
    </row>
    <row r="72" spans="1:17" ht="15" x14ac:dyDescent="0.25">
      <c r="A72" t="s">
        <v>538</v>
      </c>
      <c r="B72" s="10">
        <v>42134</v>
      </c>
      <c r="C72" s="8" t="s">
        <v>416</v>
      </c>
      <c r="D72" s="10" t="s">
        <v>776</v>
      </c>
      <c r="E72" s="125" t="s">
        <v>98</v>
      </c>
      <c r="F72" s="153" t="s">
        <v>473</v>
      </c>
      <c r="G72" s="153" t="s">
        <v>319</v>
      </c>
      <c r="H72" s="152" t="s">
        <v>421</v>
      </c>
      <c r="I72" s="134">
        <v>2275</v>
      </c>
      <c r="J72" s="154" t="s">
        <v>222</v>
      </c>
      <c r="K72" s="3">
        <v>13.1</v>
      </c>
      <c r="L72">
        <v>6667</v>
      </c>
      <c r="M72" s="3">
        <v>113.31666666666666</v>
      </c>
      <c r="N72" s="3">
        <v>8.6501272264631037</v>
      </c>
      <c r="O72" s="156">
        <v>-0.58651399491094303</v>
      </c>
      <c r="Q72">
        <v>3981</v>
      </c>
    </row>
    <row r="73" spans="1:17" ht="15" x14ac:dyDescent="0.25">
      <c r="A73" t="s">
        <v>541</v>
      </c>
      <c r="B73" s="10">
        <v>42134</v>
      </c>
      <c r="C73" s="8" t="s">
        <v>416</v>
      </c>
      <c r="D73" s="10" t="s">
        <v>776</v>
      </c>
      <c r="E73" s="125" t="s">
        <v>268</v>
      </c>
      <c r="F73" s="153" t="s">
        <v>265</v>
      </c>
      <c r="G73" s="153" t="s">
        <v>266</v>
      </c>
      <c r="H73" s="152" t="s">
        <v>422</v>
      </c>
      <c r="I73" s="134">
        <v>2344</v>
      </c>
      <c r="J73" s="154" t="s">
        <v>327</v>
      </c>
      <c r="K73" s="3">
        <v>13.1</v>
      </c>
      <c r="L73">
        <v>6667</v>
      </c>
      <c r="M73" s="3">
        <v>113.85</v>
      </c>
      <c r="N73" s="3">
        <v>8.6908396946564892</v>
      </c>
      <c r="O73" s="156">
        <v>-0.54580152671755755</v>
      </c>
      <c r="Q73">
        <v>2686</v>
      </c>
    </row>
    <row r="74" spans="1:17" ht="15" x14ac:dyDescent="0.25">
      <c r="A74" t="s">
        <v>542</v>
      </c>
      <c r="B74" s="10">
        <v>42134</v>
      </c>
      <c r="C74" s="8" t="s">
        <v>416</v>
      </c>
      <c r="D74" s="10" t="s">
        <v>776</v>
      </c>
      <c r="E74" s="125" t="s">
        <v>98</v>
      </c>
      <c r="F74" s="153" t="s">
        <v>261</v>
      </c>
      <c r="G74" s="153" t="s">
        <v>262</v>
      </c>
      <c r="H74" s="152" t="s">
        <v>422</v>
      </c>
      <c r="I74" s="134">
        <v>2345</v>
      </c>
      <c r="J74" s="154" t="s">
        <v>222</v>
      </c>
      <c r="K74" s="3">
        <v>13.1</v>
      </c>
      <c r="L74">
        <v>6667</v>
      </c>
      <c r="M74" s="3">
        <v>113.85</v>
      </c>
      <c r="N74" s="3">
        <v>8.6908396946564892</v>
      </c>
      <c r="O74" s="156">
        <v>-0.54580152671755755</v>
      </c>
      <c r="Q74">
        <v>3981</v>
      </c>
    </row>
    <row r="75" spans="1:17" ht="15" x14ac:dyDescent="0.25">
      <c r="A75" t="s">
        <v>545</v>
      </c>
      <c r="B75" s="10">
        <v>42134</v>
      </c>
      <c r="C75" s="8" t="s">
        <v>416</v>
      </c>
      <c r="D75" s="10" t="s">
        <v>776</v>
      </c>
      <c r="E75" s="125" t="s">
        <v>98</v>
      </c>
      <c r="F75" s="153" t="s">
        <v>493</v>
      </c>
      <c r="G75" s="153" t="s">
        <v>494</v>
      </c>
      <c r="H75" s="152" t="s">
        <v>423</v>
      </c>
      <c r="I75" s="134">
        <v>3354</v>
      </c>
      <c r="J75" s="154" t="s">
        <v>341</v>
      </c>
      <c r="K75" s="3">
        <v>13.1</v>
      </c>
      <c r="L75">
        <v>6667</v>
      </c>
      <c r="M75" s="3">
        <v>121.23333333333333</v>
      </c>
      <c r="N75" s="3">
        <v>9.2544529262086517</v>
      </c>
      <c r="O75" s="156">
        <v>1.7811704834604924E-2</v>
      </c>
      <c r="Q75">
        <v>3981</v>
      </c>
    </row>
    <row r="76" spans="1:17" ht="15" x14ac:dyDescent="0.25">
      <c r="A76" t="s">
        <v>551</v>
      </c>
      <c r="B76" s="10">
        <v>42134</v>
      </c>
      <c r="C76" s="8" t="s">
        <v>416</v>
      </c>
      <c r="D76" s="10" t="s">
        <v>776</v>
      </c>
      <c r="E76" s="125" t="s">
        <v>98</v>
      </c>
      <c r="F76" s="153" t="s">
        <v>338</v>
      </c>
      <c r="G76" s="153" t="s">
        <v>339</v>
      </c>
      <c r="H76" s="152" t="s">
        <v>424</v>
      </c>
      <c r="I76" s="134">
        <v>3888</v>
      </c>
      <c r="J76" s="154" t="s">
        <v>333</v>
      </c>
      <c r="K76" s="3">
        <v>13.1</v>
      </c>
      <c r="L76">
        <v>6667</v>
      </c>
      <c r="M76" s="3">
        <v>125.43333333333334</v>
      </c>
      <c r="N76" s="3">
        <v>9.5750636132315528</v>
      </c>
      <c r="O76" s="156">
        <v>0.338422391857506</v>
      </c>
      <c r="Q76">
        <v>3981</v>
      </c>
    </row>
    <row r="77" spans="1:17" ht="15" x14ac:dyDescent="0.25">
      <c r="A77" t="s">
        <v>550</v>
      </c>
      <c r="B77" s="10">
        <v>42134</v>
      </c>
      <c r="C77" s="8" t="s">
        <v>416</v>
      </c>
      <c r="D77" s="10" t="s">
        <v>776</v>
      </c>
      <c r="E77" s="125" t="s">
        <v>268</v>
      </c>
      <c r="F77" s="153" t="s">
        <v>495</v>
      </c>
      <c r="G77" s="153" t="s">
        <v>489</v>
      </c>
      <c r="H77" s="152" t="s">
        <v>425</v>
      </c>
      <c r="I77" s="134">
        <v>4492</v>
      </c>
      <c r="J77" s="154" t="s">
        <v>361</v>
      </c>
      <c r="K77" s="3">
        <v>13.1</v>
      </c>
      <c r="L77">
        <v>6667</v>
      </c>
      <c r="M77" s="3">
        <v>131.05000000000001</v>
      </c>
      <c r="N77" s="3">
        <v>10.003816793893131</v>
      </c>
      <c r="O77" s="156">
        <v>0.76717557251908453</v>
      </c>
      <c r="Q77">
        <v>2686</v>
      </c>
    </row>
    <row r="78" spans="1:17" ht="15" x14ac:dyDescent="0.25">
      <c r="A78" t="s">
        <v>554</v>
      </c>
      <c r="B78" s="10">
        <v>42134</v>
      </c>
      <c r="C78" s="8" t="s">
        <v>416</v>
      </c>
      <c r="D78" s="10" t="s">
        <v>776</v>
      </c>
      <c r="E78" s="125" t="s">
        <v>268</v>
      </c>
      <c r="F78" s="153" t="s">
        <v>496</v>
      </c>
      <c r="G78" s="153" t="s">
        <v>497</v>
      </c>
      <c r="H78" s="152" t="s">
        <v>426</v>
      </c>
      <c r="I78" s="134">
        <v>4968</v>
      </c>
      <c r="J78" s="154" t="s">
        <v>360</v>
      </c>
      <c r="K78" s="3">
        <v>13.1</v>
      </c>
      <c r="L78">
        <v>6667</v>
      </c>
      <c r="M78" s="3">
        <v>136.11666666666667</v>
      </c>
      <c r="N78" s="3">
        <v>10.39058524173028</v>
      </c>
      <c r="O78" s="156">
        <v>1.1539440203562332</v>
      </c>
      <c r="Q78">
        <v>2686</v>
      </c>
    </row>
    <row r="79" spans="1:17" ht="15" x14ac:dyDescent="0.25">
      <c r="A79" t="s">
        <v>562</v>
      </c>
      <c r="B79" s="10">
        <v>42134</v>
      </c>
      <c r="C79" s="8" t="s">
        <v>416</v>
      </c>
      <c r="D79" s="10" t="s">
        <v>776</v>
      </c>
      <c r="E79" s="125" t="s">
        <v>268</v>
      </c>
      <c r="F79" s="153" t="s">
        <v>498</v>
      </c>
      <c r="G79" s="153" t="s">
        <v>499</v>
      </c>
      <c r="H79" s="152" t="s">
        <v>427</v>
      </c>
      <c r="I79" s="134">
        <v>5452</v>
      </c>
      <c r="J79" s="154" t="s">
        <v>361</v>
      </c>
      <c r="K79" s="3">
        <v>13.1</v>
      </c>
      <c r="L79">
        <v>6667</v>
      </c>
      <c r="M79" s="3">
        <v>142.65</v>
      </c>
      <c r="N79" s="3">
        <v>10.889312977099237</v>
      </c>
      <c r="O79" s="156">
        <v>1.6526717557251906</v>
      </c>
      <c r="Q79">
        <v>2686</v>
      </c>
    </row>
    <row r="80" spans="1:17" ht="15" x14ac:dyDescent="0.25">
      <c r="A80" t="s">
        <v>565</v>
      </c>
      <c r="B80" s="10">
        <v>42134</v>
      </c>
      <c r="C80" s="8" t="s">
        <v>416</v>
      </c>
      <c r="D80" s="10" t="s">
        <v>776</v>
      </c>
      <c r="E80" s="125" t="s">
        <v>268</v>
      </c>
      <c r="F80" s="153" t="s">
        <v>275</v>
      </c>
      <c r="G80" s="153" t="s">
        <v>276</v>
      </c>
      <c r="H80" s="152" t="s">
        <v>428</v>
      </c>
      <c r="I80" s="134">
        <v>5711</v>
      </c>
      <c r="J80" s="154" t="s">
        <v>361</v>
      </c>
      <c r="K80" s="3">
        <v>13.1</v>
      </c>
      <c r="L80">
        <v>6667</v>
      </c>
      <c r="M80" s="3">
        <v>146.78333333333333</v>
      </c>
      <c r="N80" s="3">
        <v>11.204834605597965</v>
      </c>
      <c r="O80" s="156">
        <v>1.9681933842239179</v>
      </c>
      <c r="Q80">
        <v>2686</v>
      </c>
    </row>
    <row r="81" spans="1:17" x14ac:dyDescent="0.2">
      <c r="A81" t="s">
        <v>567</v>
      </c>
      <c r="B81" s="10">
        <v>42134</v>
      </c>
      <c r="C81" s="8" t="s">
        <v>576</v>
      </c>
      <c r="D81" s="10" t="s">
        <v>449</v>
      </c>
      <c r="E81" t="s">
        <v>268</v>
      </c>
      <c r="F81" t="s">
        <v>356</v>
      </c>
      <c r="G81" t="s">
        <v>352</v>
      </c>
      <c r="H81" s="152" t="s">
        <v>579</v>
      </c>
      <c r="I81">
        <v>164</v>
      </c>
      <c r="J81" s="8" t="s">
        <v>246</v>
      </c>
      <c r="K81" s="3">
        <v>13.1</v>
      </c>
      <c r="L81">
        <v>165</v>
      </c>
      <c r="M81" s="3">
        <v>190.3</v>
      </c>
      <c r="N81" s="3">
        <v>14.52671755725191</v>
      </c>
      <c r="O81" s="156">
        <v>4.5267175572519101</v>
      </c>
      <c r="P81" t="s">
        <v>246</v>
      </c>
      <c r="Q81">
        <v>0</v>
      </c>
    </row>
    <row r="82" spans="1:17" x14ac:dyDescent="0.2">
      <c r="A82" t="s">
        <v>536</v>
      </c>
      <c r="B82" s="10">
        <v>42137</v>
      </c>
      <c r="C82" s="8" t="s">
        <v>404</v>
      </c>
      <c r="D82" s="10" t="s">
        <v>449</v>
      </c>
      <c r="E82" s="8" t="s">
        <v>98</v>
      </c>
      <c r="F82" t="s">
        <v>344</v>
      </c>
      <c r="G82" t="s">
        <v>343</v>
      </c>
      <c r="H82" s="152" t="s">
        <v>464</v>
      </c>
      <c r="I82">
        <v>36</v>
      </c>
      <c r="J82" t="s">
        <v>359</v>
      </c>
      <c r="K82" s="3">
        <v>3.1068549999999999</v>
      </c>
      <c r="L82">
        <v>376</v>
      </c>
      <c r="M82" s="3">
        <v>17.466666666666665</v>
      </c>
      <c r="N82" s="3">
        <v>5.6219767793046875</v>
      </c>
      <c r="O82" s="156">
        <v>-1.4591390114225913</v>
      </c>
      <c r="Q82">
        <v>235</v>
      </c>
    </row>
    <row r="83" spans="1:17" x14ac:dyDescent="0.2">
      <c r="A83" t="s">
        <v>560</v>
      </c>
      <c r="B83" s="10">
        <v>42137</v>
      </c>
      <c r="C83" s="8" t="s">
        <v>404</v>
      </c>
      <c r="D83" s="10" t="s">
        <v>449</v>
      </c>
      <c r="E83" s="8" t="s">
        <v>98</v>
      </c>
      <c r="F83" t="s">
        <v>346</v>
      </c>
      <c r="G83" t="s">
        <v>345</v>
      </c>
      <c r="H83" s="152" t="s">
        <v>465</v>
      </c>
      <c r="I83">
        <v>158</v>
      </c>
      <c r="J83" t="s">
        <v>222</v>
      </c>
      <c r="K83" s="3">
        <v>3.1068549999999999</v>
      </c>
      <c r="L83">
        <v>376</v>
      </c>
      <c r="M83" s="3">
        <v>20.95</v>
      </c>
      <c r="N83" s="3">
        <v>6.7431534461698401</v>
      </c>
      <c r="O83" s="156">
        <v>-0.33796234455743868</v>
      </c>
      <c r="Q83">
        <v>235</v>
      </c>
    </row>
    <row r="84" spans="1:17" x14ac:dyDescent="0.2">
      <c r="A84" t="s">
        <v>558</v>
      </c>
      <c r="B84" s="10">
        <v>42137</v>
      </c>
      <c r="C84" s="8" t="s">
        <v>404</v>
      </c>
      <c r="D84" s="10" t="s">
        <v>449</v>
      </c>
      <c r="E84" s="8" t="s">
        <v>98</v>
      </c>
      <c r="F84" t="s">
        <v>338</v>
      </c>
      <c r="G84" t="s">
        <v>347</v>
      </c>
      <c r="H84" s="152" t="s">
        <v>466</v>
      </c>
      <c r="I84">
        <v>165</v>
      </c>
      <c r="J84" t="s">
        <v>222</v>
      </c>
      <c r="K84" s="3">
        <v>3.1068549999999999</v>
      </c>
      <c r="L84">
        <v>376</v>
      </c>
      <c r="M84" s="3">
        <v>21.216666666666665</v>
      </c>
      <c r="N84" s="3">
        <v>6.8289851527241101</v>
      </c>
      <c r="O84" s="156">
        <v>-0.25213063800316871</v>
      </c>
      <c r="Q84">
        <v>235</v>
      </c>
    </row>
    <row r="85" spans="1:17" x14ac:dyDescent="0.2">
      <c r="A85" t="s">
        <v>546</v>
      </c>
      <c r="B85" s="10">
        <v>42137</v>
      </c>
      <c r="C85" s="8" t="s">
        <v>404</v>
      </c>
      <c r="D85" s="10" t="s">
        <v>449</v>
      </c>
      <c r="E85" s="8" t="s">
        <v>268</v>
      </c>
      <c r="F85" t="s">
        <v>349</v>
      </c>
      <c r="G85" t="s">
        <v>348</v>
      </c>
      <c r="H85" s="152" t="s">
        <v>467</v>
      </c>
      <c r="I85">
        <v>179</v>
      </c>
      <c r="J85" t="s">
        <v>360</v>
      </c>
      <c r="K85" s="3">
        <v>3.1068549999999999</v>
      </c>
      <c r="L85">
        <v>376</v>
      </c>
      <c r="M85" s="3">
        <v>21.683333333333334</v>
      </c>
      <c r="N85" s="3">
        <v>6.9791906391940834</v>
      </c>
      <c r="O85" s="156">
        <v>-0.10192515153319537</v>
      </c>
      <c r="Q85">
        <v>141</v>
      </c>
    </row>
    <row r="86" spans="1:17" x14ac:dyDescent="0.2">
      <c r="A86" t="s">
        <v>547</v>
      </c>
      <c r="B86" s="10">
        <v>42137</v>
      </c>
      <c r="C86" s="8" t="s">
        <v>404</v>
      </c>
      <c r="D86" s="10" t="s">
        <v>449</v>
      </c>
      <c r="E86" s="8" t="s">
        <v>98</v>
      </c>
      <c r="F86" t="s">
        <v>468</v>
      </c>
      <c r="G86" t="s">
        <v>469</v>
      </c>
      <c r="H86" s="152" t="s">
        <v>470</v>
      </c>
      <c r="I86">
        <v>202</v>
      </c>
      <c r="J86" t="s">
        <v>341</v>
      </c>
      <c r="K86" s="3">
        <v>3.1068549999999999</v>
      </c>
      <c r="L86">
        <v>376</v>
      </c>
      <c r="M86" s="3">
        <v>22.3</v>
      </c>
      <c r="N86" s="3">
        <v>7.177676460600833</v>
      </c>
      <c r="O86" s="156">
        <v>9.6560669873554161E-2</v>
      </c>
      <c r="Q86">
        <v>235</v>
      </c>
    </row>
    <row r="87" spans="1:17" x14ac:dyDescent="0.2">
      <c r="A87" t="s">
        <v>540</v>
      </c>
      <c r="B87" s="10">
        <v>42137</v>
      </c>
      <c r="C87" s="8" t="s">
        <v>404</v>
      </c>
      <c r="D87" s="10" t="s">
        <v>449</v>
      </c>
      <c r="E87" s="8" t="s">
        <v>98</v>
      </c>
      <c r="F87" t="s">
        <v>351</v>
      </c>
      <c r="G87" t="s">
        <v>350</v>
      </c>
      <c r="H87" s="152" t="s">
        <v>471</v>
      </c>
      <c r="I87">
        <v>210</v>
      </c>
      <c r="J87" t="s">
        <v>222</v>
      </c>
      <c r="K87" s="3">
        <v>3.1068549999999999</v>
      </c>
      <c r="L87">
        <v>376</v>
      </c>
      <c r="M87" s="3">
        <v>22.416666666666668</v>
      </c>
      <c r="N87" s="3">
        <v>7.2152278322183268</v>
      </c>
      <c r="O87" s="156">
        <v>0.13411204149104794</v>
      </c>
      <c r="Q87">
        <v>235</v>
      </c>
    </row>
    <row r="88" spans="1:17" x14ac:dyDescent="0.2">
      <c r="A88" t="s">
        <v>549</v>
      </c>
      <c r="B88" s="10">
        <v>42137</v>
      </c>
      <c r="C88" s="8" t="s">
        <v>404</v>
      </c>
      <c r="D88" s="10" t="s">
        <v>449</v>
      </c>
      <c r="E88" s="8" t="s">
        <v>98</v>
      </c>
      <c r="F88" t="s">
        <v>324</v>
      </c>
      <c r="G88" t="s">
        <v>323</v>
      </c>
      <c r="H88" s="152" t="s">
        <v>472</v>
      </c>
      <c r="I88">
        <v>239</v>
      </c>
      <c r="J88" t="s">
        <v>222</v>
      </c>
      <c r="K88" s="3">
        <v>3.1068549999999999</v>
      </c>
      <c r="L88">
        <v>376</v>
      </c>
      <c r="M88" s="3">
        <v>23.266666666666666</v>
      </c>
      <c r="N88" s="3">
        <v>7.4888163968600612</v>
      </c>
      <c r="O88" s="156">
        <v>0.40770060613278236</v>
      </c>
      <c r="Q88">
        <v>235</v>
      </c>
    </row>
    <row r="89" spans="1:17" x14ac:dyDescent="0.2">
      <c r="A89" t="s">
        <v>538</v>
      </c>
      <c r="B89" s="10">
        <v>42137</v>
      </c>
      <c r="C89" s="8" t="s">
        <v>404</v>
      </c>
      <c r="D89" s="10" t="s">
        <v>449</v>
      </c>
      <c r="E89" s="8" t="s">
        <v>98</v>
      </c>
      <c r="F89" s="8" t="s">
        <v>473</v>
      </c>
      <c r="G89" s="8" t="s">
        <v>319</v>
      </c>
      <c r="H89" s="152" t="s">
        <v>474</v>
      </c>
      <c r="I89">
        <v>244</v>
      </c>
      <c r="J89" t="s">
        <v>222</v>
      </c>
      <c r="K89" s="3">
        <v>3.1068549999999999</v>
      </c>
      <c r="L89">
        <v>376</v>
      </c>
      <c r="M89" s="3">
        <v>23.55</v>
      </c>
      <c r="N89" s="3">
        <v>7.5800125850739741</v>
      </c>
      <c r="O89" s="156">
        <v>0.49889679434669532</v>
      </c>
      <c r="Q89">
        <v>235</v>
      </c>
    </row>
    <row r="90" spans="1:17" x14ac:dyDescent="0.2">
      <c r="A90" t="s">
        <v>563</v>
      </c>
      <c r="B90" s="10">
        <v>42137</v>
      </c>
      <c r="C90" s="8" t="s">
        <v>404</v>
      </c>
      <c r="D90" s="10" t="s">
        <v>449</v>
      </c>
      <c r="E90" s="8" t="s">
        <v>98</v>
      </c>
      <c r="F90" t="s">
        <v>287</v>
      </c>
      <c r="G90" t="s">
        <v>288</v>
      </c>
      <c r="H90" s="152" t="s">
        <v>485</v>
      </c>
      <c r="I90">
        <v>275</v>
      </c>
      <c r="J90" t="s">
        <v>359</v>
      </c>
      <c r="K90" s="3">
        <v>3.1068549999999999</v>
      </c>
      <c r="L90">
        <v>376</v>
      </c>
      <c r="M90" s="3">
        <v>24</v>
      </c>
      <c r="N90" s="3">
        <v>7.7248535898843045</v>
      </c>
      <c r="O90" s="156">
        <v>0.64373779915702567</v>
      </c>
      <c r="Q90">
        <v>235</v>
      </c>
    </row>
    <row r="91" spans="1:17" x14ac:dyDescent="0.2">
      <c r="A91" t="s">
        <v>551</v>
      </c>
      <c r="B91" s="10">
        <v>42137</v>
      </c>
      <c r="C91" s="8" t="s">
        <v>404</v>
      </c>
      <c r="D91" s="10" t="s">
        <v>449</v>
      </c>
      <c r="E91" s="8" t="s">
        <v>98</v>
      </c>
      <c r="F91" t="s">
        <v>338</v>
      </c>
      <c r="G91" t="s">
        <v>339</v>
      </c>
      <c r="H91" s="152" t="s">
        <v>475</v>
      </c>
      <c r="I91">
        <v>299</v>
      </c>
      <c r="J91" t="s">
        <v>333</v>
      </c>
      <c r="K91" s="3">
        <v>3.1068549999999999</v>
      </c>
      <c r="L91">
        <v>376</v>
      </c>
      <c r="M91" s="3">
        <v>25.7</v>
      </c>
      <c r="N91" s="3">
        <v>8.2720307191677751</v>
      </c>
      <c r="O91" s="156">
        <v>1.1909149284404963</v>
      </c>
      <c r="Q91">
        <v>235</v>
      </c>
    </row>
    <row r="92" spans="1:17" x14ac:dyDescent="0.2">
      <c r="A92" t="s">
        <v>555</v>
      </c>
      <c r="B92" s="10">
        <v>42137</v>
      </c>
      <c r="C92" s="8" t="s">
        <v>404</v>
      </c>
      <c r="D92" s="10" t="s">
        <v>449</v>
      </c>
      <c r="E92" s="8" t="s">
        <v>98</v>
      </c>
      <c r="F92" t="s">
        <v>272</v>
      </c>
      <c r="G92" t="s">
        <v>273</v>
      </c>
      <c r="H92" s="152" t="s">
        <v>476</v>
      </c>
      <c r="I92">
        <v>305</v>
      </c>
      <c r="J92" t="s">
        <v>328</v>
      </c>
      <c r="K92" s="3">
        <v>3.1068549999999999</v>
      </c>
      <c r="L92">
        <v>376</v>
      </c>
      <c r="M92" s="3">
        <v>25.983333333333334</v>
      </c>
      <c r="N92" s="3">
        <v>8.3632269073816889</v>
      </c>
      <c r="O92" s="156">
        <v>1.2821111166544101</v>
      </c>
      <c r="Q92">
        <v>235</v>
      </c>
    </row>
    <row r="93" spans="1:17" x14ac:dyDescent="0.2">
      <c r="A93" t="s">
        <v>565</v>
      </c>
      <c r="B93" s="10">
        <v>42137</v>
      </c>
      <c r="C93" s="8" t="s">
        <v>404</v>
      </c>
      <c r="D93" s="10" t="s">
        <v>449</v>
      </c>
      <c r="E93" s="8" t="s">
        <v>98</v>
      </c>
      <c r="F93" t="s">
        <v>275</v>
      </c>
      <c r="G93" t="s">
        <v>276</v>
      </c>
      <c r="H93" s="152" t="s">
        <v>486</v>
      </c>
      <c r="I93">
        <v>351</v>
      </c>
      <c r="J93" t="s">
        <v>361</v>
      </c>
      <c r="K93" s="3">
        <v>3.1068549999999999</v>
      </c>
      <c r="L93">
        <v>376</v>
      </c>
      <c r="M93" s="3">
        <v>28</v>
      </c>
      <c r="N93" s="3">
        <v>9.0123291881983558</v>
      </c>
      <c r="O93" s="156">
        <v>1.931213397471077</v>
      </c>
      <c r="Q93">
        <v>235</v>
      </c>
    </row>
    <row r="94" spans="1:17" x14ac:dyDescent="0.2">
      <c r="A94" t="s">
        <v>568</v>
      </c>
      <c r="B94" s="10">
        <v>42137</v>
      </c>
      <c r="C94" s="8" t="s">
        <v>404</v>
      </c>
      <c r="D94" s="10" t="s">
        <v>449</v>
      </c>
      <c r="E94" s="8" t="s">
        <v>268</v>
      </c>
      <c r="F94" t="s">
        <v>353</v>
      </c>
      <c r="G94" t="s">
        <v>352</v>
      </c>
      <c r="H94" s="152" t="s">
        <v>477</v>
      </c>
      <c r="I94">
        <v>344</v>
      </c>
      <c r="J94" t="s">
        <v>362</v>
      </c>
      <c r="K94" s="3">
        <v>3.1068549999999999</v>
      </c>
      <c r="L94">
        <v>376</v>
      </c>
      <c r="M94" s="3">
        <v>28.1</v>
      </c>
      <c r="N94" s="3">
        <v>9.0445160781562066</v>
      </c>
      <c r="O94" s="156">
        <v>1.9634002874289278</v>
      </c>
      <c r="Q94">
        <v>141</v>
      </c>
    </row>
    <row r="95" spans="1:17" x14ac:dyDescent="0.2">
      <c r="A95" t="s">
        <v>567</v>
      </c>
      <c r="B95" s="10">
        <v>42137</v>
      </c>
      <c r="C95" s="8" t="s">
        <v>404</v>
      </c>
      <c r="D95" s="10" t="s">
        <v>449</v>
      </c>
      <c r="E95" s="8" t="s">
        <v>268</v>
      </c>
      <c r="F95" t="s">
        <v>356</v>
      </c>
      <c r="G95" t="s">
        <v>352</v>
      </c>
      <c r="H95" s="152" t="s">
        <v>478</v>
      </c>
      <c r="I95">
        <v>357</v>
      </c>
      <c r="J95" t="s">
        <v>363</v>
      </c>
      <c r="K95" s="3">
        <v>3.1068549999999999</v>
      </c>
      <c r="L95">
        <v>376</v>
      </c>
      <c r="M95" s="3">
        <v>29.533333333333335</v>
      </c>
      <c r="N95" s="3">
        <v>9.505861500885409</v>
      </c>
      <c r="O95" s="156">
        <v>2.4247457101581302</v>
      </c>
      <c r="Q95">
        <v>141</v>
      </c>
    </row>
    <row r="96" spans="1:17" x14ac:dyDescent="0.2">
      <c r="A96" t="s">
        <v>557</v>
      </c>
      <c r="B96" s="10">
        <v>42137</v>
      </c>
      <c r="C96" s="8" t="s">
        <v>404</v>
      </c>
      <c r="D96" s="10" t="s">
        <v>449</v>
      </c>
      <c r="E96" s="8" t="s">
        <v>268</v>
      </c>
      <c r="F96" t="s">
        <v>357</v>
      </c>
      <c r="G96" t="s">
        <v>347</v>
      </c>
      <c r="H96" s="152" t="s">
        <v>487</v>
      </c>
      <c r="I96">
        <v>361</v>
      </c>
      <c r="J96" t="s">
        <v>327</v>
      </c>
      <c r="K96" s="3">
        <v>3.1068549999999999</v>
      </c>
      <c r="L96">
        <v>376</v>
      </c>
      <c r="M96" s="3">
        <v>30.483333333333334</v>
      </c>
      <c r="N96" s="3">
        <v>9.811636955484996</v>
      </c>
      <c r="O96" s="156">
        <v>2.7305211647577172</v>
      </c>
      <c r="Q96">
        <v>141</v>
      </c>
    </row>
    <row r="97" spans="1:18" x14ac:dyDescent="0.2">
      <c r="A97" t="s">
        <v>559</v>
      </c>
      <c r="B97" s="10">
        <v>42137</v>
      </c>
      <c r="C97" s="8" t="s">
        <v>404</v>
      </c>
      <c r="D97" s="10" t="s">
        <v>449</v>
      </c>
      <c r="E97" s="149" t="s">
        <v>268</v>
      </c>
      <c r="F97" t="s">
        <v>358</v>
      </c>
      <c r="G97" t="s">
        <v>345</v>
      </c>
      <c r="H97" s="152" t="s">
        <v>479</v>
      </c>
      <c r="I97">
        <v>367</v>
      </c>
      <c r="J97" t="s">
        <v>361</v>
      </c>
      <c r="K97" s="3">
        <v>3.1068549999999999</v>
      </c>
      <c r="L97">
        <v>376</v>
      </c>
      <c r="M97" s="3">
        <v>31.916666666666668</v>
      </c>
      <c r="N97" s="3">
        <v>10.272982378214197</v>
      </c>
      <c r="O97" s="156">
        <v>3.1918665874869179</v>
      </c>
      <c r="Q97">
        <v>141</v>
      </c>
    </row>
    <row r="98" spans="1:18" x14ac:dyDescent="0.2">
      <c r="A98" t="s">
        <v>570</v>
      </c>
      <c r="B98" s="10">
        <v>42137</v>
      </c>
      <c r="C98" s="8" t="s">
        <v>404</v>
      </c>
      <c r="D98" s="10" t="s">
        <v>449</v>
      </c>
      <c r="E98" s="8" t="s">
        <v>268</v>
      </c>
      <c r="F98" t="s">
        <v>261</v>
      </c>
      <c r="G98" t="s">
        <v>480</v>
      </c>
      <c r="H98" s="152" t="s">
        <v>481</v>
      </c>
      <c r="I98">
        <v>370</v>
      </c>
      <c r="J98" t="s">
        <v>488</v>
      </c>
      <c r="K98" s="3">
        <v>3.1068549999999999</v>
      </c>
      <c r="L98">
        <v>376</v>
      </c>
      <c r="M98" s="3">
        <v>33.799999999999997</v>
      </c>
      <c r="N98" s="3">
        <v>10.879168805753729</v>
      </c>
      <c r="O98" s="156">
        <v>3.7980530150264498</v>
      </c>
      <c r="Q98">
        <v>141</v>
      </c>
    </row>
    <row r="99" spans="1:18" x14ac:dyDescent="0.2">
      <c r="A99" t="s">
        <v>571</v>
      </c>
      <c r="B99" s="10">
        <v>42137</v>
      </c>
      <c r="C99" s="8" t="s">
        <v>404</v>
      </c>
      <c r="D99" s="10" t="s">
        <v>449</v>
      </c>
      <c r="E99" s="8" t="s">
        <v>98</v>
      </c>
      <c r="F99" t="s">
        <v>412</v>
      </c>
      <c r="G99" t="s">
        <v>413</v>
      </c>
      <c r="H99" s="152" t="s">
        <v>482</v>
      </c>
      <c r="I99">
        <v>372</v>
      </c>
      <c r="J99" t="s">
        <v>364</v>
      </c>
      <c r="K99" s="3">
        <v>3.1068549999999999</v>
      </c>
      <c r="L99">
        <v>376</v>
      </c>
      <c r="M99" s="3">
        <v>34.299999999999997</v>
      </c>
      <c r="N99" s="3">
        <v>11.040103255542984</v>
      </c>
      <c r="O99" s="156">
        <v>3.9589874648157055</v>
      </c>
      <c r="Q99">
        <v>235</v>
      </c>
    </row>
    <row r="100" spans="1:18" x14ac:dyDescent="0.2">
      <c r="A100" t="s">
        <v>560</v>
      </c>
      <c r="B100" s="10">
        <v>42140</v>
      </c>
      <c r="C100" s="8" t="s">
        <v>400</v>
      </c>
      <c r="D100" s="10" t="s">
        <v>776</v>
      </c>
      <c r="E100" s="8" t="s">
        <v>98</v>
      </c>
      <c r="F100" s="8" t="s">
        <v>346</v>
      </c>
      <c r="G100" s="8" t="s">
        <v>345</v>
      </c>
      <c r="H100" s="152" t="s">
        <v>527</v>
      </c>
      <c r="I100">
        <v>42</v>
      </c>
      <c r="J100" t="s">
        <v>263</v>
      </c>
      <c r="K100" s="3">
        <v>6.2137099999999998</v>
      </c>
      <c r="L100">
        <v>236</v>
      </c>
      <c r="M100" s="3">
        <v>51</v>
      </c>
      <c r="N100" s="3">
        <v>8.2076569392520735</v>
      </c>
      <c r="O100" s="156">
        <v>-1.528877272997935</v>
      </c>
      <c r="Q100">
        <v>131</v>
      </c>
    </row>
    <row r="101" spans="1:18" x14ac:dyDescent="0.2">
      <c r="A101" t="s">
        <v>539</v>
      </c>
      <c r="B101" s="10">
        <v>42140</v>
      </c>
      <c r="C101" s="8" t="s">
        <v>400</v>
      </c>
      <c r="D101" s="10" t="s">
        <v>776</v>
      </c>
      <c r="E101" s="8" t="s">
        <v>98</v>
      </c>
      <c r="F101" s="8" t="s">
        <v>318</v>
      </c>
      <c r="G101" s="8" t="s">
        <v>319</v>
      </c>
      <c r="H101" s="152" t="s">
        <v>528</v>
      </c>
      <c r="I101">
        <v>64</v>
      </c>
      <c r="J101" t="s">
        <v>263</v>
      </c>
      <c r="K101" s="3">
        <v>6.2137099999999998</v>
      </c>
      <c r="L101">
        <v>236</v>
      </c>
      <c r="M101" s="3">
        <v>53.833333333333336</v>
      </c>
      <c r="N101" s="3">
        <v>8.6636378803216338</v>
      </c>
      <c r="O101" s="156">
        <v>-1.0728963319283746</v>
      </c>
      <c r="Q101">
        <v>131</v>
      </c>
    </row>
    <row r="102" spans="1:18" x14ac:dyDescent="0.2">
      <c r="A102" t="s">
        <v>538</v>
      </c>
      <c r="B102" s="10">
        <v>42140</v>
      </c>
      <c r="C102" s="8" t="s">
        <v>400</v>
      </c>
      <c r="D102" s="10" t="s">
        <v>776</v>
      </c>
      <c r="E102" t="s">
        <v>98</v>
      </c>
      <c r="F102" t="s">
        <v>473</v>
      </c>
      <c r="G102" t="s">
        <v>319</v>
      </c>
      <c r="H102" s="152" t="s">
        <v>529</v>
      </c>
      <c r="I102">
        <v>125</v>
      </c>
      <c r="J102" s="8" t="s">
        <v>263</v>
      </c>
      <c r="K102" s="3">
        <v>6.2137099999999998</v>
      </c>
      <c r="L102">
        <v>236</v>
      </c>
      <c r="M102" s="3">
        <v>56.866666666666667</v>
      </c>
      <c r="N102" s="3">
        <v>9.1518057113490432</v>
      </c>
      <c r="O102" s="156">
        <v>-0.58472850090096529</v>
      </c>
      <c r="Q102">
        <v>131</v>
      </c>
    </row>
    <row r="103" spans="1:18" x14ac:dyDescent="0.2">
      <c r="A103" t="s">
        <v>553</v>
      </c>
      <c r="B103" s="10">
        <v>42140</v>
      </c>
      <c r="C103" s="8" t="s">
        <v>400</v>
      </c>
      <c r="D103" s="10" t="s">
        <v>776</v>
      </c>
      <c r="E103" t="s">
        <v>98</v>
      </c>
      <c r="F103" t="s">
        <v>491</v>
      </c>
      <c r="G103" t="s">
        <v>492</v>
      </c>
      <c r="H103" s="152" t="s">
        <v>531</v>
      </c>
      <c r="I103">
        <v>147</v>
      </c>
      <c r="J103" s="8" t="s">
        <v>263</v>
      </c>
      <c r="K103" s="3">
        <v>6.2137099999999998</v>
      </c>
      <c r="L103">
        <v>236</v>
      </c>
      <c r="M103" s="3">
        <v>65.166666666666671</v>
      </c>
      <c r="N103" s="3">
        <v>10.487561644599872</v>
      </c>
      <c r="O103" s="156">
        <v>0.75102743234986313</v>
      </c>
      <c r="Q103">
        <v>131</v>
      </c>
    </row>
    <row r="104" spans="1:18" x14ac:dyDescent="0.2">
      <c r="A104" t="s">
        <v>555</v>
      </c>
      <c r="B104" s="10">
        <v>42140</v>
      </c>
      <c r="C104" s="8" t="s">
        <v>400</v>
      </c>
      <c r="D104" s="10" t="s">
        <v>776</v>
      </c>
      <c r="E104" t="s">
        <v>268</v>
      </c>
      <c r="F104" t="s">
        <v>272</v>
      </c>
      <c r="G104" t="s">
        <v>273</v>
      </c>
      <c r="H104" s="152" t="s">
        <v>530</v>
      </c>
      <c r="I104">
        <v>151</v>
      </c>
      <c r="J104" s="8" t="s">
        <v>270</v>
      </c>
      <c r="K104" s="3">
        <v>6.2137099999999998</v>
      </c>
      <c r="L104">
        <v>236</v>
      </c>
      <c r="M104" s="3">
        <v>65.666666666666671</v>
      </c>
      <c r="N104" s="3">
        <v>10.568028869494501</v>
      </c>
      <c r="O104" s="156">
        <v>0.83149465724449279</v>
      </c>
      <c r="Q104">
        <v>105</v>
      </c>
    </row>
    <row r="105" spans="1:18" x14ac:dyDescent="0.2">
      <c r="A105" t="s">
        <v>559</v>
      </c>
      <c r="B105" s="10">
        <v>42140</v>
      </c>
      <c r="C105" s="8" t="s">
        <v>400</v>
      </c>
      <c r="D105" s="10" t="s">
        <v>776</v>
      </c>
      <c r="E105" t="s">
        <v>268</v>
      </c>
      <c r="F105" t="s">
        <v>358</v>
      </c>
      <c r="G105" t="s">
        <v>345</v>
      </c>
      <c r="H105" s="152" t="s">
        <v>532</v>
      </c>
      <c r="I105">
        <v>230</v>
      </c>
      <c r="J105" s="8" t="s">
        <v>263</v>
      </c>
      <c r="K105" s="3">
        <v>6.2137099999999998</v>
      </c>
      <c r="L105">
        <v>236</v>
      </c>
      <c r="M105" s="3">
        <v>81.650000000000006</v>
      </c>
      <c r="N105" s="3">
        <v>13.140297825292782</v>
      </c>
      <c r="O105" s="156">
        <v>3.4037636130427735</v>
      </c>
      <c r="Q105">
        <v>105</v>
      </c>
    </row>
    <row r="106" spans="1:18" x14ac:dyDescent="0.2">
      <c r="A106" t="s">
        <v>537</v>
      </c>
      <c r="B106" s="10">
        <v>42141</v>
      </c>
      <c r="C106" s="8" t="s">
        <v>572</v>
      </c>
      <c r="D106" s="10" t="s">
        <v>449</v>
      </c>
      <c r="E106" t="s">
        <v>98</v>
      </c>
      <c r="F106" t="s">
        <v>254</v>
      </c>
      <c r="G106" t="s">
        <v>255</v>
      </c>
      <c r="H106" s="152" t="s">
        <v>573</v>
      </c>
      <c r="I106">
        <v>235</v>
      </c>
      <c r="J106" s="8" t="s">
        <v>575</v>
      </c>
      <c r="K106" s="3">
        <v>26.2</v>
      </c>
      <c r="L106">
        <v>705</v>
      </c>
      <c r="M106" s="3">
        <v>238.28333333333333</v>
      </c>
      <c r="N106" s="3">
        <v>9.0947837150127224</v>
      </c>
      <c r="O106" s="156">
        <v>-0.6762086513994916</v>
      </c>
      <c r="P106">
        <v>194</v>
      </c>
      <c r="Q106">
        <v>507</v>
      </c>
      <c r="R106">
        <v>91</v>
      </c>
    </row>
    <row r="107" spans="1:18" x14ac:dyDescent="0.2">
      <c r="A107" t="s">
        <v>540</v>
      </c>
      <c r="B107" s="10">
        <v>42141</v>
      </c>
      <c r="C107" s="8" t="s">
        <v>515</v>
      </c>
      <c r="D107" s="10" t="s">
        <v>449</v>
      </c>
      <c r="E107" t="s">
        <v>98</v>
      </c>
      <c r="F107" t="s">
        <v>351</v>
      </c>
      <c r="G107" t="s">
        <v>350</v>
      </c>
      <c r="H107" s="152" t="s">
        <v>516</v>
      </c>
      <c r="I107">
        <v>118</v>
      </c>
      <c r="J107" s="8" t="s">
        <v>222</v>
      </c>
      <c r="K107" s="3">
        <v>10</v>
      </c>
      <c r="L107">
        <v>355</v>
      </c>
      <c r="M107" s="3">
        <v>80.25</v>
      </c>
      <c r="N107" s="3">
        <v>8.0250000000000004</v>
      </c>
      <c r="O107" s="156">
        <v>-0.69999999999999929</v>
      </c>
      <c r="P107">
        <v>99</v>
      </c>
      <c r="Q107">
        <v>225</v>
      </c>
    </row>
    <row r="108" spans="1:18" x14ac:dyDescent="0.2">
      <c r="A108" t="s">
        <v>541</v>
      </c>
      <c r="B108" s="10">
        <v>42141</v>
      </c>
      <c r="C108" s="8" t="s">
        <v>515</v>
      </c>
      <c r="D108" s="10" t="s">
        <v>449</v>
      </c>
      <c r="E108" t="s">
        <v>268</v>
      </c>
      <c r="F108" t="s">
        <v>265</v>
      </c>
      <c r="G108" t="s">
        <v>266</v>
      </c>
      <c r="H108" s="152" t="s">
        <v>517</v>
      </c>
      <c r="I108">
        <v>209</v>
      </c>
      <c r="J108" s="8" t="s">
        <v>328</v>
      </c>
      <c r="K108" s="3">
        <v>10</v>
      </c>
      <c r="L108">
        <v>355</v>
      </c>
      <c r="M108" s="3">
        <v>89.85</v>
      </c>
      <c r="N108" s="3">
        <v>8.9849999999999994</v>
      </c>
      <c r="O108" s="156">
        <v>0.25999999999999979</v>
      </c>
      <c r="P108">
        <v>42</v>
      </c>
      <c r="Q108">
        <v>130</v>
      </c>
    </row>
    <row r="109" spans="1:18" x14ac:dyDescent="0.2">
      <c r="A109" t="s">
        <v>542</v>
      </c>
      <c r="B109" s="10">
        <v>42141</v>
      </c>
      <c r="C109" s="8" t="s">
        <v>515</v>
      </c>
      <c r="D109" s="10" t="s">
        <v>449</v>
      </c>
      <c r="E109" t="s">
        <v>98</v>
      </c>
      <c r="F109" t="s">
        <v>261</v>
      </c>
      <c r="G109" t="s">
        <v>262</v>
      </c>
      <c r="H109" s="152" t="s">
        <v>517</v>
      </c>
      <c r="I109">
        <v>210</v>
      </c>
      <c r="J109" s="8" t="s">
        <v>222</v>
      </c>
      <c r="K109" s="3">
        <v>10</v>
      </c>
      <c r="L109">
        <v>355</v>
      </c>
      <c r="M109" s="3">
        <v>89.85</v>
      </c>
      <c r="N109" s="3">
        <v>8.9849999999999994</v>
      </c>
      <c r="O109" s="156">
        <v>0.25999999999999979</v>
      </c>
      <c r="P109">
        <v>168</v>
      </c>
      <c r="Q109">
        <v>225</v>
      </c>
    </row>
    <row r="110" spans="1:18" x14ac:dyDescent="0.2">
      <c r="A110" t="s">
        <v>536</v>
      </c>
      <c r="B110" s="10">
        <v>42144</v>
      </c>
      <c r="C110" s="8" t="s">
        <v>405</v>
      </c>
      <c r="D110" s="10" t="s">
        <v>776</v>
      </c>
      <c r="E110" t="s">
        <v>98</v>
      </c>
      <c r="F110" t="s">
        <v>344</v>
      </c>
      <c r="G110" t="s">
        <v>343</v>
      </c>
      <c r="H110" s="152" t="s">
        <v>590</v>
      </c>
      <c r="I110">
        <v>27</v>
      </c>
      <c r="J110" t="s">
        <v>359</v>
      </c>
      <c r="K110" s="3">
        <v>3.1068549999999999</v>
      </c>
      <c r="L110">
        <v>386</v>
      </c>
      <c r="M110" s="3">
        <v>17.283333333333335</v>
      </c>
      <c r="N110" s="3">
        <v>5.562967481048628</v>
      </c>
      <c r="O110" s="156">
        <v>-1.357213859889395</v>
      </c>
      <c r="P110">
        <v>26</v>
      </c>
      <c r="Q110">
        <v>251</v>
      </c>
    </row>
    <row r="111" spans="1:18" x14ac:dyDescent="0.2">
      <c r="A111" t="s">
        <v>560</v>
      </c>
      <c r="B111" s="10">
        <v>42144</v>
      </c>
      <c r="C111" s="8" t="s">
        <v>405</v>
      </c>
      <c r="D111" s="10" t="s">
        <v>776</v>
      </c>
      <c r="E111" t="s">
        <v>98</v>
      </c>
      <c r="F111" t="s">
        <v>346</v>
      </c>
      <c r="G111" t="s">
        <v>345</v>
      </c>
      <c r="H111" s="152" t="s">
        <v>591</v>
      </c>
      <c r="I111">
        <v>162</v>
      </c>
      <c r="J111" t="s">
        <v>222</v>
      </c>
      <c r="K111" s="3">
        <v>3.1068549999999999</v>
      </c>
      <c r="L111">
        <v>386</v>
      </c>
      <c r="M111" s="3">
        <v>20.633333333333333</v>
      </c>
      <c r="N111" s="3">
        <v>6.6412282946366448</v>
      </c>
      <c r="O111" s="156">
        <v>-0.27895304630137829</v>
      </c>
      <c r="P111">
        <v>128</v>
      </c>
      <c r="Q111">
        <v>251</v>
      </c>
    </row>
    <row r="112" spans="1:18" x14ac:dyDescent="0.2">
      <c r="A112" t="s">
        <v>558</v>
      </c>
      <c r="B112" s="10">
        <v>42144</v>
      </c>
      <c r="C112" s="8" t="s">
        <v>405</v>
      </c>
      <c r="D112" s="10" t="s">
        <v>776</v>
      </c>
      <c r="E112" t="s">
        <v>98</v>
      </c>
      <c r="F112" t="s">
        <v>338</v>
      </c>
      <c r="G112" t="s">
        <v>347</v>
      </c>
      <c r="H112" s="152" t="s">
        <v>592</v>
      </c>
      <c r="I112">
        <v>194</v>
      </c>
      <c r="J112" t="s">
        <v>222</v>
      </c>
      <c r="K112" s="3">
        <v>3.1068549999999999</v>
      </c>
      <c r="L112">
        <v>386</v>
      </c>
      <c r="M112" s="3">
        <v>21.483333333333334</v>
      </c>
      <c r="N112" s="3">
        <v>6.914816859278381</v>
      </c>
      <c r="O112" s="156">
        <v>-5.3644816596420952E-3</v>
      </c>
      <c r="P112">
        <v>149</v>
      </c>
      <c r="Q112">
        <v>251</v>
      </c>
    </row>
    <row r="113" spans="1:17" x14ac:dyDescent="0.2">
      <c r="A113" t="s">
        <v>547</v>
      </c>
      <c r="B113" s="10">
        <v>42144</v>
      </c>
      <c r="C113" s="8" t="s">
        <v>405</v>
      </c>
      <c r="D113" s="10" t="s">
        <v>776</v>
      </c>
      <c r="E113" t="s">
        <v>98</v>
      </c>
      <c r="F113" t="s">
        <v>468</v>
      </c>
      <c r="G113" t="s">
        <v>469</v>
      </c>
      <c r="H113" s="152" t="s">
        <v>593</v>
      </c>
      <c r="I113">
        <v>211</v>
      </c>
      <c r="J113" t="s">
        <v>341</v>
      </c>
      <c r="K113" s="3">
        <v>3.1068549999999999</v>
      </c>
      <c r="L113">
        <v>386</v>
      </c>
      <c r="M113" s="3">
        <v>21.85</v>
      </c>
      <c r="N113" s="3">
        <v>7.0328354557905026</v>
      </c>
      <c r="O113" s="156">
        <v>0.11265411485247956</v>
      </c>
      <c r="P113">
        <v>157</v>
      </c>
      <c r="Q113">
        <v>251</v>
      </c>
    </row>
    <row r="114" spans="1:17" x14ac:dyDescent="0.2">
      <c r="A114" t="s">
        <v>540</v>
      </c>
      <c r="B114" s="10">
        <v>42144</v>
      </c>
      <c r="C114" s="8" t="s">
        <v>405</v>
      </c>
      <c r="D114" s="10" t="s">
        <v>776</v>
      </c>
      <c r="E114" t="s">
        <v>98</v>
      </c>
      <c r="F114" t="s">
        <v>351</v>
      </c>
      <c r="G114" t="s">
        <v>350</v>
      </c>
      <c r="H114" s="152" t="s">
        <v>700</v>
      </c>
      <c r="I114">
        <v>235</v>
      </c>
      <c r="J114" t="s">
        <v>222</v>
      </c>
      <c r="K114" s="3">
        <v>3.1068549999999999</v>
      </c>
      <c r="L114">
        <v>386</v>
      </c>
      <c r="M114" s="3">
        <v>22.5</v>
      </c>
      <c r="N114" s="3">
        <v>7.2420502405165355</v>
      </c>
      <c r="O114" s="156">
        <v>0.32186889957851239</v>
      </c>
      <c r="P114">
        <v>169</v>
      </c>
      <c r="Q114">
        <v>251</v>
      </c>
    </row>
    <row r="115" spans="1:17" x14ac:dyDescent="0.2">
      <c r="A115" t="s">
        <v>549</v>
      </c>
      <c r="B115" s="10">
        <v>42144</v>
      </c>
      <c r="C115" s="8" t="s">
        <v>405</v>
      </c>
      <c r="D115" s="10" t="s">
        <v>776</v>
      </c>
      <c r="E115" t="s">
        <v>98</v>
      </c>
      <c r="F115" t="s">
        <v>324</v>
      </c>
      <c r="G115" t="s">
        <v>323</v>
      </c>
      <c r="H115" s="152" t="s">
        <v>701</v>
      </c>
      <c r="I115">
        <v>250</v>
      </c>
      <c r="J115" t="s">
        <v>222</v>
      </c>
      <c r="K115" s="3">
        <v>3.1068549999999999</v>
      </c>
      <c r="L115">
        <v>386</v>
      </c>
      <c r="M115" s="3">
        <v>23.016666666666666</v>
      </c>
      <c r="N115" s="3">
        <v>7.4083491719654333</v>
      </c>
      <c r="O115" s="156">
        <v>0.48816783102741024</v>
      </c>
      <c r="P115">
        <v>176</v>
      </c>
      <c r="Q115">
        <v>251</v>
      </c>
    </row>
    <row r="116" spans="1:17" x14ac:dyDescent="0.2">
      <c r="A116" t="s">
        <v>563</v>
      </c>
      <c r="B116" s="10">
        <v>42144</v>
      </c>
      <c r="C116" s="8" t="s">
        <v>405</v>
      </c>
      <c r="D116" s="10" t="s">
        <v>776</v>
      </c>
      <c r="E116" t="s">
        <v>98</v>
      </c>
      <c r="F116" t="s">
        <v>287</v>
      </c>
      <c r="G116" t="s">
        <v>288</v>
      </c>
      <c r="H116" s="152" t="s">
        <v>594</v>
      </c>
      <c r="I116">
        <v>284</v>
      </c>
      <c r="J116" t="s">
        <v>359</v>
      </c>
      <c r="K116" s="3">
        <v>3.1068549999999999</v>
      </c>
      <c r="L116">
        <v>386</v>
      </c>
      <c r="M116" s="3">
        <v>24.75</v>
      </c>
      <c r="N116" s="3">
        <v>7.966255264568189</v>
      </c>
      <c r="O116" s="156">
        <v>1.0460739236301659</v>
      </c>
      <c r="P116">
        <v>191</v>
      </c>
      <c r="Q116">
        <v>251</v>
      </c>
    </row>
    <row r="117" spans="1:17" x14ac:dyDescent="0.2">
      <c r="A117" t="s">
        <v>568</v>
      </c>
      <c r="B117" s="10">
        <v>42144</v>
      </c>
      <c r="C117" s="8" t="s">
        <v>405</v>
      </c>
      <c r="D117" s="10" t="s">
        <v>776</v>
      </c>
      <c r="E117" t="s">
        <v>98</v>
      </c>
      <c r="F117" t="s">
        <v>353</v>
      </c>
      <c r="G117" t="s">
        <v>352</v>
      </c>
      <c r="H117" s="152" t="s">
        <v>595</v>
      </c>
      <c r="I117">
        <v>297</v>
      </c>
      <c r="J117" t="s">
        <v>362</v>
      </c>
      <c r="K117" s="3">
        <v>3.1068549999999999</v>
      </c>
      <c r="L117">
        <v>386</v>
      </c>
      <c r="M117" s="3">
        <v>25.1</v>
      </c>
      <c r="N117" s="3">
        <v>8.0789093794206686</v>
      </c>
      <c r="O117" s="156">
        <v>1.1587280384826455</v>
      </c>
      <c r="P117">
        <v>198</v>
      </c>
      <c r="Q117">
        <v>251</v>
      </c>
    </row>
    <row r="118" spans="1:17" x14ac:dyDescent="0.2">
      <c r="A118" t="s">
        <v>555</v>
      </c>
      <c r="B118" s="10">
        <v>42144</v>
      </c>
      <c r="C118" s="8" t="s">
        <v>405</v>
      </c>
      <c r="D118" s="10" t="s">
        <v>776</v>
      </c>
      <c r="E118" t="s">
        <v>268</v>
      </c>
      <c r="F118" t="s">
        <v>272</v>
      </c>
      <c r="G118" t="s">
        <v>273</v>
      </c>
      <c r="H118" s="152" t="s">
        <v>596</v>
      </c>
      <c r="I118">
        <v>299</v>
      </c>
      <c r="J118" t="s">
        <v>328</v>
      </c>
      <c r="K118" s="3">
        <v>3.1068549999999999</v>
      </c>
      <c r="L118">
        <v>386</v>
      </c>
      <c r="M118" s="3">
        <v>25.15</v>
      </c>
      <c r="N118" s="3">
        <v>8.0950028243995931</v>
      </c>
      <c r="O118" s="156">
        <v>1.17482148346157</v>
      </c>
      <c r="P118">
        <v>67</v>
      </c>
      <c r="Q118">
        <v>135</v>
      </c>
    </row>
    <row r="119" spans="1:17" x14ac:dyDescent="0.2">
      <c r="A119" t="s">
        <v>895</v>
      </c>
      <c r="B119" s="10">
        <v>42144</v>
      </c>
      <c r="C119" s="8" t="s">
        <v>405</v>
      </c>
      <c r="D119" s="10" t="s">
        <v>776</v>
      </c>
      <c r="E119" t="s">
        <v>98</v>
      </c>
      <c r="F119" t="s">
        <v>597</v>
      </c>
      <c r="G119" t="s">
        <v>598</v>
      </c>
      <c r="H119" s="152" t="s">
        <v>599</v>
      </c>
      <c r="I119">
        <v>302</v>
      </c>
      <c r="J119" t="s">
        <v>333</v>
      </c>
      <c r="K119" s="3">
        <v>3.1068549999999999</v>
      </c>
      <c r="L119">
        <v>386</v>
      </c>
      <c r="M119" s="3">
        <v>25.316666666666666</v>
      </c>
      <c r="N119" s="3">
        <v>8.1486476409960122</v>
      </c>
      <c r="O119" s="156">
        <v>1.2284663000579892</v>
      </c>
      <c r="P119">
        <v>199</v>
      </c>
      <c r="Q119">
        <v>251</v>
      </c>
    </row>
    <row r="120" spans="1:17" x14ac:dyDescent="0.2">
      <c r="A120" t="s">
        <v>896</v>
      </c>
      <c r="B120" s="10">
        <v>42144</v>
      </c>
      <c r="C120" s="8" t="s">
        <v>405</v>
      </c>
      <c r="D120" s="10" t="s">
        <v>776</v>
      </c>
      <c r="E120" t="s">
        <v>268</v>
      </c>
      <c r="F120" t="s">
        <v>600</v>
      </c>
      <c r="G120" t="s">
        <v>601</v>
      </c>
      <c r="H120" s="152" t="s">
        <v>602</v>
      </c>
      <c r="I120">
        <v>333</v>
      </c>
      <c r="J120" t="s">
        <v>327</v>
      </c>
      <c r="K120" s="3">
        <v>3.1068549999999999</v>
      </c>
      <c r="L120">
        <v>386</v>
      </c>
      <c r="M120" s="3">
        <v>27.316666666666666</v>
      </c>
      <c r="N120" s="3">
        <v>8.7923854401530388</v>
      </c>
      <c r="O120" s="156">
        <v>1.8722040992150157</v>
      </c>
      <c r="P120">
        <v>88</v>
      </c>
      <c r="Q120">
        <v>135</v>
      </c>
    </row>
    <row r="121" spans="1:17" x14ac:dyDescent="0.2">
      <c r="A121" t="s">
        <v>897</v>
      </c>
      <c r="B121" s="10">
        <v>42144</v>
      </c>
      <c r="C121" s="8" t="s">
        <v>405</v>
      </c>
      <c r="D121" s="10" t="s">
        <v>776</v>
      </c>
      <c r="E121" t="s">
        <v>268</v>
      </c>
      <c r="F121" t="s">
        <v>603</v>
      </c>
      <c r="G121" t="s">
        <v>604</v>
      </c>
      <c r="H121" s="152" t="s">
        <v>605</v>
      </c>
      <c r="I121">
        <v>346</v>
      </c>
      <c r="J121" t="s">
        <v>361</v>
      </c>
      <c r="K121" s="3">
        <v>3.1068549999999999</v>
      </c>
      <c r="L121">
        <v>386</v>
      </c>
      <c r="M121" s="3">
        <v>28.483333333333334</v>
      </c>
      <c r="N121" s="3">
        <v>9.1678991563279695</v>
      </c>
      <c r="O121" s="156">
        <v>2.2477178153899464</v>
      </c>
      <c r="P121">
        <v>98</v>
      </c>
      <c r="Q121">
        <v>135</v>
      </c>
    </row>
    <row r="122" spans="1:17" x14ac:dyDescent="0.2">
      <c r="A122" t="s">
        <v>550</v>
      </c>
      <c r="B122" s="10">
        <v>42144</v>
      </c>
      <c r="C122" s="8" t="s">
        <v>405</v>
      </c>
      <c r="D122" s="10" t="s">
        <v>776</v>
      </c>
      <c r="E122" t="s">
        <v>268</v>
      </c>
      <c r="F122" t="s">
        <v>495</v>
      </c>
      <c r="G122" t="s">
        <v>489</v>
      </c>
      <c r="H122" s="152" t="s">
        <v>606</v>
      </c>
      <c r="I122">
        <v>349</v>
      </c>
      <c r="J122" t="s">
        <v>361</v>
      </c>
      <c r="K122" s="3">
        <v>3.1068549999999999</v>
      </c>
      <c r="L122">
        <v>386</v>
      </c>
      <c r="M122" s="3">
        <v>28.8</v>
      </c>
      <c r="N122" s="3">
        <v>9.2698243078611657</v>
      </c>
      <c r="O122" s="156">
        <v>2.3496429669231427</v>
      </c>
      <c r="P122">
        <v>101</v>
      </c>
      <c r="Q122">
        <v>135</v>
      </c>
    </row>
    <row r="123" spans="1:17" x14ac:dyDescent="0.2">
      <c r="A123" t="s">
        <v>567</v>
      </c>
      <c r="B123" s="10">
        <v>42144</v>
      </c>
      <c r="C123" s="8" t="s">
        <v>405</v>
      </c>
      <c r="D123" s="10" t="s">
        <v>776</v>
      </c>
      <c r="E123" t="s">
        <v>268</v>
      </c>
      <c r="F123" t="s">
        <v>356</v>
      </c>
      <c r="G123" t="s">
        <v>352</v>
      </c>
      <c r="H123" s="152" t="s">
        <v>607</v>
      </c>
      <c r="I123">
        <v>353</v>
      </c>
      <c r="J123" t="s">
        <v>363</v>
      </c>
      <c r="K123" s="3">
        <v>3.1068549999999999</v>
      </c>
      <c r="L123">
        <v>386</v>
      </c>
      <c r="M123" s="3">
        <v>28.916666666666668</v>
      </c>
      <c r="N123" s="3">
        <v>9.3073756794786586</v>
      </c>
      <c r="O123" s="156">
        <v>2.3871943385406356</v>
      </c>
      <c r="P123">
        <v>105</v>
      </c>
      <c r="Q123">
        <v>135</v>
      </c>
    </row>
    <row r="124" spans="1:17" x14ac:dyDescent="0.2">
      <c r="A124" t="s">
        <v>565</v>
      </c>
      <c r="B124" s="10">
        <v>42144</v>
      </c>
      <c r="C124" s="8" t="s">
        <v>405</v>
      </c>
      <c r="D124" s="10" t="s">
        <v>776</v>
      </c>
      <c r="E124" t="s">
        <v>268</v>
      </c>
      <c r="F124" t="s">
        <v>275</v>
      </c>
      <c r="G124" t="s">
        <v>276</v>
      </c>
      <c r="H124" s="152" t="s">
        <v>608</v>
      </c>
      <c r="I124">
        <v>357</v>
      </c>
      <c r="J124" t="s">
        <v>361</v>
      </c>
      <c r="K124" s="3">
        <v>3.1068549999999999</v>
      </c>
      <c r="L124">
        <v>386</v>
      </c>
      <c r="M124" s="3">
        <v>29.1</v>
      </c>
      <c r="N124" s="3">
        <v>9.3663849777347199</v>
      </c>
      <c r="O124" s="156">
        <v>2.4462036367966968</v>
      </c>
      <c r="P124">
        <v>109</v>
      </c>
      <c r="Q124">
        <v>135</v>
      </c>
    </row>
    <row r="125" spans="1:17" x14ac:dyDescent="0.2">
      <c r="A125" t="s">
        <v>569</v>
      </c>
      <c r="B125" s="10">
        <v>42144</v>
      </c>
      <c r="C125" s="8" t="s">
        <v>405</v>
      </c>
      <c r="D125" s="10" t="s">
        <v>776</v>
      </c>
      <c r="E125" t="s">
        <v>268</v>
      </c>
      <c r="F125" t="s">
        <v>355</v>
      </c>
      <c r="G125" t="s">
        <v>354</v>
      </c>
      <c r="H125" s="152" t="s">
        <v>609</v>
      </c>
      <c r="I125">
        <v>361</v>
      </c>
      <c r="J125" t="s">
        <v>363</v>
      </c>
      <c r="K125" s="3">
        <v>3.1068549999999999</v>
      </c>
      <c r="L125">
        <v>386</v>
      </c>
      <c r="M125" s="3">
        <v>29.683333333333334</v>
      </c>
      <c r="N125" s="3">
        <v>9.5541418358221843</v>
      </c>
      <c r="O125" s="156">
        <v>2.6339604948841613</v>
      </c>
      <c r="P125">
        <v>110</v>
      </c>
      <c r="Q125">
        <v>135</v>
      </c>
    </row>
    <row r="126" spans="1:17" x14ac:dyDescent="0.2">
      <c r="A126" t="s">
        <v>557</v>
      </c>
      <c r="B126" s="10">
        <v>42144</v>
      </c>
      <c r="C126" s="8" t="s">
        <v>405</v>
      </c>
      <c r="D126" s="10" t="s">
        <v>776</v>
      </c>
      <c r="E126" t="s">
        <v>268</v>
      </c>
      <c r="F126" t="s">
        <v>357</v>
      </c>
      <c r="G126" t="s">
        <v>347</v>
      </c>
      <c r="H126" s="152" t="s">
        <v>610</v>
      </c>
      <c r="I126">
        <v>369</v>
      </c>
      <c r="J126" t="s">
        <v>327</v>
      </c>
      <c r="K126" s="3">
        <v>3.1068549999999999</v>
      </c>
      <c r="L126">
        <v>386</v>
      </c>
      <c r="M126" s="3">
        <v>30.45</v>
      </c>
      <c r="N126" s="3">
        <v>9.8009079921657118</v>
      </c>
      <c r="O126" s="156">
        <v>2.8807266512276888</v>
      </c>
      <c r="P126">
        <v>117</v>
      </c>
      <c r="Q126">
        <v>135</v>
      </c>
    </row>
    <row r="127" spans="1:17" x14ac:dyDescent="0.2">
      <c r="A127" t="s">
        <v>570</v>
      </c>
      <c r="B127" s="10">
        <v>42144</v>
      </c>
      <c r="C127" s="8" t="s">
        <v>405</v>
      </c>
      <c r="D127" s="10" t="s">
        <v>776</v>
      </c>
      <c r="E127" t="s">
        <v>98</v>
      </c>
      <c r="F127" t="s">
        <v>261</v>
      </c>
      <c r="G127" t="s">
        <v>480</v>
      </c>
      <c r="H127" s="152" t="s">
        <v>611</v>
      </c>
      <c r="I127">
        <v>374</v>
      </c>
      <c r="J127" t="s">
        <v>488</v>
      </c>
      <c r="K127" s="3">
        <v>3.1068549999999999</v>
      </c>
      <c r="L127">
        <v>386</v>
      </c>
      <c r="M127" s="3">
        <v>32.733333333333334</v>
      </c>
      <c r="N127" s="3">
        <v>10.535841979536649</v>
      </c>
      <c r="O127" s="156">
        <v>3.6156606385986256</v>
      </c>
      <c r="P127">
        <v>213</v>
      </c>
      <c r="Q127">
        <v>251</v>
      </c>
    </row>
    <row r="128" spans="1:17" x14ac:dyDescent="0.2">
      <c r="A128" t="s">
        <v>559</v>
      </c>
      <c r="B128" s="10">
        <v>42144</v>
      </c>
      <c r="C128" s="8" t="s">
        <v>405</v>
      </c>
      <c r="D128" s="10" t="s">
        <v>776</v>
      </c>
      <c r="E128" t="s">
        <v>268</v>
      </c>
      <c r="F128" t="s">
        <v>358</v>
      </c>
      <c r="G128" t="s">
        <v>345</v>
      </c>
      <c r="H128" s="152" t="s">
        <v>612</v>
      </c>
      <c r="I128">
        <v>375</v>
      </c>
      <c r="J128" t="s">
        <v>361</v>
      </c>
      <c r="K128" s="3">
        <v>3.1068549999999999</v>
      </c>
      <c r="L128">
        <v>386</v>
      </c>
      <c r="M128" s="3">
        <v>32.9</v>
      </c>
      <c r="N128" s="3">
        <v>10.589486796133066</v>
      </c>
      <c r="O128" s="156">
        <v>3.669305455195043</v>
      </c>
      <c r="P128">
        <v>121</v>
      </c>
      <c r="Q128">
        <v>135</v>
      </c>
    </row>
    <row r="129" spans="1:20" x14ac:dyDescent="0.2">
      <c r="A129" t="s">
        <v>571</v>
      </c>
      <c r="B129" s="10">
        <v>42144</v>
      </c>
      <c r="C129" s="8" t="s">
        <v>405</v>
      </c>
      <c r="D129" s="10" t="s">
        <v>776</v>
      </c>
      <c r="E129" t="s">
        <v>268</v>
      </c>
      <c r="F129" t="s">
        <v>412</v>
      </c>
      <c r="G129" t="s">
        <v>413</v>
      </c>
      <c r="H129" s="152" t="s">
        <v>613</v>
      </c>
      <c r="I129">
        <v>379</v>
      </c>
      <c r="J129" t="s">
        <v>364</v>
      </c>
      <c r="K129" s="3">
        <v>3.1068549999999999</v>
      </c>
      <c r="L129">
        <v>386</v>
      </c>
      <c r="M129" s="3">
        <v>35.4</v>
      </c>
      <c r="N129" s="3">
        <v>11.394159045079348</v>
      </c>
      <c r="O129" s="156">
        <v>4.4739777041413253</v>
      </c>
      <c r="P129">
        <v>124</v>
      </c>
      <c r="Q129">
        <v>135</v>
      </c>
    </row>
    <row r="130" spans="1:20" x14ac:dyDescent="0.2">
      <c r="A130" t="s">
        <v>898</v>
      </c>
      <c r="B130" s="10">
        <v>42144</v>
      </c>
      <c r="C130" s="8" t="s">
        <v>405</v>
      </c>
      <c r="D130" s="10" t="s">
        <v>776</v>
      </c>
      <c r="E130" t="s">
        <v>268</v>
      </c>
      <c r="F130" t="s">
        <v>614</v>
      </c>
      <c r="G130" t="s">
        <v>615</v>
      </c>
      <c r="H130" s="152" t="s">
        <v>616</v>
      </c>
      <c r="I130">
        <v>380</v>
      </c>
      <c r="J130" t="s">
        <v>363</v>
      </c>
      <c r="K130" s="3">
        <v>3.1068549999999999</v>
      </c>
      <c r="L130">
        <v>386</v>
      </c>
      <c r="M130" s="3">
        <v>35.766666666666666</v>
      </c>
      <c r="N130" s="3">
        <v>11.512177641591469</v>
      </c>
      <c r="O130" s="156">
        <v>4.5919963006534461</v>
      </c>
      <c r="P130">
        <v>125</v>
      </c>
      <c r="Q130">
        <v>135</v>
      </c>
    </row>
    <row r="131" spans="1:20" x14ac:dyDescent="0.2">
      <c r="A131" t="s">
        <v>546</v>
      </c>
      <c r="B131" s="10">
        <v>42149</v>
      </c>
      <c r="C131" s="8" t="s">
        <v>628</v>
      </c>
      <c r="D131" s="10" t="s">
        <v>449</v>
      </c>
      <c r="E131" t="s">
        <v>268</v>
      </c>
      <c r="F131" t="s">
        <v>349</v>
      </c>
      <c r="G131" t="s">
        <v>348</v>
      </c>
      <c r="H131" s="152" t="s">
        <v>657</v>
      </c>
      <c r="I131">
        <v>160</v>
      </c>
      <c r="J131" t="s">
        <v>658</v>
      </c>
      <c r="K131" s="3">
        <v>6.9</v>
      </c>
      <c r="L131">
        <v>337</v>
      </c>
      <c r="M131" s="3">
        <v>57.416666666666664</v>
      </c>
      <c r="N131" s="3">
        <v>8.3212560386473431</v>
      </c>
      <c r="O131" s="156">
        <v>-5.5555555555555358E-2</v>
      </c>
      <c r="Q131">
        <v>0</v>
      </c>
    </row>
    <row r="132" spans="1:20" x14ac:dyDescent="0.2">
      <c r="A132" t="s">
        <v>543</v>
      </c>
      <c r="B132" s="10">
        <v>42149</v>
      </c>
      <c r="C132" s="8" t="s">
        <v>628</v>
      </c>
      <c r="D132" s="10" t="s">
        <v>449</v>
      </c>
      <c r="E132" t="s">
        <v>268</v>
      </c>
      <c r="F132" t="s">
        <v>271</v>
      </c>
      <c r="G132" t="s">
        <v>269</v>
      </c>
      <c r="H132" s="152" t="s">
        <v>660</v>
      </c>
      <c r="I132">
        <v>271</v>
      </c>
      <c r="J132" t="s">
        <v>661</v>
      </c>
      <c r="K132" s="3">
        <v>6.9</v>
      </c>
      <c r="L132">
        <v>337</v>
      </c>
      <c r="M132" s="3">
        <v>68.583333333333329</v>
      </c>
      <c r="N132" s="3">
        <v>9.9396135265700476</v>
      </c>
      <c r="O132" s="156">
        <v>1.5628019323671491</v>
      </c>
      <c r="Q132">
        <v>0</v>
      </c>
    </row>
    <row r="133" spans="1:20" x14ac:dyDescent="0.2">
      <c r="A133" t="s">
        <v>568</v>
      </c>
      <c r="B133" s="10">
        <v>42149</v>
      </c>
      <c r="C133" s="8" t="s">
        <v>628</v>
      </c>
      <c r="D133" s="10" t="s">
        <v>449</v>
      </c>
      <c r="E133" t="s">
        <v>98</v>
      </c>
      <c r="F133" t="s">
        <v>353</v>
      </c>
      <c r="G133" t="s">
        <v>352</v>
      </c>
      <c r="H133" s="152" t="s">
        <v>662</v>
      </c>
      <c r="I133">
        <v>313</v>
      </c>
      <c r="J133" t="s">
        <v>362</v>
      </c>
      <c r="K133" s="3">
        <v>6.9</v>
      </c>
      <c r="L133">
        <v>337</v>
      </c>
      <c r="M133" s="3">
        <v>74.833333333333329</v>
      </c>
      <c r="N133" s="3">
        <v>10.845410628019323</v>
      </c>
      <c r="O133" s="156">
        <v>2.4685990338164245</v>
      </c>
      <c r="Q133">
        <v>0</v>
      </c>
    </row>
    <row r="134" spans="1:20" x14ac:dyDescent="0.2">
      <c r="A134" t="s">
        <v>567</v>
      </c>
      <c r="B134" s="10">
        <v>42149</v>
      </c>
      <c r="C134" s="8" t="s">
        <v>628</v>
      </c>
      <c r="D134" s="10" t="s">
        <v>449</v>
      </c>
      <c r="E134" t="s">
        <v>268</v>
      </c>
      <c r="F134" t="s">
        <v>356</v>
      </c>
      <c r="G134" t="s">
        <v>352</v>
      </c>
      <c r="H134" s="152" t="s">
        <v>663</v>
      </c>
      <c r="I134">
        <v>325</v>
      </c>
      <c r="J134" t="s">
        <v>664</v>
      </c>
      <c r="K134" s="3">
        <v>6.9</v>
      </c>
      <c r="L134">
        <v>337</v>
      </c>
      <c r="M134" s="3">
        <v>78.316666666666663</v>
      </c>
      <c r="N134" s="3">
        <v>11.350241545893718</v>
      </c>
      <c r="O134" s="156">
        <v>2.9734299516908198</v>
      </c>
      <c r="Q134">
        <v>0</v>
      </c>
    </row>
    <row r="135" spans="1:20" x14ac:dyDescent="0.2">
      <c r="A135" t="s">
        <v>553</v>
      </c>
      <c r="B135" s="10">
        <v>42149</v>
      </c>
      <c r="C135" s="8" t="s">
        <v>628</v>
      </c>
      <c r="D135" s="10" t="s">
        <v>449</v>
      </c>
      <c r="E135" t="s">
        <v>98</v>
      </c>
      <c r="F135" t="s">
        <v>491</v>
      </c>
      <c r="G135" t="s">
        <v>492</v>
      </c>
      <c r="H135" s="152" t="s">
        <v>659</v>
      </c>
      <c r="I135">
        <v>225</v>
      </c>
      <c r="J135" t="s">
        <v>222</v>
      </c>
      <c r="K135" s="3">
        <v>6.9</v>
      </c>
      <c r="L135">
        <v>337</v>
      </c>
      <c r="M135" s="3">
        <v>63.65</v>
      </c>
      <c r="N135" s="3">
        <v>9.22463768115942</v>
      </c>
      <c r="O135" s="156">
        <v>0.84782608695652151</v>
      </c>
      <c r="Q135">
        <v>0</v>
      </c>
    </row>
    <row r="136" spans="1:20" x14ac:dyDescent="0.2">
      <c r="A136" t="s">
        <v>552</v>
      </c>
      <c r="B136" s="10">
        <v>42149</v>
      </c>
      <c r="C136" s="8" t="s">
        <v>628</v>
      </c>
      <c r="D136" s="10" t="s">
        <v>449</v>
      </c>
      <c r="E136" t="s">
        <v>268</v>
      </c>
      <c r="F136" t="s">
        <v>506</v>
      </c>
      <c r="G136" t="s">
        <v>492</v>
      </c>
      <c r="H136" s="152" t="s">
        <v>665</v>
      </c>
      <c r="I136">
        <v>325</v>
      </c>
      <c r="J136" t="s">
        <v>666</v>
      </c>
      <c r="K136" s="3">
        <v>6.9</v>
      </c>
      <c r="L136">
        <v>337</v>
      </c>
      <c r="M136" s="3">
        <v>78.61666666666666</v>
      </c>
      <c r="N136" s="3">
        <v>11.393719806763283</v>
      </c>
      <c r="O136" s="156">
        <v>3.0169082125603843</v>
      </c>
      <c r="Q136">
        <v>0</v>
      </c>
    </row>
    <row r="137" spans="1:20" x14ac:dyDescent="0.2">
      <c r="A137" t="s">
        <v>539</v>
      </c>
      <c r="B137" s="10">
        <v>42150</v>
      </c>
      <c r="C137" s="8" t="s">
        <v>585</v>
      </c>
      <c r="D137" s="10" t="s">
        <v>449</v>
      </c>
      <c r="E137" t="s">
        <v>268</v>
      </c>
      <c r="F137" t="s">
        <v>318</v>
      </c>
      <c r="G137" t="s">
        <v>319</v>
      </c>
      <c r="H137" s="152" t="s">
        <v>638</v>
      </c>
      <c r="I137">
        <v>73</v>
      </c>
      <c r="J137" t="s">
        <v>222</v>
      </c>
      <c r="K137" s="3">
        <v>5.9030244999999999</v>
      </c>
      <c r="L137">
        <v>259</v>
      </c>
      <c r="M137" s="3">
        <v>44.333333333333336</v>
      </c>
      <c r="N137" s="3">
        <v>7.5102743234986296</v>
      </c>
      <c r="O137" s="156">
        <v>-0.62115050795853222</v>
      </c>
      <c r="P137">
        <v>60</v>
      </c>
      <c r="Q137">
        <v>105</v>
      </c>
      <c r="R137">
        <v>13</v>
      </c>
      <c r="S137">
        <v>32</v>
      </c>
      <c r="T137" t="s">
        <v>639</v>
      </c>
    </row>
    <row r="138" spans="1:20" x14ac:dyDescent="0.2">
      <c r="A138" t="s">
        <v>558</v>
      </c>
      <c r="B138" s="10">
        <v>42150</v>
      </c>
      <c r="C138" s="8" t="s">
        <v>585</v>
      </c>
      <c r="D138" s="10" t="s">
        <v>449</v>
      </c>
      <c r="E138" t="s">
        <v>98</v>
      </c>
      <c r="F138" t="s">
        <v>338</v>
      </c>
      <c r="G138" t="s">
        <v>347</v>
      </c>
      <c r="H138" s="152" t="s">
        <v>640</v>
      </c>
      <c r="I138">
        <v>89</v>
      </c>
      <c r="J138" t="s">
        <v>222</v>
      </c>
      <c r="K138" s="3">
        <v>5.9030244999999999</v>
      </c>
      <c r="L138">
        <v>259</v>
      </c>
      <c r="M138" s="3">
        <v>45.5</v>
      </c>
      <c r="N138" s="3">
        <v>7.7079131214854355</v>
      </c>
      <c r="O138" s="156">
        <v>-0.42351170997172627</v>
      </c>
      <c r="P138">
        <v>74</v>
      </c>
      <c r="Q138">
        <v>154</v>
      </c>
      <c r="R138">
        <v>14</v>
      </c>
      <c r="S138">
        <v>32</v>
      </c>
      <c r="T138" t="s">
        <v>641</v>
      </c>
    </row>
    <row r="139" spans="1:20" x14ac:dyDescent="0.2">
      <c r="A139" t="s">
        <v>540</v>
      </c>
      <c r="B139" s="10">
        <v>42150</v>
      </c>
      <c r="C139" s="8" t="s">
        <v>585</v>
      </c>
      <c r="D139" s="10" t="s">
        <v>449</v>
      </c>
      <c r="E139" t="s">
        <v>98</v>
      </c>
      <c r="F139" t="s">
        <v>351</v>
      </c>
      <c r="G139" t="s">
        <v>350</v>
      </c>
      <c r="H139" s="152" t="s">
        <v>642</v>
      </c>
      <c r="I139">
        <v>123</v>
      </c>
      <c r="J139" t="s">
        <v>222</v>
      </c>
      <c r="K139" s="3">
        <v>5.9030244999999999</v>
      </c>
      <c r="L139">
        <v>259</v>
      </c>
      <c r="M139" s="3">
        <v>47.483333333333334</v>
      </c>
      <c r="N139" s="3">
        <v>8.0438990780630064</v>
      </c>
      <c r="O139" s="156">
        <v>-8.7525753394155359E-2</v>
      </c>
      <c r="P139">
        <v>95</v>
      </c>
      <c r="Q139">
        <v>154</v>
      </c>
      <c r="R139">
        <v>22</v>
      </c>
      <c r="S139">
        <v>32</v>
      </c>
      <c r="T139" t="s">
        <v>643</v>
      </c>
    </row>
    <row r="140" spans="1:20" x14ac:dyDescent="0.2">
      <c r="A140" t="s">
        <v>544</v>
      </c>
      <c r="B140" s="10">
        <v>42150</v>
      </c>
      <c r="C140" s="8" t="s">
        <v>585</v>
      </c>
      <c r="D140" s="10" t="s">
        <v>449</v>
      </c>
      <c r="E140" t="s">
        <v>98</v>
      </c>
      <c r="F140" t="s">
        <v>330</v>
      </c>
      <c r="G140" t="s">
        <v>331</v>
      </c>
      <c r="H140" s="152" t="s">
        <v>644</v>
      </c>
      <c r="I140">
        <v>146</v>
      </c>
      <c r="J140" t="s">
        <v>333</v>
      </c>
      <c r="K140" s="3">
        <v>5.9030244999999999</v>
      </c>
      <c r="L140">
        <v>259</v>
      </c>
      <c r="M140" s="3">
        <v>49.8</v>
      </c>
      <c r="N140" s="3">
        <v>8.4363532626368052</v>
      </c>
      <c r="O140" s="156">
        <v>0.30492843117964341</v>
      </c>
      <c r="P140">
        <v>106</v>
      </c>
      <c r="Q140">
        <v>154</v>
      </c>
      <c r="R140">
        <v>22</v>
      </c>
      <c r="S140">
        <v>23</v>
      </c>
      <c r="T140" t="s">
        <v>645</v>
      </c>
    </row>
    <row r="141" spans="1:20" x14ac:dyDescent="0.2">
      <c r="A141" t="s">
        <v>553</v>
      </c>
      <c r="B141" s="10">
        <v>42150</v>
      </c>
      <c r="C141" s="8" t="s">
        <v>585</v>
      </c>
      <c r="D141" s="10" t="s">
        <v>449</v>
      </c>
      <c r="E141" t="s">
        <v>98</v>
      </c>
      <c r="F141" t="s">
        <v>491</v>
      </c>
      <c r="G141" t="s">
        <v>492</v>
      </c>
      <c r="H141" s="152" t="s">
        <v>646</v>
      </c>
      <c r="I141">
        <v>152</v>
      </c>
      <c r="J141" t="s">
        <v>222</v>
      </c>
      <c r="K141" s="3">
        <v>5.9030244999999999</v>
      </c>
      <c r="L141">
        <v>259</v>
      </c>
      <c r="M141" s="3">
        <v>50.05</v>
      </c>
      <c r="N141" s="3">
        <v>8.478704433633979</v>
      </c>
      <c r="O141" s="156">
        <v>0.34727960217681719</v>
      </c>
      <c r="P141">
        <v>109</v>
      </c>
      <c r="Q141">
        <v>154</v>
      </c>
      <c r="R141">
        <v>24</v>
      </c>
      <c r="S141">
        <v>32</v>
      </c>
      <c r="T141" t="s">
        <v>647</v>
      </c>
    </row>
    <row r="142" spans="1:20" x14ac:dyDescent="0.2">
      <c r="A142" t="s">
        <v>549</v>
      </c>
      <c r="B142" s="10">
        <v>42150</v>
      </c>
      <c r="C142" s="8" t="s">
        <v>585</v>
      </c>
      <c r="D142" s="10" t="s">
        <v>449</v>
      </c>
      <c r="E142" t="s">
        <v>98</v>
      </c>
      <c r="F142" t="s">
        <v>324</v>
      </c>
      <c r="G142" t="s">
        <v>323</v>
      </c>
      <c r="H142" s="152" t="s">
        <v>648</v>
      </c>
      <c r="I142">
        <v>167</v>
      </c>
      <c r="J142" t="s">
        <v>222</v>
      </c>
      <c r="K142" s="3">
        <v>5.9030244999999999</v>
      </c>
      <c r="L142">
        <v>259</v>
      </c>
      <c r="M142" s="3">
        <v>50.883333333333333</v>
      </c>
      <c r="N142" s="3">
        <v>8.6198750036245553</v>
      </c>
      <c r="O142" s="156">
        <v>0.4884501721673935</v>
      </c>
      <c r="P142">
        <v>117</v>
      </c>
      <c r="Q142">
        <v>154</v>
      </c>
      <c r="R142">
        <v>25</v>
      </c>
      <c r="S142">
        <v>32</v>
      </c>
      <c r="T142" t="s">
        <v>649</v>
      </c>
    </row>
    <row r="143" spans="1:20" x14ac:dyDescent="0.2">
      <c r="A143" t="s">
        <v>548</v>
      </c>
      <c r="B143" s="10">
        <v>42150</v>
      </c>
      <c r="C143" s="8" t="s">
        <v>585</v>
      </c>
      <c r="D143" s="10" t="s">
        <v>449</v>
      </c>
      <c r="E143" t="s">
        <v>268</v>
      </c>
      <c r="F143" t="s">
        <v>256</v>
      </c>
      <c r="G143" t="s">
        <v>257</v>
      </c>
      <c r="H143" s="152" t="s">
        <v>634</v>
      </c>
      <c r="I143">
        <v>189</v>
      </c>
      <c r="J143" t="s">
        <v>327</v>
      </c>
      <c r="K143" s="3">
        <v>5.9030244999999999</v>
      </c>
      <c r="L143">
        <v>259</v>
      </c>
      <c r="M143" s="3">
        <v>52.81666666666667</v>
      </c>
      <c r="N143" s="3">
        <v>8.9473907260026913</v>
      </c>
      <c r="O143" s="156">
        <v>0.81596589454552948</v>
      </c>
      <c r="P143">
        <v>60</v>
      </c>
      <c r="Q143">
        <v>105</v>
      </c>
      <c r="R143">
        <v>10</v>
      </c>
      <c r="S143">
        <v>20</v>
      </c>
      <c r="T143" t="s">
        <v>635</v>
      </c>
    </row>
    <row r="144" spans="1:20" x14ac:dyDescent="0.2">
      <c r="A144" t="s">
        <v>568</v>
      </c>
      <c r="B144" s="10">
        <v>42150</v>
      </c>
      <c r="C144" s="8" t="s">
        <v>585</v>
      </c>
      <c r="D144" s="10" t="s">
        <v>449</v>
      </c>
      <c r="E144" t="s">
        <v>98</v>
      </c>
      <c r="F144" t="s">
        <v>353</v>
      </c>
      <c r="G144" t="s">
        <v>352</v>
      </c>
      <c r="H144" s="152" t="s">
        <v>650</v>
      </c>
      <c r="I144">
        <v>245</v>
      </c>
      <c r="J144" t="s">
        <v>362</v>
      </c>
      <c r="K144" s="3">
        <v>5.9030244999999999</v>
      </c>
      <c r="L144">
        <v>259</v>
      </c>
      <c r="M144" s="3">
        <v>61.666666666666664</v>
      </c>
      <c r="N144" s="3">
        <v>10.446622179302604</v>
      </c>
      <c r="O144" s="156">
        <v>2.3151973478454426</v>
      </c>
      <c r="P144">
        <v>149</v>
      </c>
      <c r="Q144">
        <v>154</v>
      </c>
      <c r="R144">
        <v>13</v>
      </c>
      <c r="S144">
        <v>13</v>
      </c>
      <c r="T144" t="s">
        <v>651</v>
      </c>
    </row>
    <row r="145" spans="1:21" x14ac:dyDescent="0.2">
      <c r="A145" t="s">
        <v>567</v>
      </c>
      <c r="B145" s="10">
        <v>42150</v>
      </c>
      <c r="C145" s="8" t="s">
        <v>585</v>
      </c>
      <c r="D145" s="10" t="s">
        <v>449</v>
      </c>
      <c r="E145" t="s">
        <v>268</v>
      </c>
      <c r="F145" t="s">
        <v>356</v>
      </c>
      <c r="G145" t="s">
        <v>352</v>
      </c>
      <c r="H145" s="152" t="s">
        <v>636</v>
      </c>
      <c r="I145">
        <v>252</v>
      </c>
      <c r="J145" t="s">
        <v>363</v>
      </c>
      <c r="K145" s="3">
        <v>5.9030244999999999</v>
      </c>
      <c r="L145">
        <v>259</v>
      </c>
      <c r="M145" s="3">
        <v>64.349999999999994</v>
      </c>
      <c r="N145" s="3">
        <v>10.901191414672258</v>
      </c>
      <c r="O145" s="156">
        <v>2.7697665832150964</v>
      </c>
      <c r="P145">
        <v>101</v>
      </c>
      <c r="Q145">
        <v>105</v>
      </c>
      <c r="R145">
        <v>11</v>
      </c>
      <c r="S145">
        <v>11</v>
      </c>
      <c r="T145" t="s">
        <v>637</v>
      </c>
    </row>
    <row r="146" spans="1:21" x14ac:dyDescent="0.2">
      <c r="A146" t="s">
        <v>539</v>
      </c>
      <c r="B146" s="10">
        <v>42152</v>
      </c>
      <c r="C146" s="8" t="s">
        <v>458</v>
      </c>
      <c r="D146" s="10" t="s">
        <v>449</v>
      </c>
      <c r="E146" t="s">
        <v>98</v>
      </c>
      <c r="F146" t="s">
        <v>318</v>
      </c>
      <c r="G146" t="s">
        <v>319</v>
      </c>
      <c r="H146" s="152" t="s">
        <v>668</v>
      </c>
      <c r="I146">
        <v>116</v>
      </c>
      <c r="J146" t="s">
        <v>222</v>
      </c>
      <c r="K146" s="3">
        <v>6.2137099999999998</v>
      </c>
      <c r="L146">
        <v>437</v>
      </c>
      <c r="M146" s="3">
        <v>46.133333333333333</v>
      </c>
      <c r="N146" s="3">
        <v>7.4244426169443596</v>
      </c>
      <c r="O146" s="156">
        <v>-0.87977499218126809</v>
      </c>
      <c r="Q146">
        <v>0</v>
      </c>
      <c r="R146">
        <v>7</v>
      </c>
      <c r="S146">
        <v>36</v>
      </c>
    </row>
    <row r="147" spans="1:21" x14ac:dyDescent="0.2">
      <c r="A147" t="s">
        <v>558</v>
      </c>
      <c r="B147" s="10">
        <v>42152</v>
      </c>
      <c r="C147" s="8" t="s">
        <v>458</v>
      </c>
      <c r="D147" s="10" t="s">
        <v>449</v>
      </c>
      <c r="E147" t="s">
        <v>98</v>
      </c>
      <c r="F147" t="s">
        <v>338</v>
      </c>
      <c r="G147" t="s">
        <v>347</v>
      </c>
      <c r="H147" s="152" t="s">
        <v>669</v>
      </c>
      <c r="I147">
        <v>132</v>
      </c>
      <c r="J147" t="s">
        <v>222</v>
      </c>
      <c r="K147" s="3">
        <v>6.2137099999999998</v>
      </c>
      <c r="L147">
        <v>437</v>
      </c>
      <c r="M147" s="3">
        <v>47.216666666666669</v>
      </c>
      <c r="N147" s="3">
        <v>7.5987882708827206</v>
      </c>
      <c r="O147" s="156">
        <v>-0.7054293382429071</v>
      </c>
      <c r="Q147">
        <v>0</v>
      </c>
      <c r="R147">
        <v>12</v>
      </c>
      <c r="S147">
        <v>36</v>
      </c>
    </row>
    <row r="148" spans="1:21" x14ac:dyDescent="0.2">
      <c r="A148" t="s">
        <v>540</v>
      </c>
      <c r="B148" s="10">
        <v>42152</v>
      </c>
      <c r="C148" s="8" t="s">
        <v>458</v>
      </c>
      <c r="D148" s="10" t="s">
        <v>449</v>
      </c>
      <c r="E148" t="s">
        <v>98</v>
      </c>
      <c r="F148" t="s">
        <v>351</v>
      </c>
      <c r="G148" t="s">
        <v>350</v>
      </c>
      <c r="H148" s="152" t="s">
        <v>670</v>
      </c>
      <c r="I148">
        <v>175</v>
      </c>
      <c r="J148" t="s">
        <v>222</v>
      </c>
      <c r="K148" s="3">
        <v>6.2137099999999998</v>
      </c>
      <c r="L148">
        <v>437</v>
      </c>
      <c r="M148" s="3">
        <v>49.1</v>
      </c>
      <c r="N148" s="3">
        <v>7.9018814846524865</v>
      </c>
      <c r="O148" s="156">
        <v>-0.40233612447314115</v>
      </c>
      <c r="Q148">
        <v>0</v>
      </c>
      <c r="R148">
        <v>20</v>
      </c>
      <c r="S148">
        <v>36</v>
      </c>
    </row>
    <row r="149" spans="1:21" x14ac:dyDescent="0.2">
      <c r="A149" t="s">
        <v>553</v>
      </c>
      <c r="B149" s="10">
        <v>42152</v>
      </c>
      <c r="C149" s="8" t="s">
        <v>458</v>
      </c>
      <c r="D149" s="10" t="s">
        <v>449</v>
      </c>
      <c r="E149" t="s">
        <v>98</v>
      </c>
      <c r="F149" t="s">
        <v>491</v>
      </c>
      <c r="G149" t="s">
        <v>492</v>
      </c>
      <c r="H149" s="152" t="s">
        <v>671</v>
      </c>
      <c r="I149">
        <v>209</v>
      </c>
      <c r="J149" t="s">
        <v>222</v>
      </c>
      <c r="K149" s="3">
        <v>6.2137099999999998</v>
      </c>
      <c r="L149">
        <v>437</v>
      </c>
      <c r="M149" s="3">
        <v>51.2</v>
      </c>
      <c r="N149" s="3">
        <v>8.2398438292099243</v>
      </c>
      <c r="O149" s="156">
        <v>-6.4373779915703366E-2</v>
      </c>
      <c r="Q149">
        <v>0</v>
      </c>
      <c r="R149">
        <v>21</v>
      </c>
      <c r="S149">
        <v>36</v>
      </c>
    </row>
    <row r="150" spans="1:21" x14ac:dyDescent="0.2">
      <c r="A150" t="s">
        <v>547</v>
      </c>
      <c r="B150" s="10">
        <v>42152</v>
      </c>
      <c r="C150" s="8" t="s">
        <v>458</v>
      </c>
      <c r="D150" s="10" t="s">
        <v>449</v>
      </c>
      <c r="E150" t="s">
        <v>98</v>
      </c>
      <c r="F150" t="s">
        <v>468</v>
      </c>
      <c r="G150" t="s">
        <v>469</v>
      </c>
      <c r="H150" s="152" t="s">
        <v>672</v>
      </c>
      <c r="I150">
        <v>210</v>
      </c>
      <c r="J150" t="s">
        <v>341</v>
      </c>
      <c r="K150" s="3">
        <v>6.2137099999999998</v>
      </c>
      <c r="L150">
        <v>437</v>
      </c>
      <c r="M150" s="3">
        <v>51.216666666666669</v>
      </c>
      <c r="N150" s="3">
        <v>8.2425260700397462</v>
      </c>
      <c r="O150" s="156">
        <v>-6.1691539085881431E-2</v>
      </c>
      <c r="Q150">
        <v>0</v>
      </c>
      <c r="R150">
        <v>32</v>
      </c>
      <c r="S150">
        <v>44</v>
      </c>
    </row>
    <row r="151" spans="1:21" x14ac:dyDescent="0.2">
      <c r="A151" t="s">
        <v>549</v>
      </c>
      <c r="B151" s="10">
        <v>42152</v>
      </c>
      <c r="C151" s="8" t="s">
        <v>458</v>
      </c>
      <c r="D151" s="10" t="s">
        <v>449</v>
      </c>
      <c r="E151" t="s">
        <v>98</v>
      </c>
      <c r="F151" t="s">
        <v>324</v>
      </c>
      <c r="G151" t="s">
        <v>323</v>
      </c>
      <c r="H151" s="152" t="s">
        <v>673</v>
      </c>
      <c r="I151">
        <v>227</v>
      </c>
      <c r="J151" t="s">
        <v>222</v>
      </c>
      <c r="K151" s="3">
        <v>6.2137099999999998</v>
      </c>
      <c r="L151">
        <v>437</v>
      </c>
      <c r="M151" s="3">
        <v>52.56666666666667</v>
      </c>
      <c r="N151" s="3">
        <v>8.4597875772552431</v>
      </c>
      <c r="O151" s="156">
        <v>0.15556996812961543</v>
      </c>
      <c r="Q151">
        <v>0</v>
      </c>
      <c r="R151">
        <v>23</v>
      </c>
      <c r="S151">
        <v>36</v>
      </c>
      <c r="U151" s="19">
        <v>0.59840000000000004</v>
      </c>
    </row>
    <row r="152" spans="1:21" x14ac:dyDescent="0.2">
      <c r="A152" t="s">
        <v>563</v>
      </c>
      <c r="B152" s="10">
        <v>42152</v>
      </c>
      <c r="C152" s="8" t="s">
        <v>458</v>
      </c>
      <c r="D152" s="10" t="s">
        <v>449</v>
      </c>
      <c r="E152" t="s">
        <v>98</v>
      </c>
      <c r="F152" t="s">
        <v>287</v>
      </c>
      <c r="G152" t="s">
        <v>288</v>
      </c>
      <c r="H152" s="152" t="s">
        <v>674</v>
      </c>
      <c r="I152">
        <v>246</v>
      </c>
      <c r="J152" t="s">
        <v>500</v>
      </c>
      <c r="K152" s="3">
        <v>6.2137099999999998</v>
      </c>
      <c r="L152">
        <v>437</v>
      </c>
      <c r="M152" s="3">
        <v>53.983333333333334</v>
      </c>
      <c r="N152" s="3">
        <v>8.6877780477900224</v>
      </c>
      <c r="O152" s="156">
        <v>0.38356043866439471</v>
      </c>
      <c r="Q152">
        <v>0</v>
      </c>
      <c r="R152">
        <v>23</v>
      </c>
      <c r="S152">
        <v>25</v>
      </c>
    </row>
    <row r="153" spans="1:21" x14ac:dyDescent="0.2">
      <c r="A153" t="s">
        <v>542</v>
      </c>
      <c r="B153" s="10">
        <v>42152</v>
      </c>
      <c r="C153" s="8" t="s">
        <v>458</v>
      </c>
      <c r="D153" s="10" t="s">
        <v>449</v>
      </c>
      <c r="E153" t="s">
        <v>98</v>
      </c>
      <c r="F153" t="s">
        <v>261</v>
      </c>
      <c r="G153" t="s">
        <v>262</v>
      </c>
      <c r="H153" s="152" t="s">
        <v>675</v>
      </c>
      <c r="I153">
        <v>264</v>
      </c>
      <c r="J153" t="s">
        <v>222</v>
      </c>
      <c r="K153" s="3">
        <v>6.2137099999999998</v>
      </c>
      <c r="L153">
        <v>437</v>
      </c>
      <c r="M153" s="3">
        <v>54.666666666666664</v>
      </c>
      <c r="N153" s="3">
        <v>8.7977499218126791</v>
      </c>
      <c r="O153" s="156">
        <v>0.49353231268705144</v>
      </c>
      <c r="Q153">
        <v>0</v>
      </c>
      <c r="R153">
        <v>26</v>
      </c>
      <c r="S153">
        <v>36</v>
      </c>
    </row>
    <row r="154" spans="1:21" x14ac:dyDescent="0.2">
      <c r="A154" t="s">
        <v>899</v>
      </c>
      <c r="B154" s="10">
        <v>42152</v>
      </c>
      <c r="C154" s="8" t="s">
        <v>458</v>
      </c>
      <c r="D154" s="10" t="s">
        <v>449</v>
      </c>
      <c r="E154" t="s">
        <v>268</v>
      </c>
      <c r="F154" t="s">
        <v>356</v>
      </c>
      <c r="G154" t="s">
        <v>266</v>
      </c>
      <c r="H154" s="152" t="s">
        <v>675</v>
      </c>
      <c r="I154">
        <v>263</v>
      </c>
      <c r="J154" t="s">
        <v>327</v>
      </c>
      <c r="K154" s="3">
        <v>6.2137099999999998</v>
      </c>
      <c r="L154">
        <v>437</v>
      </c>
      <c r="M154" s="3">
        <v>54.666666666666664</v>
      </c>
      <c r="N154" s="3">
        <v>8.7977499218126791</v>
      </c>
      <c r="O154" s="156">
        <v>0.49353231268705144</v>
      </c>
      <c r="Q154">
        <v>0</v>
      </c>
      <c r="R154">
        <v>21</v>
      </c>
      <c r="S154">
        <v>26</v>
      </c>
    </row>
    <row r="155" spans="1:21" x14ac:dyDescent="0.2">
      <c r="A155" t="s">
        <v>548</v>
      </c>
      <c r="B155" s="10">
        <v>42152</v>
      </c>
      <c r="C155" s="8" t="s">
        <v>458</v>
      </c>
      <c r="D155" s="10" t="s">
        <v>449</v>
      </c>
      <c r="E155" t="s">
        <v>268</v>
      </c>
      <c r="F155" t="s">
        <v>256</v>
      </c>
      <c r="G155" t="s">
        <v>257</v>
      </c>
      <c r="H155" s="152" t="s">
        <v>676</v>
      </c>
      <c r="I155">
        <v>286</v>
      </c>
      <c r="J155" t="s">
        <v>327</v>
      </c>
      <c r="K155" s="3">
        <v>6.2137099999999998</v>
      </c>
      <c r="L155">
        <v>437</v>
      </c>
      <c r="M155" s="3">
        <v>55.733333333333334</v>
      </c>
      <c r="N155" s="3">
        <v>8.9694133349212208</v>
      </c>
      <c r="O155" s="156">
        <v>0.66519572579559316</v>
      </c>
      <c r="Q155">
        <v>0</v>
      </c>
      <c r="R155">
        <v>11</v>
      </c>
      <c r="S155">
        <v>26</v>
      </c>
    </row>
    <row r="156" spans="1:21" x14ac:dyDescent="0.2">
      <c r="A156" t="s">
        <v>551</v>
      </c>
      <c r="B156" s="10">
        <v>42152</v>
      </c>
      <c r="C156" s="8" t="s">
        <v>458</v>
      </c>
      <c r="D156" s="10" t="s">
        <v>449</v>
      </c>
      <c r="E156" t="s">
        <v>98</v>
      </c>
      <c r="F156" t="s">
        <v>338</v>
      </c>
      <c r="G156" t="s">
        <v>339</v>
      </c>
      <c r="H156" s="152" t="s">
        <v>677</v>
      </c>
      <c r="I156">
        <v>315</v>
      </c>
      <c r="J156" t="s">
        <v>333</v>
      </c>
      <c r="K156" s="3">
        <v>6.2137099999999998</v>
      </c>
      <c r="L156">
        <v>437</v>
      </c>
      <c r="M156" s="3">
        <v>57.283333333333331</v>
      </c>
      <c r="N156" s="3">
        <v>9.2188617320945667</v>
      </c>
      <c r="O156" s="156">
        <v>0.91464412296893904</v>
      </c>
      <c r="Q156">
        <v>0</v>
      </c>
      <c r="R156">
        <v>26</v>
      </c>
      <c r="S156">
        <v>28</v>
      </c>
    </row>
    <row r="157" spans="1:21" x14ac:dyDescent="0.2">
      <c r="A157" t="s">
        <v>556</v>
      </c>
      <c r="B157" s="10">
        <v>42152</v>
      </c>
      <c r="C157" s="8" t="s">
        <v>458</v>
      </c>
      <c r="D157" s="10" t="s">
        <v>449</v>
      </c>
      <c r="E157" t="s">
        <v>268</v>
      </c>
      <c r="F157" t="s">
        <v>334</v>
      </c>
      <c r="G157" t="s">
        <v>335</v>
      </c>
      <c r="H157" s="152" t="s">
        <v>678</v>
      </c>
      <c r="I157">
        <v>323</v>
      </c>
      <c r="J157" t="s">
        <v>337</v>
      </c>
      <c r="K157" s="3">
        <v>6.2137099999999998</v>
      </c>
      <c r="L157">
        <v>437</v>
      </c>
      <c r="M157" s="3">
        <v>58.116666666666667</v>
      </c>
      <c r="N157" s="3">
        <v>9.3529737735856138</v>
      </c>
      <c r="O157" s="156">
        <v>1.0487561644599861</v>
      </c>
      <c r="Q157">
        <v>0</v>
      </c>
      <c r="R157">
        <v>29</v>
      </c>
      <c r="S157">
        <v>51</v>
      </c>
    </row>
    <row r="158" spans="1:21" x14ac:dyDescent="0.2">
      <c r="A158" t="s">
        <v>544</v>
      </c>
      <c r="B158" s="10">
        <v>42152</v>
      </c>
      <c r="C158" s="8" t="s">
        <v>458</v>
      </c>
      <c r="D158" s="10" t="s">
        <v>449</v>
      </c>
      <c r="E158" t="s">
        <v>98</v>
      </c>
      <c r="F158" t="s">
        <v>330</v>
      </c>
      <c r="G158" t="s">
        <v>331</v>
      </c>
      <c r="H158" s="152" t="s">
        <v>679</v>
      </c>
      <c r="I158">
        <v>330</v>
      </c>
      <c r="J158" t="s">
        <v>333</v>
      </c>
      <c r="K158" s="3">
        <v>6.2137099999999998</v>
      </c>
      <c r="L158">
        <v>437</v>
      </c>
      <c r="M158" s="3">
        <v>58.666666666666664</v>
      </c>
      <c r="N158" s="3">
        <v>9.4414877209697057</v>
      </c>
      <c r="O158" s="156">
        <v>1.137270111844078</v>
      </c>
      <c r="Q158">
        <v>0</v>
      </c>
      <c r="R158">
        <v>27</v>
      </c>
      <c r="S158">
        <v>28</v>
      </c>
    </row>
    <row r="159" spans="1:21" x14ac:dyDescent="0.2">
      <c r="A159" t="s">
        <v>900</v>
      </c>
      <c r="B159" s="10">
        <v>42152</v>
      </c>
      <c r="C159" s="8" t="s">
        <v>458</v>
      </c>
      <c r="D159" s="10" t="s">
        <v>449</v>
      </c>
      <c r="E159" t="s">
        <v>98</v>
      </c>
      <c r="F159" t="s">
        <v>680</v>
      </c>
      <c r="G159" t="s">
        <v>681</v>
      </c>
      <c r="H159" s="152" t="s">
        <v>682</v>
      </c>
      <c r="I159">
        <v>331</v>
      </c>
      <c r="J159" t="s">
        <v>341</v>
      </c>
      <c r="K159" s="3">
        <v>6.2137099999999998</v>
      </c>
      <c r="L159">
        <v>437</v>
      </c>
      <c r="M159" s="3">
        <v>58.733333333333334</v>
      </c>
      <c r="N159" s="3">
        <v>9.4522166842889899</v>
      </c>
      <c r="O159" s="156">
        <v>1.1479990751633622</v>
      </c>
      <c r="Q159">
        <v>0</v>
      </c>
      <c r="R159">
        <v>39</v>
      </c>
      <c r="S159">
        <v>44</v>
      </c>
    </row>
    <row r="160" spans="1:21" x14ac:dyDescent="0.2">
      <c r="A160" t="s">
        <v>901</v>
      </c>
      <c r="B160" s="10">
        <v>42154</v>
      </c>
      <c r="C160" s="8" t="s">
        <v>685</v>
      </c>
      <c r="D160" s="10" t="s">
        <v>449</v>
      </c>
      <c r="E160" t="s">
        <v>268</v>
      </c>
      <c r="F160" t="s">
        <v>683</v>
      </c>
      <c r="G160" t="s">
        <v>686</v>
      </c>
      <c r="H160" s="152" t="s">
        <v>687</v>
      </c>
      <c r="I160">
        <v>450</v>
      </c>
      <c r="J160" t="s">
        <v>361</v>
      </c>
      <c r="K160" s="3">
        <v>6.2137099999999998</v>
      </c>
      <c r="L160">
        <v>701</v>
      </c>
      <c r="M160" s="3">
        <v>58.483333333333334</v>
      </c>
      <c r="N160" s="3">
        <v>9.411983071841675</v>
      </c>
      <c r="O160" s="156">
        <v>0.36746699368546842</v>
      </c>
      <c r="P160">
        <v>126</v>
      </c>
      <c r="Q160">
        <v>310</v>
      </c>
      <c r="R160">
        <v>11</v>
      </c>
      <c r="S160">
        <v>40</v>
      </c>
    </row>
    <row r="161" spans="1:21" x14ac:dyDescent="0.2">
      <c r="A161" t="s">
        <v>893</v>
      </c>
      <c r="B161" s="10">
        <v>42155</v>
      </c>
      <c r="C161" s="8" t="s">
        <v>667</v>
      </c>
      <c r="D161" s="10" t="s">
        <v>449</v>
      </c>
      <c r="E161" t="s">
        <v>268</v>
      </c>
      <c r="F161" t="s">
        <v>711</v>
      </c>
      <c r="G161" t="s">
        <v>712</v>
      </c>
      <c r="H161" s="152" t="s">
        <v>713</v>
      </c>
      <c r="I161">
        <v>8759</v>
      </c>
      <c r="J161" t="s">
        <v>360</v>
      </c>
      <c r="K161" s="3">
        <v>13.1</v>
      </c>
      <c r="L161">
        <v>8772</v>
      </c>
      <c r="M161" s="3">
        <v>209.8</v>
      </c>
      <c r="N161" s="3">
        <v>16.015267175572522</v>
      </c>
      <c r="O161" s="156">
        <v>6.6793893129771025</v>
      </c>
      <c r="P161">
        <v>4631</v>
      </c>
      <c r="Q161">
        <v>4638</v>
      </c>
      <c r="R161">
        <v>684</v>
      </c>
      <c r="S161">
        <v>685</v>
      </c>
    </row>
    <row r="162" spans="1:21" x14ac:dyDescent="0.2">
      <c r="A162" t="s">
        <v>902</v>
      </c>
      <c r="B162" s="10">
        <v>42162</v>
      </c>
      <c r="C162" s="8" t="s">
        <v>738</v>
      </c>
      <c r="D162" s="10" t="s">
        <v>449</v>
      </c>
      <c r="E162" t="s">
        <v>98</v>
      </c>
      <c r="F162" t="s">
        <v>351</v>
      </c>
      <c r="G162" t="s">
        <v>344</v>
      </c>
      <c r="H162" s="152" t="s">
        <v>739</v>
      </c>
      <c r="I162">
        <v>43</v>
      </c>
      <c r="J162" t="s">
        <v>333</v>
      </c>
      <c r="K162" s="3">
        <v>6.2137099999999998</v>
      </c>
      <c r="L162">
        <v>218</v>
      </c>
      <c r="M162" s="3">
        <v>43.366666666666667</v>
      </c>
      <c r="N162" s="3">
        <v>6.9791906391940834</v>
      </c>
      <c r="O162" s="156">
        <v>-1.6147089795522049</v>
      </c>
      <c r="Q162">
        <v>0</v>
      </c>
    </row>
    <row r="163" spans="1:21" x14ac:dyDescent="0.2">
      <c r="A163" t="s">
        <v>903</v>
      </c>
      <c r="B163" s="10">
        <v>42162</v>
      </c>
      <c r="C163" s="8" t="s">
        <v>738</v>
      </c>
      <c r="D163" s="10" t="s">
        <v>449</v>
      </c>
      <c r="E163" t="s">
        <v>268</v>
      </c>
      <c r="F163" t="s">
        <v>740</v>
      </c>
      <c r="G163" t="s">
        <v>741</v>
      </c>
      <c r="H163" s="152" t="s">
        <v>742</v>
      </c>
      <c r="I163">
        <v>164</v>
      </c>
      <c r="J163" t="s">
        <v>360</v>
      </c>
      <c r="K163" s="3">
        <v>6.2137099999999998</v>
      </c>
      <c r="L163">
        <v>218</v>
      </c>
      <c r="M163" s="3">
        <v>58.883333333333333</v>
      </c>
      <c r="N163" s="3">
        <v>9.4763568517573784</v>
      </c>
      <c r="O163" s="156">
        <v>0.88245723301109003</v>
      </c>
      <c r="Q163">
        <v>0</v>
      </c>
    </row>
    <row r="164" spans="1:21" x14ac:dyDescent="0.2">
      <c r="A164" t="s">
        <v>548</v>
      </c>
      <c r="B164" s="10">
        <v>42162</v>
      </c>
      <c r="C164" s="8" t="s">
        <v>709</v>
      </c>
      <c r="D164" s="10" t="s">
        <v>449</v>
      </c>
      <c r="E164" t="s">
        <v>268</v>
      </c>
      <c r="F164" t="s">
        <v>256</v>
      </c>
      <c r="G164" t="s">
        <v>257</v>
      </c>
      <c r="H164" s="152" t="s">
        <v>714</v>
      </c>
      <c r="I164">
        <v>85</v>
      </c>
      <c r="J164" s="8" t="s">
        <v>327</v>
      </c>
      <c r="K164" s="3">
        <v>9</v>
      </c>
      <c r="L164">
        <v>152</v>
      </c>
      <c r="M164" s="3">
        <v>77.716666666666669</v>
      </c>
      <c r="N164" s="3">
        <v>8.6351851851851862</v>
      </c>
      <c r="O164" s="156">
        <v>0.27962962962963012</v>
      </c>
      <c r="P164">
        <v>18</v>
      </c>
      <c r="Q164">
        <v>66</v>
      </c>
      <c r="R164">
        <v>4</v>
      </c>
      <c r="S164">
        <v>16</v>
      </c>
    </row>
    <row r="165" spans="1:21" x14ac:dyDescent="0.2">
      <c r="A165" t="s">
        <v>535</v>
      </c>
      <c r="B165" s="10">
        <v>42162</v>
      </c>
      <c r="C165" s="8" t="s">
        <v>617</v>
      </c>
      <c r="D165" s="10" t="s">
        <v>449</v>
      </c>
      <c r="E165" t="s">
        <v>98</v>
      </c>
      <c r="F165" t="s">
        <v>284</v>
      </c>
      <c r="G165" t="s">
        <v>285</v>
      </c>
      <c r="H165" s="152" t="s">
        <v>707</v>
      </c>
      <c r="I165">
        <v>52</v>
      </c>
      <c r="J165" s="8" t="s">
        <v>362</v>
      </c>
      <c r="K165" s="3">
        <v>6.2137099999999998</v>
      </c>
      <c r="L165">
        <v>111</v>
      </c>
      <c r="M165" s="3">
        <v>53.2</v>
      </c>
      <c r="N165" s="3">
        <v>8.5617127287884376</v>
      </c>
      <c r="O165" s="156">
        <v>-4.8280334936777081E-2</v>
      </c>
      <c r="P165">
        <v>43</v>
      </c>
      <c r="Q165">
        <v>74</v>
      </c>
      <c r="R165">
        <v>6</v>
      </c>
      <c r="S165">
        <v>10</v>
      </c>
    </row>
    <row r="166" spans="1:21" x14ac:dyDescent="0.2">
      <c r="A166" t="s">
        <v>558</v>
      </c>
      <c r="B166" s="10">
        <v>42165</v>
      </c>
      <c r="C166" s="8" t="s">
        <v>409</v>
      </c>
      <c r="D166" s="10" t="s">
        <v>776</v>
      </c>
      <c r="E166" t="s">
        <v>98</v>
      </c>
      <c r="F166" t="s">
        <v>338</v>
      </c>
      <c r="G166" t="s">
        <v>347</v>
      </c>
      <c r="H166" s="152" t="s">
        <v>728</v>
      </c>
      <c r="I166">
        <v>151</v>
      </c>
      <c r="J166" t="s">
        <v>222</v>
      </c>
      <c r="K166" s="3">
        <v>10</v>
      </c>
      <c r="L166">
        <v>372</v>
      </c>
      <c r="M166" s="3">
        <v>77.25</v>
      </c>
      <c r="N166" s="3">
        <v>7.7249999999999996</v>
      </c>
      <c r="O166" s="156">
        <v>-0.25499999999999989</v>
      </c>
      <c r="P166">
        <v>134</v>
      </c>
      <c r="Q166">
        <v>246</v>
      </c>
      <c r="R166">
        <v>20</v>
      </c>
      <c r="S166">
        <v>40</v>
      </c>
    </row>
    <row r="167" spans="1:21" x14ac:dyDescent="0.2">
      <c r="A167" t="s">
        <v>539</v>
      </c>
      <c r="B167" s="10">
        <v>42165</v>
      </c>
      <c r="C167" s="8" t="s">
        <v>409</v>
      </c>
      <c r="D167" s="10" t="s">
        <v>776</v>
      </c>
      <c r="E167" t="s">
        <v>98</v>
      </c>
      <c r="F167" t="s">
        <v>318</v>
      </c>
      <c r="G167" t="s">
        <v>319</v>
      </c>
      <c r="H167" s="152" t="s">
        <v>729</v>
      </c>
      <c r="I167">
        <v>152</v>
      </c>
      <c r="J167" t="s">
        <v>222</v>
      </c>
      <c r="K167" s="3">
        <v>10</v>
      </c>
      <c r="L167">
        <v>372</v>
      </c>
      <c r="M167" s="3">
        <v>77.433333333333337</v>
      </c>
      <c r="N167" s="3">
        <v>7.7433333333333341</v>
      </c>
      <c r="O167" s="156">
        <v>-0.23666666666666547</v>
      </c>
      <c r="P167">
        <v>135</v>
      </c>
      <c r="Q167">
        <v>246</v>
      </c>
      <c r="R167">
        <v>21</v>
      </c>
      <c r="S167">
        <v>40</v>
      </c>
      <c r="T167" t="s">
        <v>737</v>
      </c>
    </row>
    <row r="168" spans="1:21" x14ac:dyDescent="0.2">
      <c r="A168" t="s">
        <v>540</v>
      </c>
      <c r="B168" s="10">
        <v>42165</v>
      </c>
      <c r="C168" s="8" t="s">
        <v>409</v>
      </c>
      <c r="D168" s="10" t="s">
        <v>776</v>
      </c>
      <c r="E168" t="s">
        <v>98</v>
      </c>
      <c r="F168" t="s">
        <v>351</v>
      </c>
      <c r="G168" t="s">
        <v>350</v>
      </c>
      <c r="H168" s="152" t="s">
        <v>730</v>
      </c>
      <c r="I168">
        <v>172</v>
      </c>
      <c r="J168" t="s">
        <v>222</v>
      </c>
      <c r="K168" s="3">
        <v>10</v>
      </c>
      <c r="L168">
        <v>372</v>
      </c>
      <c r="M168" s="3">
        <v>78.833333333333329</v>
      </c>
      <c r="N168" s="3">
        <v>7.8833333333333329</v>
      </c>
      <c r="O168" s="156">
        <v>-9.6666666666666679E-2</v>
      </c>
      <c r="P168">
        <v>150</v>
      </c>
      <c r="Q168">
        <v>246</v>
      </c>
      <c r="R168">
        <v>23</v>
      </c>
      <c r="S168">
        <v>40</v>
      </c>
    </row>
    <row r="169" spans="1:21" x14ac:dyDescent="0.2">
      <c r="A169" t="s">
        <v>904</v>
      </c>
      <c r="B169" s="10">
        <v>42165</v>
      </c>
      <c r="C169" s="8" t="s">
        <v>409</v>
      </c>
      <c r="D169" s="10" t="s">
        <v>776</v>
      </c>
      <c r="E169" t="s">
        <v>98</v>
      </c>
      <c r="F169" t="s">
        <v>726</v>
      </c>
      <c r="G169" t="s">
        <v>331</v>
      </c>
      <c r="H169" s="152" t="s">
        <v>731</v>
      </c>
      <c r="I169">
        <v>269</v>
      </c>
      <c r="J169" t="s">
        <v>333</v>
      </c>
      <c r="K169" s="3">
        <v>10</v>
      </c>
      <c r="L169">
        <v>372</v>
      </c>
      <c r="M169" s="3">
        <v>88.766666666666666</v>
      </c>
      <c r="N169" s="3">
        <v>8.8766666666666669</v>
      </c>
      <c r="O169" s="156">
        <v>0.89666666666666739</v>
      </c>
      <c r="P169">
        <v>208</v>
      </c>
      <c r="Q169">
        <v>246</v>
      </c>
      <c r="R169">
        <v>40</v>
      </c>
      <c r="S169">
        <v>42</v>
      </c>
    </row>
    <row r="170" spans="1:21" x14ac:dyDescent="0.2">
      <c r="A170" t="s">
        <v>563</v>
      </c>
      <c r="B170" s="10">
        <v>42165</v>
      </c>
      <c r="C170" s="8" t="s">
        <v>409</v>
      </c>
      <c r="D170" s="10" t="s">
        <v>776</v>
      </c>
      <c r="E170" t="s">
        <v>98</v>
      </c>
      <c r="F170" t="s">
        <v>287</v>
      </c>
      <c r="G170" t="s">
        <v>288</v>
      </c>
      <c r="H170" s="152" t="s">
        <v>732</v>
      </c>
      <c r="I170">
        <v>281</v>
      </c>
      <c r="J170" t="s">
        <v>727</v>
      </c>
      <c r="K170" s="3">
        <v>10</v>
      </c>
      <c r="L170">
        <v>372</v>
      </c>
      <c r="M170" s="3">
        <v>90.283333333333331</v>
      </c>
      <c r="N170" s="3">
        <v>9.0283333333333324</v>
      </c>
      <c r="O170" s="156">
        <v>1.0483333333333329</v>
      </c>
      <c r="P170">
        <v>215</v>
      </c>
      <c r="Q170">
        <v>246</v>
      </c>
      <c r="R170">
        <v>84</v>
      </c>
      <c r="S170">
        <v>94</v>
      </c>
    </row>
    <row r="171" spans="1:21" x14ac:dyDescent="0.2">
      <c r="A171" t="s">
        <v>548</v>
      </c>
      <c r="B171" s="10">
        <v>42165</v>
      </c>
      <c r="C171" s="8" t="s">
        <v>409</v>
      </c>
      <c r="D171" s="10" t="s">
        <v>776</v>
      </c>
      <c r="E171" t="s">
        <v>268</v>
      </c>
      <c r="F171" t="s">
        <v>256</v>
      </c>
      <c r="G171" t="s">
        <v>257</v>
      </c>
      <c r="H171" s="152" t="s">
        <v>733</v>
      </c>
      <c r="I171">
        <v>289</v>
      </c>
      <c r="J171" t="s">
        <v>327</v>
      </c>
      <c r="K171" s="3">
        <v>10</v>
      </c>
      <c r="L171">
        <v>372</v>
      </c>
      <c r="M171" s="3">
        <v>91.283333333333331</v>
      </c>
      <c r="N171" s="3">
        <v>9.1283333333333339</v>
      </c>
      <c r="O171" s="156">
        <v>1.1483333333333343</v>
      </c>
      <c r="P171">
        <v>71</v>
      </c>
      <c r="Q171">
        <v>126</v>
      </c>
      <c r="R171">
        <v>8</v>
      </c>
      <c r="S171">
        <v>20</v>
      </c>
    </row>
    <row r="172" spans="1:21" x14ac:dyDescent="0.2">
      <c r="A172" t="s">
        <v>555</v>
      </c>
      <c r="B172" s="10">
        <v>42165</v>
      </c>
      <c r="C172" s="8" t="s">
        <v>409</v>
      </c>
      <c r="D172" s="10" t="s">
        <v>776</v>
      </c>
      <c r="E172" t="s">
        <v>268</v>
      </c>
      <c r="F172" t="s">
        <v>272</v>
      </c>
      <c r="G172" t="s">
        <v>273</v>
      </c>
      <c r="H172" s="152" t="s">
        <v>734</v>
      </c>
      <c r="I172">
        <v>300</v>
      </c>
      <c r="J172" t="s">
        <v>328</v>
      </c>
      <c r="K172" s="3">
        <v>10</v>
      </c>
      <c r="L172">
        <v>372</v>
      </c>
      <c r="M172" s="3">
        <v>93.216666666666669</v>
      </c>
      <c r="N172" s="3">
        <v>9.3216666666666672</v>
      </c>
      <c r="O172" s="156">
        <v>1.3416666666666677</v>
      </c>
      <c r="P172">
        <v>79</v>
      </c>
      <c r="Q172">
        <v>126</v>
      </c>
      <c r="R172">
        <v>17</v>
      </c>
      <c r="S172">
        <v>27</v>
      </c>
    </row>
    <row r="173" spans="1:21" x14ac:dyDescent="0.2">
      <c r="A173" t="s">
        <v>549</v>
      </c>
      <c r="B173" s="10">
        <v>42165</v>
      </c>
      <c r="C173" s="8" t="s">
        <v>409</v>
      </c>
      <c r="D173" s="10" t="s">
        <v>776</v>
      </c>
      <c r="E173" t="s">
        <v>98</v>
      </c>
      <c r="F173" t="s">
        <v>324</v>
      </c>
      <c r="G173" t="s">
        <v>323</v>
      </c>
      <c r="H173" s="152" t="s">
        <v>735</v>
      </c>
      <c r="I173">
        <v>302</v>
      </c>
      <c r="J173" t="s">
        <v>222</v>
      </c>
      <c r="K173" s="3">
        <v>10</v>
      </c>
      <c r="L173">
        <v>372</v>
      </c>
      <c r="M173" s="3">
        <v>93.666666666666671</v>
      </c>
      <c r="N173" s="3">
        <v>9.3666666666666671</v>
      </c>
      <c r="O173" s="156">
        <v>1.3866666666666676</v>
      </c>
      <c r="P173">
        <v>222</v>
      </c>
      <c r="Q173">
        <v>246</v>
      </c>
      <c r="R173">
        <v>37</v>
      </c>
      <c r="S173">
        <v>40</v>
      </c>
      <c r="U173" s="19">
        <v>0.55189999999999995</v>
      </c>
    </row>
    <row r="174" spans="1:21" x14ac:dyDescent="0.2">
      <c r="A174" t="s">
        <v>551</v>
      </c>
      <c r="B174" s="10">
        <v>42165</v>
      </c>
      <c r="C174" s="8" t="s">
        <v>409</v>
      </c>
      <c r="D174" s="10" t="s">
        <v>776</v>
      </c>
      <c r="E174" t="s">
        <v>98</v>
      </c>
      <c r="F174" t="s">
        <v>338</v>
      </c>
      <c r="G174" t="s">
        <v>339</v>
      </c>
      <c r="H174" s="152" t="s">
        <v>736</v>
      </c>
      <c r="I174">
        <v>325</v>
      </c>
      <c r="J174" t="s">
        <v>333</v>
      </c>
      <c r="K174" s="3">
        <v>10</v>
      </c>
      <c r="L174">
        <v>372</v>
      </c>
      <c r="M174" s="3">
        <v>98.11666666666666</v>
      </c>
      <c r="N174" s="3">
        <v>9.8116666666666656</v>
      </c>
      <c r="O174" s="156">
        <v>1.8316666666666661</v>
      </c>
      <c r="P174">
        <v>233</v>
      </c>
      <c r="Q174">
        <v>246</v>
      </c>
      <c r="R174">
        <v>42</v>
      </c>
      <c r="S174">
        <v>42</v>
      </c>
    </row>
    <row r="175" spans="1:21" x14ac:dyDescent="0.2">
      <c r="A175" t="s">
        <v>568</v>
      </c>
      <c r="B175" s="10">
        <v>42168</v>
      </c>
      <c r="C175" s="8" t="s">
        <v>758</v>
      </c>
      <c r="D175" s="10" t="s">
        <v>449</v>
      </c>
      <c r="E175" t="s">
        <v>98</v>
      </c>
      <c r="F175" t="s">
        <v>353</v>
      </c>
      <c r="G175" t="s">
        <v>352</v>
      </c>
      <c r="H175" s="152" t="s">
        <v>759</v>
      </c>
      <c r="I175">
        <v>212</v>
      </c>
      <c r="J175" t="s">
        <v>762</v>
      </c>
      <c r="K175" s="3">
        <v>8.0778230000000004</v>
      </c>
      <c r="L175">
        <v>260</v>
      </c>
      <c r="M175" s="3">
        <v>102.85</v>
      </c>
      <c r="N175" s="3">
        <v>12.732390892942318</v>
      </c>
      <c r="O175" s="156">
        <v>1.7145708689086145</v>
      </c>
      <c r="P175">
        <v>181</v>
      </c>
      <c r="Q175">
        <v>205</v>
      </c>
      <c r="R175">
        <v>67</v>
      </c>
      <c r="S175">
        <v>81</v>
      </c>
    </row>
    <row r="176" spans="1:21" x14ac:dyDescent="0.2">
      <c r="A176" t="s">
        <v>567</v>
      </c>
      <c r="B176" s="10">
        <v>42168</v>
      </c>
      <c r="C176" s="8" t="s">
        <v>758</v>
      </c>
      <c r="D176" s="10" t="s">
        <v>449</v>
      </c>
      <c r="E176" t="s">
        <v>268</v>
      </c>
      <c r="F176" t="s">
        <v>356</v>
      </c>
      <c r="G176" t="s">
        <v>352</v>
      </c>
      <c r="H176" s="152" t="s">
        <v>760</v>
      </c>
      <c r="I176">
        <v>260</v>
      </c>
      <c r="J176" t="s">
        <v>761</v>
      </c>
      <c r="K176" s="3">
        <v>8.0778230000000004</v>
      </c>
      <c r="L176">
        <v>260</v>
      </c>
      <c r="M176" s="3">
        <v>138.81666666666666</v>
      </c>
      <c r="N176" s="3">
        <v>17.184910670445078</v>
      </c>
      <c r="O176" s="156">
        <v>6.1670906464113742</v>
      </c>
      <c r="P176">
        <v>55</v>
      </c>
      <c r="Q176">
        <v>55</v>
      </c>
      <c r="R176">
        <v>27</v>
      </c>
      <c r="S176">
        <v>27</v>
      </c>
    </row>
    <row r="177" spans="1:20" x14ac:dyDescent="0.2">
      <c r="A177" t="s">
        <v>905</v>
      </c>
      <c r="B177" s="10">
        <v>42169</v>
      </c>
      <c r="C177" s="8" t="s">
        <v>786</v>
      </c>
      <c r="D177" s="10" t="s">
        <v>449</v>
      </c>
      <c r="E177" t="s">
        <v>268</v>
      </c>
      <c r="F177" t="s">
        <v>787</v>
      </c>
      <c r="G177" t="s">
        <v>788</v>
      </c>
      <c r="H177" s="152" t="s">
        <v>789</v>
      </c>
      <c r="K177" s="3">
        <v>3.1068549999999999</v>
      </c>
      <c r="L177">
        <v>0</v>
      </c>
      <c r="M177" s="3">
        <v>27.833333333333332</v>
      </c>
      <c r="N177" s="3">
        <v>8.9586843716019366</v>
      </c>
      <c r="O177" s="156">
        <v>8.9586843716019366</v>
      </c>
      <c r="Q177">
        <v>0</v>
      </c>
    </row>
    <row r="178" spans="1:20" x14ac:dyDescent="0.2">
      <c r="A178" t="s">
        <v>543</v>
      </c>
      <c r="B178" s="10">
        <v>42169</v>
      </c>
      <c r="C178" s="8" t="s">
        <v>746</v>
      </c>
      <c r="D178" s="10" t="s">
        <v>449</v>
      </c>
      <c r="E178" t="s">
        <v>268</v>
      </c>
      <c r="F178" t="s">
        <v>271</v>
      </c>
      <c r="G178" t="s">
        <v>269</v>
      </c>
      <c r="H178" s="152" t="s">
        <v>751</v>
      </c>
      <c r="I178">
        <v>2114</v>
      </c>
      <c r="J178" t="s">
        <v>328</v>
      </c>
      <c r="K178" s="3">
        <v>13.1</v>
      </c>
      <c r="L178">
        <v>5529</v>
      </c>
      <c r="M178" s="3">
        <v>118.4</v>
      </c>
      <c r="N178" s="3">
        <v>9.0381679389312986</v>
      </c>
      <c r="O178" s="156">
        <v>-0.52671755725190827</v>
      </c>
      <c r="P178">
        <v>611</v>
      </c>
      <c r="Q178">
        <v>2921</v>
      </c>
      <c r="R178">
        <v>115</v>
      </c>
      <c r="S178">
        <v>538</v>
      </c>
      <c r="T178" t="s">
        <v>775</v>
      </c>
    </row>
    <row r="179" spans="1:20" x14ac:dyDescent="0.2">
      <c r="A179" t="s">
        <v>555</v>
      </c>
      <c r="B179" s="10">
        <v>42169</v>
      </c>
      <c r="C179" s="8" t="s">
        <v>746</v>
      </c>
      <c r="D179" s="10" t="s">
        <v>449</v>
      </c>
      <c r="E179" t="s">
        <v>268</v>
      </c>
      <c r="F179" t="s">
        <v>272</v>
      </c>
      <c r="G179" t="s">
        <v>273</v>
      </c>
      <c r="H179" s="152" t="s">
        <v>750</v>
      </c>
      <c r="I179">
        <v>2122</v>
      </c>
      <c r="J179" t="s">
        <v>328</v>
      </c>
      <c r="K179" s="3">
        <v>13.1</v>
      </c>
      <c r="L179">
        <v>5529</v>
      </c>
      <c r="M179" s="3">
        <v>118.48333333333333</v>
      </c>
      <c r="N179" s="3">
        <v>9.044529262086515</v>
      </c>
      <c r="O179" s="156">
        <v>-0.52035623409669185</v>
      </c>
      <c r="P179">
        <v>614</v>
      </c>
      <c r="Q179">
        <v>2921</v>
      </c>
      <c r="R179">
        <v>118</v>
      </c>
      <c r="S179">
        <v>538</v>
      </c>
    </row>
    <row r="180" spans="1:20" x14ac:dyDescent="0.2">
      <c r="A180" t="s">
        <v>551</v>
      </c>
      <c r="B180" s="10">
        <v>42169</v>
      </c>
      <c r="C180" s="8" t="s">
        <v>746</v>
      </c>
      <c r="D180" s="10" t="s">
        <v>449</v>
      </c>
      <c r="E180" t="s">
        <v>98</v>
      </c>
      <c r="F180" t="s">
        <v>338</v>
      </c>
      <c r="G180" t="s">
        <v>339</v>
      </c>
      <c r="H180" s="152" t="s">
        <v>756</v>
      </c>
      <c r="I180">
        <v>2258</v>
      </c>
      <c r="J180" t="s">
        <v>333</v>
      </c>
      <c r="K180" s="3">
        <v>13.1</v>
      </c>
      <c r="L180">
        <v>5529</v>
      </c>
      <c r="M180" s="3">
        <v>119.46666666666667</v>
      </c>
      <c r="N180" s="3">
        <v>9.1195928753180659</v>
      </c>
      <c r="O180" s="156">
        <v>-0.44529262086514088</v>
      </c>
      <c r="P180">
        <v>1577</v>
      </c>
      <c r="Q180">
        <v>2608</v>
      </c>
      <c r="R180">
        <v>254</v>
      </c>
      <c r="S180">
        <v>453</v>
      </c>
    </row>
    <row r="181" spans="1:20" x14ac:dyDescent="0.2">
      <c r="A181" t="s">
        <v>538</v>
      </c>
      <c r="B181" s="10">
        <v>42169</v>
      </c>
      <c r="C181" s="8" t="s">
        <v>746</v>
      </c>
      <c r="D181" s="10" t="s">
        <v>449</v>
      </c>
      <c r="E181" t="s">
        <v>98</v>
      </c>
      <c r="F181" t="s">
        <v>473</v>
      </c>
      <c r="G181" t="s">
        <v>319</v>
      </c>
      <c r="H181" s="152" t="s">
        <v>752</v>
      </c>
      <c r="I181">
        <v>3777</v>
      </c>
      <c r="J181" t="s">
        <v>222</v>
      </c>
      <c r="K181" s="3">
        <v>13.1</v>
      </c>
      <c r="L181">
        <v>5529</v>
      </c>
      <c r="M181" s="3">
        <v>136.68333333333334</v>
      </c>
      <c r="N181" s="3">
        <v>10.433842239185751</v>
      </c>
      <c r="O181" s="156">
        <v>0.86895674300254377</v>
      </c>
      <c r="P181">
        <v>2158</v>
      </c>
      <c r="Q181">
        <v>2608</v>
      </c>
      <c r="R181">
        <v>179</v>
      </c>
      <c r="S181">
        <v>228</v>
      </c>
    </row>
    <row r="182" spans="1:20" x14ac:dyDescent="0.2">
      <c r="A182" t="s">
        <v>569</v>
      </c>
      <c r="B182" s="10">
        <v>42169</v>
      </c>
      <c r="C182" s="8" t="s">
        <v>746</v>
      </c>
      <c r="D182" s="10" t="s">
        <v>449</v>
      </c>
      <c r="E182" t="s">
        <v>268</v>
      </c>
      <c r="F182" t="s">
        <v>355</v>
      </c>
      <c r="G182" t="s">
        <v>354</v>
      </c>
      <c r="H182" s="152" t="s">
        <v>754</v>
      </c>
      <c r="I182">
        <v>3782</v>
      </c>
      <c r="J182" t="s">
        <v>363</v>
      </c>
      <c r="K182" s="3">
        <v>13.1</v>
      </c>
      <c r="L182">
        <v>5529</v>
      </c>
      <c r="M182" s="3">
        <v>136.73333333333332</v>
      </c>
      <c r="N182" s="3">
        <v>10.43765903307888</v>
      </c>
      <c r="O182" s="156">
        <v>0.87277353689567327</v>
      </c>
      <c r="P182">
        <v>1623</v>
      </c>
      <c r="Q182">
        <v>2921</v>
      </c>
      <c r="R182">
        <v>49</v>
      </c>
      <c r="S182">
        <v>89</v>
      </c>
    </row>
    <row r="183" spans="1:20" x14ac:dyDescent="0.2">
      <c r="A183" t="s">
        <v>906</v>
      </c>
      <c r="B183" s="10">
        <v>42169</v>
      </c>
      <c r="C183" s="8" t="s">
        <v>746</v>
      </c>
      <c r="D183" s="10" t="s">
        <v>449</v>
      </c>
      <c r="E183" t="s">
        <v>268</v>
      </c>
      <c r="F183" t="s">
        <v>256</v>
      </c>
      <c r="G183" t="s">
        <v>747</v>
      </c>
      <c r="H183" s="152" t="s">
        <v>748</v>
      </c>
      <c r="I183">
        <v>3815</v>
      </c>
      <c r="J183" t="s">
        <v>328</v>
      </c>
      <c r="K183" s="3">
        <v>13.1</v>
      </c>
      <c r="L183">
        <v>5529</v>
      </c>
      <c r="M183" s="3">
        <v>137.08333333333334</v>
      </c>
      <c r="N183" s="3">
        <v>10.46437659033079</v>
      </c>
      <c r="O183" s="156">
        <v>0.89949109414758333</v>
      </c>
      <c r="P183">
        <v>1643</v>
      </c>
      <c r="Q183">
        <v>2921</v>
      </c>
      <c r="R183">
        <v>316</v>
      </c>
      <c r="S183">
        <v>538</v>
      </c>
    </row>
    <row r="184" spans="1:20" x14ac:dyDescent="0.2">
      <c r="A184" t="s">
        <v>562</v>
      </c>
      <c r="B184" s="10">
        <v>42169</v>
      </c>
      <c r="C184" s="8" t="s">
        <v>746</v>
      </c>
      <c r="D184" s="10" t="s">
        <v>449</v>
      </c>
      <c r="E184" t="s">
        <v>268</v>
      </c>
      <c r="F184" t="s">
        <v>498</v>
      </c>
      <c r="G184" t="s">
        <v>499</v>
      </c>
      <c r="H184" s="152" t="s">
        <v>753</v>
      </c>
      <c r="I184">
        <v>4007</v>
      </c>
      <c r="J184" t="s">
        <v>361</v>
      </c>
      <c r="K184" s="3">
        <v>13.1</v>
      </c>
      <c r="L184">
        <v>5529</v>
      </c>
      <c r="M184" s="3">
        <v>139.73333333333332</v>
      </c>
      <c r="N184" s="3">
        <v>10.666666666666666</v>
      </c>
      <c r="O184" s="156">
        <v>1.1017811704834592</v>
      </c>
      <c r="P184">
        <v>1770</v>
      </c>
      <c r="Q184">
        <v>2921</v>
      </c>
      <c r="R184">
        <v>136</v>
      </c>
      <c r="S184">
        <v>224</v>
      </c>
    </row>
    <row r="185" spans="1:20" x14ac:dyDescent="0.2">
      <c r="A185" t="s">
        <v>571</v>
      </c>
      <c r="B185" s="10">
        <v>42169</v>
      </c>
      <c r="C185" s="8" t="s">
        <v>746</v>
      </c>
      <c r="D185" s="10" t="s">
        <v>449</v>
      </c>
      <c r="E185" t="s">
        <v>268</v>
      </c>
      <c r="F185" t="s">
        <v>412</v>
      </c>
      <c r="G185" t="s">
        <v>413</v>
      </c>
      <c r="H185" s="152" t="s">
        <v>755</v>
      </c>
      <c r="I185">
        <v>5376</v>
      </c>
      <c r="J185" t="s">
        <v>774</v>
      </c>
      <c r="K185" s="3">
        <v>13.1</v>
      </c>
      <c r="L185">
        <v>5529</v>
      </c>
      <c r="M185" s="3">
        <v>181.11666666666667</v>
      </c>
      <c r="N185" s="3">
        <v>13.825699745547075</v>
      </c>
      <c r="O185" s="156">
        <v>4.2608142493638681</v>
      </c>
      <c r="P185">
        <v>2797</v>
      </c>
      <c r="Q185">
        <v>2921</v>
      </c>
      <c r="R185">
        <v>464</v>
      </c>
      <c r="S185">
        <v>478</v>
      </c>
    </row>
    <row r="186" spans="1:20" x14ac:dyDescent="0.2">
      <c r="A186" t="s">
        <v>565</v>
      </c>
      <c r="B186" s="10">
        <v>42169</v>
      </c>
      <c r="C186" s="8" t="s">
        <v>749</v>
      </c>
      <c r="D186" s="10" t="s">
        <v>449</v>
      </c>
      <c r="E186" t="s">
        <v>268</v>
      </c>
      <c r="F186" t="s">
        <v>275</v>
      </c>
      <c r="G186" t="s">
        <v>276</v>
      </c>
      <c r="H186" s="152" t="s">
        <v>757</v>
      </c>
      <c r="I186">
        <v>2348</v>
      </c>
      <c r="J186" t="s">
        <v>361</v>
      </c>
      <c r="K186" s="3">
        <v>26.2</v>
      </c>
      <c r="L186">
        <v>2487</v>
      </c>
      <c r="M186" s="3">
        <v>329.45</v>
      </c>
      <c r="N186" s="3">
        <v>12.574427480916031</v>
      </c>
      <c r="O186" s="156">
        <v>3.0591603053435108</v>
      </c>
      <c r="P186">
        <v>663</v>
      </c>
      <c r="Q186">
        <v>726</v>
      </c>
      <c r="R186">
        <v>35</v>
      </c>
      <c r="S186">
        <v>37</v>
      </c>
    </row>
    <row r="187" spans="1:20" x14ac:dyDescent="0.2">
      <c r="A187" t="s">
        <v>539</v>
      </c>
      <c r="B187" s="10">
        <v>42173</v>
      </c>
      <c r="C187" s="8" t="s">
        <v>768</v>
      </c>
      <c r="D187" s="10" t="s">
        <v>449</v>
      </c>
      <c r="E187" t="s">
        <v>98</v>
      </c>
      <c r="F187" t="s">
        <v>318</v>
      </c>
      <c r="G187" t="s">
        <v>319</v>
      </c>
      <c r="H187" s="152" t="s">
        <v>771</v>
      </c>
      <c r="I187">
        <v>12</v>
      </c>
      <c r="J187" t="s">
        <v>222</v>
      </c>
      <c r="K187" s="3">
        <v>3.7282260000000003</v>
      </c>
      <c r="L187">
        <v>58</v>
      </c>
      <c r="M187" s="3">
        <v>26.333333333333332</v>
      </c>
      <c r="N187" s="3">
        <v>7.0632341851951388</v>
      </c>
      <c r="O187" s="156">
        <v>-1.0639555291623051</v>
      </c>
      <c r="P187">
        <v>12</v>
      </c>
      <c r="Q187">
        <v>29</v>
      </c>
      <c r="R187">
        <v>3</v>
      </c>
      <c r="S187">
        <v>7</v>
      </c>
    </row>
    <row r="188" spans="1:20" x14ac:dyDescent="0.2">
      <c r="A188" t="s">
        <v>546</v>
      </c>
      <c r="B188" s="10">
        <v>42173</v>
      </c>
      <c r="C188" s="8" t="s">
        <v>768</v>
      </c>
      <c r="D188" s="10" t="s">
        <v>449</v>
      </c>
      <c r="E188" t="s">
        <v>268</v>
      </c>
      <c r="F188" t="s">
        <v>349</v>
      </c>
      <c r="G188" t="s">
        <v>348</v>
      </c>
      <c r="H188" s="152" t="s">
        <v>772</v>
      </c>
      <c r="I188">
        <v>21</v>
      </c>
      <c r="J188" t="s">
        <v>337</v>
      </c>
      <c r="K188" s="3">
        <v>3.7282260000000003</v>
      </c>
      <c r="L188">
        <v>58</v>
      </c>
      <c r="M188" s="3">
        <v>28.066666666666666</v>
      </c>
      <c r="N188" s="3">
        <v>7.5281559290307678</v>
      </c>
      <c r="O188" s="156">
        <v>-0.59903378532667606</v>
      </c>
      <c r="P188">
        <v>4</v>
      </c>
      <c r="Q188">
        <v>29</v>
      </c>
      <c r="R188">
        <v>3</v>
      </c>
      <c r="S188">
        <v>17</v>
      </c>
    </row>
    <row r="189" spans="1:20" x14ac:dyDescent="0.2">
      <c r="A189" t="s">
        <v>551</v>
      </c>
      <c r="B189" s="10">
        <v>42173</v>
      </c>
      <c r="C189" s="8" t="s">
        <v>768</v>
      </c>
      <c r="D189" s="10" t="s">
        <v>449</v>
      </c>
      <c r="E189" t="s">
        <v>98</v>
      </c>
      <c r="F189" t="s">
        <v>338</v>
      </c>
      <c r="G189" t="s">
        <v>339</v>
      </c>
      <c r="H189" s="152" t="s">
        <v>773</v>
      </c>
      <c r="I189">
        <v>38</v>
      </c>
      <c r="J189" t="s">
        <v>333</v>
      </c>
      <c r="K189" s="3">
        <v>3.7282260000000003</v>
      </c>
      <c r="L189">
        <v>58</v>
      </c>
      <c r="M189" s="3">
        <v>32.1</v>
      </c>
      <c r="N189" s="3">
        <v>8.6099930637252147</v>
      </c>
      <c r="O189" s="156">
        <v>0.48280334936777081</v>
      </c>
      <c r="P189">
        <v>26</v>
      </c>
      <c r="Q189">
        <v>29</v>
      </c>
      <c r="R189">
        <v>7</v>
      </c>
      <c r="S189">
        <v>8</v>
      </c>
    </row>
    <row r="190" spans="1:20" x14ac:dyDescent="0.2">
      <c r="A190" t="s">
        <v>540</v>
      </c>
      <c r="B190" s="10">
        <v>42176</v>
      </c>
      <c r="C190" s="8" t="s">
        <v>790</v>
      </c>
      <c r="D190" s="10" t="s">
        <v>449</v>
      </c>
      <c r="E190" t="s">
        <v>98</v>
      </c>
      <c r="F190" t="s">
        <v>351</v>
      </c>
      <c r="G190" t="s">
        <v>350</v>
      </c>
      <c r="H190" s="152" t="s">
        <v>791</v>
      </c>
      <c r="I190">
        <v>147</v>
      </c>
      <c r="J190" t="s">
        <v>222</v>
      </c>
      <c r="K190" s="3">
        <v>13.1</v>
      </c>
      <c r="L190">
        <v>601</v>
      </c>
      <c r="M190" s="3">
        <v>99.8</v>
      </c>
      <c r="N190" s="3">
        <v>7.6183206106870225</v>
      </c>
      <c r="O190" s="156">
        <v>-1.0763358778625962</v>
      </c>
      <c r="Q190">
        <v>0</v>
      </c>
    </row>
    <row r="191" spans="1:20" x14ac:dyDescent="0.2">
      <c r="A191" t="s">
        <v>560</v>
      </c>
      <c r="B191" s="10">
        <v>42176</v>
      </c>
      <c r="C191" s="8" t="s">
        <v>622</v>
      </c>
      <c r="D191" s="10" t="s">
        <v>776</v>
      </c>
      <c r="E191" t="s">
        <v>98</v>
      </c>
      <c r="F191" t="s">
        <v>346</v>
      </c>
      <c r="G191" t="s">
        <v>345</v>
      </c>
      <c r="H191" s="152" t="s">
        <v>778</v>
      </c>
      <c r="I191">
        <v>89</v>
      </c>
      <c r="J191" t="s">
        <v>222</v>
      </c>
      <c r="K191" s="3">
        <v>6.2137099999999998</v>
      </c>
      <c r="L191">
        <v>486</v>
      </c>
      <c r="M191" s="3">
        <v>48.383333333333333</v>
      </c>
      <c r="N191" s="3">
        <v>7.7865451289701859</v>
      </c>
      <c r="O191" s="156">
        <v>-1.3223447291017241</v>
      </c>
      <c r="Q191">
        <v>0</v>
      </c>
      <c r="T191" t="s">
        <v>779</v>
      </c>
    </row>
    <row r="192" spans="1:20" x14ac:dyDescent="0.2">
      <c r="A192" t="s">
        <v>568</v>
      </c>
      <c r="B192" s="10">
        <v>42176</v>
      </c>
      <c r="C192" s="8" t="s">
        <v>622</v>
      </c>
      <c r="D192" s="10" t="s">
        <v>776</v>
      </c>
      <c r="E192" t="s">
        <v>98</v>
      </c>
      <c r="F192" t="s">
        <v>353</v>
      </c>
      <c r="G192" t="s">
        <v>352</v>
      </c>
      <c r="H192" s="152" t="s">
        <v>780</v>
      </c>
      <c r="I192">
        <v>218</v>
      </c>
      <c r="J192" t="s">
        <v>362</v>
      </c>
      <c r="K192" s="3">
        <v>6.2137099999999998</v>
      </c>
      <c r="L192">
        <v>486</v>
      </c>
      <c r="M192" s="3">
        <v>55.516666666666666</v>
      </c>
      <c r="N192" s="3">
        <v>8.9345442041335481</v>
      </c>
      <c r="O192" s="156">
        <v>-0.17434565393836188</v>
      </c>
      <c r="Q192">
        <v>0</v>
      </c>
    </row>
    <row r="193" spans="1:19" x14ac:dyDescent="0.2">
      <c r="A193" t="s">
        <v>538</v>
      </c>
      <c r="B193" s="10">
        <v>42176</v>
      </c>
      <c r="C193" s="8" t="s">
        <v>622</v>
      </c>
      <c r="D193" s="10" t="s">
        <v>776</v>
      </c>
      <c r="E193" t="s">
        <v>98</v>
      </c>
      <c r="F193" t="s">
        <v>473</v>
      </c>
      <c r="G193" t="s">
        <v>319</v>
      </c>
      <c r="H193" s="152" t="s">
        <v>781</v>
      </c>
      <c r="I193">
        <v>239</v>
      </c>
      <c r="J193" t="s">
        <v>222</v>
      </c>
      <c r="K193" s="3">
        <v>6.2137099999999998</v>
      </c>
      <c r="L193">
        <v>486</v>
      </c>
      <c r="M193" s="3">
        <v>56.5</v>
      </c>
      <c r="N193" s="3">
        <v>9.0927964130929837</v>
      </c>
      <c r="O193" s="156">
        <v>-1.6093444978926286E-2</v>
      </c>
      <c r="Q193">
        <v>0</v>
      </c>
    </row>
    <row r="194" spans="1:19" x14ac:dyDescent="0.2">
      <c r="A194" t="s">
        <v>890</v>
      </c>
      <c r="B194" s="10">
        <v>42176</v>
      </c>
      <c r="C194" s="8" t="s">
        <v>622</v>
      </c>
      <c r="D194" s="10" t="s">
        <v>776</v>
      </c>
      <c r="E194" t="s">
        <v>268</v>
      </c>
      <c r="F194" t="s">
        <v>782</v>
      </c>
      <c r="G194" t="s">
        <v>266</v>
      </c>
      <c r="H194" s="152" t="s">
        <v>783</v>
      </c>
      <c r="I194">
        <v>285</v>
      </c>
      <c r="J194" t="s">
        <v>327</v>
      </c>
      <c r="K194" s="3">
        <v>6.2137099999999998</v>
      </c>
      <c r="L194">
        <v>486</v>
      </c>
      <c r="M194" s="3">
        <v>59.333333333333336</v>
      </c>
      <c r="N194" s="3">
        <v>9.548777354162544</v>
      </c>
      <c r="O194" s="156">
        <v>0.43988749609063404</v>
      </c>
      <c r="Q194">
        <v>0</v>
      </c>
    </row>
    <row r="195" spans="1:19" x14ac:dyDescent="0.2">
      <c r="A195" t="s">
        <v>542</v>
      </c>
      <c r="B195" s="10">
        <v>42176</v>
      </c>
      <c r="C195" s="8" t="s">
        <v>622</v>
      </c>
      <c r="D195" s="10" t="s">
        <v>776</v>
      </c>
      <c r="E195" t="s">
        <v>98</v>
      </c>
      <c r="F195" t="s">
        <v>261</v>
      </c>
      <c r="G195" t="s">
        <v>262</v>
      </c>
      <c r="H195" s="152" t="s">
        <v>783</v>
      </c>
      <c r="I195">
        <v>286</v>
      </c>
      <c r="J195" t="s">
        <v>222</v>
      </c>
      <c r="K195" s="3">
        <v>6.2137099999999998</v>
      </c>
      <c r="L195">
        <v>486</v>
      </c>
      <c r="M195" s="3">
        <v>59.333333333333336</v>
      </c>
      <c r="N195" s="3">
        <v>9.548777354162544</v>
      </c>
      <c r="O195" s="156">
        <v>0.43988749609063404</v>
      </c>
      <c r="Q195">
        <v>0</v>
      </c>
    </row>
    <row r="196" spans="1:19" x14ac:dyDescent="0.2">
      <c r="A196" t="s">
        <v>555</v>
      </c>
      <c r="B196" s="10">
        <v>42176</v>
      </c>
      <c r="C196" s="8" t="s">
        <v>622</v>
      </c>
      <c r="D196" s="10" t="s">
        <v>776</v>
      </c>
      <c r="E196" t="s">
        <v>268</v>
      </c>
      <c r="F196" t="s">
        <v>272</v>
      </c>
      <c r="G196" t="s">
        <v>273</v>
      </c>
      <c r="H196" s="152" t="s">
        <v>784</v>
      </c>
      <c r="I196">
        <v>319</v>
      </c>
      <c r="J196" t="s">
        <v>328</v>
      </c>
      <c r="K196" s="3">
        <v>6.2137099999999998</v>
      </c>
      <c r="L196">
        <v>486</v>
      </c>
      <c r="M196" s="3">
        <v>60.81666666666667</v>
      </c>
      <c r="N196" s="3">
        <v>9.7874967880166075</v>
      </c>
      <c r="O196" s="156">
        <v>0.67860692994469751</v>
      </c>
      <c r="Q196">
        <v>0</v>
      </c>
    </row>
    <row r="197" spans="1:19" x14ac:dyDescent="0.2">
      <c r="A197" t="s">
        <v>567</v>
      </c>
      <c r="B197" s="10">
        <v>42176</v>
      </c>
      <c r="C197" s="8" t="s">
        <v>622</v>
      </c>
      <c r="D197" s="10" t="s">
        <v>776</v>
      </c>
      <c r="E197" t="s">
        <v>268</v>
      </c>
      <c r="F197" t="s">
        <v>356</v>
      </c>
      <c r="G197" t="s">
        <v>352</v>
      </c>
      <c r="H197" s="152" t="s">
        <v>785</v>
      </c>
      <c r="I197">
        <v>466</v>
      </c>
      <c r="J197" t="s">
        <v>363</v>
      </c>
      <c r="K197" s="3">
        <v>6.2137099999999998</v>
      </c>
      <c r="L197">
        <v>486</v>
      </c>
      <c r="M197" s="3">
        <v>74.283333333333331</v>
      </c>
      <c r="N197" s="3">
        <v>11.954747378511925</v>
      </c>
      <c r="O197" s="156">
        <v>2.8458575204400152</v>
      </c>
      <c r="Q197">
        <v>0</v>
      </c>
    </row>
    <row r="198" spans="1:19" x14ac:dyDescent="0.2">
      <c r="A198" t="s">
        <v>548</v>
      </c>
      <c r="B198" s="10">
        <v>42178</v>
      </c>
      <c r="C198" s="8" t="s">
        <v>832</v>
      </c>
      <c r="D198" s="10" t="s">
        <v>776</v>
      </c>
      <c r="E198" s="8" t="s">
        <v>268</v>
      </c>
      <c r="F198" s="8" t="s">
        <v>256</v>
      </c>
      <c r="G198" s="8" t="s">
        <v>257</v>
      </c>
      <c r="H198" s="151" t="s">
        <v>833</v>
      </c>
      <c r="I198">
        <v>179</v>
      </c>
      <c r="J198" s="8" t="s">
        <v>327</v>
      </c>
      <c r="K198" s="3">
        <v>4.5</v>
      </c>
      <c r="L198">
        <v>231</v>
      </c>
      <c r="M198" s="3">
        <v>44.866666666666667</v>
      </c>
      <c r="N198" s="3">
        <v>9.9703703703703699</v>
      </c>
      <c r="O198" s="156">
        <v>1.0814814814814806</v>
      </c>
      <c r="P198">
        <v>57</v>
      </c>
      <c r="Q198">
        <v>94</v>
      </c>
    </row>
    <row r="199" spans="1:19" x14ac:dyDescent="0.2">
      <c r="A199" t="s">
        <v>555</v>
      </c>
      <c r="B199" s="10">
        <v>42178</v>
      </c>
      <c r="C199" s="8" t="s">
        <v>832</v>
      </c>
      <c r="D199" s="10" t="s">
        <v>776</v>
      </c>
      <c r="E199" s="8" t="s">
        <v>268</v>
      </c>
      <c r="F199" s="8" t="s">
        <v>272</v>
      </c>
      <c r="G199" s="8" t="s">
        <v>273</v>
      </c>
      <c r="H199" s="151" t="s">
        <v>834</v>
      </c>
      <c r="I199">
        <v>195</v>
      </c>
      <c r="J199" s="8" t="s">
        <v>328</v>
      </c>
      <c r="K199" s="3">
        <v>4.5</v>
      </c>
      <c r="L199">
        <v>231</v>
      </c>
      <c r="M199" s="3">
        <v>45.95</v>
      </c>
      <c r="N199" s="3">
        <v>10.211111111111112</v>
      </c>
      <c r="O199" s="156">
        <v>1.3222222222222229</v>
      </c>
      <c r="P199">
        <v>68</v>
      </c>
      <c r="Q199">
        <v>94</v>
      </c>
    </row>
    <row r="200" spans="1:19" x14ac:dyDescent="0.2">
      <c r="A200" t="s">
        <v>539</v>
      </c>
      <c r="B200" s="10">
        <v>42178</v>
      </c>
      <c r="C200" s="8" t="s">
        <v>832</v>
      </c>
      <c r="D200" s="10" t="s">
        <v>776</v>
      </c>
      <c r="E200" s="8" t="s">
        <v>98</v>
      </c>
      <c r="F200" s="8" t="s">
        <v>318</v>
      </c>
      <c r="G200" s="8" t="s">
        <v>319</v>
      </c>
      <c r="H200" s="151" t="s">
        <v>835</v>
      </c>
      <c r="I200">
        <v>72</v>
      </c>
      <c r="J200" s="8" t="s">
        <v>222</v>
      </c>
      <c r="K200" s="3">
        <v>4.5</v>
      </c>
      <c r="L200">
        <v>231</v>
      </c>
      <c r="M200" s="3">
        <v>36.966666666666669</v>
      </c>
      <c r="N200" s="3">
        <v>8.2148148148148152</v>
      </c>
      <c r="O200" s="156">
        <v>-0.67407407407407405</v>
      </c>
      <c r="P200">
        <v>65</v>
      </c>
      <c r="Q200">
        <v>137</v>
      </c>
    </row>
    <row r="201" spans="1:19" x14ac:dyDescent="0.2">
      <c r="A201" t="s">
        <v>540</v>
      </c>
      <c r="B201" s="10">
        <v>42178</v>
      </c>
      <c r="C201" s="8" t="s">
        <v>832</v>
      </c>
      <c r="D201" s="10" t="s">
        <v>776</v>
      </c>
      <c r="E201" s="8" t="s">
        <v>98</v>
      </c>
      <c r="F201" s="8" t="s">
        <v>351</v>
      </c>
      <c r="G201" s="8" t="s">
        <v>350</v>
      </c>
      <c r="H201" s="151" t="s">
        <v>836</v>
      </c>
      <c r="I201">
        <v>129</v>
      </c>
      <c r="J201" s="8" t="s">
        <v>222</v>
      </c>
      <c r="K201" s="3">
        <v>4.5</v>
      </c>
      <c r="L201">
        <v>231</v>
      </c>
      <c r="M201" s="3">
        <v>40.866666666666667</v>
      </c>
      <c r="N201" s="3">
        <v>9.0814814814814824</v>
      </c>
      <c r="O201" s="156">
        <v>0.19259259259259309</v>
      </c>
      <c r="P201">
        <v>97</v>
      </c>
      <c r="Q201">
        <v>137</v>
      </c>
    </row>
    <row r="202" spans="1:19" x14ac:dyDescent="0.2">
      <c r="A202" t="s">
        <v>549</v>
      </c>
      <c r="B202" s="10">
        <v>42178</v>
      </c>
      <c r="C202" s="8" t="s">
        <v>832</v>
      </c>
      <c r="D202" s="10" t="s">
        <v>776</v>
      </c>
      <c r="E202" s="8" t="s">
        <v>98</v>
      </c>
      <c r="F202" s="8" t="s">
        <v>324</v>
      </c>
      <c r="G202" s="8" t="s">
        <v>323</v>
      </c>
      <c r="H202" s="151" t="s">
        <v>837</v>
      </c>
      <c r="I202">
        <v>162</v>
      </c>
      <c r="J202" s="8" t="s">
        <v>222</v>
      </c>
      <c r="K202" s="3">
        <v>4.5</v>
      </c>
      <c r="L202">
        <v>231</v>
      </c>
      <c r="M202" s="3">
        <v>43.016666666666666</v>
      </c>
      <c r="N202" s="3">
        <v>9.5592592592592585</v>
      </c>
      <c r="O202" s="156">
        <v>0.67037037037036917</v>
      </c>
      <c r="P202">
        <v>114</v>
      </c>
      <c r="Q202">
        <v>137</v>
      </c>
    </row>
    <row r="203" spans="1:19" x14ac:dyDescent="0.2">
      <c r="A203" t="s">
        <v>538</v>
      </c>
      <c r="B203" s="10">
        <v>42178</v>
      </c>
      <c r="C203" s="8" t="s">
        <v>832</v>
      </c>
      <c r="D203" s="10" t="s">
        <v>776</v>
      </c>
      <c r="E203" s="8" t="s">
        <v>98</v>
      </c>
      <c r="F203" s="8" t="s">
        <v>473</v>
      </c>
      <c r="G203" s="8" t="s">
        <v>319</v>
      </c>
      <c r="H203" s="151" t="s">
        <v>838</v>
      </c>
      <c r="I203">
        <v>175</v>
      </c>
      <c r="J203" s="8" t="s">
        <v>222</v>
      </c>
      <c r="K203" s="3">
        <v>4.5</v>
      </c>
      <c r="L203">
        <v>231</v>
      </c>
      <c r="M203" s="3">
        <v>44.733333333333334</v>
      </c>
      <c r="N203" s="3">
        <v>9.9407407407407415</v>
      </c>
      <c r="O203" s="156">
        <v>1.0518518518518523</v>
      </c>
      <c r="P203">
        <v>120</v>
      </c>
      <c r="Q203">
        <v>137</v>
      </c>
    </row>
    <row r="204" spans="1:19" x14ac:dyDescent="0.2">
      <c r="A204" t="s">
        <v>565</v>
      </c>
      <c r="B204" s="10">
        <v>42183</v>
      </c>
      <c r="C204" s="8" t="s">
        <v>856</v>
      </c>
      <c r="D204" s="10" t="s">
        <v>449</v>
      </c>
      <c r="E204" s="8" t="s">
        <v>268</v>
      </c>
      <c r="F204" s="8" t="s">
        <v>275</v>
      </c>
      <c r="G204" s="8" t="s">
        <v>276</v>
      </c>
      <c r="H204" s="152" t="s">
        <v>857</v>
      </c>
      <c r="I204">
        <v>1020</v>
      </c>
      <c r="J204" t="s">
        <v>361</v>
      </c>
      <c r="K204" s="3">
        <v>6.2137099999999998</v>
      </c>
      <c r="L204">
        <v>1381</v>
      </c>
      <c r="M204" s="3">
        <v>65.933333333333337</v>
      </c>
      <c r="N204" s="3">
        <v>10.610944722771636</v>
      </c>
      <c r="O204" s="156">
        <v>1.4376810847840247</v>
      </c>
      <c r="Q204">
        <v>0</v>
      </c>
    </row>
    <row r="205" spans="1:19" x14ac:dyDescent="0.2">
      <c r="A205" t="s">
        <v>540</v>
      </c>
      <c r="B205" s="10">
        <v>42183</v>
      </c>
      <c r="C205" s="8" t="s">
        <v>625</v>
      </c>
      <c r="D205" s="10" t="s">
        <v>449</v>
      </c>
      <c r="E205" s="8" t="s">
        <v>98</v>
      </c>
      <c r="F205" s="8" t="s">
        <v>351</v>
      </c>
      <c r="G205" s="8" t="s">
        <v>350</v>
      </c>
      <c r="H205" s="152" t="s">
        <v>841</v>
      </c>
      <c r="I205">
        <v>212</v>
      </c>
      <c r="J205" t="s">
        <v>222</v>
      </c>
      <c r="K205" s="3">
        <v>13.1</v>
      </c>
      <c r="L205">
        <v>1806</v>
      </c>
      <c r="M205" s="3">
        <v>99.3</v>
      </c>
      <c r="N205" s="3">
        <v>7.5801526717557248</v>
      </c>
      <c r="O205" s="156">
        <v>-1.4656488549618327</v>
      </c>
      <c r="P205">
        <v>205</v>
      </c>
      <c r="Q205">
        <v>1198</v>
      </c>
      <c r="R205">
        <v>14</v>
      </c>
      <c r="S205">
        <v>125</v>
      </c>
    </row>
    <row r="206" spans="1:19" x14ac:dyDescent="0.2">
      <c r="A206" t="s">
        <v>560</v>
      </c>
      <c r="B206" s="10">
        <v>42183</v>
      </c>
      <c r="C206" s="8" t="s">
        <v>625</v>
      </c>
      <c r="D206" s="10" t="s">
        <v>449</v>
      </c>
      <c r="E206" s="8" t="s">
        <v>98</v>
      </c>
      <c r="F206" s="8" t="s">
        <v>346</v>
      </c>
      <c r="G206" s="8" t="s">
        <v>345</v>
      </c>
      <c r="H206" s="152" t="s">
        <v>849</v>
      </c>
      <c r="I206">
        <v>261</v>
      </c>
      <c r="J206" t="s">
        <v>222</v>
      </c>
      <c r="K206" s="3">
        <v>13.1</v>
      </c>
      <c r="L206">
        <v>1806</v>
      </c>
      <c r="M206" s="3">
        <v>100.55</v>
      </c>
      <c r="N206" s="3">
        <v>7.6755725190839694</v>
      </c>
      <c r="O206" s="156">
        <v>-1.3702290076335881</v>
      </c>
      <c r="P206">
        <v>248</v>
      </c>
      <c r="Q206">
        <v>1198</v>
      </c>
      <c r="R206">
        <v>17</v>
      </c>
      <c r="S206">
        <v>125</v>
      </c>
    </row>
    <row r="207" spans="1:19" x14ac:dyDescent="0.2">
      <c r="A207" t="s">
        <v>558</v>
      </c>
      <c r="B207" s="10">
        <v>42183</v>
      </c>
      <c r="C207" s="8" t="s">
        <v>625</v>
      </c>
      <c r="D207" s="10" t="s">
        <v>449</v>
      </c>
      <c r="E207" s="8" t="s">
        <v>98</v>
      </c>
      <c r="F207" s="8" t="s">
        <v>338</v>
      </c>
      <c r="G207" t="s">
        <v>347</v>
      </c>
      <c r="H207" s="152" t="s">
        <v>850</v>
      </c>
      <c r="I207">
        <v>368</v>
      </c>
      <c r="J207" t="s">
        <v>222</v>
      </c>
      <c r="K207" s="3">
        <v>13.1</v>
      </c>
      <c r="L207">
        <v>1806</v>
      </c>
      <c r="M207" s="3">
        <v>103.66666666666667</v>
      </c>
      <c r="N207" s="3">
        <v>7.9134860050890588</v>
      </c>
      <c r="O207" s="156">
        <v>-1.1323155216284988</v>
      </c>
      <c r="P207">
        <v>347</v>
      </c>
      <c r="Q207">
        <v>1198</v>
      </c>
      <c r="R207">
        <v>31</v>
      </c>
      <c r="S207">
        <v>125</v>
      </c>
    </row>
    <row r="208" spans="1:19" x14ac:dyDescent="0.2">
      <c r="A208" t="s">
        <v>542</v>
      </c>
      <c r="B208" s="10">
        <v>42183</v>
      </c>
      <c r="C208" s="8" t="s">
        <v>625</v>
      </c>
      <c r="D208" s="10" t="s">
        <v>449</v>
      </c>
      <c r="E208" s="8" t="s">
        <v>98</v>
      </c>
      <c r="F208" s="8" t="s">
        <v>261</v>
      </c>
      <c r="G208" s="8" t="s">
        <v>262</v>
      </c>
      <c r="H208" s="152" t="s">
        <v>843</v>
      </c>
      <c r="I208">
        <v>757</v>
      </c>
      <c r="J208" t="s">
        <v>222</v>
      </c>
      <c r="K208" s="3">
        <v>13.1</v>
      </c>
      <c r="L208">
        <v>1806</v>
      </c>
      <c r="M208" s="3">
        <v>113.91666666666667</v>
      </c>
      <c r="N208" s="3">
        <v>8.6959287531806631</v>
      </c>
      <c r="O208" s="156">
        <v>-0.3498727735368945</v>
      </c>
      <c r="P208">
        <v>642</v>
      </c>
      <c r="Q208">
        <v>1198</v>
      </c>
      <c r="R208">
        <v>66</v>
      </c>
      <c r="S208">
        <v>125</v>
      </c>
    </row>
    <row r="209" spans="1:20" x14ac:dyDescent="0.2">
      <c r="A209" t="s">
        <v>541</v>
      </c>
      <c r="B209" s="10">
        <v>42183</v>
      </c>
      <c r="C209" s="8" t="s">
        <v>625</v>
      </c>
      <c r="D209" s="10" t="s">
        <v>449</v>
      </c>
      <c r="E209" s="8" t="s">
        <v>268</v>
      </c>
      <c r="F209" s="8" t="s">
        <v>265</v>
      </c>
      <c r="G209" s="8" t="s">
        <v>266</v>
      </c>
      <c r="H209" s="152" t="s">
        <v>843</v>
      </c>
      <c r="I209">
        <v>758</v>
      </c>
      <c r="J209" t="s">
        <v>327</v>
      </c>
      <c r="K209" s="3">
        <v>13.1</v>
      </c>
      <c r="L209">
        <v>1806</v>
      </c>
      <c r="M209" s="3">
        <v>113.91666666666667</v>
      </c>
      <c r="N209" s="3">
        <v>8.6959287531806631</v>
      </c>
      <c r="O209" s="156">
        <v>-0.3498727735368945</v>
      </c>
      <c r="P209">
        <v>116</v>
      </c>
      <c r="Q209">
        <v>608</v>
      </c>
      <c r="R209">
        <v>13</v>
      </c>
      <c r="S209">
        <v>85</v>
      </c>
    </row>
    <row r="210" spans="1:20" x14ac:dyDescent="0.2">
      <c r="A210" t="s">
        <v>544</v>
      </c>
      <c r="B210" s="10">
        <v>42183</v>
      </c>
      <c r="C210" s="8" t="s">
        <v>625</v>
      </c>
      <c r="D210" s="10" t="s">
        <v>449</v>
      </c>
      <c r="E210" s="8" t="s">
        <v>98</v>
      </c>
      <c r="F210" s="8" t="s">
        <v>330</v>
      </c>
      <c r="G210" s="8" t="s">
        <v>331</v>
      </c>
      <c r="H210" s="152" t="s">
        <v>845</v>
      </c>
      <c r="I210">
        <v>840</v>
      </c>
      <c r="J210" t="s">
        <v>333</v>
      </c>
      <c r="K210" s="3">
        <v>13.1</v>
      </c>
      <c r="L210">
        <v>1806</v>
      </c>
      <c r="M210" s="3">
        <v>115.9</v>
      </c>
      <c r="N210" s="3">
        <v>8.8473282442748094</v>
      </c>
      <c r="O210" s="156">
        <v>-0.1984732824427482</v>
      </c>
      <c r="P210">
        <v>700</v>
      </c>
      <c r="Q210">
        <v>1198</v>
      </c>
      <c r="R210">
        <v>139</v>
      </c>
      <c r="S210">
        <v>223</v>
      </c>
    </row>
    <row r="211" spans="1:20" x14ac:dyDescent="0.2">
      <c r="A211" t="s">
        <v>548</v>
      </c>
      <c r="B211" s="10">
        <v>42183</v>
      </c>
      <c r="C211" s="8" t="s">
        <v>625</v>
      </c>
      <c r="D211" s="10" t="s">
        <v>449</v>
      </c>
      <c r="E211" s="8" t="s">
        <v>268</v>
      </c>
      <c r="F211" s="8" t="s">
        <v>256</v>
      </c>
      <c r="G211" s="8" t="s">
        <v>257</v>
      </c>
      <c r="H211" s="152" t="s">
        <v>844</v>
      </c>
      <c r="I211">
        <v>835</v>
      </c>
      <c r="J211" t="s">
        <v>327</v>
      </c>
      <c r="K211" s="3">
        <v>13.1</v>
      </c>
      <c r="L211">
        <v>1806</v>
      </c>
      <c r="M211" s="3">
        <v>115.96666666666667</v>
      </c>
      <c r="N211" s="3">
        <v>8.8524173027989832</v>
      </c>
      <c r="O211" s="156">
        <v>-0.19338422391857435</v>
      </c>
      <c r="P211">
        <v>137</v>
      </c>
      <c r="Q211">
        <v>608</v>
      </c>
      <c r="R211">
        <v>15</v>
      </c>
      <c r="S211">
        <v>85</v>
      </c>
    </row>
    <row r="212" spans="1:20" x14ac:dyDescent="0.2">
      <c r="A212" t="s">
        <v>538</v>
      </c>
      <c r="B212" s="10">
        <v>42183</v>
      </c>
      <c r="C212" s="8" t="s">
        <v>625</v>
      </c>
      <c r="D212" s="10" t="s">
        <v>449</v>
      </c>
      <c r="E212" s="8" t="s">
        <v>98</v>
      </c>
      <c r="F212" s="8" t="s">
        <v>473</v>
      </c>
      <c r="G212" s="8" t="s">
        <v>319</v>
      </c>
      <c r="H212" s="152" t="s">
        <v>846</v>
      </c>
      <c r="I212">
        <v>879</v>
      </c>
      <c r="J212" t="s">
        <v>222</v>
      </c>
      <c r="K212" s="3">
        <v>13.1</v>
      </c>
      <c r="L212">
        <v>1806</v>
      </c>
      <c r="M212" s="3">
        <v>116.8</v>
      </c>
      <c r="N212" s="3">
        <v>8.9160305343511457</v>
      </c>
      <c r="O212" s="156">
        <v>-0.12977099236641187</v>
      </c>
      <c r="P212">
        <v>727</v>
      </c>
      <c r="Q212">
        <v>1198</v>
      </c>
      <c r="R212">
        <v>80</v>
      </c>
      <c r="S212">
        <v>125</v>
      </c>
      <c r="T212" t="s">
        <v>854</v>
      </c>
    </row>
    <row r="213" spans="1:20" x14ac:dyDescent="0.2">
      <c r="A213" t="s">
        <v>543</v>
      </c>
      <c r="B213" s="10">
        <v>42183</v>
      </c>
      <c r="C213" s="8" t="s">
        <v>625</v>
      </c>
      <c r="D213" s="10" t="s">
        <v>449</v>
      </c>
      <c r="E213" s="8" t="s">
        <v>268</v>
      </c>
      <c r="F213" s="8" t="s">
        <v>271</v>
      </c>
      <c r="G213" s="8" t="s">
        <v>269</v>
      </c>
      <c r="H213" s="152" t="s">
        <v>846</v>
      </c>
      <c r="I213">
        <v>880</v>
      </c>
      <c r="J213" t="s">
        <v>328</v>
      </c>
      <c r="K213" s="3">
        <v>13.1</v>
      </c>
      <c r="L213">
        <v>1806</v>
      </c>
      <c r="M213" s="3">
        <v>116.8</v>
      </c>
      <c r="N213" s="3">
        <v>8.9160305343511457</v>
      </c>
      <c r="O213" s="156">
        <v>-0.12977099236641187</v>
      </c>
      <c r="P213">
        <v>153</v>
      </c>
      <c r="Q213">
        <v>608</v>
      </c>
      <c r="R213">
        <v>38</v>
      </c>
      <c r="S213">
        <v>128</v>
      </c>
    </row>
    <row r="214" spans="1:20" x14ac:dyDescent="0.2">
      <c r="A214" t="s">
        <v>555</v>
      </c>
      <c r="B214" s="10">
        <v>42183</v>
      </c>
      <c r="C214" s="8" t="s">
        <v>625</v>
      </c>
      <c r="D214" s="10" t="s">
        <v>449</v>
      </c>
      <c r="E214" s="8" t="s">
        <v>268</v>
      </c>
      <c r="F214" s="8" t="s">
        <v>272</v>
      </c>
      <c r="G214" s="8" t="s">
        <v>273</v>
      </c>
      <c r="H214" s="152" t="s">
        <v>847</v>
      </c>
      <c r="I214">
        <v>929</v>
      </c>
      <c r="J214" t="s">
        <v>328</v>
      </c>
      <c r="K214" s="3">
        <v>13.1</v>
      </c>
      <c r="L214">
        <v>1806</v>
      </c>
      <c r="M214" s="3">
        <v>119.35</v>
      </c>
      <c r="N214" s="3">
        <v>9.1106870229007626</v>
      </c>
      <c r="O214" s="156">
        <v>6.4885496183205049E-2</v>
      </c>
      <c r="P214">
        <v>171</v>
      </c>
      <c r="Q214">
        <v>608</v>
      </c>
      <c r="R214">
        <v>44</v>
      </c>
      <c r="S214">
        <v>128</v>
      </c>
    </row>
    <row r="215" spans="1:20" x14ac:dyDescent="0.2">
      <c r="A215" t="s">
        <v>551</v>
      </c>
      <c r="B215" s="10">
        <v>42183</v>
      </c>
      <c r="C215" s="8" t="s">
        <v>625</v>
      </c>
      <c r="D215" s="10" t="s">
        <v>449</v>
      </c>
      <c r="E215" s="8" t="s">
        <v>98</v>
      </c>
      <c r="F215" s="8" t="s">
        <v>338</v>
      </c>
      <c r="G215" s="8" t="s">
        <v>339</v>
      </c>
      <c r="H215" s="152" t="s">
        <v>842</v>
      </c>
      <c r="I215">
        <v>1063</v>
      </c>
      <c r="J215" t="s">
        <v>333</v>
      </c>
      <c r="K215" s="3">
        <v>13.1</v>
      </c>
      <c r="L215">
        <v>1806</v>
      </c>
      <c r="M215" s="3">
        <v>122.36666666666666</v>
      </c>
      <c r="N215" s="3">
        <v>9.3409669211195929</v>
      </c>
      <c r="O215" s="156">
        <v>0.29516539440203537</v>
      </c>
      <c r="P215">
        <v>838</v>
      </c>
      <c r="Q215">
        <v>1198</v>
      </c>
      <c r="R215">
        <v>165</v>
      </c>
      <c r="S215">
        <v>223</v>
      </c>
    </row>
    <row r="216" spans="1:20" x14ac:dyDescent="0.2">
      <c r="A216" t="s">
        <v>562</v>
      </c>
      <c r="B216" s="10">
        <v>42183</v>
      </c>
      <c r="C216" s="8" t="s">
        <v>625</v>
      </c>
      <c r="D216" s="10" t="s">
        <v>449</v>
      </c>
      <c r="E216" s="8" t="s">
        <v>268</v>
      </c>
      <c r="F216" s="8" t="s">
        <v>498</v>
      </c>
      <c r="G216" s="8" t="s">
        <v>499</v>
      </c>
      <c r="H216" s="152" t="s">
        <v>851</v>
      </c>
      <c r="I216">
        <v>1537</v>
      </c>
      <c r="J216" t="s">
        <v>361</v>
      </c>
      <c r="K216" s="3">
        <v>13.1</v>
      </c>
      <c r="L216">
        <v>1806</v>
      </c>
      <c r="M216" s="3">
        <v>143.13333333333333</v>
      </c>
      <c r="N216" s="3">
        <v>10.926208651399492</v>
      </c>
      <c r="O216" s="156">
        <v>1.8804071246819341</v>
      </c>
      <c r="P216">
        <v>442</v>
      </c>
      <c r="Q216">
        <v>608</v>
      </c>
      <c r="R216">
        <v>35</v>
      </c>
      <c r="S216">
        <v>45</v>
      </c>
    </row>
    <row r="217" spans="1:20" x14ac:dyDescent="0.2">
      <c r="A217" t="s">
        <v>891</v>
      </c>
      <c r="B217" s="10">
        <v>42183</v>
      </c>
      <c r="C217" s="8" t="s">
        <v>625</v>
      </c>
      <c r="D217" s="10" t="s">
        <v>449</v>
      </c>
      <c r="E217" s="8" t="s">
        <v>98</v>
      </c>
      <c r="F217" s="8" t="s">
        <v>808</v>
      </c>
      <c r="G217" s="8" t="s">
        <v>809</v>
      </c>
      <c r="H217" s="152" t="s">
        <v>852</v>
      </c>
      <c r="I217">
        <v>1595</v>
      </c>
      <c r="J217" t="s">
        <v>827</v>
      </c>
      <c r="K217" s="3">
        <v>13.1</v>
      </c>
      <c r="L217">
        <v>1806</v>
      </c>
      <c r="M217" s="3">
        <v>149.53333333333333</v>
      </c>
      <c r="N217" s="3">
        <v>11.414758269720101</v>
      </c>
      <c r="O217" s="156">
        <v>2.3689567430025438</v>
      </c>
      <c r="P217">
        <v>1117</v>
      </c>
      <c r="Q217">
        <v>1198</v>
      </c>
      <c r="R217">
        <v>159</v>
      </c>
      <c r="S217">
        <v>169</v>
      </c>
      <c r="T217" t="s">
        <v>855</v>
      </c>
    </row>
    <row r="218" spans="1:20" x14ac:dyDescent="0.2">
      <c r="A218" t="s">
        <v>907</v>
      </c>
      <c r="B218" s="10">
        <v>42183</v>
      </c>
      <c r="C218" s="8" t="s">
        <v>625</v>
      </c>
      <c r="D218" s="10" t="s">
        <v>449</v>
      </c>
      <c r="E218" s="8" t="s">
        <v>268</v>
      </c>
      <c r="F218" s="8" t="s">
        <v>848</v>
      </c>
      <c r="G218" s="8" t="s">
        <v>809</v>
      </c>
      <c r="H218" s="152" t="s">
        <v>853</v>
      </c>
      <c r="I218">
        <v>1596</v>
      </c>
      <c r="J218" t="s">
        <v>328</v>
      </c>
      <c r="K218" s="3">
        <v>13.1</v>
      </c>
      <c r="L218">
        <v>1806</v>
      </c>
      <c r="M218" s="3">
        <v>149.56666666666666</v>
      </c>
      <c r="N218" s="3">
        <v>11.417302798982188</v>
      </c>
      <c r="O218" s="156">
        <v>2.3715012722646307</v>
      </c>
      <c r="P218">
        <v>479</v>
      </c>
      <c r="Q218">
        <v>608</v>
      </c>
      <c r="R218">
        <v>103</v>
      </c>
      <c r="S218">
        <v>128</v>
      </c>
    </row>
    <row r="219" spans="1:20" x14ac:dyDescent="0.2">
      <c r="A219" t="s">
        <v>546</v>
      </c>
      <c r="B219" s="10">
        <v>42183</v>
      </c>
      <c r="C219" s="8" t="s">
        <v>859</v>
      </c>
      <c r="D219" s="10" t="s">
        <v>449</v>
      </c>
      <c r="E219" s="8" t="s">
        <v>268</v>
      </c>
      <c r="F219" s="8" t="s">
        <v>349</v>
      </c>
      <c r="G219" s="8" t="s">
        <v>348</v>
      </c>
      <c r="H219" s="152" t="s">
        <v>860</v>
      </c>
      <c r="I219">
        <v>79</v>
      </c>
      <c r="J219" t="s">
        <v>360</v>
      </c>
      <c r="K219" s="3">
        <v>10.199999999999999</v>
      </c>
      <c r="L219">
        <v>206</v>
      </c>
      <c r="M219" s="3">
        <v>86.516666666666666</v>
      </c>
      <c r="N219" s="3">
        <v>8.4820261437908506</v>
      </c>
      <c r="O219" s="156">
        <v>-0.53758169934640421</v>
      </c>
      <c r="P219">
        <v>10</v>
      </c>
      <c r="Q219">
        <v>77</v>
      </c>
      <c r="R219">
        <v>2</v>
      </c>
      <c r="S219">
        <v>17</v>
      </c>
    </row>
    <row r="220" spans="1:20" x14ac:dyDescent="0.2">
      <c r="A220" t="s">
        <v>544</v>
      </c>
      <c r="B220" s="10">
        <v>42186</v>
      </c>
      <c r="C220" s="8" t="s">
        <v>865</v>
      </c>
      <c r="D220" s="10" t="s">
        <v>776</v>
      </c>
      <c r="E220" s="8" t="s">
        <v>98</v>
      </c>
      <c r="F220" s="8" t="s">
        <v>330</v>
      </c>
      <c r="G220" s="8" t="s">
        <v>331</v>
      </c>
      <c r="H220" s="151" t="s">
        <v>866</v>
      </c>
      <c r="I220">
        <v>115</v>
      </c>
      <c r="J220" s="8" t="s">
        <v>333</v>
      </c>
      <c r="K220" s="3">
        <v>6.2137099999999998</v>
      </c>
      <c r="L220">
        <v>225</v>
      </c>
      <c r="M220" s="3">
        <v>53.583333333333336</v>
      </c>
      <c r="N220" s="3">
        <v>8.623404267874319</v>
      </c>
      <c r="O220" s="156">
        <v>1.341120414910435E-2</v>
      </c>
      <c r="Q220">
        <v>0</v>
      </c>
    </row>
    <row r="221" spans="1:20" x14ac:dyDescent="0.2">
      <c r="A221" t="s">
        <v>551</v>
      </c>
      <c r="B221" s="10">
        <v>42186</v>
      </c>
      <c r="C221" s="8" t="s">
        <v>865</v>
      </c>
      <c r="D221" s="10" t="s">
        <v>776</v>
      </c>
      <c r="E221" s="8" t="s">
        <v>98</v>
      </c>
      <c r="F221" s="8" t="s">
        <v>338</v>
      </c>
      <c r="G221" s="8" t="s">
        <v>339</v>
      </c>
      <c r="H221" s="151" t="s">
        <v>867</v>
      </c>
      <c r="I221">
        <v>150</v>
      </c>
      <c r="J221" s="8" t="s">
        <v>333</v>
      </c>
      <c r="K221" s="3">
        <v>6.2137099999999998</v>
      </c>
      <c r="L221">
        <v>225</v>
      </c>
      <c r="M221" s="3">
        <v>57.43333333333333</v>
      </c>
      <c r="N221" s="3">
        <v>9.2430018995629553</v>
      </c>
      <c r="O221" s="156">
        <v>0.63300883583774059</v>
      </c>
      <c r="Q221">
        <v>0</v>
      </c>
    </row>
    <row r="222" spans="1:20" x14ac:dyDescent="0.2">
      <c r="A222" t="s">
        <v>549</v>
      </c>
      <c r="B222" s="10">
        <v>42186</v>
      </c>
      <c r="C222" s="8" t="s">
        <v>865</v>
      </c>
      <c r="D222" s="10" t="s">
        <v>776</v>
      </c>
      <c r="E222" s="8" t="s">
        <v>98</v>
      </c>
      <c r="F222" s="8" t="s">
        <v>324</v>
      </c>
      <c r="G222" s="8" t="s">
        <v>323</v>
      </c>
      <c r="H222" s="151" t="s">
        <v>868</v>
      </c>
      <c r="I222">
        <v>167</v>
      </c>
      <c r="J222" s="8" t="s">
        <v>222</v>
      </c>
      <c r="K222" s="3">
        <v>6.2137099999999998</v>
      </c>
      <c r="L222">
        <v>225</v>
      </c>
      <c r="M222" s="3">
        <v>59.533333333333331</v>
      </c>
      <c r="N222" s="3">
        <v>9.580964244120393</v>
      </c>
      <c r="O222" s="156">
        <v>0.97097118039517838</v>
      </c>
      <c r="Q222">
        <v>0</v>
      </c>
    </row>
    <row r="223" spans="1:20" x14ac:dyDescent="0.2">
      <c r="A223" t="s">
        <v>555</v>
      </c>
      <c r="B223" s="10">
        <v>42186</v>
      </c>
      <c r="C223" s="8" t="s">
        <v>865</v>
      </c>
      <c r="D223" s="10" t="s">
        <v>776</v>
      </c>
      <c r="E223" s="8" t="s">
        <v>268</v>
      </c>
      <c r="F223" s="8" t="s">
        <v>272</v>
      </c>
      <c r="G223" s="8" t="s">
        <v>273</v>
      </c>
      <c r="H223" s="151" t="s">
        <v>869</v>
      </c>
      <c r="I223">
        <v>172</v>
      </c>
      <c r="J223" s="8" t="s">
        <v>328</v>
      </c>
      <c r="K223" s="3">
        <v>6.2137099999999998</v>
      </c>
      <c r="L223">
        <v>225</v>
      </c>
      <c r="M223" s="3">
        <v>60.766666666666666</v>
      </c>
      <c r="N223" s="3">
        <v>9.7794500655271435</v>
      </c>
      <c r="O223" s="156">
        <v>1.1694570018019288</v>
      </c>
      <c r="Q223">
        <v>0</v>
      </c>
    </row>
    <row r="224" spans="1:20" x14ac:dyDescent="0.2">
      <c r="A224" t="s">
        <v>563</v>
      </c>
      <c r="B224" s="10">
        <v>42186</v>
      </c>
      <c r="C224" s="8" t="s">
        <v>865</v>
      </c>
      <c r="D224" s="10" t="s">
        <v>776</v>
      </c>
      <c r="E224" s="8" t="s">
        <v>98</v>
      </c>
      <c r="F224" s="8" t="s">
        <v>287</v>
      </c>
      <c r="G224" s="8" t="s">
        <v>288</v>
      </c>
      <c r="H224" s="151" t="s">
        <v>870</v>
      </c>
      <c r="I224">
        <v>174</v>
      </c>
      <c r="J224" s="8" t="s">
        <v>500</v>
      </c>
      <c r="K224" s="3">
        <v>6.2137099999999998</v>
      </c>
      <c r="L224">
        <v>225</v>
      </c>
      <c r="M224" s="3">
        <v>61.05</v>
      </c>
      <c r="N224" s="3">
        <v>9.8250481596340986</v>
      </c>
      <c r="O224" s="156">
        <v>1.2150550959088839</v>
      </c>
      <c r="Q224">
        <v>0</v>
      </c>
    </row>
    <row r="225" spans="1:17" x14ac:dyDescent="0.2">
      <c r="A225" t="s">
        <v>546</v>
      </c>
      <c r="B225" s="10">
        <v>42186</v>
      </c>
      <c r="C225" s="8" t="s">
        <v>873</v>
      </c>
      <c r="D225" s="10" t="s">
        <v>449</v>
      </c>
      <c r="E225" s="8" t="s">
        <v>268</v>
      </c>
      <c r="F225" s="8" t="s">
        <v>349</v>
      </c>
      <c r="G225" s="8" t="s">
        <v>348</v>
      </c>
      <c r="H225" s="152" t="s">
        <v>876</v>
      </c>
      <c r="J225" s="8" t="s">
        <v>274</v>
      </c>
      <c r="K225" s="3">
        <v>1</v>
      </c>
      <c r="L225">
        <v>0</v>
      </c>
      <c r="M225" s="3">
        <v>6.65</v>
      </c>
      <c r="N225" s="3">
        <v>6.65</v>
      </c>
      <c r="O225" s="156">
        <v>6.65</v>
      </c>
      <c r="Q225">
        <v>0</v>
      </c>
    </row>
    <row r="226" spans="1:17" x14ac:dyDescent="0.2">
      <c r="A226" t="s">
        <v>568</v>
      </c>
      <c r="B226" s="10">
        <v>42186</v>
      </c>
      <c r="C226" s="8" t="s">
        <v>873</v>
      </c>
      <c r="D226" s="10" t="s">
        <v>449</v>
      </c>
      <c r="E226" s="8" t="s">
        <v>98</v>
      </c>
      <c r="F226" s="8" t="s">
        <v>353</v>
      </c>
      <c r="G226" s="8" t="s">
        <v>352</v>
      </c>
      <c r="H226" s="152" t="s">
        <v>877</v>
      </c>
      <c r="J226" s="8" t="s">
        <v>286</v>
      </c>
      <c r="K226" s="3">
        <v>1</v>
      </c>
      <c r="L226">
        <v>0</v>
      </c>
      <c r="M226" s="3">
        <v>6.666666666666667</v>
      </c>
      <c r="N226" s="3">
        <v>6.666666666666667</v>
      </c>
      <c r="O226" s="156">
        <v>6.666666666666667</v>
      </c>
      <c r="Q226">
        <v>0</v>
      </c>
    </row>
    <row r="227" spans="1:17" x14ac:dyDescent="0.2">
      <c r="A227" t="s">
        <v>567</v>
      </c>
      <c r="B227" s="10">
        <v>42186</v>
      </c>
      <c r="C227" s="8" t="s">
        <v>873</v>
      </c>
      <c r="D227" s="10" t="s">
        <v>449</v>
      </c>
      <c r="E227" s="8" t="s">
        <v>268</v>
      </c>
      <c r="F227" s="8" t="s">
        <v>356</v>
      </c>
      <c r="G227" s="8" t="s">
        <v>352</v>
      </c>
      <c r="H227" s="152" t="s">
        <v>875</v>
      </c>
      <c r="J227" t="s">
        <v>286</v>
      </c>
      <c r="K227" s="3">
        <v>1</v>
      </c>
      <c r="L227">
        <v>0</v>
      </c>
      <c r="M227" s="3">
        <v>9.15</v>
      </c>
      <c r="N227" s="3">
        <v>9.15</v>
      </c>
      <c r="O227" s="156">
        <v>9.15</v>
      </c>
      <c r="Q227">
        <v>0</v>
      </c>
    </row>
    <row r="228" spans="1:17" x14ac:dyDescent="0.2">
      <c r="A228" t="s">
        <v>539</v>
      </c>
      <c r="B228" s="10">
        <v>42190</v>
      </c>
      <c r="C228" s="8" t="s">
        <v>874</v>
      </c>
      <c r="D228" s="10" t="s">
        <v>892</v>
      </c>
      <c r="F228" s="8" t="s">
        <v>318</v>
      </c>
      <c r="G228" s="8" t="s">
        <v>319</v>
      </c>
      <c r="H228" s="152" t="s">
        <v>882</v>
      </c>
      <c r="I228">
        <v>187</v>
      </c>
      <c r="J228" t="s">
        <v>263</v>
      </c>
      <c r="K228" s="3">
        <v>10</v>
      </c>
      <c r="L228">
        <v>0</v>
      </c>
      <c r="M228" s="3">
        <v>75.166666666666671</v>
      </c>
      <c r="N228" s="3">
        <v>7.5166666666666675</v>
      </c>
      <c r="O228" s="156">
        <v>7.5166666666666675</v>
      </c>
      <c r="Q228">
        <v>0</v>
      </c>
    </row>
    <row r="229" spans="1:17" x14ac:dyDescent="0.2">
      <c r="A229" t="s">
        <v>541</v>
      </c>
      <c r="B229" s="10">
        <v>42190</v>
      </c>
      <c r="C229" s="8" t="s">
        <v>874</v>
      </c>
      <c r="D229" s="10" t="s">
        <v>892</v>
      </c>
      <c r="F229" s="8" t="s">
        <v>265</v>
      </c>
      <c r="G229" s="8" t="s">
        <v>266</v>
      </c>
      <c r="H229" s="152" t="s">
        <v>883</v>
      </c>
      <c r="I229">
        <v>382</v>
      </c>
      <c r="J229" t="s">
        <v>327</v>
      </c>
      <c r="K229" s="3">
        <v>10</v>
      </c>
      <c r="L229">
        <v>0</v>
      </c>
      <c r="M229" s="3">
        <v>84.566666666666663</v>
      </c>
      <c r="N229" s="3">
        <v>8.456666666666667</v>
      </c>
      <c r="O229" s="156">
        <v>8.456666666666667</v>
      </c>
      <c r="Q229">
        <v>0</v>
      </c>
    </row>
    <row r="230" spans="1:17" x14ac:dyDescent="0.2">
      <c r="A230" t="s">
        <v>542</v>
      </c>
      <c r="B230" s="10">
        <v>42190</v>
      </c>
      <c r="C230" s="8" t="s">
        <v>874</v>
      </c>
      <c r="D230" s="10" t="s">
        <v>892</v>
      </c>
      <c r="F230" s="8" t="s">
        <v>261</v>
      </c>
      <c r="G230" s="8" t="s">
        <v>262</v>
      </c>
      <c r="H230" s="152" t="s">
        <v>884</v>
      </c>
      <c r="I230">
        <v>383</v>
      </c>
      <c r="J230" t="s">
        <v>222</v>
      </c>
      <c r="K230" s="3">
        <v>10</v>
      </c>
      <c r="L230">
        <v>0</v>
      </c>
      <c r="M230" s="3">
        <v>84.583333333333329</v>
      </c>
      <c r="N230" s="3">
        <v>8.4583333333333321</v>
      </c>
      <c r="O230" s="156">
        <v>8.4583333333333321</v>
      </c>
      <c r="Q230">
        <v>0</v>
      </c>
    </row>
    <row r="231" spans="1:17" x14ac:dyDescent="0.2">
      <c r="A231" t="s">
        <v>538</v>
      </c>
      <c r="B231" s="10">
        <v>42190</v>
      </c>
      <c r="C231" s="8" t="s">
        <v>874</v>
      </c>
      <c r="D231" s="10" t="s">
        <v>892</v>
      </c>
      <c r="F231" s="8" t="s">
        <v>473</v>
      </c>
      <c r="G231" s="8" t="s">
        <v>319</v>
      </c>
      <c r="H231" s="152" t="s">
        <v>885</v>
      </c>
      <c r="I231">
        <v>426</v>
      </c>
      <c r="J231" t="s">
        <v>263</v>
      </c>
      <c r="K231" s="3">
        <v>10</v>
      </c>
      <c r="L231">
        <v>0</v>
      </c>
      <c r="M231" s="3">
        <v>87.516666666666666</v>
      </c>
      <c r="N231" s="3">
        <v>8.7516666666666669</v>
      </c>
      <c r="O231" s="156">
        <v>8.7516666666666669</v>
      </c>
      <c r="Q231">
        <v>0</v>
      </c>
    </row>
    <row r="232" spans="1:17" x14ac:dyDescent="0.2">
      <c r="A232" t="s">
        <v>544</v>
      </c>
      <c r="B232" s="10">
        <v>42190</v>
      </c>
      <c r="C232" s="8" t="s">
        <v>874</v>
      </c>
      <c r="D232" s="10" t="s">
        <v>892</v>
      </c>
      <c r="F232" s="8" t="s">
        <v>330</v>
      </c>
      <c r="G232" s="8" t="s">
        <v>331</v>
      </c>
      <c r="H232" s="152" t="s">
        <v>886</v>
      </c>
      <c r="I232">
        <v>530</v>
      </c>
      <c r="J232" t="s">
        <v>270</v>
      </c>
      <c r="K232" s="3">
        <v>10</v>
      </c>
      <c r="L232">
        <v>0</v>
      </c>
      <c r="M232" s="3">
        <v>94.983333333333334</v>
      </c>
      <c r="N232" s="3">
        <v>9.4983333333333331</v>
      </c>
      <c r="O232" s="156">
        <v>9.4983333333333331</v>
      </c>
      <c r="Q232">
        <v>0</v>
      </c>
    </row>
    <row r="233" spans="1:17" x14ac:dyDescent="0.2">
      <c r="A233" t="s">
        <v>908</v>
      </c>
      <c r="B233" s="10">
        <v>42190</v>
      </c>
      <c r="C233" s="8" t="s">
        <v>874</v>
      </c>
      <c r="D233" s="10" t="s">
        <v>892</v>
      </c>
      <c r="F233" s="8" t="s">
        <v>880</v>
      </c>
      <c r="G233" s="8" t="s">
        <v>881</v>
      </c>
      <c r="H233" s="152" t="s">
        <v>887</v>
      </c>
      <c r="I233">
        <v>642</v>
      </c>
      <c r="J233" t="s">
        <v>270</v>
      </c>
      <c r="K233" s="3">
        <v>10</v>
      </c>
      <c r="L233">
        <v>0</v>
      </c>
      <c r="M233" s="3">
        <v>103.6</v>
      </c>
      <c r="N233" s="3">
        <v>10.36</v>
      </c>
      <c r="O233" s="156">
        <v>10.36</v>
      </c>
      <c r="Q233">
        <v>0</v>
      </c>
    </row>
    <row r="234" spans="1:17" x14ac:dyDescent="0.2">
      <c r="A234" t="s">
        <v>566</v>
      </c>
      <c r="B234" s="10">
        <v>42190</v>
      </c>
      <c r="C234" s="8" t="s">
        <v>874</v>
      </c>
      <c r="D234" s="10" t="s">
        <v>892</v>
      </c>
      <c r="F234" s="8" t="s">
        <v>272</v>
      </c>
      <c r="G234" s="8" t="s">
        <v>290</v>
      </c>
      <c r="H234" s="152" t="s">
        <v>888</v>
      </c>
      <c r="I234">
        <v>660</v>
      </c>
      <c r="J234" t="s">
        <v>259</v>
      </c>
      <c r="K234" s="3">
        <v>10</v>
      </c>
      <c r="L234">
        <v>0</v>
      </c>
      <c r="M234" s="3">
        <v>105.38333333333334</v>
      </c>
      <c r="N234" s="3">
        <v>10.538333333333334</v>
      </c>
      <c r="O234" s="156">
        <v>10.538333333333334</v>
      </c>
      <c r="Q234">
        <v>0</v>
      </c>
    </row>
    <row r="235" spans="1:17" x14ac:dyDescent="0.2">
      <c r="A235" t="s">
        <v>565</v>
      </c>
      <c r="B235" s="10">
        <v>42190</v>
      </c>
      <c r="C235" s="8" t="s">
        <v>878</v>
      </c>
      <c r="D235" s="10" t="s">
        <v>892</v>
      </c>
      <c r="F235" s="8" t="s">
        <v>275</v>
      </c>
      <c r="G235" s="8" t="s">
        <v>276</v>
      </c>
      <c r="K235" s="3">
        <v>13.1</v>
      </c>
      <c r="L235">
        <v>0</v>
      </c>
      <c r="M235" s="3" t="s">
        <v>892</v>
      </c>
      <c r="N235" s="3" t="s">
        <v>892</v>
      </c>
      <c r="O235" s="156" t="s">
        <v>892</v>
      </c>
      <c r="Q235">
        <v>0</v>
      </c>
    </row>
    <row r="236" spans="1:17" x14ac:dyDescent="0.2">
      <c r="A236" t="s">
        <v>534</v>
      </c>
      <c r="B236" s="10">
        <v>42190</v>
      </c>
      <c r="C236" s="8" t="s">
        <v>878</v>
      </c>
      <c r="D236" s="10" t="s">
        <v>892</v>
      </c>
      <c r="F236" s="8" t="s">
        <v>489</v>
      </c>
      <c r="G236" s="8" t="s">
        <v>490</v>
      </c>
      <c r="K236" s="3">
        <v>13.1</v>
      </c>
      <c r="L236">
        <v>0</v>
      </c>
      <c r="M236" s="3" t="s">
        <v>892</v>
      </c>
      <c r="N236" s="3" t="s">
        <v>892</v>
      </c>
      <c r="O236" s="156" t="s">
        <v>892</v>
      </c>
      <c r="Q236">
        <v>0</v>
      </c>
    </row>
    <row r="237" spans="1:17" x14ac:dyDescent="0.2">
      <c r="A237" t="s">
        <v>902</v>
      </c>
      <c r="B237" s="10">
        <v>42190</v>
      </c>
      <c r="C237" s="8" t="s">
        <v>879</v>
      </c>
      <c r="D237" s="10" t="s">
        <v>892</v>
      </c>
      <c r="F237" s="8" t="s">
        <v>351</v>
      </c>
      <c r="G237" s="8" t="s">
        <v>344</v>
      </c>
      <c r="K237" s="3">
        <v>6.2137099999999998</v>
      </c>
      <c r="L237">
        <v>0</v>
      </c>
      <c r="M237" s="3" t="s">
        <v>892</v>
      </c>
      <c r="N237" s="3" t="s">
        <v>892</v>
      </c>
      <c r="O237" s="156" t="s">
        <v>892</v>
      </c>
      <c r="Q237">
        <v>0</v>
      </c>
    </row>
    <row r="238" spans="1:17" x14ac:dyDescent="0.2">
      <c r="A238" t="s">
        <v>903</v>
      </c>
      <c r="B238" s="10">
        <v>42190</v>
      </c>
      <c r="C238" s="8" t="s">
        <v>879</v>
      </c>
      <c r="D238" s="10" t="s">
        <v>892</v>
      </c>
      <c r="F238" s="8" t="s">
        <v>740</v>
      </c>
      <c r="G238" s="8" t="s">
        <v>741</v>
      </c>
      <c r="K238" s="3">
        <v>6.2137099999999998</v>
      </c>
      <c r="L238">
        <v>0</v>
      </c>
      <c r="M238" s="3" t="s">
        <v>892</v>
      </c>
      <c r="N238" s="3" t="s">
        <v>892</v>
      </c>
      <c r="O238" s="156" t="s">
        <v>892</v>
      </c>
      <c r="Q238">
        <v>0</v>
      </c>
    </row>
    <row r="239" spans="1:17" x14ac:dyDescent="0.2">
      <c r="A239" t="s">
        <v>892</v>
      </c>
      <c r="B239" s="10" t="s">
        <v>892</v>
      </c>
      <c r="C239" s="8"/>
      <c r="D239" s="10" t="s">
        <v>892</v>
      </c>
      <c r="K239" s="3" t="s">
        <v>892</v>
      </c>
      <c r="L239" t="s">
        <v>892</v>
      </c>
      <c r="M239" s="3" t="s">
        <v>892</v>
      </c>
      <c r="N239" s="3" t="s">
        <v>892</v>
      </c>
      <c r="O239" s="156" t="s">
        <v>892</v>
      </c>
      <c r="Q239" t="s">
        <v>892</v>
      </c>
    </row>
    <row r="240" spans="1:17" x14ac:dyDescent="0.2">
      <c r="A240" t="s">
        <v>892</v>
      </c>
      <c r="B240" s="10" t="s">
        <v>892</v>
      </c>
      <c r="C240" s="8"/>
      <c r="D240" s="10" t="s">
        <v>892</v>
      </c>
      <c r="K240" s="3" t="s">
        <v>892</v>
      </c>
      <c r="L240" t="s">
        <v>892</v>
      </c>
      <c r="M240" s="3" t="s">
        <v>892</v>
      </c>
      <c r="N240" s="3" t="s">
        <v>892</v>
      </c>
      <c r="O240" s="156" t="s">
        <v>892</v>
      </c>
      <c r="Q240" t="s">
        <v>892</v>
      </c>
    </row>
    <row r="241" spans="1:17" x14ac:dyDescent="0.2">
      <c r="A241" t="s">
        <v>892</v>
      </c>
      <c r="B241" s="10" t="s">
        <v>892</v>
      </c>
      <c r="D241" s="10" t="s">
        <v>892</v>
      </c>
      <c r="K241" s="3" t="s">
        <v>892</v>
      </c>
      <c r="L241" t="s">
        <v>892</v>
      </c>
      <c r="M241" s="3" t="s">
        <v>892</v>
      </c>
      <c r="N241" s="3" t="s">
        <v>892</v>
      </c>
      <c r="O241" s="156" t="s">
        <v>892</v>
      </c>
      <c r="Q241" t="s">
        <v>892</v>
      </c>
    </row>
    <row r="242" spans="1:17" x14ac:dyDescent="0.2">
      <c r="A242" t="s">
        <v>892</v>
      </c>
      <c r="B242" s="10" t="s">
        <v>892</v>
      </c>
      <c r="D242" s="10" t="s">
        <v>892</v>
      </c>
      <c r="K242" s="3" t="s">
        <v>892</v>
      </c>
      <c r="L242" t="s">
        <v>892</v>
      </c>
      <c r="M242" s="3" t="s">
        <v>892</v>
      </c>
      <c r="N242" s="3" t="s">
        <v>892</v>
      </c>
      <c r="O242" s="156" t="s">
        <v>892</v>
      </c>
      <c r="Q242" t="s">
        <v>892</v>
      </c>
    </row>
    <row r="243" spans="1:17" x14ac:dyDescent="0.2">
      <c r="A243" t="s">
        <v>892</v>
      </c>
      <c r="B243" s="10" t="s">
        <v>892</v>
      </c>
      <c r="D243" s="10" t="s">
        <v>892</v>
      </c>
      <c r="K243" s="3" t="s">
        <v>892</v>
      </c>
      <c r="L243" t="s">
        <v>892</v>
      </c>
      <c r="M243" s="3" t="s">
        <v>892</v>
      </c>
      <c r="N243" s="3" t="s">
        <v>892</v>
      </c>
      <c r="O243" s="156" t="s">
        <v>892</v>
      </c>
      <c r="Q243" t="s">
        <v>892</v>
      </c>
    </row>
    <row r="244" spans="1:17" x14ac:dyDescent="0.2">
      <c r="A244" t="s">
        <v>892</v>
      </c>
      <c r="B244" s="10" t="s">
        <v>892</v>
      </c>
      <c r="D244" s="10" t="s">
        <v>892</v>
      </c>
      <c r="K244" s="3" t="s">
        <v>892</v>
      </c>
      <c r="L244" t="s">
        <v>892</v>
      </c>
      <c r="M244" s="3" t="s">
        <v>892</v>
      </c>
      <c r="N244" s="3" t="s">
        <v>892</v>
      </c>
      <c r="O244" s="156" t="s">
        <v>892</v>
      </c>
      <c r="Q244" t="s">
        <v>892</v>
      </c>
    </row>
    <row r="245" spans="1:17" x14ac:dyDescent="0.2">
      <c r="A245" t="s">
        <v>892</v>
      </c>
      <c r="B245" s="10" t="s">
        <v>892</v>
      </c>
      <c r="D245" s="10" t="s">
        <v>892</v>
      </c>
      <c r="K245" s="3" t="s">
        <v>892</v>
      </c>
      <c r="L245" t="s">
        <v>892</v>
      </c>
      <c r="M245" s="3" t="s">
        <v>892</v>
      </c>
      <c r="N245" s="3" t="s">
        <v>892</v>
      </c>
      <c r="O245" s="156" t="s">
        <v>892</v>
      </c>
      <c r="Q245" t="s">
        <v>892</v>
      </c>
    </row>
    <row r="246" spans="1:17" x14ac:dyDescent="0.2">
      <c r="A246" t="s">
        <v>892</v>
      </c>
      <c r="B246" s="10" t="s">
        <v>892</v>
      </c>
      <c r="D246" s="10" t="s">
        <v>892</v>
      </c>
      <c r="K246" s="3" t="s">
        <v>892</v>
      </c>
      <c r="L246" t="s">
        <v>892</v>
      </c>
      <c r="M246" s="3" t="s">
        <v>892</v>
      </c>
      <c r="N246" s="3" t="s">
        <v>892</v>
      </c>
      <c r="O246" s="156" t="s">
        <v>892</v>
      </c>
      <c r="Q246" t="s">
        <v>892</v>
      </c>
    </row>
    <row r="247" spans="1:17" x14ac:dyDescent="0.2">
      <c r="A247" t="s">
        <v>892</v>
      </c>
      <c r="B247" s="10" t="s">
        <v>892</v>
      </c>
      <c r="D247" s="10" t="s">
        <v>892</v>
      </c>
      <c r="K247" s="3" t="s">
        <v>892</v>
      </c>
      <c r="L247" t="s">
        <v>892</v>
      </c>
      <c r="M247" s="3" t="s">
        <v>892</v>
      </c>
      <c r="N247" s="3" t="s">
        <v>892</v>
      </c>
      <c r="O247" s="156" t="s">
        <v>892</v>
      </c>
      <c r="Q247" t="s">
        <v>892</v>
      </c>
    </row>
    <row r="248" spans="1:17" x14ac:dyDescent="0.2">
      <c r="A248" t="s">
        <v>892</v>
      </c>
      <c r="B248" s="10" t="s">
        <v>892</v>
      </c>
      <c r="D248" s="10" t="s">
        <v>892</v>
      </c>
      <c r="K248" s="3" t="s">
        <v>892</v>
      </c>
      <c r="L248" t="s">
        <v>892</v>
      </c>
      <c r="M248" s="3" t="s">
        <v>892</v>
      </c>
      <c r="N248" s="3" t="s">
        <v>892</v>
      </c>
      <c r="O248" s="156" t="s">
        <v>892</v>
      </c>
      <c r="Q248" t="s">
        <v>892</v>
      </c>
    </row>
    <row r="249" spans="1:17" x14ac:dyDescent="0.2">
      <c r="A249" t="s">
        <v>892</v>
      </c>
      <c r="B249" s="10" t="s">
        <v>892</v>
      </c>
      <c r="D249" s="10" t="s">
        <v>892</v>
      </c>
      <c r="K249" s="3" t="s">
        <v>892</v>
      </c>
      <c r="L249" t="s">
        <v>892</v>
      </c>
      <c r="M249" s="3" t="s">
        <v>892</v>
      </c>
      <c r="N249" s="3" t="s">
        <v>892</v>
      </c>
      <c r="O249" s="156" t="s">
        <v>892</v>
      </c>
      <c r="Q249" t="s">
        <v>892</v>
      </c>
    </row>
    <row r="250" spans="1:17" x14ac:dyDescent="0.2">
      <c r="A250" t="s">
        <v>892</v>
      </c>
      <c r="B250" s="10" t="s">
        <v>892</v>
      </c>
      <c r="D250" s="10" t="s">
        <v>892</v>
      </c>
      <c r="K250" s="3" t="s">
        <v>892</v>
      </c>
      <c r="L250" t="s">
        <v>892</v>
      </c>
      <c r="M250" s="3" t="s">
        <v>892</v>
      </c>
      <c r="N250" s="3" t="s">
        <v>892</v>
      </c>
      <c r="O250" s="156" t="s">
        <v>892</v>
      </c>
      <c r="Q250" t="s">
        <v>892</v>
      </c>
    </row>
    <row r="251" spans="1:17" x14ac:dyDescent="0.2">
      <c r="A251" t="s">
        <v>892</v>
      </c>
      <c r="B251" s="10" t="s">
        <v>892</v>
      </c>
      <c r="D251" s="10" t="s">
        <v>892</v>
      </c>
      <c r="K251" s="3" t="s">
        <v>892</v>
      </c>
      <c r="L251" t="s">
        <v>892</v>
      </c>
      <c r="M251" s="3" t="s">
        <v>892</v>
      </c>
      <c r="N251" s="3" t="s">
        <v>892</v>
      </c>
      <c r="O251" s="156" t="s">
        <v>892</v>
      </c>
      <c r="Q251" t="s">
        <v>892</v>
      </c>
    </row>
    <row r="252" spans="1:17" x14ac:dyDescent="0.2">
      <c r="A252" t="s">
        <v>892</v>
      </c>
      <c r="B252" s="10" t="s">
        <v>892</v>
      </c>
      <c r="D252" s="10" t="s">
        <v>892</v>
      </c>
      <c r="K252" s="3" t="s">
        <v>892</v>
      </c>
      <c r="L252" t="s">
        <v>892</v>
      </c>
      <c r="M252" s="3" t="s">
        <v>892</v>
      </c>
      <c r="N252" s="3" t="s">
        <v>892</v>
      </c>
      <c r="O252" s="156" t="s">
        <v>892</v>
      </c>
      <c r="Q252" t="s">
        <v>892</v>
      </c>
    </row>
    <row r="253" spans="1:17" x14ac:dyDescent="0.2">
      <c r="A253" t="s">
        <v>892</v>
      </c>
      <c r="B253" s="10" t="s">
        <v>892</v>
      </c>
      <c r="D253" s="10" t="s">
        <v>892</v>
      </c>
      <c r="K253" s="3" t="s">
        <v>892</v>
      </c>
      <c r="L253" t="s">
        <v>892</v>
      </c>
      <c r="M253" s="3" t="s">
        <v>892</v>
      </c>
      <c r="N253" s="3" t="s">
        <v>892</v>
      </c>
      <c r="O253" s="156" t="s">
        <v>892</v>
      </c>
      <c r="Q253" t="s">
        <v>892</v>
      </c>
    </row>
    <row r="254" spans="1:17" x14ac:dyDescent="0.2">
      <c r="A254" t="s">
        <v>892</v>
      </c>
      <c r="B254" s="10" t="s">
        <v>892</v>
      </c>
      <c r="D254" s="10" t="s">
        <v>892</v>
      </c>
      <c r="K254" s="3" t="s">
        <v>892</v>
      </c>
      <c r="L254" t="s">
        <v>892</v>
      </c>
      <c r="M254" s="3" t="s">
        <v>892</v>
      </c>
      <c r="N254" s="3" t="s">
        <v>892</v>
      </c>
      <c r="O254" s="156" t="s">
        <v>892</v>
      </c>
      <c r="Q254" t="s">
        <v>892</v>
      </c>
    </row>
    <row r="255" spans="1:17" x14ac:dyDescent="0.2">
      <c r="A255" t="s">
        <v>892</v>
      </c>
      <c r="B255" s="10" t="s">
        <v>892</v>
      </c>
      <c r="D255" s="10" t="s">
        <v>892</v>
      </c>
      <c r="K255" s="3" t="s">
        <v>892</v>
      </c>
      <c r="L255" t="s">
        <v>892</v>
      </c>
      <c r="M255" s="3" t="s">
        <v>892</v>
      </c>
      <c r="N255" s="3" t="s">
        <v>892</v>
      </c>
      <c r="O255" s="156" t="s">
        <v>892</v>
      </c>
      <c r="Q255" t="s">
        <v>892</v>
      </c>
    </row>
    <row r="256" spans="1:17" x14ac:dyDescent="0.2">
      <c r="A256" t="s">
        <v>892</v>
      </c>
      <c r="B256" s="10" t="s">
        <v>892</v>
      </c>
      <c r="D256" s="10" t="s">
        <v>892</v>
      </c>
      <c r="K256" s="3" t="s">
        <v>892</v>
      </c>
      <c r="L256" t="s">
        <v>892</v>
      </c>
      <c r="M256" s="3" t="s">
        <v>892</v>
      </c>
      <c r="N256" s="3" t="s">
        <v>892</v>
      </c>
      <c r="O256" s="156" t="s">
        <v>892</v>
      </c>
      <c r="Q256" t="s">
        <v>892</v>
      </c>
    </row>
    <row r="257" spans="1:17" x14ac:dyDescent="0.2">
      <c r="A257" t="s">
        <v>892</v>
      </c>
      <c r="B257" s="10" t="s">
        <v>892</v>
      </c>
      <c r="D257" s="10" t="s">
        <v>892</v>
      </c>
      <c r="K257" s="3" t="s">
        <v>892</v>
      </c>
      <c r="L257" t="s">
        <v>892</v>
      </c>
      <c r="M257" s="3" t="s">
        <v>892</v>
      </c>
      <c r="N257" s="3" t="s">
        <v>892</v>
      </c>
      <c r="O257" s="156" t="s">
        <v>892</v>
      </c>
      <c r="Q257" t="s">
        <v>892</v>
      </c>
    </row>
    <row r="258" spans="1:17" x14ac:dyDescent="0.2">
      <c r="A258" t="s">
        <v>892</v>
      </c>
      <c r="B258" s="10" t="s">
        <v>892</v>
      </c>
      <c r="D258" s="10" t="s">
        <v>892</v>
      </c>
      <c r="K258" s="3" t="s">
        <v>892</v>
      </c>
      <c r="L258" t="s">
        <v>892</v>
      </c>
      <c r="M258" s="3" t="s">
        <v>892</v>
      </c>
      <c r="N258" s="3" t="s">
        <v>892</v>
      </c>
      <c r="O258" s="156" t="s">
        <v>892</v>
      </c>
      <c r="Q258" t="s">
        <v>892</v>
      </c>
    </row>
    <row r="259" spans="1:17" x14ac:dyDescent="0.2">
      <c r="A259" t="s">
        <v>892</v>
      </c>
      <c r="B259" s="10" t="s">
        <v>892</v>
      </c>
      <c r="D259" s="10" t="s">
        <v>892</v>
      </c>
      <c r="K259" s="3" t="s">
        <v>892</v>
      </c>
      <c r="L259" t="s">
        <v>892</v>
      </c>
      <c r="M259" s="3" t="s">
        <v>892</v>
      </c>
      <c r="N259" s="3" t="s">
        <v>892</v>
      </c>
      <c r="O259" s="156" t="s">
        <v>892</v>
      </c>
      <c r="Q259" t="s">
        <v>892</v>
      </c>
    </row>
    <row r="260" spans="1:17" x14ac:dyDescent="0.2">
      <c r="A260" t="s">
        <v>892</v>
      </c>
      <c r="B260" s="10" t="s">
        <v>892</v>
      </c>
      <c r="D260" s="10" t="s">
        <v>892</v>
      </c>
      <c r="K260" s="3" t="s">
        <v>892</v>
      </c>
      <c r="L260" t="s">
        <v>892</v>
      </c>
      <c r="M260" s="3" t="s">
        <v>892</v>
      </c>
      <c r="N260" s="3" t="s">
        <v>892</v>
      </c>
      <c r="O260" s="156" t="s">
        <v>892</v>
      </c>
      <c r="Q260" t="s">
        <v>892</v>
      </c>
    </row>
    <row r="261" spans="1:17" x14ac:dyDescent="0.2">
      <c r="A261" t="s">
        <v>892</v>
      </c>
      <c r="B261" s="10" t="s">
        <v>892</v>
      </c>
      <c r="D261" s="10" t="s">
        <v>892</v>
      </c>
      <c r="K261" s="3" t="s">
        <v>892</v>
      </c>
      <c r="L261" t="s">
        <v>892</v>
      </c>
      <c r="M261" s="3" t="s">
        <v>892</v>
      </c>
      <c r="N261" s="3" t="s">
        <v>892</v>
      </c>
      <c r="O261" s="156" t="s">
        <v>892</v>
      </c>
      <c r="Q261" t="s">
        <v>892</v>
      </c>
    </row>
    <row r="262" spans="1:17" x14ac:dyDescent="0.2">
      <c r="A262" t="s">
        <v>892</v>
      </c>
      <c r="B262" s="10" t="s">
        <v>892</v>
      </c>
      <c r="D262" s="10" t="s">
        <v>892</v>
      </c>
      <c r="K262" s="3" t="s">
        <v>892</v>
      </c>
      <c r="L262" t="s">
        <v>892</v>
      </c>
      <c r="M262" s="3" t="s">
        <v>892</v>
      </c>
      <c r="N262" s="3" t="s">
        <v>892</v>
      </c>
      <c r="O262" s="156" t="s">
        <v>892</v>
      </c>
      <c r="Q262" t="s">
        <v>892</v>
      </c>
    </row>
    <row r="263" spans="1:17" x14ac:dyDescent="0.2">
      <c r="A263" t="s">
        <v>892</v>
      </c>
      <c r="B263" s="10" t="s">
        <v>892</v>
      </c>
      <c r="D263" s="10" t="s">
        <v>892</v>
      </c>
      <c r="K263" s="3" t="s">
        <v>892</v>
      </c>
      <c r="L263" t="s">
        <v>892</v>
      </c>
      <c r="M263" s="3" t="s">
        <v>892</v>
      </c>
      <c r="N263" s="3" t="s">
        <v>892</v>
      </c>
      <c r="O263" s="156" t="s">
        <v>892</v>
      </c>
      <c r="Q263" t="s">
        <v>892</v>
      </c>
    </row>
    <row r="264" spans="1:17" x14ac:dyDescent="0.2">
      <c r="A264" t="s">
        <v>892</v>
      </c>
      <c r="B264" s="10" t="s">
        <v>892</v>
      </c>
      <c r="D264" s="10" t="s">
        <v>892</v>
      </c>
      <c r="K264" s="3" t="s">
        <v>892</v>
      </c>
      <c r="L264" t="s">
        <v>892</v>
      </c>
      <c r="M264" s="3" t="s">
        <v>892</v>
      </c>
      <c r="N264" s="3" t="s">
        <v>892</v>
      </c>
      <c r="O264" s="156" t="s">
        <v>892</v>
      </c>
      <c r="Q264" t="s">
        <v>892</v>
      </c>
    </row>
    <row r="265" spans="1:17" x14ac:dyDescent="0.2">
      <c r="A265" t="s">
        <v>892</v>
      </c>
      <c r="B265" s="10" t="s">
        <v>892</v>
      </c>
      <c r="D265" s="10" t="s">
        <v>892</v>
      </c>
      <c r="K265" s="3" t="s">
        <v>892</v>
      </c>
      <c r="L265" t="s">
        <v>892</v>
      </c>
      <c r="M265" s="3" t="s">
        <v>892</v>
      </c>
      <c r="N265" s="3" t="s">
        <v>892</v>
      </c>
      <c r="O265" s="156" t="s">
        <v>892</v>
      </c>
      <c r="Q265" t="s">
        <v>892</v>
      </c>
    </row>
    <row r="266" spans="1:17" x14ac:dyDescent="0.2">
      <c r="A266" t="s">
        <v>892</v>
      </c>
      <c r="B266" s="10" t="s">
        <v>892</v>
      </c>
      <c r="D266" s="10" t="s">
        <v>892</v>
      </c>
      <c r="K266" s="3" t="s">
        <v>892</v>
      </c>
      <c r="L266" t="s">
        <v>892</v>
      </c>
      <c r="M266" s="3" t="s">
        <v>892</v>
      </c>
      <c r="N266" s="3" t="s">
        <v>892</v>
      </c>
      <c r="O266" s="156" t="s">
        <v>892</v>
      </c>
      <c r="Q266" t="s">
        <v>892</v>
      </c>
    </row>
    <row r="267" spans="1:17" x14ac:dyDescent="0.2">
      <c r="A267" t="s">
        <v>892</v>
      </c>
      <c r="B267" s="10" t="s">
        <v>892</v>
      </c>
      <c r="D267" s="10" t="s">
        <v>892</v>
      </c>
      <c r="K267" s="3" t="s">
        <v>892</v>
      </c>
      <c r="L267" t="s">
        <v>892</v>
      </c>
      <c r="M267" s="3" t="s">
        <v>892</v>
      </c>
      <c r="N267" s="3" t="s">
        <v>892</v>
      </c>
      <c r="O267" s="156" t="s">
        <v>892</v>
      </c>
      <c r="Q267" t="s">
        <v>892</v>
      </c>
    </row>
    <row r="268" spans="1:17" x14ac:dyDescent="0.2">
      <c r="A268" t="s">
        <v>892</v>
      </c>
      <c r="B268" s="10" t="s">
        <v>892</v>
      </c>
      <c r="D268" s="10" t="s">
        <v>892</v>
      </c>
      <c r="K268" s="3" t="s">
        <v>892</v>
      </c>
      <c r="L268" t="s">
        <v>892</v>
      </c>
      <c r="M268" s="3" t="s">
        <v>892</v>
      </c>
      <c r="N268" s="3" t="s">
        <v>892</v>
      </c>
      <c r="O268" s="156" t="s">
        <v>892</v>
      </c>
      <c r="Q268" t="s">
        <v>892</v>
      </c>
    </row>
    <row r="269" spans="1:17" x14ac:dyDescent="0.2">
      <c r="A269" t="s">
        <v>892</v>
      </c>
      <c r="B269" s="10" t="s">
        <v>892</v>
      </c>
      <c r="D269" s="10" t="s">
        <v>892</v>
      </c>
      <c r="K269" s="3" t="s">
        <v>892</v>
      </c>
      <c r="L269" t="s">
        <v>892</v>
      </c>
      <c r="M269" s="3" t="s">
        <v>892</v>
      </c>
      <c r="N269" s="3" t="s">
        <v>892</v>
      </c>
      <c r="O269" s="156" t="s">
        <v>892</v>
      </c>
      <c r="Q269" t="s">
        <v>892</v>
      </c>
    </row>
    <row r="270" spans="1:17" x14ac:dyDescent="0.2">
      <c r="A270" t="s">
        <v>892</v>
      </c>
      <c r="B270" s="10" t="s">
        <v>892</v>
      </c>
      <c r="D270" s="10" t="s">
        <v>892</v>
      </c>
      <c r="K270" s="3" t="s">
        <v>892</v>
      </c>
      <c r="L270" t="s">
        <v>892</v>
      </c>
      <c r="M270" s="3" t="s">
        <v>892</v>
      </c>
      <c r="N270" s="3" t="s">
        <v>892</v>
      </c>
      <c r="O270" s="156" t="s">
        <v>892</v>
      </c>
      <c r="Q270" t="s">
        <v>892</v>
      </c>
    </row>
    <row r="271" spans="1:17" x14ac:dyDescent="0.2">
      <c r="A271" t="s">
        <v>892</v>
      </c>
      <c r="B271" s="10" t="s">
        <v>892</v>
      </c>
      <c r="D271" s="10" t="s">
        <v>892</v>
      </c>
      <c r="K271" s="3" t="s">
        <v>892</v>
      </c>
      <c r="L271" t="s">
        <v>892</v>
      </c>
      <c r="M271" s="3" t="s">
        <v>892</v>
      </c>
      <c r="N271" s="3" t="s">
        <v>892</v>
      </c>
      <c r="O271" s="156" t="s">
        <v>892</v>
      </c>
      <c r="Q271" t="s">
        <v>892</v>
      </c>
    </row>
    <row r="272" spans="1:17" x14ac:dyDescent="0.2">
      <c r="A272" t="s">
        <v>892</v>
      </c>
      <c r="B272" s="10" t="s">
        <v>892</v>
      </c>
      <c r="D272" s="10" t="s">
        <v>892</v>
      </c>
      <c r="K272" s="3" t="s">
        <v>892</v>
      </c>
      <c r="L272" t="s">
        <v>892</v>
      </c>
      <c r="M272" s="3" t="s">
        <v>892</v>
      </c>
      <c r="N272" s="3" t="s">
        <v>892</v>
      </c>
      <c r="O272" s="156" t="s">
        <v>892</v>
      </c>
      <c r="Q272" t="s">
        <v>892</v>
      </c>
    </row>
    <row r="273" spans="1:17" x14ac:dyDescent="0.2">
      <c r="A273" t="s">
        <v>892</v>
      </c>
      <c r="B273" s="10" t="s">
        <v>892</v>
      </c>
      <c r="D273" s="10" t="s">
        <v>892</v>
      </c>
      <c r="K273" s="3" t="s">
        <v>892</v>
      </c>
      <c r="L273" t="s">
        <v>892</v>
      </c>
      <c r="M273" s="3" t="s">
        <v>892</v>
      </c>
      <c r="N273" s="3" t="s">
        <v>892</v>
      </c>
      <c r="O273" s="156" t="s">
        <v>892</v>
      </c>
      <c r="Q273" t="s">
        <v>892</v>
      </c>
    </row>
    <row r="274" spans="1:17" x14ac:dyDescent="0.2">
      <c r="A274" t="s">
        <v>892</v>
      </c>
      <c r="B274" s="10" t="s">
        <v>892</v>
      </c>
      <c r="D274" s="10" t="s">
        <v>892</v>
      </c>
      <c r="K274" s="3" t="s">
        <v>892</v>
      </c>
      <c r="L274" t="s">
        <v>892</v>
      </c>
      <c r="M274" s="3" t="s">
        <v>892</v>
      </c>
      <c r="N274" s="3" t="s">
        <v>892</v>
      </c>
      <c r="O274" s="156" t="s">
        <v>892</v>
      </c>
      <c r="Q274" t="s">
        <v>892</v>
      </c>
    </row>
    <row r="275" spans="1:17" x14ac:dyDescent="0.2">
      <c r="A275" t="s">
        <v>892</v>
      </c>
      <c r="B275" s="10" t="s">
        <v>892</v>
      </c>
      <c r="D275" s="10" t="s">
        <v>892</v>
      </c>
      <c r="K275" s="3" t="s">
        <v>892</v>
      </c>
      <c r="L275" t="s">
        <v>892</v>
      </c>
      <c r="M275" s="3" t="s">
        <v>892</v>
      </c>
      <c r="N275" s="3" t="s">
        <v>892</v>
      </c>
      <c r="O275" s="156" t="s">
        <v>892</v>
      </c>
      <c r="Q275" t="s">
        <v>892</v>
      </c>
    </row>
    <row r="276" spans="1:17" x14ac:dyDescent="0.2">
      <c r="A276" t="s">
        <v>892</v>
      </c>
      <c r="B276" s="10" t="s">
        <v>892</v>
      </c>
      <c r="D276" s="10" t="s">
        <v>892</v>
      </c>
      <c r="K276" s="3" t="s">
        <v>892</v>
      </c>
      <c r="L276" t="s">
        <v>892</v>
      </c>
      <c r="M276" s="3" t="s">
        <v>892</v>
      </c>
      <c r="N276" s="3" t="s">
        <v>892</v>
      </c>
      <c r="O276" s="156" t="s">
        <v>892</v>
      </c>
      <c r="Q276" t="s">
        <v>892</v>
      </c>
    </row>
    <row r="277" spans="1:17" x14ac:dyDescent="0.2">
      <c r="A277" t="s">
        <v>892</v>
      </c>
      <c r="B277" s="10" t="s">
        <v>892</v>
      </c>
      <c r="D277" s="10" t="s">
        <v>892</v>
      </c>
      <c r="K277" s="3" t="s">
        <v>892</v>
      </c>
      <c r="L277" t="s">
        <v>892</v>
      </c>
      <c r="M277" s="3" t="s">
        <v>892</v>
      </c>
      <c r="N277" s="3" t="s">
        <v>892</v>
      </c>
      <c r="O277" s="156" t="s">
        <v>892</v>
      </c>
      <c r="Q277" t="s">
        <v>892</v>
      </c>
    </row>
    <row r="278" spans="1:17" x14ac:dyDescent="0.2">
      <c r="A278" t="s">
        <v>892</v>
      </c>
      <c r="B278" s="10" t="s">
        <v>892</v>
      </c>
      <c r="D278" s="10" t="s">
        <v>892</v>
      </c>
      <c r="K278" s="3" t="s">
        <v>892</v>
      </c>
      <c r="L278" t="s">
        <v>892</v>
      </c>
      <c r="M278" s="3" t="s">
        <v>892</v>
      </c>
      <c r="N278" s="3" t="s">
        <v>892</v>
      </c>
      <c r="O278" s="156" t="s">
        <v>892</v>
      </c>
      <c r="Q278" t="s">
        <v>892</v>
      </c>
    </row>
    <row r="279" spans="1:17" x14ac:dyDescent="0.2">
      <c r="A279" t="s">
        <v>892</v>
      </c>
      <c r="B279" s="10" t="s">
        <v>892</v>
      </c>
      <c r="D279" s="10" t="s">
        <v>892</v>
      </c>
      <c r="K279" s="3" t="s">
        <v>892</v>
      </c>
      <c r="L279" t="s">
        <v>892</v>
      </c>
      <c r="M279" s="3" t="s">
        <v>892</v>
      </c>
      <c r="N279" s="3" t="s">
        <v>892</v>
      </c>
      <c r="O279" s="156" t="s">
        <v>892</v>
      </c>
      <c r="Q279" t="s">
        <v>892</v>
      </c>
    </row>
    <row r="280" spans="1:17" x14ac:dyDescent="0.2">
      <c r="A280" t="s">
        <v>892</v>
      </c>
      <c r="B280" s="10" t="s">
        <v>892</v>
      </c>
      <c r="D280" s="10" t="s">
        <v>892</v>
      </c>
      <c r="K280" s="3" t="s">
        <v>892</v>
      </c>
      <c r="L280" t="s">
        <v>892</v>
      </c>
      <c r="M280" s="3" t="s">
        <v>892</v>
      </c>
      <c r="N280" s="3" t="s">
        <v>892</v>
      </c>
      <c r="O280" s="156" t="s">
        <v>892</v>
      </c>
      <c r="Q280" t="s">
        <v>892</v>
      </c>
    </row>
    <row r="281" spans="1:17" x14ac:dyDescent="0.2">
      <c r="A281" t="s">
        <v>892</v>
      </c>
      <c r="B281" s="10" t="s">
        <v>892</v>
      </c>
      <c r="D281" s="10" t="s">
        <v>892</v>
      </c>
      <c r="K281" s="3" t="s">
        <v>892</v>
      </c>
      <c r="L281" t="s">
        <v>892</v>
      </c>
      <c r="M281" s="3" t="s">
        <v>892</v>
      </c>
      <c r="N281" s="3" t="s">
        <v>892</v>
      </c>
      <c r="O281" s="156" t="s">
        <v>892</v>
      </c>
      <c r="Q281" t="s">
        <v>892</v>
      </c>
    </row>
    <row r="282" spans="1:17" x14ac:dyDescent="0.2">
      <c r="A282" t="s">
        <v>892</v>
      </c>
      <c r="B282" s="10" t="s">
        <v>892</v>
      </c>
      <c r="D282" s="10" t="s">
        <v>892</v>
      </c>
      <c r="K282" s="3" t="s">
        <v>892</v>
      </c>
      <c r="L282" t="s">
        <v>892</v>
      </c>
      <c r="M282" s="3" t="s">
        <v>892</v>
      </c>
      <c r="N282" s="3" t="s">
        <v>892</v>
      </c>
      <c r="O282" s="156" t="s">
        <v>892</v>
      </c>
      <c r="Q282" t="s">
        <v>892</v>
      </c>
    </row>
    <row r="283" spans="1:17" x14ac:dyDescent="0.2">
      <c r="A283" t="s">
        <v>892</v>
      </c>
      <c r="B283" s="10" t="s">
        <v>892</v>
      </c>
      <c r="D283" s="10" t="s">
        <v>892</v>
      </c>
      <c r="K283" s="3" t="s">
        <v>892</v>
      </c>
      <c r="L283" t="s">
        <v>892</v>
      </c>
      <c r="M283" s="3" t="s">
        <v>892</v>
      </c>
      <c r="N283" s="3" t="s">
        <v>892</v>
      </c>
      <c r="O283" s="156" t="s">
        <v>892</v>
      </c>
      <c r="Q283" t="s">
        <v>892</v>
      </c>
    </row>
    <row r="284" spans="1:17" x14ac:dyDescent="0.2">
      <c r="A284" t="s">
        <v>892</v>
      </c>
      <c r="B284" s="10" t="s">
        <v>892</v>
      </c>
      <c r="D284" s="10" t="s">
        <v>892</v>
      </c>
      <c r="K284" s="3" t="s">
        <v>892</v>
      </c>
      <c r="L284" t="s">
        <v>892</v>
      </c>
      <c r="M284" s="3" t="s">
        <v>892</v>
      </c>
      <c r="N284" s="3" t="s">
        <v>892</v>
      </c>
      <c r="O284" s="156" t="s">
        <v>892</v>
      </c>
      <c r="Q284" t="s">
        <v>892</v>
      </c>
    </row>
    <row r="285" spans="1:17" x14ac:dyDescent="0.2">
      <c r="A285" t="s">
        <v>892</v>
      </c>
      <c r="B285" s="10" t="s">
        <v>892</v>
      </c>
      <c r="D285" s="10" t="s">
        <v>892</v>
      </c>
      <c r="K285" s="3" t="s">
        <v>892</v>
      </c>
      <c r="L285" t="s">
        <v>892</v>
      </c>
      <c r="M285" s="3" t="s">
        <v>892</v>
      </c>
      <c r="N285" s="3" t="s">
        <v>892</v>
      </c>
      <c r="O285" s="156" t="s">
        <v>892</v>
      </c>
      <c r="Q285" t="s">
        <v>892</v>
      </c>
    </row>
    <row r="286" spans="1:17" x14ac:dyDescent="0.2">
      <c r="A286" t="s">
        <v>892</v>
      </c>
      <c r="B286" s="10" t="s">
        <v>892</v>
      </c>
      <c r="D286" s="10" t="s">
        <v>892</v>
      </c>
      <c r="K286" s="3" t="s">
        <v>892</v>
      </c>
      <c r="L286" t="s">
        <v>892</v>
      </c>
      <c r="M286" s="3" t="s">
        <v>892</v>
      </c>
      <c r="N286" s="3" t="s">
        <v>892</v>
      </c>
      <c r="O286" s="156" t="s">
        <v>892</v>
      </c>
      <c r="Q286" t="s">
        <v>892</v>
      </c>
    </row>
    <row r="287" spans="1:17" x14ac:dyDescent="0.2">
      <c r="A287" t="s">
        <v>892</v>
      </c>
      <c r="B287" s="10" t="s">
        <v>892</v>
      </c>
      <c r="D287" s="10" t="s">
        <v>892</v>
      </c>
      <c r="K287" s="3" t="s">
        <v>892</v>
      </c>
      <c r="L287" t="s">
        <v>892</v>
      </c>
      <c r="M287" s="3" t="s">
        <v>892</v>
      </c>
      <c r="N287" s="3" t="s">
        <v>892</v>
      </c>
      <c r="O287" s="156" t="s">
        <v>892</v>
      </c>
      <c r="Q287" t="s">
        <v>892</v>
      </c>
    </row>
    <row r="288" spans="1:17" x14ac:dyDescent="0.2">
      <c r="A288" t="s">
        <v>892</v>
      </c>
      <c r="B288" s="10" t="s">
        <v>892</v>
      </c>
      <c r="D288" s="10" t="s">
        <v>892</v>
      </c>
      <c r="K288" s="3" t="s">
        <v>892</v>
      </c>
      <c r="L288" t="s">
        <v>892</v>
      </c>
      <c r="M288" s="3" t="s">
        <v>892</v>
      </c>
      <c r="N288" s="3" t="s">
        <v>892</v>
      </c>
      <c r="O288" s="156" t="s">
        <v>892</v>
      </c>
      <c r="Q288" t="s">
        <v>892</v>
      </c>
    </row>
    <row r="289" spans="1:17" x14ac:dyDescent="0.2">
      <c r="A289" t="s">
        <v>892</v>
      </c>
      <c r="B289" s="10" t="s">
        <v>892</v>
      </c>
      <c r="D289" s="10" t="s">
        <v>892</v>
      </c>
      <c r="K289" s="3" t="s">
        <v>892</v>
      </c>
      <c r="L289" t="s">
        <v>892</v>
      </c>
      <c r="M289" s="3" t="s">
        <v>892</v>
      </c>
      <c r="N289" s="3" t="s">
        <v>892</v>
      </c>
      <c r="O289" s="156" t="s">
        <v>892</v>
      </c>
      <c r="Q289" t="s">
        <v>892</v>
      </c>
    </row>
    <row r="290" spans="1:17" x14ac:dyDescent="0.2">
      <c r="A290" t="s">
        <v>892</v>
      </c>
      <c r="B290" s="10" t="s">
        <v>892</v>
      </c>
      <c r="D290" s="10" t="s">
        <v>892</v>
      </c>
      <c r="K290" s="3" t="s">
        <v>892</v>
      </c>
      <c r="L290" t="s">
        <v>892</v>
      </c>
      <c r="M290" s="3" t="s">
        <v>892</v>
      </c>
      <c r="N290" s="3" t="s">
        <v>892</v>
      </c>
      <c r="O290" s="156" t="s">
        <v>892</v>
      </c>
      <c r="Q290" t="s">
        <v>892</v>
      </c>
    </row>
    <row r="291" spans="1:17" x14ac:dyDescent="0.2">
      <c r="A291" t="s">
        <v>892</v>
      </c>
      <c r="B291" s="10" t="s">
        <v>892</v>
      </c>
      <c r="D291" s="10" t="s">
        <v>892</v>
      </c>
      <c r="K291" s="3" t="s">
        <v>892</v>
      </c>
      <c r="L291" t="s">
        <v>892</v>
      </c>
      <c r="M291" s="3" t="s">
        <v>892</v>
      </c>
      <c r="N291" s="3" t="s">
        <v>892</v>
      </c>
      <c r="O291" s="156" t="s">
        <v>892</v>
      </c>
      <c r="Q291" t="s">
        <v>892</v>
      </c>
    </row>
    <row r="292" spans="1:17" x14ac:dyDescent="0.2">
      <c r="A292" t="s">
        <v>892</v>
      </c>
      <c r="B292" s="10" t="s">
        <v>892</v>
      </c>
      <c r="D292" s="10" t="s">
        <v>892</v>
      </c>
      <c r="K292" s="3" t="s">
        <v>892</v>
      </c>
      <c r="L292" t="s">
        <v>892</v>
      </c>
      <c r="M292" s="3" t="s">
        <v>892</v>
      </c>
      <c r="N292" s="3" t="s">
        <v>892</v>
      </c>
      <c r="O292" s="156" t="s">
        <v>892</v>
      </c>
      <c r="Q292" t="s">
        <v>892</v>
      </c>
    </row>
    <row r="293" spans="1:17" x14ac:dyDescent="0.2">
      <c r="A293" t="s">
        <v>892</v>
      </c>
      <c r="B293" s="10" t="s">
        <v>892</v>
      </c>
      <c r="D293" s="10" t="s">
        <v>892</v>
      </c>
      <c r="K293" s="3" t="s">
        <v>892</v>
      </c>
      <c r="L293" t="s">
        <v>892</v>
      </c>
      <c r="M293" s="3" t="s">
        <v>892</v>
      </c>
      <c r="N293" s="3" t="s">
        <v>892</v>
      </c>
      <c r="O293" s="156" t="s">
        <v>892</v>
      </c>
      <c r="Q293" t="s">
        <v>892</v>
      </c>
    </row>
    <row r="294" spans="1:17" x14ac:dyDescent="0.2">
      <c r="A294" t="s">
        <v>892</v>
      </c>
      <c r="B294" s="10" t="s">
        <v>892</v>
      </c>
      <c r="D294" s="10" t="s">
        <v>892</v>
      </c>
      <c r="K294" s="3" t="s">
        <v>892</v>
      </c>
      <c r="L294" t="s">
        <v>892</v>
      </c>
      <c r="M294" s="3" t="s">
        <v>892</v>
      </c>
      <c r="N294" s="3" t="s">
        <v>892</v>
      </c>
      <c r="O294" s="156" t="s">
        <v>892</v>
      </c>
      <c r="Q294" t="s">
        <v>892</v>
      </c>
    </row>
    <row r="295" spans="1:17" x14ac:dyDescent="0.2">
      <c r="A295" t="s">
        <v>892</v>
      </c>
      <c r="B295" s="10" t="s">
        <v>892</v>
      </c>
      <c r="D295" s="10" t="s">
        <v>892</v>
      </c>
      <c r="K295" s="3" t="s">
        <v>892</v>
      </c>
      <c r="L295" t="s">
        <v>892</v>
      </c>
      <c r="M295" s="3" t="s">
        <v>892</v>
      </c>
      <c r="N295" s="3" t="s">
        <v>892</v>
      </c>
      <c r="O295" s="156" t="s">
        <v>892</v>
      </c>
      <c r="Q295" t="s">
        <v>892</v>
      </c>
    </row>
    <row r="296" spans="1:17" x14ac:dyDescent="0.2">
      <c r="A296" t="s">
        <v>892</v>
      </c>
      <c r="B296" s="10" t="s">
        <v>892</v>
      </c>
      <c r="D296" s="10" t="s">
        <v>892</v>
      </c>
      <c r="K296" s="3" t="s">
        <v>892</v>
      </c>
      <c r="L296" t="s">
        <v>892</v>
      </c>
      <c r="M296" s="3" t="s">
        <v>892</v>
      </c>
      <c r="N296" s="3" t="s">
        <v>892</v>
      </c>
      <c r="O296" s="156" t="s">
        <v>892</v>
      </c>
      <c r="Q296" t="s">
        <v>892</v>
      </c>
    </row>
    <row r="297" spans="1:17" x14ac:dyDescent="0.2">
      <c r="A297" t="s">
        <v>892</v>
      </c>
      <c r="B297" s="10" t="s">
        <v>892</v>
      </c>
      <c r="D297" s="10" t="s">
        <v>892</v>
      </c>
      <c r="K297" s="3" t="s">
        <v>892</v>
      </c>
      <c r="L297" t="s">
        <v>892</v>
      </c>
      <c r="M297" s="3" t="s">
        <v>892</v>
      </c>
      <c r="N297" s="3" t="s">
        <v>892</v>
      </c>
      <c r="O297" s="156" t="s">
        <v>892</v>
      </c>
      <c r="Q297" t="s">
        <v>892</v>
      </c>
    </row>
    <row r="298" spans="1:17" x14ac:dyDescent="0.2">
      <c r="A298" t="s">
        <v>892</v>
      </c>
      <c r="B298" s="10" t="s">
        <v>892</v>
      </c>
      <c r="D298" s="10" t="s">
        <v>892</v>
      </c>
      <c r="K298" s="3" t="s">
        <v>892</v>
      </c>
      <c r="L298" t="s">
        <v>892</v>
      </c>
      <c r="M298" s="3" t="s">
        <v>892</v>
      </c>
      <c r="N298" s="3" t="s">
        <v>892</v>
      </c>
      <c r="O298" s="156" t="s">
        <v>892</v>
      </c>
      <c r="Q298" t="s">
        <v>892</v>
      </c>
    </row>
    <row r="299" spans="1:17" x14ac:dyDescent="0.2">
      <c r="A299" t="s">
        <v>892</v>
      </c>
      <c r="B299" s="10" t="s">
        <v>892</v>
      </c>
      <c r="D299" s="10" t="s">
        <v>892</v>
      </c>
      <c r="K299" s="3" t="s">
        <v>892</v>
      </c>
      <c r="L299" t="s">
        <v>892</v>
      </c>
      <c r="M299" s="3" t="s">
        <v>892</v>
      </c>
      <c r="N299" s="3" t="s">
        <v>892</v>
      </c>
      <c r="O299" s="156" t="s">
        <v>892</v>
      </c>
      <c r="Q299" t="s">
        <v>892</v>
      </c>
    </row>
    <row r="300" spans="1:17" x14ac:dyDescent="0.2">
      <c r="A300" t="s">
        <v>892</v>
      </c>
      <c r="B300" s="10" t="s">
        <v>892</v>
      </c>
      <c r="D300" s="10" t="s">
        <v>892</v>
      </c>
      <c r="K300" s="3" t="s">
        <v>892</v>
      </c>
      <c r="L300" t="s">
        <v>892</v>
      </c>
      <c r="M300" s="3" t="s">
        <v>892</v>
      </c>
      <c r="N300" s="3" t="s">
        <v>892</v>
      </c>
      <c r="O300" s="156" t="s">
        <v>892</v>
      </c>
      <c r="Q300" t="s">
        <v>892</v>
      </c>
    </row>
  </sheetData>
  <sortState ref="A207:U220">
    <sortCondition ref="N207:N220"/>
    <sortCondition ref="C207:C220"/>
  </sortState>
  <conditionalFormatting sqref="C138:D139">
    <cfRule type="expression" dxfId="103" priority="100">
      <formula>G138="Booked"</formula>
    </cfRule>
    <cfRule type="expression" dxfId="102" priority="101">
      <formula>F138="S"</formula>
    </cfRule>
    <cfRule type="expression" dxfId="101" priority="102">
      <formula>G138="Yes"</formula>
    </cfRule>
  </conditionalFormatting>
  <conditionalFormatting sqref="C140:D148">
    <cfRule type="expression" dxfId="100" priority="97">
      <formula>G140="Booked"</formula>
    </cfRule>
    <cfRule type="expression" dxfId="99" priority="98">
      <formula>F140="S"</formula>
    </cfRule>
    <cfRule type="expression" dxfId="98" priority="99">
      <formula>G140="Yes"</formula>
    </cfRule>
  </conditionalFormatting>
  <conditionalFormatting sqref="C149:D149">
    <cfRule type="expression" dxfId="97" priority="94">
      <formula>G149="Booked"</formula>
    </cfRule>
    <cfRule type="expression" dxfId="96" priority="95">
      <formula>F149="S"</formula>
    </cfRule>
    <cfRule type="expression" dxfId="95" priority="96">
      <formula>G149="Yes"</formula>
    </cfRule>
  </conditionalFormatting>
  <conditionalFormatting sqref="C150:D150">
    <cfRule type="expression" dxfId="94" priority="91">
      <formula>G150="Booked"</formula>
    </cfRule>
    <cfRule type="expression" dxfId="93" priority="92">
      <formula>F150="S"</formula>
    </cfRule>
    <cfRule type="expression" dxfId="92" priority="93">
      <formula>G150="Yes"</formula>
    </cfRule>
  </conditionalFormatting>
  <conditionalFormatting sqref="C151:D158">
    <cfRule type="expression" dxfId="91" priority="88">
      <formula>G151="Booked"</formula>
    </cfRule>
    <cfRule type="expression" dxfId="90" priority="89">
      <formula>F151="S"</formula>
    </cfRule>
    <cfRule type="expression" dxfId="89" priority="90">
      <formula>G151="Yes"</formula>
    </cfRule>
  </conditionalFormatting>
  <conditionalFormatting sqref="C159:D159">
    <cfRule type="expression" dxfId="88" priority="85">
      <formula>G159="Booked"</formula>
    </cfRule>
    <cfRule type="expression" dxfId="87" priority="86">
      <formula>F159="S"</formula>
    </cfRule>
    <cfRule type="expression" dxfId="86" priority="87">
      <formula>G159="Yes"</formula>
    </cfRule>
  </conditionalFormatting>
  <conditionalFormatting sqref="C160:D160">
    <cfRule type="expression" dxfId="85" priority="82">
      <formula>G160="Booked"</formula>
    </cfRule>
    <cfRule type="expression" dxfId="84" priority="83">
      <formula>F160="S"</formula>
    </cfRule>
    <cfRule type="expression" dxfId="83" priority="84">
      <formula>G160="Yes"</formula>
    </cfRule>
  </conditionalFormatting>
  <conditionalFormatting sqref="C161:D161">
    <cfRule type="expression" dxfId="82" priority="79">
      <formula>G161="Booked"</formula>
    </cfRule>
    <cfRule type="expression" dxfId="81" priority="80">
      <formula>F161="S"</formula>
    </cfRule>
    <cfRule type="expression" dxfId="80" priority="81">
      <formula>G161="Yes"</formula>
    </cfRule>
  </conditionalFormatting>
  <conditionalFormatting sqref="C162:D162">
    <cfRule type="expression" dxfId="79" priority="76">
      <formula>G162="Booked"</formula>
    </cfRule>
    <cfRule type="expression" dxfId="78" priority="77">
      <formula>F162="S"</formula>
    </cfRule>
    <cfRule type="expression" dxfId="77" priority="78">
      <formula>G162="Yes"</formula>
    </cfRule>
  </conditionalFormatting>
  <conditionalFormatting sqref="C163:D164">
    <cfRule type="expression" dxfId="76" priority="73">
      <formula>G163="Booked"</formula>
    </cfRule>
    <cfRule type="expression" dxfId="75" priority="74">
      <formula>F163="S"</formula>
    </cfRule>
    <cfRule type="expression" dxfId="74" priority="75">
      <formula>G163="Yes"</formula>
    </cfRule>
  </conditionalFormatting>
  <conditionalFormatting sqref="C165:C171 C198:C203">
    <cfRule type="expression" dxfId="73" priority="70">
      <formula>F165="Booked"</formula>
    </cfRule>
    <cfRule type="expression" dxfId="72" priority="71">
      <formula>E165="S"</formula>
    </cfRule>
    <cfRule type="expression" dxfId="71" priority="72">
      <formula>F165="Yes"</formula>
    </cfRule>
  </conditionalFormatting>
  <conditionalFormatting sqref="C172">
    <cfRule type="expression" dxfId="70" priority="67">
      <formula>F172="Booked"</formula>
    </cfRule>
    <cfRule type="expression" dxfId="69" priority="68">
      <formula>E172="S"</formula>
    </cfRule>
    <cfRule type="expression" dxfId="68" priority="69">
      <formula>F172="Yes"</formula>
    </cfRule>
  </conditionalFormatting>
  <conditionalFormatting sqref="C173">
    <cfRule type="expression" dxfId="67" priority="64">
      <formula>F173="Booked"</formula>
    </cfRule>
    <cfRule type="expression" dxfId="66" priority="65">
      <formula>E173="S"</formula>
    </cfRule>
    <cfRule type="expression" dxfId="65" priority="66">
      <formula>F173="Yes"</formula>
    </cfRule>
  </conditionalFormatting>
  <conditionalFormatting sqref="C174">
    <cfRule type="expression" dxfId="64" priority="61">
      <formula>F174="Booked"</formula>
    </cfRule>
    <cfRule type="expression" dxfId="63" priority="62">
      <formula>E174="S"</formula>
    </cfRule>
    <cfRule type="expression" dxfId="62" priority="63">
      <formula>F174="Yes"</formula>
    </cfRule>
  </conditionalFormatting>
  <conditionalFormatting sqref="C175">
    <cfRule type="expression" dxfId="61" priority="58">
      <formula>F175="Booked"</formula>
    </cfRule>
    <cfRule type="expression" dxfId="60" priority="59">
      <formula>E175="S"</formula>
    </cfRule>
    <cfRule type="expression" dxfId="59" priority="60">
      <formula>F175="Yes"</formula>
    </cfRule>
  </conditionalFormatting>
  <conditionalFormatting sqref="C176">
    <cfRule type="expression" dxfId="58" priority="52">
      <formula>F176="Booked"</formula>
    </cfRule>
    <cfRule type="expression" dxfId="57" priority="53">
      <formula>E176="S"</formula>
    </cfRule>
    <cfRule type="expression" dxfId="56" priority="54">
      <formula>F176="Yes"</formula>
    </cfRule>
  </conditionalFormatting>
  <conditionalFormatting sqref="C177">
    <cfRule type="expression" dxfId="55" priority="46">
      <formula>F177="Booked"</formula>
    </cfRule>
    <cfRule type="expression" dxfId="54" priority="47">
      <formula>E177="S"</formula>
    </cfRule>
    <cfRule type="expression" dxfId="53" priority="48">
      <formula>F177="Yes"</formula>
    </cfRule>
  </conditionalFormatting>
  <conditionalFormatting sqref="C179">
    <cfRule type="expression" dxfId="52" priority="43">
      <formula>F179="Booked"</formula>
    </cfRule>
    <cfRule type="expression" dxfId="51" priority="44">
      <formula>E179="S"</formula>
    </cfRule>
    <cfRule type="expression" dxfId="50" priority="45">
      <formula>F179="Yes"</formula>
    </cfRule>
  </conditionalFormatting>
  <conditionalFormatting sqref="C182">
    <cfRule type="expression" dxfId="49" priority="40">
      <formula>F182="Booked"</formula>
    </cfRule>
    <cfRule type="expression" dxfId="48" priority="41">
      <formula>E182="S"</formula>
    </cfRule>
    <cfRule type="expression" dxfId="47" priority="42">
      <formula>F182="Yes"</formula>
    </cfRule>
  </conditionalFormatting>
  <conditionalFormatting sqref="C193">
    <cfRule type="expression" dxfId="46" priority="37">
      <formula>F193="Booked"</formula>
    </cfRule>
    <cfRule type="expression" dxfId="45" priority="38">
      <formula>E193="S"</formula>
    </cfRule>
    <cfRule type="expression" dxfId="44" priority="39">
      <formula>F193="Yes"</formula>
    </cfRule>
  </conditionalFormatting>
  <conditionalFormatting sqref="C194:C197">
    <cfRule type="expression" dxfId="43" priority="34">
      <formula>F194="Booked"</formula>
    </cfRule>
    <cfRule type="expression" dxfId="42" priority="35">
      <formula>E194="S"</formula>
    </cfRule>
    <cfRule type="expression" dxfId="41" priority="36">
      <formula>F194="Yes"</formula>
    </cfRule>
  </conditionalFormatting>
  <conditionalFormatting sqref="C178">
    <cfRule type="expression" dxfId="40" priority="31">
      <formula>F178="Booked"</formula>
    </cfRule>
    <cfRule type="expression" dxfId="39" priority="32">
      <formula>E178="S"</formula>
    </cfRule>
    <cfRule type="expression" dxfId="38" priority="33">
      <formula>F178="Yes"</formula>
    </cfRule>
  </conditionalFormatting>
  <conditionalFormatting sqref="C180:C181">
    <cfRule type="expression" dxfId="37" priority="28">
      <formula>F180="Booked"</formula>
    </cfRule>
    <cfRule type="expression" dxfId="36" priority="29">
      <formula>E180="S"</formula>
    </cfRule>
    <cfRule type="expression" dxfId="35" priority="30">
      <formula>F180="Yes"</formula>
    </cfRule>
  </conditionalFormatting>
  <conditionalFormatting sqref="C206:C224">
    <cfRule type="expression" dxfId="34" priority="25">
      <formula>F206="Booked"</formula>
    </cfRule>
    <cfRule type="expression" dxfId="33" priority="26">
      <formula>E206="S"</formula>
    </cfRule>
    <cfRule type="expression" dxfId="32" priority="27">
      <formula>F206="Yes"</formula>
    </cfRule>
  </conditionalFormatting>
  <conditionalFormatting sqref="C205">
    <cfRule type="expression" dxfId="31" priority="22">
      <formula>F205="Booked"</formula>
    </cfRule>
    <cfRule type="expression" dxfId="30" priority="23">
      <formula>E205="S"</formula>
    </cfRule>
    <cfRule type="expression" dxfId="29" priority="24">
      <formula>F205="Yes"</formula>
    </cfRule>
  </conditionalFormatting>
  <conditionalFormatting sqref="C204">
    <cfRule type="expression" dxfId="28" priority="19">
      <formula>F204="Booked"</formula>
    </cfRule>
    <cfRule type="expression" dxfId="27" priority="20">
      <formula>E204="S"</formula>
    </cfRule>
    <cfRule type="expression" dxfId="26" priority="21">
      <formula>F204="Yes"</formula>
    </cfRule>
  </conditionalFormatting>
  <conditionalFormatting sqref="C225:C227">
    <cfRule type="expression" dxfId="25" priority="13">
      <formula>F225="Booked"</formula>
    </cfRule>
    <cfRule type="expression" dxfId="24" priority="14">
      <formula>E225="S"</formula>
    </cfRule>
    <cfRule type="expression" dxfId="23" priority="15">
      <formula>F225="Yes"</formula>
    </cfRule>
  </conditionalFormatting>
  <conditionalFormatting sqref="C228:C233 C236">
    <cfRule type="expression" dxfId="22" priority="10">
      <formula>F228="Booked"</formula>
    </cfRule>
    <cfRule type="expression" dxfId="21" priority="11">
      <formula>E228="S"</formula>
    </cfRule>
    <cfRule type="expression" dxfId="20" priority="12">
      <formula>F228="Yes"</formula>
    </cfRule>
  </conditionalFormatting>
  <conditionalFormatting sqref="C237:C240">
    <cfRule type="expression" dxfId="19" priority="7">
      <formula>F237="Booked"</formula>
    </cfRule>
    <cfRule type="expression" dxfId="18" priority="8">
      <formula>E237="S"</formula>
    </cfRule>
    <cfRule type="expression" dxfId="17" priority="9">
      <formula>F237="Yes"</formula>
    </cfRule>
  </conditionalFormatting>
  <conditionalFormatting sqref="C234">
    <cfRule type="expression" dxfId="16" priority="4">
      <formula>F234="Booked"</formula>
    </cfRule>
    <cfRule type="expression" dxfId="15" priority="5">
      <formula>E234="S"</formula>
    </cfRule>
    <cfRule type="expression" dxfId="14" priority="6">
      <formula>F234="Yes"</formula>
    </cfRule>
  </conditionalFormatting>
  <conditionalFormatting sqref="C235">
    <cfRule type="expression" dxfId="5" priority="1">
      <formula>F235="Booked"</formula>
    </cfRule>
    <cfRule type="expression" dxfId="4" priority="2">
      <formula>E235="S"</formula>
    </cfRule>
    <cfRule type="expression" dxfId="3" priority="3">
      <formula>F235="Yes"</formula>
    </cfRule>
  </conditionalFormatting>
  <hyperlinks>
    <hyperlink ref="F78" r:id="rId1" display="http://chiptiming.co.uk/results/view/8785/2302/"/>
    <hyperlink ref="F79" r:id="rId2" display="http://chiptiming.co.uk/results/view/8078/2302/"/>
    <hyperlink ref="F80" r:id="rId3" display="http://chiptiming.co.uk/results/view/5790/2302/"/>
    <hyperlink ref="F68" r:id="rId4" display="http://chiptiming.co.uk/results/view/11535/2302/"/>
    <hyperlink ref="F69" r:id="rId5" display="http://chiptiming.co.uk/results/view/4810/2302/"/>
    <hyperlink ref="F70" r:id="rId6" display="http://chiptiming.co.uk/results/view/5225/2302/"/>
    <hyperlink ref="F71" r:id="rId7" display="http://chiptiming.co.uk/results/view/4813/2302/"/>
    <hyperlink ref="F72" r:id="rId8" display="http://chiptiming.co.uk/results/view/5227/2302/"/>
    <hyperlink ref="F73" r:id="rId9" display="http://chiptiming.co.uk/results/view/7491/2302/"/>
    <hyperlink ref="F74" r:id="rId10" display="http://chiptiming.co.uk/results/view/7490/2302/"/>
    <hyperlink ref="F76" r:id="rId11" display="http://chiptiming.co.uk/results/view/11311/2302/"/>
    <hyperlink ref="F75" r:id="rId12" display="http://chiptiming.co.uk/results/view/10745/2302/"/>
    <hyperlink ref="F77" r:id="rId13" display="http://chiptiming.co.uk/results/view/7505/2302/"/>
    <hyperlink ref="U1" r:id="rId14"/>
  </hyperlinks>
  <pageMargins left="0.7" right="0.7" top="0.75" bottom="0.75" header="0.3" footer="0.3"/>
  <pageSetup paperSize="9" orientation="portrait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R61"/>
  <sheetViews>
    <sheetView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P51" sqref="P51"/>
    </sheetView>
  </sheetViews>
  <sheetFormatPr defaultRowHeight="12.75" x14ac:dyDescent="0.2"/>
  <cols>
    <col min="1" max="1" width="28" bestFit="1" customWidth="1"/>
    <col min="2" max="2" width="7.5703125" bestFit="1" customWidth="1"/>
    <col min="3" max="3" width="3.28515625" bestFit="1" customWidth="1"/>
    <col min="4" max="4" width="4.5703125" style="5" customWidth="1"/>
    <col min="5" max="5" width="9.7109375" style="7" bestFit="1" customWidth="1"/>
    <col min="6" max="6" width="6" style="5" bestFit="1" customWidth="1"/>
    <col min="7" max="7" width="9.140625" style="3"/>
    <col min="8" max="10" width="9.140625" style="5"/>
    <col min="11" max="11" width="9.140625" style="9"/>
    <col min="12" max="12" width="9.140625" style="5"/>
    <col min="13" max="13" width="9.140625" style="34"/>
    <col min="14" max="14" width="9.140625" style="166"/>
  </cols>
  <sheetData>
    <row r="1" spans="1:18" s="1" customFormat="1" x14ac:dyDescent="0.2">
      <c r="A1" s="1" t="s">
        <v>142</v>
      </c>
      <c r="B1" s="1" t="s">
        <v>454</v>
      </c>
      <c r="C1" s="1" t="s">
        <v>392</v>
      </c>
      <c r="D1" s="4" t="s">
        <v>446</v>
      </c>
      <c r="E1" s="31" t="s">
        <v>0</v>
      </c>
      <c r="F1" s="4" t="s">
        <v>438</v>
      </c>
      <c r="G1" s="2" t="s">
        <v>8</v>
      </c>
      <c r="H1" s="4" t="s">
        <v>93</v>
      </c>
      <c r="I1" s="4" t="s">
        <v>98</v>
      </c>
      <c r="J1" s="4" t="s">
        <v>268</v>
      </c>
      <c r="K1" s="21" t="s">
        <v>463</v>
      </c>
      <c r="L1" s="4" t="s">
        <v>586</v>
      </c>
      <c r="M1" s="33" t="s">
        <v>715</v>
      </c>
      <c r="N1" s="165"/>
      <c r="O1" s="1" t="s">
        <v>277</v>
      </c>
      <c r="P1" s="1" t="s">
        <v>278</v>
      </c>
      <c r="Q1" s="1" t="s">
        <v>12</v>
      </c>
      <c r="R1" s="1" t="s">
        <v>588</v>
      </c>
    </row>
    <row r="2" spans="1:18" x14ac:dyDescent="0.2">
      <c r="A2" s="8" t="s">
        <v>816</v>
      </c>
      <c r="B2" s="8" t="s">
        <v>457</v>
      </c>
      <c r="C2" s="8" t="s">
        <v>776</v>
      </c>
      <c r="D2" s="142" t="s">
        <v>449</v>
      </c>
      <c r="E2" s="7">
        <v>42078</v>
      </c>
      <c r="F2" s="5" t="str">
        <f t="shared" ref="F2:F33" si="0">VLOOKUP(WEEKDAY(E2,2),daysofweek,2)</f>
        <v>Su</v>
      </c>
      <c r="G2" s="3">
        <f>10*kmtomiles</f>
        <v>6.2137099999999998</v>
      </c>
      <c r="H2" s="5">
        <v>1056</v>
      </c>
      <c r="K2" s="9">
        <v>58</v>
      </c>
      <c r="O2" s="126"/>
      <c r="P2" s="126" t="s">
        <v>396</v>
      </c>
    </row>
    <row r="3" spans="1:18" x14ac:dyDescent="0.2">
      <c r="A3" s="8" t="s">
        <v>798</v>
      </c>
      <c r="B3" t="s">
        <v>456</v>
      </c>
      <c r="C3" s="8" t="s">
        <v>449</v>
      </c>
      <c r="D3" s="5" t="s">
        <v>449</v>
      </c>
      <c r="E3" s="7">
        <v>42085</v>
      </c>
      <c r="F3" s="5" t="str">
        <f t="shared" si="0"/>
        <v>Su</v>
      </c>
      <c r="G3" s="3">
        <f>13.1</f>
        <v>13.1</v>
      </c>
      <c r="H3" s="5">
        <v>13336</v>
      </c>
      <c r="K3" s="9">
        <v>88</v>
      </c>
    </row>
    <row r="4" spans="1:18" x14ac:dyDescent="0.2">
      <c r="A4" s="8" t="s">
        <v>801</v>
      </c>
      <c r="B4" t="s">
        <v>456</v>
      </c>
      <c r="C4" s="8" t="s">
        <v>449</v>
      </c>
      <c r="D4" s="5" t="s">
        <v>449</v>
      </c>
      <c r="E4" s="7">
        <v>42085</v>
      </c>
      <c r="F4" s="5" t="str">
        <f t="shared" si="0"/>
        <v>Su</v>
      </c>
      <c r="G4" s="3">
        <v>10</v>
      </c>
      <c r="H4" s="5">
        <v>1058</v>
      </c>
      <c r="K4" s="9">
        <v>80.3</v>
      </c>
      <c r="Q4" t="s">
        <v>806</v>
      </c>
    </row>
    <row r="5" spans="1:18" x14ac:dyDescent="0.2">
      <c r="A5" s="8" t="s">
        <v>805</v>
      </c>
      <c r="B5" t="s">
        <v>456</v>
      </c>
      <c r="C5" s="8" t="s">
        <v>449</v>
      </c>
      <c r="D5" s="5" t="s">
        <v>449</v>
      </c>
      <c r="E5" s="7">
        <v>42085</v>
      </c>
      <c r="F5" s="5" t="str">
        <f t="shared" si="0"/>
        <v>Su</v>
      </c>
      <c r="G5" s="3">
        <v>20</v>
      </c>
      <c r="H5" s="5">
        <v>421</v>
      </c>
      <c r="K5" s="9">
        <v>44.6</v>
      </c>
      <c r="Q5" t="s">
        <v>806</v>
      </c>
    </row>
    <row r="6" spans="1:18" x14ac:dyDescent="0.2">
      <c r="A6" s="8" t="s">
        <v>814</v>
      </c>
      <c r="B6" t="s">
        <v>456</v>
      </c>
      <c r="C6" s="8" t="s">
        <v>449</v>
      </c>
      <c r="D6" s="5" t="s">
        <v>449</v>
      </c>
      <c r="E6" s="7">
        <v>42085</v>
      </c>
      <c r="F6" s="5" t="str">
        <f t="shared" si="0"/>
        <v>Su</v>
      </c>
      <c r="G6" s="3">
        <v>20</v>
      </c>
      <c r="H6" s="5">
        <v>530</v>
      </c>
      <c r="K6" s="9">
        <v>173.2</v>
      </c>
    </row>
    <row r="7" spans="1:18" x14ac:dyDescent="0.2">
      <c r="A7" s="8" t="s">
        <v>394</v>
      </c>
      <c r="B7" s="8" t="s">
        <v>455</v>
      </c>
      <c r="C7" s="8" t="s">
        <v>776</v>
      </c>
      <c r="D7" s="142" t="s">
        <v>449</v>
      </c>
      <c r="E7" s="7">
        <v>42092</v>
      </c>
      <c r="F7" s="5" t="str">
        <f t="shared" si="0"/>
        <v>Su</v>
      </c>
      <c r="G7" s="3">
        <f>9.75*kmtomiles</f>
        <v>6.0583672499999999</v>
      </c>
      <c r="H7" s="5">
        <f>I7+J7</f>
        <v>173</v>
      </c>
      <c r="I7" s="5">
        <v>118</v>
      </c>
      <c r="J7" s="5">
        <v>55</v>
      </c>
      <c r="K7" s="9">
        <v>55.3</v>
      </c>
      <c r="O7" s="126"/>
      <c r="P7" s="126" t="s">
        <v>397</v>
      </c>
    </row>
    <row r="8" spans="1:18" x14ac:dyDescent="0.2">
      <c r="A8" s="8" t="s">
        <v>795</v>
      </c>
      <c r="B8" s="8" t="s">
        <v>455</v>
      </c>
      <c r="C8" s="8" t="s">
        <v>449</v>
      </c>
      <c r="D8" s="142" t="s">
        <v>449</v>
      </c>
      <c r="E8" s="7">
        <v>42097</v>
      </c>
      <c r="F8" s="5" t="str">
        <f t="shared" si="0"/>
        <v>Fr</v>
      </c>
      <c r="G8" s="3">
        <v>5</v>
      </c>
      <c r="H8" s="5">
        <v>187</v>
      </c>
      <c r="K8" s="9">
        <v>44.2</v>
      </c>
      <c r="O8" s="126"/>
      <c r="P8" s="126"/>
    </row>
    <row r="9" spans="1:18" x14ac:dyDescent="0.2">
      <c r="A9" s="8" t="s">
        <v>401</v>
      </c>
      <c r="B9" s="8" t="s">
        <v>455</v>
      </c>
      <c r="C9" s="8" t="s">
        <v>776</v>
      </c>
      <c r="D9" s="142" t="s">
        <v>448</v>
      </c>
      <c r="E9" s="7">
        <v>42099</v>
      </c>
      <c r="F9" s="5" t="str">
        <f t="shared" si="0"/>
        <v>Su</v>
      </c>
      <c r="G9" s="3">
        <f>10*kmtomiles</f>
        <v>6.2137099999999998</v>
      </c>
      <c r="H9" s="5">
        <v>615</v>
      </c>
      <c r="I9" s="5">
        <v>369</v>
      </c>
      <c r="J9" s="5">
        <v>244</v>
      </c>
      <c r="K9" s="9">
        <v>51.7</v>
      </c>
      <c r="O9" s="126"/>
      <c r="P9" s="126" t="s">
        <v>398</v>
      </c>
    </row>
    <row r="10" spans="1:18" x14ac:dyDescent="0.2">
      <c r="A10" s="8" t="s">
        <v>395</v>
      </c>
      <c r="B10" s="8" t="s">
        <v>455</v>
      </c>
      <c r="C10" s="8" t="s">
        <v>776</v>
      </c>
      <c r="D10" s="142" t="s">
        <v>449</v>
      </c>
      <c r="E10" s="7">
        <v>42106</v>
      </c>
      <c r="F10" s="5" t="str">
        <f t="shared" si="0"/>
        <v>Su</v>
      </c>
      <c r="G10" s="3">
        <f>13.1</f>
        <v>13.1</v>
      </c>
      <c r="H10" s="5">
        <v>320</v>
      </c>
      <c r="I10" s="5">
        <v>225</v>
      </c>
      <c r="J10" s="5">
        <v>95</v>
      </c>
      <c r="K10" s="9">
        <v>116.4</v>
      </c>
      <c r="O10" s="126"/>
      <c r="P10" s="126" t="s">
        <v>399</v>
      </c>
    </row>
    <row r="11" spans="1:18" x14ac:dyDescent="0.2">
      <c r="A11" s="8" t="s">
        <v>796</v>
      </c>
      <c r="B11" s="8" t="s">
        <v>456</v>
      </c>
      <c r="C11" s="8" t="s">
        <v>449</v>
      </c>
      <c r="D11" s="142" t="s">
        <v>449</v>
      </c>
      <c r="E11" s="7">
        <v>42106</v>
      </c>
      <c r="F11" s="5" t="str">
        <f t="shared" si="0"/>
        <v>Su</v>
      </c>
      <c r="G11" s="3">
        <v>13.1</v>
      </c>
      <c r="H11" s="5">
        <v>291</v>
      </c>
      <c r="I11" s="5">
        <f>H11-J11</f>
        <v>163</v>
      </c>
      <c r="J11" s="5">
        <v>128</v>
      </c>
      <c r="K11" s="9">
        <v>114.7</v>
      </c>
      <c r="O11" s="126"/>
      <c r="P11" s="126"/>
    </row>
    <row r="12" spans="1:18" x14ac:dyDescent="0.2">
      <c r="A12" s="8" t="s">
        <v>797</v>
      </c>
      <c r="B12" s="8" t="s">
        <v>455</v>
      </c>
      <c r="C12" s="8" t="s">
        <v>449</v>
      </c>
      <c r="D12" s="142" t="s">
        <v>449</v>
      </c>
      <c r="E12" s="7">
        <v>42112</v>
      </c>
      <c r="F12" s="5" t="str">
        <f t="shared" si="0"/>
        <v>Sa</v>
      </c>
      <c r="G12" s="3">
        <v>7</v>
      </c>
      <c r="H12" s="5">
        <v>385</v>
      </c>
      <c r="K12" s="9">
        <v>62.1</v>
      </c>
      <c r="O12" s="126"/>
      <c r="P12" s="126"/>
    </row>
    <row r="13" spans="1:18" x14ac:dyDescent="0.2">
      <c r="A13" s="8" t="s">
        <v>391</v>
      </c>
      <c r="B13" s="8" t="s">
        <v>456</v>
      </c>
      <c r="C13" s="8" t="s">
        <v>449</v>
      </c>
      <c r="D13" s="142" t="s">
        <v>449</v>
      </c>
      <c r="E13" s="7">
        <v>42113</v>
      </c>
      <c r="F13" s="5" t="str">
        <f t="shared" si="0"/>
        <v>Su</v>
      </c>
      <c r="G13" s="3">
        <v>26.2</v>
      </c>
      <c r="H13" s="5">
        <v>7854</v>
      </c>
      <c r="I13" s="5">
        <v>5549</v>
      </c>
      <c r="J13" s="5">
        <v>2305</v>
      </c>
      <c r="K13" s="9">
        <v>242</v>
      </c>
      <c r="O13" s="126"/>
      <c r="P13" s="126" t="s">
        <v>279</v>
      </c>
    </row>
    <row r="14" spans="1:18" x14ac:dyDescent="0.2">
      <c r="A14" s="8" t="s">
        <v>792</v>
      </c>
      <c r="B14" s="8" t="s">
        <v>456</v>
      </c>
      <c r="C14" s="8" t="s">
        <v>449</v>
      </c>
      <c r="D14" s="142" t="s">
        <v>449</v>
      </c>
      <c r="E14" s="7">
        <v>42120</v>
      </c>
      <c r="F14" s="5" t="str">
        <f t="shared" si="0"/>
        <v>Su</v>
      </c>
      <c r="G14" s="3">
        <f>10*kmtomiles</f>
        <v>6.2137099999999998</v>
      </c>
      <c r="H14" s="5">
        <v>677</v>
      </c>
      <c r="K14" s="9">
        <v>55</v>
      </c>
      <c r="O14" s="126"/>
      <c r="P14" s="126" t="s">
        <v>826</v>
      </c>
    </row>
    <row r="15" spans="1:18" x14ac:dyDescent="0.2">
      <c r="A15" s="8" t="s">
        <v>390</v>
      </c>
      <c r="B15" s="8" t="s">
        <v>456</v>
      </c>
      <c r="C15" s="8" t="s">
        <v>449</v>
      </c>
      <c r="D15" s="142" t="s">
        <v>449</v>
      </c>
      <c r="E15" s="7">
        <v>42120</v>
      </c>
      <c r="F15" s="5" t="str">
        <f t="shared" si="0"/>
        <v>Su</v>
      </c>
      <c r="G15" s="3">
        <v>26.2</v>
      </c>
      <c r="H15" s="5">
        <v>37536</v>
      </c>
      <c r="I15" s="5">
        <v>23184</v>
      </c>
      <c r="J15" s="5">
        <v>14352</v>
      </c>
      <c r="K15" s="9">
        <v>259</v>
      </c>
      <c r="O15" s="126"/>
      <c r="P15" s="126" t="s">
        <v>291</v>
      </c>
    </row>
    <row r="16" spans="1:18" x14ac:dyDescent="0.2">
      <c r="A16" s="8" t="s">
        <v>407</v>
      </c>
      <c r="B16" s="8" t="s">
        <v>457</v>
      </c>
      <c r="C16" s="8" t="s">
        <v>776</v>
      </c>
      <c r="D16" s="142" t="s">
        <v>448</v>
      </c>
      <c r="E16" s="7">
        <v>42127</v>
      </c>
      <c r="F16" s="5" t="str">
        <f t="shared" si="0"/>
        <v>Su</v>
      </c>
      <c r="G16" s="3">
        <v>11</v>
      </c>
      <c r="H16" s="5">
        <v>404</v>
      </c>
      <c r="I16" s="5">
        <v>216</v>
      </c>
      <c r="J16" s="5">
        <v>188</v>
      </c>
      <c r="K16" s="9">
        <v>114.9</v>
      </c>
      <c r="L16" s="5">
        <v>427</v>
      </c>
      <c r="M16" s="34" t="s">
        <v>721</v>
      </c>
      <c r="O16" s="126"/>
      <c r="P16" s="126" t="s">
        <v>342</v>
      </c>
    </row>
    <row r="17" spans="1:18" x14ac:dyDescent="0.2">
      <c r="A17" s="8" t="s">
        <v>403</v>
      </c>
      <c r="B17" s="8" t="s">
        <v>456</v>
      </c>
      <c r="C17" s="8" t="s">
        <v>449</v>
      </c>
      <c r="D17" s="142" t="s">
        <v>449</v>
      </c>
      <c r="E17" s="7">
        <v>42130</v>
      </c>
      <c r="F17" s="5" t="str">
        <f t="shared" si="0"/>
        <v>We</v>
      </c>
      <c r="G17" s="37">
        <f>5*kmtomiles</f>
        <v>3.1068549999999999</v>
      </c>
      <c r="H17" s="5">
        <v>378</v>
      </c>
      <c r="I17" s="5">
        <v>256</v>
      </c>
      <c r="J17" s="5">
        <v>122</v>
      </c>
      <c r="K17" s="9">
        <v>21.2</v>
      </c>
      <c r="L17" s="5">
        <v>39</v>
      </c>
      <c r="M17" s="34" t="s">
        <v>722</v>
      </c>
      <c r="O17" s="126" t="s">
        <v>406</v>
      </c>
      <c r="Q17" s="8" t="s">
        <v>483</v>
      </c>
    </row>
    <row r="18" spans="1:18" x14ac:dyDescent="0.2">
      <c r="A18" s="8" t="s">
        <v>576</v>
      </c>
      <c r="B18" t="s">
        <v>455</v>
      </c>
      <c r="C18" s="8" t="s">
        <v>449</v>
      </c>
      <c r="D18" s="5" t="s">
        <v>449</v>
      </c>
      <c r="E18" s="7">
        <v>42134</v>
      </c>
      <c r="F18" s="5" t="str">
        <f t="shared" si="0"/>
        <v>Su</v>
      </c>
      <c r="G18" s="3">
        <v>13.1</v>
      </c>
      <c r="H18" s="5">
        <v>165</v>
      </c>
      <c r="K18" s="9">
        <v>131</v>
      </c>
      <c r="P18" t="s">
        <v>577</v>
      </c>
      <c r="Q18" t="s">
        <v>578</v>
      </c>
    </row>
    <row r="19" spans="1:18" x14ac:dyDescent="0.2">
      <c r="A19" s="8" t="s">
        <v>416</v>
      </c>
      <c r="B19" s="8" t="s">
        <v>456</v>
      </c>
      <c r="C19" s="8" t="s">
        <v>776</v>
      </c>
      <c r="D19" s="142" t="s">
        <v>449</v>
      </c>
      <c r="E19" s="7">
        <v>42134</v>
      </c>
      <c r="F19" s="5" t="str">
        <f t="shared" si="0"/>
        <v>Su</v>
      </c>
      <c r="G19" s="3">
        <v>13.1</v>
      </c>
      <c r="H19" s="5">
        <v>6667</v>
      </c>
      <c r="I19" s="5">
        <v>3981</v>
      </c>
      <c r="J19" s="5">
        <v>2686</v>
      </c>
      <c r="K19" s="9">
        <v>121</v>
      </c>
      <c r="O19" s="126" t="s">
        <v>414</v>
      </c>
      <c r="P19" s="126" t="s">
        <v>415</v>
      </c>
    </row>
    <row r="20" spans="1:18" x14ac:dyDescent="0.2">
      <c r="A20" s="8" t="s">
        <v>404</v>
      </c>
      <c r="B20" s="8" t="s">
        <v>456</v>
      </c>
      <c r="C20" s="8" t="s">
        <v>449</v>
      </c>
      <c r="D20" s="142" t="s">
        <v>448</v>
      </c>
      <c r="E20" s="7">
        <v>42137</v>
      </c>
      <c r="F20" s="5" t="str">
        <f t="shared" si="0"/>
        <v>We</v>
      </c>
      <c r="G20" s="37">
        <f>5*kmtomiles</f>
        <v>3.1068549999999999</v>
      </c>
      <c r="H20" s="5">
        <v>376</v>
      </c>
      <c r="I20" s="5">
        <v>235</v>
      </c>
      <c r="J20" s="5">
        <v>141</v>
      </c>
      <c r="K20" s="9">
        <v>22</v>
      </c>
      <c r="L20" s="5">
        <v>39</v>
      </c>
      <c r="M20" s="34" t="s">
        <v>722</v>
      </c>
      <c r="O20" s="126" t="s">
        <v>406</v>
      </c>
    </row>
    <row r="21" spans="1:18" x14ac:dyDescent="0.2">
      <c r="A21" s="8" t="s">
        <v>400</v>
      </c>
      <c r="B21" s="8" t="s">
        <v>455</v>
      </c>
      <c r="C21" s="8" t="s">
        <v>776</v>
      </c>
      <c r="D21" s="142" t="s">
        <v>449</v>
      </c>
      <c r="E21" s="7">
        <v>42140</v>
      </c>
      <c r="F21" s="5" t="str">
        <f t="shared" si="0"/>
        <v>Sa</v>
      </c>
      <c r="G21" s="3">
        <f>10*kmtomiles</f>
        <v>6.2137099999999998</v>
      </c>
      <c r="H21" s="5">
        <v>236</v>
      </c>
      <c r="I21" s="5">
        <v>131</v>
      </c>
      <c r="J21" s="5">
        <v>105</v>
      </c>
      <c r="K21" s="9">
        <v>60.5</v>
      </c>
      <c r="O21" s="126" t="s">
        <v>402</v>
      </c>
      <c r="P21" s="126" t="s">
        <v>514</v>
      </c>
    </row>
    <row r="22" spans="1:18" x14ac:dyDescent="0.2">
      <c r="A22" s="8" t="s">
        <v>515</v>
      </c>
      <c r="B22" s="8" t="s">
        <v>456</v>
      </c>
      <c r="C22" s="8" t="s">
        <v>449</v>
      </c>
      <c r="D22" s="142" t="s">
        <v>449</v>
      </c>
      <c r="E22" s="7">
        <v>42141</v>
      </c>
      <c r="F22" s="5" t="str">
        <f t="shared" si="0"/>
        <v>Su</v>
      </c>
      <c r="G22" s="3">
        <v>10</v>
      </c>
      <c r="H22" s="5">
        <v>355</v>
      </c>
      <c r="I22" s="5">
        <v>225</v>
      </c>
      <c r="J22" s="5">
        <v>130</v>
      </c>
      <c r="K22" s="9">
        <v>87.25</v>
      </c>
      <c r="O22" s="126"/>
      <c r="P22" s="126"/>
    </row>
    <row r="23" spans="1:18" x14ac:dyDescent="0.2">
      <c r="A23" s="8" t="s">
        <v>572</v>
      </c>
      <c r="B23" s="8" t="s">
        <v>456</v>
      </c>
      <c r="C23" s="8" t="s">
        <v>449</v>
      </c>
      <c r="D23" s="5" t="s">
        <v>449</v>
      </c>
      <c r="E23" s="7">
        <v>42141</v>
      </c>
      <c r="F23" s="5" t="str">
        <f t="shared" si="0"/>
        <v>Su</v>
      </c>
      <c r="G23" s="3">
        <v>26.2</v>
      </c>
      <c r="H23" s="5">
        <v>705</v>
      </c>
      <c r="I23" s="5">
        <v>507</v>
      </c>
      <c r="J23" s="5">
        <v>198</v>
      </c>
      <c r="K23" s="9">
        <v>256</v>
      </c>
      <c r="O23" s="126" t="s">
        <v>574</v>
      </c>
    </row>
    <row r="24" spans="1:18" x14ac:dyDescent="0.2">
      <c r="A24" s="8" t="s">
        <v>405</v>
      </c>
      <c r="B24" s="8" t="s">
        <v>456</v>
      </c>
      <c r="C24" s="8" t="s">
        <v>776</v>
      </c>
      <c r="D24" s="142" t="s">
        <v>448</v>
      </c>
      <c r="E24" s="7">
        <v>42144</v>
      </c>
      <c r="F24" s="5" t="str">
        <f t="shared" si="0"/>
        <v>We</v>
      </c>
      <c r="G24" s="37">
        <f>5*kmtomiles</f>
        <v>3.1068549999999999</v>
      </c>
      <c r="H24" s="5">
        <v>386</v>
      </c>
      <c r="I24" s="5">
        <v>251</v>
      </c>
      <c r="J24" s="5">
        <v>135</v>
      </c>
      <c r="K24" s="9">
        <v>21.5</v>
      </c>
      <c r="L24" s="5">
        <v>39</v>
      </c>
      <c r="M24" s="34" t="s">
        <v>722</v>
      </c>
      <c r="O24" s="126" t="s">
        <v>406</v>
      </c>
      <c r="Q24" s="8" t="s">
        <v>484</v>
      </c>
    </row>
    <row r="25" spans="1:18" x14ac:dyDescent="0.2">
      <c r="A25" s="8" t="s">
        <v>628</v>
      </c>
      <c r="B25" s="8" t="s">
        <v>455</v>
      </c>
      <c r="C25" s="8" t="s">
        <v>449</v>
      </c>
      <c r="D25" s="142" t="s">
        <v>449</v>
      </c>
      <c r="E25" s="7">
        <v>42149</v>
      </c>
      <c r="F25" s="5" t="str">
        <f t="shared" si="0"/>
        <v>Mo</v>
      </c>
      <c r="G25" s="37">
        <v>6.9</v>
      </c>
      <c r="H25" s="5">
        <v>337</v>
      </c>
      <c r="K25" s="9">
        <v>57.8</v>
      </c>
      <c r="L25" s="5">
        <v>210</v>
      </c>
      <c r="M25" s="164">
        <v>0.47916666666666669</v>
      </c>
      <c r="N25" s="166">
        <v>8</v>
      </c>
      <c r="O25" s="126" t="s">
        <v>629</v>
      </c>
      <c r="P25" s="126" t="s">
        <v>656</v>
      </c>
      <c r="Q25" s="8"/>
      <c r="R25" s="126" t="s">
        <v>630</v>
      </c>
    </row>
    <row r="26" spans="1:18" x14ac:dyDescent="0.2">
      <c r="A26" s="8" t="s">
        <v>585</v>
      </c>
      <c r="B26" s="8" t="s">
        <v>455</v>
      </c>
      <c r="C26" s="8" t="s">
        <v>449</v>
      </c>
      <c r="D26" s="142" t="s">
        <v>448</v>
      </c>
      <c r="E26" s="7">
        <v>42150</v>
      </c>
      <c r="F26" s="5" t="str">
        <f t="shared" si="0"/>
        <v>Tu</v>
      </c>
      <c r="G26" s="37">
        <f>kmtomiles*9.5</f>
        <v>5.9030244999999999</v>
      </c>
      <c r="H26" s="5">
        <v>259</v>
      </c>
      <c r="I26" s="5">
        <v>154</v>
      </c>
      <c r="J26" s="5">
        <v>105</v>
      </c>
      <c r="K26" s="9">
        <v>48</v>
      </c>
      <c r="L26" s="5">
        <v>90</v>
      </c>
      <c r="M26" s="164">
        <v>0.8125</v>
      </c>
      <c r="N26" s="166">
        <v>5</v>
      </c>
      <c r="O26" s="126" t="s">
        <v>621</v>
      </c>
      <c r="P26" s="126" t="s">
        <v>652</v>
      </c>
      <c r="R26" s="126" t="s">
        <v>589</v>
      </c>
    </row>
    <row r="27" spans="1:18" x14ac:dyDescent="0.2">
      <c r="A27" s="8" t="s">
        <v>458</v>
      </c>
      <c r="B27" s="8" t="s">
        <v>455</v>
      </c>
      <c r="C27" s="8" t="s">
        <v>449</v>
      </c>
      <c r="D27" s="142" t="s">
        <v>448</v>
      </c>
      <c r="E27" s="7">
        <v>42152</v>
      </c>
      <c r="F27" s="5" t="str">
        <f t="shared" si="0"/>
        <v>Th</v>
      </c>
      <c r="G27" s="37">
        <f>kmtomiles*10</f>
        <v>6.2137099999999998</v>
      </c>
      <c r="H27" s="5">
        <v>437</v>
      </c>
      <c r="K27" s="9">
        <v>51.6</v>
      </c>
      <c r="M27" s="34" t="s">
        <v>722</v>
      </c>
      <c r="O27" s="126" t="s">
        <v>453</v>
      </c>
      <c r="P27" s="126" t="s">
        <v>724</v>
      </c>
    </row>
    <row r="28" spans="1:18" x14ac:dyDescent="0.2">
      <c r="A28" s="8" t="s">
        <v>685</v>
      </c>
      <c r="B28" s="8"/>
      <c r="C28" s="8" t="s">
        <v>449</v>
      </c>
      <c r="D28" s="142" t="s">
        <v>449</v>
      </c>
      <c r="E28" s="7">
        <v>42154</v>
      </c>
      <c r="F28" s="5" t="str">
        <f t="shared" si="0"/>
        <v>Sa</v>
      </c>
      <c r="G28" s="37">
        <f>kmtomiles*10</f>
        <v>6.2137099999999998</v>
      </c>
      <c r="H28" s="5">
        <v>701</v>
      </c>
      <c r="J28" s="5">
        <v>310</v>
      </c>
      <c r="K28" s="9">
        <v>56.2</v>
      </c>
      <c r="O28" s="126"/>
      <c r="P28" s="126"/>
    </row>
    <row r="29" spans="1:18" x14ac:dyDescent="0.2">
      <c r="A29" s="8" t="s">
        <v>667</v>
      </c>
      <c r="B29" s="8" t="s">
        <v>456</v>
      </c>
      <c r="C29" s="8" t="s">
        <v>449</v>
      </c>
      <c r="D29" s="142" t="s">
        <v>449</v>
      </c>
      <c r="E29" s="7">
        <v>42155</v>
      </c>
      <c r="F29" s="5" t="str">
        <f t="shared" si="0"/>
        <v>Su</v>
      </c>
      <c r="G29" s="37">
        <v>13.1</v>
      </c>
      <c r="H29" s="5">
        <v>8772</v>
      </c>
      <c r="J29" s="5">
        <v>4638</v>
      </c>
      <c r="K29" s="9">
        <v>122.3</v>
      </c>
      <c r="M29" s="164">
        <v>0.33333333333333331</v>
      </c>
      <c r="O29" s="126"/>
      <c r="P29" s="126" t="s">
        <v>684</v>
      </c>
    </row>
    <row r="30" spans="1:18" x14ac:dyDescent="0.2">
      <c r="A30" s="8" t="s">
        <v>617</v>
      </c>
      <c r="B30" s="8" t="s">
        <v>455</v>
      </c>
      <c r="C30" s="8" t="s">
        <v>449</v>
      </c>
      <c r="D30" s="142" t="s">
        <v>450</v>
      </c>
      <c r="E30" s="7">
        <v>42162</v>
      </c>
      <c r="F30" s="5" t="str">
        <f t="shared" si="0"/>
        <v>Su</v>
      </c>
      <c r="G30" s="37">
        <f>kmtomiles*10</f>
        <v>6.2137099999999998</v>
      </c>
      <c r="H30" s="5">
        <f>SUM(I30:J30)</f>
        <v>111</v>
      </c>
      <c r="I30" s="5">
        <v>74</v>
      </c>
      <c r="J30" s="5">
        <v>37</v>
      </c>
      <c r="K30" s="9">
        <v>53.5</v>
      </c>
      <c r="O30" s="126" t="s">
        <v>618</v>
      </c>
      <c r="P30" s="126" t="s">
        <v>710</v>
      </c>
      <c r="Q30" t="s">
        <v>619</v>
      </c>
    </row>
    <row r="31" spans="1:18" x14ac:dyDescent="0.2">
      <c r="A31" s="8" t="s">
        <v>738</v>
      </c>
      <c r="B31" s="8"/>
      <c r="C31" s="8" t="s">
        <v>449</v>
      </c>
      <c r="D31" s="142" t="s">
        <v>449</v>
      </c>
      <c r="E31" s="7">
        <v>42162</v>
      </c>
      <c r="F31" s="5" t="str">
        <f t="shared" si="0"/>
        <v>Su</v>
      </c>
      <c r="G31" s="37">
        <f>kmtomiles*10</f>
        <v>6.2137099999999998</v>
      </c>
      <c r="H31" s="5">
        <v>218</v>
      </c>
      <c r="K31" s="9">
        <v>53.4</v>
      </c>
      <c r="O31" s="126"/>
      <c r="P31" s="126"/>
    </row>
    <row r="32" spans="1:18" x14ac:dyDescent="0.2">
      <c r="A32" s="8" t="s">
        <v>709</v>
      </c>
      <c r="B32" s="8" t="s">
        <v>455</v>
      </c>
      <c r="C32" s="8" t="s">
        <v>449</v>
      </c>
      <c r="D32" s="142" t="s">
        <v>449</v>
      </c>
      <c r="E32" s="7">
        <v>42162</v>
      </c>
      <c r="F32" s="5" t="str">
        <f t="shared" si="0"/>
        <v>Su</v>
      </c>
      <c r="G32" s="37">
        <v>9</v>
      </c>
      <c r="H32" s="5">
        <v>152</v>
      </c>
      <c r="I32" s="5">
        <f>152-66</f>
        <v>86</v>
      </c>
      <c r="J32" s="5">
        <v>66</v>
      </c>
      <c r="K32" s="9">
        <v>75.2</v>
      </c>
      <c r="O32" s="126" t="s">
        <v>708</v>
      </c>
    </row>
    <row r="33" spans="1:18" x14ac:dyDescent="0.2">
      <c r="A33" s="8" t="s">
        <v>409</v>
      </c>
      <c r="B33" s="8" t="s">
        <v>456</v>
      </c>
      <c r="C33" s="8" t="s">
        <v>776</v>
      </c>
      <c r="D33" s="142" t="s">
        <v>448</v>
      </c>
      <c r="E33" s="7">
        <v>42165</v>
      </c>
      <c r="F33" s="5" t="str">
        <f t="shared" si="0"/>
        <v>We</v>
      </c>
      <c r="G33" s="3">
        <v>10</v>
      </c>
      <c r="H33" s="5">
        <v>372</v>
      </c>
      <c r="I33" s="5">
        <v>246</v>
      </c>
      <c r="J33" s="5">
        <v>126</v>
      </c>
      <c r="K33" s="9">
        <v>79.8</v>
      </c>
      <c r="L33" s="5">
        <v>230</v>
      </c>
      <c r="M33" s="164">
        <v>0.8125</v>
      </c>
      <c r="N33" s="166">
        <v>11.4</v>
      </c>
      <c r="O33" s="126" t="s">
        <v>408</v>
      </c>
    </row>
    <row r="34" spans="1:18" x14ac:dyDescent="0.2">
      <c r="A34" s="8" t="s">
        <v>758</v>
      </c>
      <c r="B34" s="8" t="s">
        <v>455</v>
      </c>
      <c r="C34" s="8" t="s">
        <v>449</v>
      </c>
      <c r="D34" s="142" t="s">
        <v>449</v>
      </c>
      <c r="E34" s="7">
        <v>42168</v>
      </c>
      <c r="F34" s="5" t="str">
        <f t="shared" ref="F34:F61" si="1">VLOOKUP(WEEKDAY(E34,2),daysofweek,2)</f>
        <v>Sa</v>
      </c>
      <c r="G34" s="3">
        <f>13*kmtomiles</f>
        <v>8.0778230000000004</v>
      </c>
      <c r="H34" s="5">
        <v>260</v>
      </c>
      <c r="K34" s="9">
        <v>89</v>
      </c>
      <c r="M34" s="164"/>
      <c r="O34" s="126"/>
    </row>
    <row r="35" spans="1:18" x14ac:dyDescent="0.2">
      <c r="A35" s="8" t="s">
        <v>749</v>
      </c>
      <c r="B35" s="8" t="s">
        <v>456</v>
      </c>
      <c r="C35" s="8" t="s">
        <v>449</v>
      </c>
      <c r="D35" s="142" t="s">
        <v>449</v>
      </c>
      <c r="E35" s="7">
        <v>42169</v>
      </c>
      <c r="F35" s="5" t="str">
        <f t="shared" si="1"/>
        <v>Su</v>
      </c>
      <c r="G35" s="3">
        <v>26.2</v>
      </c>
      <c r="H35" s="5">
        <v>2487</v>
      </c>
      <c r="I35" s="5">
        <f>H35-J35</f>
        <v>1761</v>
      </c>
      <c r="J35" s="5">
        <v>726</v>
      </c>
      <c r="K35" s="9">
        <v>249.3</v>
      </c>
      <c r="M35" s="164"/>
      <c r="O35" s="126"/>
    </row>
    <row r="36" spans="1:18" x14ac:dyDescent="0.2">
      <c r="A36" s="8" t="s">
        <v>746</v>
      </c>
      <c r="B36" s="8" t="s">
        <v>456</v>
      </c>
      <c r="C36" s="8" t="s">
        <v>449</v>
      </c>
      <c r="D36" s="142" t="s">
        <v>449</v>
      </c>
      <c r="E36" s="7">
        <v>42169</v>
      </c>
      <c r="F36" s="5" t="str">
        <f t="shared" si="1"/>
        <v>Su</v>
      </c>
      <c r="G36" s="3">
        <v>13.1</v>
      </c>
      <c r="H36" s="5">
        <v>5529</v>
      </c>
      <c r="I36" s="5">
        <v>2608</v>
      </c>
      <c r="J36" s="5">
        <v>2921</v>
      </c>
      <c r="K36" s="9">
        <v>125.3</v>
      </c>
      <c r="M36" s="164"/>
      <c r="O36" s="126" t="s">
        <v>744</v>
      </c>
      <c r="P36" s="126" t="s">
        <v>745</v>
      </c>
    </row>
    <row r="37" spans="1:18" x14ac:dyDescent="0.2">
      <c r="A37" s="8" t="s">
        <v>429</v>
      </c>
      <c r="B37" s="8"/>
      <c r="C37" s="8" t="s">
        <v>776</v>
      </c>
      <c r="D37" s="142" t="s">
        <v>450</v>
      </c>
      <c r="E37" s="7">
        <v>42169</v>
      </c>
      <c r="F37" s="5" t="str">
        <f t="shared" si="1"/>
        <v>Su</v>
      </c>
      <c r="G37" s="3">
        <v>10.14</v>
      </c>
      <c r="L37" s="5">
        <v>416</v>
      </c>
    </row>
    <row r="38" spans="1:18" x14ac:dyDescent="0.2">
      <c r="A38" s="8" t="s">
        <v>786</v>
      </c>
      <c r="B38" s="8" t="s">
        <v>456</v>
      </c>
      <c r="C38" s="8" t="s">
        <v>449</v>
      </c>
      <c r="D38" s="142" t="s">
        <v>449</v>
      </c>
      <c r="E38" s="7">
        <v>42169</v>
      </c>
      <c r="F38" s="5" t="str">
        <f t="shared" si="1"/>
        <v>Su</v>
      </c>
      <c r="G38" s="3">
        <f>5*kmtomiles</f>
        <v>3.1068549999999999</v>
      </c>
    </row>
    <row r="39" spans="1:18" x14ac:dyDescent="0.2">
      <c r="A39" s="8" t="s">
        <v>768</v>
      </c>
      <c r="B39" s="8" t="s">
        <v>455</v>
      </c>
      <c r="C39" s="8" t="s">
        <v>449</v>
      </c>
      <c r="D39" s="142" t="s">
        <v>449</v>
      </c>
      <c r="E39" s="7">
        <v>42173</v>
      </c>
      <c r="F39" s="5" t="str">
        <f t="shared" si="1"/>
        <v>Th</v>
      </c>
      <c r="G39" s="3">
        <f>6*kmtomiles</f>
        <v>3.7282260000000003</v>
      </c>
      <c r="H39" s="5">
        <v>58</v>
      </c>
      <c r="I39" s="5">
        <v>29</v>
      </c>
      <c r="J39" s="5">
        <v>29</v>
      </c>
      <c r="K39" s="9">
        <v>30.3</v>
      </c>
      <c r="M39" s="34" t="s">
        <v>769</v>
      </c>
      <c r="O39" s="126" t="s">
        <v>770</v>
      </c>
      <c r="P39" s="126" t="s">
        <v>770</v>
      </c>
    </row>
    <row r="40" spans="1:18" x14ac:dyDescent="0.2">
      <c r="A40" s="8" t="s">
        <v>790</v>
      </c>
      <c r="B40" s="8" t="s">
        <v>456</v>
      </c>
      <c r="C40" s="8" t="s">
        <v>449</v>
      </c>
      <c r="D40" s="142" t="s">
        <v>449</v>
      </c>
      <c r="E40" s="7">
        <v>42176</v>
      </c>
      <c r="F40" s="5" t="str">
        <f t="shared" si="1"/>
        <v>Su</v>
      </c>
      <c r="G40" s="3">
        <v>13.1</v>
      </c>
      <c r="H40" s="5">
        <v>601</v>
      </c>
      <c r="K40" s="9">
        <v>113.9</v>
      </c>
    </row>
    <row r="41" spans="1:18" x14ac:dyDescent="0.2">
      <c r="A41" s="8" t="s">
        <v>622</v>
      </c>
      <c r="B41" s="8" t="s">
        <v>457</v>
      </c>
      <c r="C41" s="8" t="s">
        <v>776</v>
      </c>
      <c r="D41" s="142" t="s">
        <v>447</v>
      </c>
      <c r="E41" s="7">
        <v>42176</v>
      </c>
      <c r="F41" s="5" t="str">
        <f t="shared" si="1"/>
        <v>Su</v>
      </c>
      <c r="G41" s="3">
        <f>kmtomiles*10</f>
        <v>6.2137099999999998</v>
      </c>
      <c r="H41" s="5">
        <v>486</v>
      </c>
      <c r="K41" s="9">
        <v>56.6</v>
      </c>
      <c r="L41" s="5">
        <v>201</v>
      </c>
      <c r="O41" s="126" t="s">
        <v>623</v>
      </c>
    </row>
    <row r="42" spans="1:18" x14ac:dyDescent="0.2">
      <c r="A42" s="8" t="s">
        <v>832</v>
      </c>
      <c r="B42" s="8" t="s">
        <v>455</v>
      </c>
      <c r="C42" s="8" t="s">
        <v>776</v>
      </c>
      <c r="D42" s="142" t="s">
        <v>447</v>
      </c>
      <c r="E42" s="7">
        <v>42178</v>
      </c>
      <c r="F42" s="5" t="str">
        <f t="shared" si="1"/>
        <v>Tu</v>
      </c>
      <c r="G42" s="3">
        <v>4.5</v>
      </c>
      <c r="H42" s="5">
        <v>231</v>
      </c>
      <c r="I42" s="5">
        <v>137</v>
      </c>
      <c r="J42" s="5">
        <v>94</v>
      </c>
      <c r="K42" s="9">
        <v>40</v>
      </c>
      <c r="L42" s="5">
        <v>365</v>
      </c>
      <c r="M42" s="164">
        <v>0.8125</v>
      </c>
      <c r="N42" s="166">
        <v>5</v>
      </c>
      <c r="O42" s="126" t="s">
        <v>710</v>
      </c>
    </row>
    <row r="43" spans="1:18" x14ac:dyDescent="0.2">
      <c r="A43" s="8" t="s">
        <v>856</v>
      </c>
      <c r="B43" s="8"/>
      <c r="C43" s="8" t="s">
        <v>449</v>
      </c>
      <c r="D43" s="142" t="s">
        <v>449</v>
      </c>
      <c r="E43" s="7">
        <v>42183</v>
      </c>
      <c r="F43" s="5" t="str">
        <f t="shared" si="1"/>
        <v>Su</v>
      </c>
      <c r="G43" s="3">
        <f>10*kmtomiles</f>
        <v>6.2137099999999998</v>
      </c>
      <c r="H43" s="5">
        <v>1381</v>
      </c>
      <c r="K43" s="9">
        <v>57</v>
      </c>
      <c r="M43" s="164"/>
      <c r="O43" s="126"/>
    </row>
    <row r="44" spans="1:18" x14ac:dyDescent="0.2">
      <c r="A44" s="8" t="s">
        <v>859</v>
      </c>
      <c r="B44" s="8" t="s">
        <v>455</v>
      </c>
      <c r="C44" s="8" t="s">
        <v>449</v>
      </c>
      <c r="D44" s="142" t="s">
        <v>449</v>
      </c>
      <c r="E44" s="7">
        <v>42183</v>
      </c>
      <c r="F44" s="5" t="str">
        <f t="shared" si="1"/>
        <v>Su</v>
      </c>
      <c r="G44" s="3">
        <v>10.199999999999999</v>
      </c>
      <c r="H44" s="5">
        <v>206</v>
      </c>
      <c r="I44" s="5">
        <v>129</v>
      </c>
      <c r="J44" s="5">
        <v>77</v>
      </c>
      <c r="K44" s="9">
        <v>92</v>
      </c>
      <c r="M44" s="164"/>
      <c r="O44" s="126" t="s">
        <v>858</v>
      </c>
    </row>
    <row r="45" spans="1:18" x14ac:dyDescent="0.2">
      <c r="A45" s="8" t="s">
        <v>625</v>
      </c>
      <c r="B45" s="8" t="s">
        <v>456</v>
      </c>
      <c r="C45" s="8" t="s">
        <v>449</v>
      </c>
      <c r="D45" s="142" t="s">
        <v>450</v>
      </c>
      <c r="E45" s="7">
        <v>42183</v>
      </c>
      <c r="F45" s="5" t="str">
        <f t="shared" si="1"/>
        <v>Su</v>
      </c>
      <c r="G45" s="3">
        <v>13.1</v>
      </c>
      <c r="H45" s="5">
        <v>1806</v>
      </c>
      <c r="I45" s="5">
        <f>H45-J45</f>
        <v>1198</v>
      </c>
      <c r="J45" s="5">
        <v>608</v>
      </c>
      <c r="K45" s="9">
        <v>118.5</v>
      </c>
      <c r="M45" s="164">
        <v>0.375</v>
      </c>
      <c r="N45" s="166">
        <v>22</v>
      </c>
      <c r="O45" s="126" t="s">
        <v>626</v>
      </c>
      <c r="R45" s="126" t="s">
        <v>627</v>
      </c>
    </row>
    <row r="46" spans="1:18" x14ac:dyDescent="0.2">
      <c r="A46" s="8" t="s">
        <v>689</v>
      </c>
      <c r="C46" s="8" t="s">
        <v>449</v>
      </c>
      <c r="D46" s="5" t="s">
        <v>450</v>
      </c>
      <c r="E46" s="7">
        <v>42185</v>
      </c>
      <c r="F46" s="5" t="str">
        <f t="shared" si="1"/>
        <v>Tu</v>
      </c>
      <c r="G46" s="3">
        <v>3</v>
      </c>
      <c r="M46" s="164">
        <v>0.80208333333333337</v>
      </c>
      <c r="N46" s="166">
        <v>2.5</v>
      </c>
      <c r="O46" s="126" t="s">
        <v>695</v>
      </c>
      <c r="Q46" t="s">
        <v>690</v>
      </c>
    </row>
    <row r="47" spans="1:18" x14ac:dyDescent="0.2">
      <c r="A47" s="8" t="s">
        <v>873</v>
      </c>
      <c r="B47" t="s">
        <v>456</v>
      </c>
      <c r="C47" s="8" t="s">
        <v>449</v>
      </c>
      <c r="D47" s="5" t="s">
        <v>449</v>
      </c>
      <c r="E47" s="7">
        <v>42186</v>
      </c>
      <c r="F47" s="5" t="str">
        <f t="shared" si="1"/>
        <v>We</v>
      </c>
      <c r="G47" s="3">
        <v>1</v>
      </c>
      <c r="M47" s="164"/>
      <c r="O47" s="126"/>
    </row>
    <row r="48" spans="1:18" x14ac:dyDescent="0.2">
      <c r="A48" s="8" t="s">
        <v>865</v>
      </c>
      <c r="B48" s="8" t="s">
        <v>456</v>
      </c>
      <c r="C48" s="8" t="s">
        <v>776</v>
      </c>
      <c r="D48" s="142" t="s">
        <v>764</v>
      </c>
      <c r="E48" s="7">
        <v>42186</v>
      </c>
      <c r="F48" s="5" t="str">
        <f t="shared" si="1"/>
        <v>We</v>
      </c>
      <c r="G48" s="3">
        <f>10*kmtomiles</f>
        <v>6.2137099999999998</v>
      </c>
      <c r="H48" s="5">
        <v>225</v>
      </c>
      <c r="K48" s="9">
        <v>53.5</v>
      </c>
      <c r="L48" s="5">
        <v>123</v>
      </c>
      <c r="M48" s="164">
        <v>0.80208333333333337</v>
      </c>
      <c r="N48" s="166">
        <v>10</v>
      </c>
      <c r="O48" s="126" t="s">
        <v>620</v>
      </c>
      <c r="R48" t="s">
        <v>763</v>
      </c>
    </row>
    <row r="49" spans="1:17" x14ac:dyDescent="0.2">
      <c r="A49" s="8" t="s">
        <v>879</v>
      </c>
      <c r="B49" s="8"/>
      <c r="C49" s="8" t="s">
        <v>449</v>
      </c>
      <c r="D49" s="142" t="s">
        <v>450</v>
      </c>
      <c r="E49" s="7">
        <v>42190</v>
      </c>
      <c r="F49" s="5" t="str">
        <f t="shared" si="1"/>
        <v>Su</v>
      </c>
      <c r="G49" s="3">
        <f>10*kmtomiles</f>
        <v>6.2137099999999998</v>
      </c>
      <c r="M49" s="164">
        <v>0.4375</v>
      </c>
      <c r="N49" s="166">
        <v>13</v>
      </c>
      <c r="O49" s="126" t="s">
        <v>624</v>
      </c>
    </row>
    <row r="50" spans="1:17" x14ac:dyDescent="0.2">
      <c r="A50" s="8" t="s">
        <v>878</v>
      </c>
      <c r="B50" s="8" t="s">
        <v>456</v>
      </c>
      <c r="C50" s="8" t="s">
        <v>449</v>
      </c>
      <c r="D50" s="142" t="s">
        <v>449</v>
      </c>
      <c r="E50" s="7">
        <v>42190</v>
      </c>
      <c r="F50" s="5" t="str">
        <f t="shared" si="1"/>
        <v>Su</v>
      </c>
      <c r="G50" s="3">
        <f>13.1</f>
        <v>13.1</v>
      </c>
      <c r="M50" s="164"/>
      <c r="O50" s="126"/>
    </row>
    <row r="51" spans="1:17" x14ac:dyDescent="0.2">
      <c r="A51" s="8" t="s">
        <v>874</v>
      </c>
      <c r="B51" s="8"/>
      <c r="C51" s="8" t="s">
        <v>776</v>
      </c>
      <c r="D51" s="142" t="s">
        <v>447</v>
      </c>
      <c r="E51" s="7">
        <v>42190</v>
      </c>
      <c r="F51" s="5" t="str">
        <f t="shared" si="1"/>
        <v>Su</v>
      </c>
      <c r="G51" s="3">
        <v>10</v>
      </c>
      <c r="P51" s="126" t="s">
        <v>889</v>
      </c>
    </row>
    <row r="52" spans="1:17" x14ac:dyDescent="0.2">
      <c r="A52" s="8" t="s">
        <v>431</v>
      </c>
      <c r="B52" s="8"/>
      <c r="C52" s="8" t="s">
        <v>776</v>
      </c>
      <c r="D52" s="142" t="s">
        <v>447</v>
      </c>
      <c r="E52" s="7">
        <v>42192</v>
      </c>
      <c r="F52" s="5" t="str">
        <f t="shared" si="1"/>
        <v>Tu</v>
      </c>
    </row>
    <row r="53" spans="1:17" x14ac:dyDescent="0.2">
      <c r="A53" s="8" t="s">
        <v>718</v>
      </c>
      <c r="B53" s="8"/>
      <c r="C53" s="8" t="s">
        <v>449</v>
      </c>
      <c r="D53" s="142" t="s">
        <v>450</v>
      </c>
      <c r="E53" s="7">
        <v>42195</v>
      </c>
      <c r="F53" s="5" t="str">
        <f t="shared" si="1"/>
        <v>Fr</v>
      </c>
      <c r="G53" s="3">
        <f>kmtomiles * 10</f>
        <v>6.2137099999999998</v>
      </c>
      <c r="M53" s="183">
        <v>0.39583333333333331</v>
      </c>
      <c r="N53" s="166">
        <v>27.82</v>
      </c>
      <c r="O53" s="126" t="s">
        <v>719</v>
      </c>
      <c r="Q53" s="8" t="s">
        <v>720</v>
      </c>
    </row>
    <row r="54" spans="1:17" x14ac:dyDescent="0.2">
      <c r="A54" s="8" t="s">
        <v>691</v>
      </c>
      <c r="C54" s="8" t="s">
        <v>449</v>
      </c>
      <c r="D54" s="5" t="s">
        <v>450</v>
      </c>
      <c r="E54" s="7">
        <v>42202</v>
      </c>
      <c r="F54" s="5" t="str">
        <f t="shared" si="1"/>
        <v>Fr</v>
      </c>
      <c r="G54" s="3">
        <v>3.5</v>
      </c>
      <c r="M54" s="164">
        <v>0.79166666666666663</v>
      </c>
      <c r="N54" s="166">
        <v>3</v>
      </c>
      <c r="O54" s="126" t="s">
        <v>696</v>
      </c>
      <c r="Q54" t="s">
        <v>692</v>
      </c>
    </row>
    <row r="55" spans="1:17" x14ac:dyDescent="0.2">
      <c r="A55" s="8" t="s">
        <v>693</v>
      </c>
      <c r="C55" s="8" t="s">
        <v>449</v>
      </c>
      <c r="D55" s="5" t="s">
        <v>450</v>
      </c>
      <c r="E55" s="7">
        <v>42207</v>
      </c>
      <c r="F55" s="5" t="str">
        <f t="shared" si="1"/>
        <v>We</v>
      </c>
      <c r="G55" s="3">
        <v>2.75</v>
      </c>
      <c r="M55" s="164">
        <v>0.79166666666666663</v>
      </c>
      <c r="N55" s="166">
        <v>3</v>
      </c>
      <c r="O55" s="126" t="s">
        <v>697</v>
      </c>
      <c r="Q55" t="s">
        <v>694</v>
      </c>
    </row>
    <row r="56" spans="1:17" x14ac:dyDescent="0.2">
      <c r="A56" s="8" t="s">
        <v>432</v>
      </c>
      <c r="B56" s="8"/>
      <c r="C56" s="8" t="s">
        <v>776</v>
      </c>
      <c r="D56" s="142" t="s">
        <v>450</v>
      </c>
      <c r="E56" s="7">
        <v>42218</v>
      </c>
      <c r="F56" s="5" t="str">
        <f t="shared" si="1"/>
        <v>Su</v>
      </c>
      <c r="G56" s="3">
        <f>10*kmtomiles</f>
        <v>6.2137099999999998</v>
      </c>
      <c r="N56" s="166">
        <v>25.82</v>
      </c>
    </row>
    <row r="57" spans="1:17" x14ac:dyDescent="0.2">
      <c r="A57" s="8" t="s">
        <v>433</v>
      </c>
      <c r="B57" s="8"/>
      <c r="C57" s="8" t="s">
        <v>776</v>
      </c>
      <c r="D57" s="142" t="s">
        <v>447</v>
      </c>
      <c r="E57" s="7">
        <v>42221</v>
      </c>
      <c r="F57" s="5" t="str">
        <f t="shared" si="1"/>
        <v>We</v>
      </c>
    </row>
    <row r="58" spans="1:17" x14ac:dyDescent="0.2">
      <c r="A58" s="8" t="s">
        <v>435</v>
      </c>
      <c r="B58" s="8"/>
      <c r="C58" s="8" t="s">
        <v>776</v>
      </c>
      <c r="D58" s="142" t="s">
        <v>450</v>
      </c>
      <c r="E58" s="7">
        <v>42267</v>
      </c>
      <c r="F58" s="5" t="str">
        <f t="shared" si="1"/>
        <v>Su</v>
      </c>
      <c r="G58" s="3">
        <v>7</v>
      </c>
    </row>
    <row r="59" spans="1:17" x14ac:dyDescent="0.2">
      <c r="A59" s="8" t="s">
        <v>437</v>
      </c>
      <c r="B59" s="8"/>
      <c r="C59" s="8" t="s">
        <v>776</v>
      </c>
      <c r="D59" s="142" t="s">
        <v>447</v>
      </c>
      <c r="E59" s="7">
        <v>42295</v>
      </c>
      <c r="F59" s="5" t="str">
        <f t="shared" si="1"/>
        <v>Su</v>
      </c>
      <c r="G59" s="3">
        <v>13.1</v>
      </c>
    </row>
    <row r="60" spans="1:17" x14ac:dyDescent="0.2">
      <c r="A60" s="8" t="s">
        <v>434</v>
      </c>
      <c r="B60" s="8"/>
      <c r="C60" s="8" t="s">
        <v>776</v>
      </c>
      <c r="D60" s="142" t="s">
        <v>450</v>
      </c>
      <c r="F60" s="5" t="str">
        <f t="shared" si="1"/>
        <v>Sa</v>
      </c>
    </row>
    <row r="61" spans="1:17" x14ac:dyDescent="0.2">
      <c r="A61" s="8" t="s">
        <v>436</v>
      </c>
      <c r="B61" s="8"/>
      <c r="C61" s="8" t="s">
        <v>776</v>
      </c>
      <c r="D61" s="142" t="s">
        <v>450</v>
      </c>
      <c r="F61" s="5" t="str">
        <f t="shared" si="1"/>
        <v>Sa</v>
      </c>
      <c r="G61" s="3">
        <f>10*kmtomiles</f>
        <v>6.2137099999999998</v>
      </c>
    </row>
  </sheetData>
  <sortState ref="A2:R57">
    <sortCondition ref="E2:E57"/>
  </sortState>
  <conditionalFormatting sqref="A1:A27 A29:A1048576">
    <cfRule type="expression" dxfId="13" priority="4">
      <formula>D1="Booked"</formula>
    </cfRule>
    <cfRule type="expression" dxfId="12" priority="5">
      <formula>C1="S"</formula>
    </cfRule>
    <cfRule type="expression" dxfId="11" priority="8">
      <formula>D1="Yes"</formula>
    </cfRule>
  </conditionalFormatting>
  <conditionalFormatting sqref="A28">
    <cfRule type="expression" dxfId="10" priority="1">
      <formula>D28="Booked"</formula>
    </cfRule>
    <cfRule type="expression" dxfId="9" priority="2">
      <formula>C28="S"</formula>
    </cfRule>
    <cfRule type="expression" dxfId="8" priority="3">
      <formula>D28="Yes"</formula>
    </cfRule>
  </conditionalFormatting>
  <hyperlinks>
    <hyperlink ref="P16" r:id="rId1"/>
    <hyperlink ref="P13" r:id="rId2"/>
    <hyperlink ref="P15" r:id="rId3"/>
    <hyperlink ref="P7" r:id="rId4"/>
    <hyperlink ref="O21" r:id="rId5"/>
    <hyperlink ref="O24" r:id="rId6"/>
    <hyperlink ref="O33" r:id="rId7"/>
    <hyperlink ref="O19" r:id="rId8"/>
    <hyperlink ref="P19" r:id="rId9"/>
    <hyperlink ref="O27" r:id="rId10"/>
    <hyperlink ref="O17" r:id="rId11"/>
    <hyperlink ref="O20" r:id="rId12"/>
    <hyperlink ref="P21" r:id="rId13"/>
    <hyperlink ref="O23" r:id="rId14"/>
    <hyperlink ref="R26" r:id="rId15"/>
    <hyperlink ref="O48" r:id="rId16"/>
    <hyperlink ref="O41" r:id="rId17"/>
    <hyperlink ref="O45" r:id="rId18"/>
    <hyperlink ref="R45" r:id="rId19"/>
    <hyperlink ref="R25" r:id="rId20"/>
    <hyperlink ref="O26" r:id="rId21"/>
    <hyperlink ref="P26" r:id="rId22"/>
    <hyperlink ref="P25" r:id="rId23"/>
    <hyperlink ref="P27" r:id="rId24"/>
    <hyperlink ref="P29" r:id="rId25"/>
    <hyperlink ref="O46" r:id="rId26"/>
    <hyperlink ref="O54" r:id="rId27"/>
    <hyperlink ref="O55" r:id="rId28"/>
    <hyperlink ref="M33" r:id="rId29" display="19@30"/>
    <hyperlink ref="P30" r:id="rId30"/>
    <hyperlink ref="O53" r:id="rId31"/>
    <hyperlink ref="O36" r:id="rId32"/>
    <hyperlink ref="P36" r:id="rId33"/>
    <hyperlink ref="O39" r:id="rId34"/>
    <hyperlink ref="P39" r:id="rId35"/>
    <hyperlink ref="O42" r:id="rId36"/>
    <hyperlink ref="O44" r:id="rId37" location="!about1/cxbb"/>
    <hyperlink ref="P51" r:id="rId38"/>
  </hyperlinks>
  <pageMargins left="0.7" right="0.7" top="0.75" bottom="0.75" header="0.3" footer="0.3"/>
  <pageSetup paperSize="9" orientation="portrait" r:id="rId3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A7"/>
  <sheetViews>
    <sheetView workbookViewId="0">
      <selection activeCell="B4" sqref="B4"/>
    </sheetView>
  </sheetViews>
  <sheetFormatPr defaultRowHeight="12.75" x14ac:dyDescent="0.2"/>
  <cols>
    <col min="1" max="1" width="10.7109375" style="1" bestFit="1" customWidth="1"/>
    <col min="2" max="2" width="10.7109375" style="1" customWidth="1"/>
    <col min="3" max="5" width="9.42578125" style="3" customWidth="1"/>
    <col min="8" max="8" width="9.140625" style="30"/>
    <col min="9" max="12" width="9.140625" style="34"/>
    <col min="20" max="20" width="9.140625" style="1"/>
  </cols>
  <sheetData>
    <row r="1" spans="1:27" s="1" customFormat="1" x14ac:dyDescent="0.2">
      <c r="C1" s="2" t="s">
        <v>2</v>
      </c>
      <c r="D1" s="2" t="s">
        <v>8</v>
      </c>
      <c r="E1" s="2" t="s">
        <v>223</v>
      </c>
      <c r="F1" t="s">
        <v>116</v>
      </c>
      <c r="G1" t="s">
        <v>113</v>
      </c>
      <c r="H1" s="30" t="s">
        <v>127</v>
      </c>
      <c r="I1" s="33" t="s">
        <v>91</v>
      </c>
      <c r="J1" s="33" t="s">
        <v>150</v>
      </c>
      <c r="K1" s="33" t="s">
        <v>114</v>
      </c>
      <c r="L1" s="33" t="s">
        <v>132</v>
      </c>
      <c r="M1" s="1" t="s">
        <v>131</v>
      </c>
      <c r="N1" s="1" t="s">
        <v>115</v>
      </c>
      <c r="O1" s="30" t="s">
        <v>171</v>
      </c>
      <c r="P1" s="1" t="s">
        <v>117</v>
      </c>
      <c r="Q1" s="1" t="s">
        <v>118</v>
      </c>
      <c r="R1" s="1" t="s">
        <v>125</v>
      </c>
      <c r="S1" s="1" t="s">
        <v>126</v>
      </c>
      <c r="T1" s="30" t="s">
        <v>128</v>
      </c>
      <c r="U1" s="1" t="s">
        <v>137</v>
      </c>
      <c r="V1" s="1" t="s">
        <v>138</v>
      </c>
      <c r="W1" s="1" t="s">
        <v>188</v>
      </c>
      <c r="X1" s="1" t="s">
        <v>91</v>
      </c>
      <c r="Y1" s="1" t="s">
        <v>190</v>
      </c>
      <c r="Z1" s="1" t="s">
        <v>189</v>
      </c>
      <c r="AA1" s="1" t="s">
        <v>191</v>
      </c>
    </row>
    <row r="2" spans="1:27" x14ac:dyDescent="0.2">
      <c r="A2" s="31">
        <v>41973</v>
      </c>
      <c r="B2" s="31" t="s">
        <v>232</v>
      </c>
      <c r="C2" s="3">
        <v>48.3</v>
      </c>
      <c r="D2" s="3">
        <v>4.92</v>
      </c>
      <c r="E2" s="3">
        <f>C2/D2</f>
        <v>9.8170731707317067</v>
      </c>
      <c r="F2">
        <v>381</v>
      </c>
      <c r="G2">
        <v>421</v>
      </c>
      <c r="H2" s="30">
        <f>1-F2/G2</f>
        <v>9.5011876484560553E-2</v>
      </c>
      <c r="I2" s="34">
        <v>0</v>
      </c>
      <c r="J2" s="34">
        <v>0</v>
      </c>
      <c r="K2" s="35" t="s">
        <v>133</v>
      </c>
      <c r="L2" s="35" t="s">
        <v>133</v>
      </c>
      <c r="M2">
        <v>13</v>
      </c>
      <c r="N2">
        <v>13</v>
      </c>
      <c r="O2" s="6">
        <f>M2/N2</f>
        <v>1</v>
      </c>
      <c r="P2">
        <v>317</v>
      </c>
      <c r="Q2" s="8">
        <f>P2-F2</f>
        <v>-64</v>
      </c>
      <c r="R2">
        <f>381+117</f>
        <v>498</v>
      </c>
      <c r="S2">
        <f>421+278</f>
        <v>699</v>
      </c>
      <c r="T2" s="30">
        <f>R2/S2</f>
        <v>0.71244635193133043</v>
      </c>
      <c r="U2" s="8" t="s">
        <v>136</v>
      </c>
      <c r="W2">
        <v>371</v>
      </c>
      <c r="X2">
        <v>9.5</v>
      </c>
      <c r="Y2" s="8">
        <v>63</v>
      </c>
      <c r="Z2" s="8">
        <v>71</v>
      </c>
      <c r="AA2" s="59">
        <f t="shared" ref="AA2:AA6" si="0">1-Y2/Z2</f>
        <v>0.11267605633802813</v>
      </c>
    </row>
    <row r="3" spans="1:27" x14ac:dyDescent="0.2">
      <c r="A3" s="31"/>
      <c r="B3" s="31"/>
      <c r="K3" s="35"/>
      <c r="L3" s="35"/>
      <c r="O3" s="6"/>
      <c r="Q3" s="8"/>
      <c r="T3" s="30"/>
      <c r="U3" s="8"/>
      <c r="W3">
        <v>0</v>
      </c>
      <c r="AA3" s="59"/>
    </row>
    <row r="4" spans="1:27" x14ac:dyDescent="0.2">
      <c r="A4" s="31">
        <v>42008</v>
      </c>
      <c r="B4" s="31" t="s">
        <v>228</v>
      </c>
      <c r="C4" s="3">
        <v>45</v>
      </c>
      <c r="D4" s="37">
        <f>7.58*5/8</f>
        <v>4.7374999999999998</v>
      </c>
      <c r="E4" s="3">
        <f>C4/D4</f>
        <v>9.4986807387862804</v>
      </c>
      <c r="F4">
        <v>357</v>
      </c>
      <c r="G4">
        <v>416</v>
      </c>
      <c r="H4" s="30">
        <f t="shared" ref="H4:H7" si="1">1-F4/G4</f>
        <v>0.14182692307692313</v>
      </c>
      <c r="I4" s="34">
        <v>357</v>
      </c>
      <c r="J4" s="34">
        <v>102</v>
      </c>
      <c r="K4" s="34" t="s">
        <v>148</v>
      </c>
      <c r="L4" s="34" t="s">
        <v>149</v>
      </c>
      <c r="M4">
        <v>7</v>
      </c>
      <c r="N4">
        <v>8</v>
      </c>
      <c r="O4" s="6">
        <f t="shared" ref="O4:O6" si="2">M4/N4</f>
        <v>0.875</v>
      </c>
      <c r="P4">
        <v>365</v>
      </c>
      <c r="Q4" s="8">
        <f t="shared" ref="Q4" si="3">P4-F4</f>
        <v>8</v>
      </c>
      <c r="R4">
        <v>477</v>
      </c>
      <c r="S4">
        <f>416+267</f>
        <v>683</v>
      </c>
      <c r="T4" s="30">
        <f t="shared" ref="T4:T6" si="4">R4/S4</f>
        <v>0.69838945827232801</v>
      </c>
      <c r="U4" s="8" t="s">
        <v>139</v>
      </c>
      <c r="V4" s="8" t="s">
        <v>140</v>
      </c>
      <c r="W4">
        <v>348</v>
      </c>
      <c r="X4">
        <v>14.5</v>
      </c>
      <c r="Y4">
        <v>50</v>
      </c>
      <c r="Z4">
        <v>65</v>
      </c>
      <c r="AA4" s="59">
        <f t="shared" si="0"/>
        <v>0.23076923076923073</v>
      </c>
    </row>
    <row r="5" spans="1:27" x14ac:dyDescent="0.2">
      <c r="A5" s="31">
        <v>42043</v>
      </c>
      <c r="B5" s="31" t="s">
        <v>229</v>
      </c>
      <c r="C5" s="3">
        <v>38.5</v>
      </c>
      <c r="D5" s="3">
        <v>4.2</v>
      </c>
      <c r="E5" s="3">
        <f>C5/D5</f>
        <v>9.1666666666666661</v>
      </c>
      <c r="F5">
        <v>289</v>
      </c>
      <c r="G5">
        <v>332</v>
      </c>
      <c r="H5" s="30">
        <f t="shared" si="1"/>
        <v>0.12951807228915657</v>
      </c>
      <c r="I5" s="34">
        <v>289</v>
      </c>
      <c r="J5" s="34">
        <v>94</v>
      </c>
      <c r="K5" s="34" t="s">
        <v>168</v>
      </c>
      <c r="L5" s="34" t="s">
        <v>169</v>
      </c>
      <c r="M5">
        <v>8</v>
      </c>
      <c r="N5">
        <v>9</v>
      </c>
      <c r="O5" s="6">
        <f t="shared" si="2"/>
        <v>0.88888888888888884</v>
      </c>
      <c r="P5">
        <v>289</v>
      </c>
      <c r="Q5" s="8">
        <f>F5+107</f>
        <v>396</v>
      </c>
      <c r="R5">
        <f>F5+107</f>
        <v>396</v>
      </c>
      <c r="S5">
        <f>G5+216</f>
        <v>548</v>
      </c>
      <c r="T5" s="30">
        <f t="shared" si="4"/>
        <v>0.72262773722627738</v>
      </c>
      <c r="U5" t="s">
        <v>170</v>
      </c>
      <c r="V5" t="s">
        <v>140</v>
      </c>
      <c r="W5">
        <v>282</v>
      </c>
      <c r="X5">
        <v>13.5</v>
      </c>
      <c r="Y5">
        <v>49</v>
      </c>
      <c r="Z5">
        <v>59</v>
      </c>
      <c r="AA5" s="59">
        <f t="shared" si="0"/>
        <v>0.16949152542372881</v>
      </c>
    </row>
    <row r="6" spans="1:27" x14ac:dyDescent="0.2">
      <c r="A6" s="31">
        <v>42064</v>
      </c>
      <c r="B6" s="31" t="s">
        <v>230</v>
      </c>
      <c r="C6" s="3">
        <v>40.5</v>
      </c>
      <c r="D6" s="3">
        <v>4.2</v>
      </c>
      <c r="E6" s="3">
        <f>C6/D6</f>
        <v>9.6428571428571423</v>
      </c>
      <c r="F6">
        <v>317</v>
      </c>
      <c r="G6">
        <v>356</v>
      </c>
      <c r="H6" s="30">
        <f t="shared" si="1"/>
        <v>0.1095505617977528</v>
      </c>
      <c r="I6" s="3">
        <v>0</v>
      </c>
      <c r="J6" s="34">
        <v>0</v>
      </c>
      <c r="K6" s="34" t="s">
        <v>187</v>
      </c>
      <c r="L6" s="34" t="s">
        <v>187</v>
      </c>
      <c r="M6">
        <v>13</v>
      </c>
      <c r="N6">
        <v>16</v>
      </c>
      <c r="O6" s="6">
        <f t="shared" si="2"/>
        <v>0.8125</v>
      </c>
      <c r="P6">
        <v>272</v>
      </c>
      <c r="Q6">
        <f>P6-F6</f>
        <v>-45</v>
      </c>
      <c r="R6">
        <f>F6+117</f>
        <v>434</v>
      </c>
      <c r="S6">
        <f>G6+254</f>
        <v>610</v>
      </c>
      <c r="T6" s="30">
        <f t="shared" si="4"/>
        <v>0.71147540983606561</v>
      </c>
      <c r="U6" t="s">
        <v>179</v>
      </c>
      <c r="V6" t="s">
        <v>180</v>
      </c>
      <c r="W6">
        <v>307</v>
      </c>
      <c r="X6">
        <v>11.6</v>
      </c>
      <c r="Y6">
        <v>50</v>
      </c>
      <c r="Z6">
        <v>56</v>
      </c>
      <c r="AA6" s="59">
        <f t="shared" si="0"/>
        <v>0.1071428571428571</v>
      </c>
    </row>
    <row r="7" spans="1:27" s="55" customFormat="1" x14ac:dyDescent="0.2">
      <c r="A7" s="55">
        <v>2015</v>
      </c>
      <c r="C7" s="56">
        <f>SUM(C2:C6)</f>
        <v>172.3</v>
      </c>
      <c r="D7" s="56">
        <f>SUM(D2:D6)</f>
        <v>18.057499999999997</v>
      </c>
      <c r="E7" s="56">
        <f>C7/D7</f>
        <v>9.541741658590615</v>
      </c>
      <c r="F7" s="55">
        <v>489</v>
      </c>
      <c r="G7" s="55">
        <v>666</v>
      </c>
      <c r="H7" s="57">
        <f t="shared" si="1"/>
        <v>0.26576576576576572</v>
      </c>
      <c r="I7" s="58"/>
      <c r="J7" s="58"/>
      <c r="K7" s="58"/>
      <c r="L7" s="58"/>
      <c r="T7" s="57"/>
      <c r="W7" s="55">
        <v>489</v>
      </c>
      <c r="X7" s="55">
        <f>SUM(X2:X6)-MIN(X2:X6)</f>
        <v>39.6</v>
      </c>
      <c r="Y7" s="55">
        <v>67</v>
      </c>
      <c r="Z7" s="55">
        <v>101</v>
      </c>
      <c r="AA7" s="59">
        <f>1-Y7/Z7</f>
        <v>0.3366336633663366</v>
      </c>
    </row>
  </sheetData>
  <pageMargins left="0.7" right="0.7" top="0.75" bottom="0.75" header="0.3" footer="0.3"/>
  <pageSetup paperSize="9" orientation="portrait" horizontalDpi="200" verticalDpi="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F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RowHeight="18" x14ac:dyDescent="0.25"/>
  <cols>
    <col min="1" max="1" width="9.5703125" bestFit="1" customWidth="1"/>
    <col min="2" max="2" width="9.5703125" customWidth="1"/>
    <col min="3" max="4" width="9.140625" style="9"/>
    <col min="5" max="6" width="9.140625" style="19"/>
    <col min="17" max="17" width="10.42578125" bestFit="1" customWidth="1"/>
    <col min="23" max="25" width="9.140625" style="3"/>
    <col min="26" max="26" width="9.140625" style="79"/>
    <col min="27" max="29" width="16.42578125" style="82" customWidth="1"/>
    <col min="30" max="32" width="9.140625" style="3"/>
  </cols>
  <sheetData>
    <row r="1" spans="1:32" s="1" customFormat="1" x14ac:dyDescent="0.25">
      <c r="A1" s="1" t="s">
        <v>0</v>
      </c>
      <c r="B1" s="1" t="s">
        <v>94</v>
      </c>
      <c r="C1" s="21" t="s">
        <v>2</v>
      </c>
      <c r="D1" s="21" t="s">
        <v>199</v>
      </c>
      <c r="E1" s="18" t="s">
        <v>312</v>
      </c>
      <c r="F1" s="18" t="s">
        <v>96</v>
      </c>
      <c r="G1" s="1" t="s">
        <v>311</v>
      </c>
      <c r="H1" s="1" t="s">
        <v>93</v>
      </c>
      <c r="I1" s="1" t="s">
        <v>310</v>
      </c>
      <c r="J1" s="1" t="s">
        <v>309</v>
      </c>
      <c r="K1" s="1" t="s">
        <v>3</v>
      </c>
      <c r="L1" s="1" t="s">
        <v>91</v>
      </c>
      <c r="M1" s="1" t="s">
        <v>90</v>
      </c>
      <c r="W1" s="2"/>
      <c r="X1" s="2"/>
      <c r="Y1" s="2"/>
      <c r="Z1" s="79"/>
      <c r="AA1" s="80"/>
      <c r="AB1" s="80"/>
      <c r="AC1" s="80"/>
      <c r="AD1" s="2"/>
      <c r="AE1" s="2"/>
      <c r="AF1" s="2"/>
    </row>
    <row r="2" spans="1:32" x14ac:dyDescent="0.25">
      <c r="A2" s="7">
        <v>41888</v>
      </c>
      <c r="B2" s="7" t="s">
        <v>95</v>
      </c>
      <c r="C2" s="9">
        <v>26.7</v>
      </c>
      <c r="D2" s="9">
        <f>IF(C2&lt;&gt;"",C2/3.1,"")</f>
        <v>8.612903225806452</v>
      </c>
      <c r="E2" s="19">
        <v>0.56189999999999996</v>
      </c>
      <c r="F2" s="19">
        <f>IF(G2&lt;&gt;"",1-(G2/H2),"")</f>
        <v>0.6757493188010899</v>
      </c>
      <c r="G2">
        <v>119</v>
      </c>
      <c r="H2">
        <v>367</v>
      </c>
      <c r="I2">
        <v>99</v>
      </c>
      <c r="J2">
        <v>13</v>
      </c>
      <c r="L2">
        <v>2</v>
      </c>
      <c r="M2" t="s">
        <v>92</v>
      </c>
      <c r="AA2" s="80"/>
      <c r="AB2" s="80"/>
      <c r="AC2" s="80"/>
    </row>
    <row r="3" spans="1:32" x14ac:dyDescent="0.25">
      <c r="A3" s="7">
        <v>41895</v>
      </c>
      <c r="B3" t="s">
        <v>95</v>
      </c>
      <c r="C3" s="9">
        <v>26.4</v>
      </c>
      <c r="D3" s="9">
        <f t="shared" ref="D3:D15" si="0">IF(C3&lt;&gt;"",C3/3.1,"")</f>
        <v>8.5161290322580641</v>
      </c>
      <c r="E3" s="19">
        <v>0.56679999999999997</v>
      </c>
      <c r="F3" s="19">
        <f t="shared" ref="F3:F9" si="1">IF(G3&lt;&gt;"",1-(G3/H3),"")</f>
        <v>0.69819819819819817</v>
      </c>
      <c r="G3">
        <v>134</v>
      </c>
      <c r="H3">
        <v>444</v>
      </c>
      <c r="I3">
        <v>116</v>
      </c>
      <c r="J3">
        <v>15</v>
      </c>
      <c r="L3">
        <v>1</v>
      </c>
      <c r="M3" t="s">
        <v>92</v>
      </c>
      <c r="AA3" s="81"/>
      <c r="AB3" s="81"/>
      <c r="AC3" s="81"/>
    </row>
    <row r="4" spans="1:32" x14ac:dyDescent="0.25">
      <c r="A4" s="7">
        <v>42077</v>
      </c>
      <c r="B4" t="s">
        <v>95</v>
      </c>
      <c r="C4" s="9">
        <v>25</v>
      </c>
      <c r="D4" s="9">
        <f t="shared" si="0"/>
        <v>8.064516129032258</v>
      </c>
      <c r="E4" s="19">
        <v>0.60429999999999995</v>
      </c>
      <c r="F4" s="19">
        <f t="shared" si="1"/>
        <v>0.79084967320261434</v>
      </c>
      <c r="G4">
        <v>96</v>
      </c>
      <c r="H4">
        <v>459</v>
      </c>
      <c r="I4">
        <v>85</v>
      </c>
      <c r="J4">
        <v>11</v>
      </c>
      <c r="L4">
        <v>19</v>
      </c>
      <c r="M4" s="8" t="s">
        <v>92</v>
      </c>
    </row>
    <row r="5" spans="1:32" x14ac:dyDescent="0.25">
      <c r="A5" s="7">
        <v>42112</v>
      </c>
      <c r="B5" t="s">
        <v>95</v>
      </c>
      <c r="C5" s="9">
        <v>25.6</v>
      </c>
      <c r="D5" s="9">
        <f t="shared" si="0"/>
        <v>8.258064516129032</v>
      </c>
      <c r="E5" s="19">
        <v>0.59009999999999996</v>
      </c>
      <c r="F5" s="19">
        <f t="shared" si="1"/>
        <v>0.77996070726915523</v>
      </c>
      <c r="G5">
        <v>112</v>
      </c>
      <c r="H5">
        <v>509</v>
      </c>
      <c r="I5">
        <v>101</v>
      </c>
      <c r="J5">
        <v>13</v>
      </c>
      <c r="L5">
        <v>1</v>
      </c>
      <c r="M5" s="8" t="s">
        <v>92</v>
      </c>
    </row>
    <row r="6" spans="1:32" x14ac:dyDescent="0.25">
      <c r="A6" s="7">
        <v>42126</v>
      </c>
      <c r="B6" t="s">
        <v>95</v>
      </c>
      <c r="C6" s="9">
        <v>26</v>
      </c>
      <c r="D6" s="9">
        <f t="shared" si="0"/>
        <v>8.387096774193548</v>
      </c>
      <c r="E6" s="19">
        <v>0.58179999999999998</v>
      </c>
      <c r="F6" s="19">
        <f t="shared" si="1"/>
        <v>0.71739130434782616</v>
      </c>
      <c r="G6">
        <v>143</v>
      </c>
      <c r="H6">
        <v>506</v>
      </c>
      <c r="I6">
        <v>122</v>
      </c>
      <c r="J6">
        <v>22</v>
      </c>
      <c r="K6">
        <v>44</v>
      </c>
      <c r="L6">
        <v>2</v>
      </c>
      <c r="M6" s="8" t="s">
        <v>92</v>
      </c>
    </row>
    <row r="7" spans="1:32" x14ac:dyDescent="0.25">
      <c r="A7" s="7">
        <v>42133</v>
      </c>
      <c r="B7" t="s">
        <v>95</v>
      </c>
      <c r="C7" s="9">
        <v>41.3</v>
      </c>
      <c r="D7" s="9">
        <f t="shared" si="0"/>
        <v>13.322580645161288</v>
      </c>
      <c r="E7" s="19">
        <v>0.3543</v>
      </c>
      <c r="F7" s="19">
        <f t="shared" si="1"/>
        <v>0.11084337349397588</v>
      </c>
      <c r="G7">
        <v>369</v>
      </c>
      <c r="H7">
        <v>415</v>
      </c>
      <c r="I7">
        <v>193</v>
      </c>
      <c r="J7">
        <v>23</v>
      </c>
      <c r="K7">
        <v>24</v>
      </c>
      <c r="L7">
        <v>2</v>
      </c>
      <c r="M7" s="8" t="s">
        <v>92</v>
      </c>
    </row>
    <row r="8" spans="1:32" x14ac:dyDescent="0.25">
      <c r="D8" s="9" t="str">
        <f t="shared" si="0"/>
        <v/>
      </c>
      <c r="F8" s="19" t="str">
        <f t="shared" si="1"/>
        <v/>
      </c>
    </row>
    <row r="9" spans="1:32" x14ac:dyDescent="0.25">
      <c r="D9" s="9" t="str">
        <f t="shared" si="0"/>
        <v/>
      </c>
      <c r="F9" s="19" t="str">
        <f t="shared" si="1"/>
        <v/>
      </c>
    </row>
    <row r="10" spans="1:32" x14ac:dyDescent="0.25">
      <c r="D10" s="9" t="str">
        <f t="shared" si="0"/>
        <v/>
      </c>
    </row>
    <row r="11" spans="1:32" x14ac:dyDescent="0.25">
      <c r="D11" s="9" t="str">
        <f t="shared" si="0"/>
        <v/>
      </c>
    </row>
    <row r="12" spans="1:32" x14ac:dyDescent="0.25">
      <c r="D12" s="9" t="str">
        <f t="shared" si="0"/>
        <v/>
      </c>
    </row>
    <row r="13" spans="1:32" x14ac:dyDescent="0.25">
      <c r="D13" s="9" t="str">
        <f t="shared" si="0"/>
        <v/>
      </c>
    </row>
    <row r="14" spans="1:32" x14ac:dyDescent="0.25">
      <c r="D14" s="9" t="str">
        <f t="shared" si="0"/>
        <v/>
      </c>
    </row>
    <row r="15" spans="1:32" x14ac:dyDescent="0.25">
      <c r="D15" s="9" t="str">
        <f t="shared" si="0"/>
        <v/>
      </c>
    </row>
  </sheetData>
  <conditionalFormatting sqref="D1:D1048576">
    <cfRule type="notContainsBlanks" dxfId="7" priority="3">
      <formula>LEN(TRIM(D1))&gt;0</formula>
    </cfRule>
  </conditionalFormatting>
  <conditionalFormatting sqref="F1:F1048576">
    <cfRule type="notContainsBlanks" dxfId="6" priority="1">
      <formula>LEN(TRIM(F1))&gt;0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F9"/>
  <sheetViews>
    <sheetView workbookViewId="0">
      <selection activeCell="B7" sqref="B7:C7"/>
    </sheetView>
  </sheetViews>
  <sheetFormatPr defaultRowHeight="12.75" x14ac:dyDescent="0.2"/>
  <sheetData>
    <row r="3" spans="2:6" x14ac:dyDescent="0.2">
      <c r="B3" t="s">
        <v>393</v>
      </c>
      <c r="C3">
        <v>0.62137100000000001</v>
      </c>
      <c r="E3">
        <v>1</v>
      </c>
      <c r="F3" s="8" t="s">
        <v>439</v>
      </c>
    </row>
    <row r="4" spans="2:6" x14ac:dyDescent="0.2">
      <c r="E4">
        <v>2</v>
      </c>
      <c r="F4" s="8" t="s">
        <v>440</v>
      </c>
    </row>
    <row r="5" spans="2:6" x14ac:dyDescent="0.2">
      <c r="B5" t="s">
        <v>587</v>
      </c>
      <c r="C5">
        <v>0.30480000000000002</v>
      </c>
      <c r="E5">
        <v>3</v>
      </c>
      <c r="F5" s="8" t="s">
        <v>441</v>
      </c>
    </row>
    <row r="6" spans="2:6" x14ac:dyDescent="0.2">
      <c r="E6">
        <v>4</v>
      </c>
      <c r="F6" s="8" t="s">
        <v>442</v>
      </c>
    </row>
    <row r="7" spans="2:6" x14ac:dyDescent="0.2">
      <c r="E7">
        <v>5</v>
      </c>
      <c r="F7" s="8" t="s">
        <v>443</v>
      </c>
    </row>
    <row r="8" spans="2:6" x14ac:dyDescent="0.2">
      <c r="E8">
        <v>6</v>
      </c>
      <c r="F8" s="8" t="s">
        <v>444</v>
      </c>
    </row>
    <row r="9" spans="2:6" x14ac:dyDescent="0.2">
      <c r="E9">
        <v>7</v>
      </c>
      <c r="F9" s="8" t="s">
        <v>445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J78"/>
  <sheetViews>
    <sheetView topLeftCell="A4" workbookViewId="0">
      <selection activeCell="J10" sqref="J10"/>
    </sheetView>
  </sheetViews>
  <sheetFormatPr defaultRowHeight="12.75" x14ac:dyDescent="0.2"/>
  <cols>
    <col min="1" max="1" width="19" customWidth="1"/>
    <col min="2" max="2" width="16.42578125" style="160" bestFit="1" customWidth="1"/>
    <col min="3" max="3" width="5.28515625" style="160" customWidth="1"/>
    <col min="4" max="4" width="5.85546875" style="160" customWidth="1"/>
    <col min="5" max="5" width="5.28515625" style="160" customWidth="1"/>
    <col min="6" max="6" width="5.85546875" style="160" customWidth="1"/>
    <col min="7" max="7" width="5.28515625" style="160" customWidth="1"/>
    <col min="8" max="8" width="8.5703125" style="3" hidden="1" customWidth="1"/>
    <col min="9" max="9" width="7.5703125" style="3" hidden="1" customWidth="1"/>
    <col min="10" max="10" width="14.42578125" style="3" customWidth="1"/>
    <col min="11" max="29" width="13.7109375" customWidth="1"/>
    <col min="30" max="30" width="12.42578125" customWidth="1"/>
    <col min="31" max="33" width="13.7109375" customWidth="1"/>
    <col min="34" max="34" width="14.85546875" customWidth="1"/>
    <col min="35" max="41" width="13.7109375" customWidth="1"/>
    <col min="42" max="42" width="8.85546875" customWidth="1"/>
    <col min="43" max="43" width="13.7109375" customWidth="1"/>
    <col min="44" max="45" width="6.7109375" customWidth="1"/>
    <col min="46" max="46" width="8.42578125" customWidth="1"/>
    <col min="47" max="48" width="14.5703125" customWidth="1"/>
    <col min="49" max="55" width="13.7109375" customWidth="1"/>
    <col min="56" max="62" width="14.5703125" customWidth="1"/>
    <col min="63" max="69" width="13.7109375" customWidth="1"/>
    <col min="70" max="75" width="14.5703125" customWidth="1"/>
    <col min="76" max="81" width="13.7109375" customWidth="1"/>
    <col min="82" max="83" width="8.5703125" customWidth="1"/>
    <col min="84" max="84" width="9.5703125" customWidth="1"/>
    <col min="85" max="86" width="12.7109375" customWidth="1"/>
    <col min="87" max="87" width="11.28515625" bestFit="1" customWidth="1"/>
    <col min="88" max="88" width="8.42578125" customWidth="1"/>
    <col min="89" max="89" width="15.7109375" bestFit="1" customWidth="1"/>
    <col min="90" max="90" width="24.28515625" bestFit="1" customWidth="1"/>
    <col min="91" max="91" width="14.5703125" bestFit="1" customWidth="1"/>
    <col min="92" max="92" width="24.28515625" bestFit="1" customWidth="1"/>
    <col min="93" max="93" width="15.7109375" bestFit="1" customWidth="1"/>
    <col min="94" max="94" width="24.28515625" bestFit="1" customWidth="1"/>
    <col min="95" max="95" width="15.7109375" bestFit="1" customWidth="1"/>
    <col min="96" max="96" width="24.28515625" bestFit="1" customWidth="1"/>
    <col min="97" max="97" width="15.7109375" bestFit="1" customWidth="1"/>
    <col min="98" max="98" width="24.28515625" bestFit="1" customWidth="1"/>
    <col min="99" max="99" width="15.7109375" bestFit="1" customWidth="1"/>
    <col min="100" max="100" width="24.28515625" bestFit="1" customWidth="1"/>
    <col min="101" max="101" width="15.7109375" bestFit="1" customWidth="1"/>
    <col min="102" max="102" width="24.28515625" bestFit="1" customWidth="1"/>
    <col min="103" max="103" width="15.7109375" bestFit="1" customWidth="1"/>
    <col min="104" max="104" width="24.28515625" bestFit="1" customWidth="1"/>
    <col min="105" max="105" width="8.42578125" customWidth="1"/>
    <col min="106" max="106" width="15.7109375" bestFit="1" customWidth="1"/>
    <col min="107" max="107" width="24.28515625" bestFit="1" customWidth="1"/>
    <col min="108" max="108" width="14.5703125" bestFit="1" customWidth="1"/>
    <col min="109" max="109" width="24.28515625" bestFit="1" customWidth="1"/>
    <col min="110" max="110" width="15.7109375" bestFit="1" customWidth="1"/>
    <col min="111" max="111" width="24.28515625" bestFit="1" customWidth="1"/>
    <col min="112" max="112" width="15.7109375" bestFit="1" customWidth="1"/>
    <col min="113" max="113" width="24.28515625" bestFit="1" customWidth="1"/>
    <col min="114" max="114" width="15.7109375" bestFit="1" customWidth="1"/>
    <col min="115" max="115" width="23.140625" bestFit="1" customWidth="1"/>
    <col min="116" max="116" width="15.7109375" bestFit="1" customWidth="1"/>
    <col min="117" max="117" width="24.28515625" bestFit="1" customWidth="1"/>
    <col min="118" max="118" width="15.7109375" bestFit="1" customWidth="1"/>
    <col min="119" max="119" width="24.28515625" bestFit="1" customWidth="1"/>
    <col min="120" max="120" width="15.7109375" bestFit="1" customWidth="1"/>
    <col min="121" max="121" width="24.28515625" bestFit="1" customWidth="1"/>
    <col min="122" max="122" width="15.7109375" bestFit="1" customWidth="1"/>
    <col min="123" max="123" width="24.28515625" bestFit="1" customWidth="1"/>
    <col min="124" max="124" width="15.7109375" bestFit="1" customWidth="1"/>
    <col min="125" max="125" width="24.28515625" bestFit="1" customWidth="1"/>
    <col min="126" max="126" width="15.7109375" bestFit="1" customWidth="1"/>
    <col min="127" max="127" width="24.28515625" bestFit="1" customWidth="1"/>
    <col min="128" max="128" width="15.7109375" bestFit="1" customWidth="1"/>
    <col min="129" max="129" width="24.28515625" bestFit="1" customWidth="1"/>
    <col min="130" max="130" width="15.7109375" bestFit="1" customWidth="1"/>
    <col min="131" max="131" width="24.28515625" bestFit="1" customWidth="1"/>
    <col min="132" max="132" width="15.7109375" bestFit="1" customWidth="1"/>
    <col min="133" max="133" width="23.140625" bestFit="1" customWidth="1"/>
    <col min="134" max="134" width="10.140625" bestFit="1" customWidth="1"/>
    <col min="135" max="135" width="15.7109375" bestFit="1" customWidth="1"/>
    <col min="136" max="136" width="24.28515625" bestFit="1" customWidth="1"/>
    <col min="137" max="137" width="15.7109375" bestFit="1" customWidth="1"/>
    <col min="138" max="138" width="24.28515625" bestFit="1" customWidth="1"/>
    <col min="139" max="139" width="14.5703125" bestFit="1" customWidth="1"/>
    <col min="140" max="140" width="24.28515625" bestFit="1" customWidth="1"/>
    <col min="141" max="141" width="15.7109375" bestFit="1" customWidth="1"/>
    <col min="142" max="142" width="24.28515625" bestFit="1" customWidth="1"/>
    <col min="143" max="143" width="15.7109375" bestFit="1" customWidth="1"/>
    <col min="144" max="144" width="24.28515625" bestFit="1" customWidth="1"/>
    <col min="145" max="145" width="15.7109375" bestFit="1" customWidth="1"/>
    <col min="146" max="146" width="24.28515625" bestFit="1" customWidth="1"/>
    <col min="147" max="147" width="15.7109375" bestFit="1" customWidth="1"/>
    <col min="148" max="148" width="23.140625" bestFit="1" customWidth="1"/>
    <col min="149" max="149" width="15.7109375" bestFit="1" customWidth="1"/>
    <col min="150" max="150" width="24.28515625" bestFit="1" customWidth="1"/>
    <col min="151" max="151" width="15.7109375" bestFit="1" customWidth="1"/>
    <col min="152" max="152" width="23.140625" bestFit="1" customWidth="1"/>
    <col min="153" max="153" width="14.42578125" bestFit="1" customWidth="1"/>
    <col min="154" max="154" width="24.28515625" bestFit="1" customWidth="1"/>
    <col min="155" max="155" width="10.140625" bestFit="1" customWidth="1"/>
    <col min="157" max="158" width="6.140625" customWidth="1"/>
    <col min="159" max="159" width="9.5703125" bestFit="1" customWidth="1"/>
    <col min="160" max="161" width="12.7109375" bestFit="1" customWidth="1"/>
    <col min="162" max="162" width="11.5703125" bestFit="1" customWidth="1"/>
  </cols>
  <sheetData>
    <row r="3" spans="1:10" x14ac:dyDescent="0.2">
      <c r="A3" s="158" t="s">
        <v>521</v>
      </c>
      <c r="B3" s="158" t="s">
        <v>520</v>
      </c>
      <c r="C3"/>
      <c r="D3"/>
      <c r="E3"/>
      <c r="F3"/>
      <c r="G3"/>
      <c r="H3"/>
      <c r="I3"/>
      <c r="J3"/>
    </row>
    <row r="4" spans="1:10" x14ac:dyDescent="0.2">
      <c r="A4" s="158" t="s">
        <v>526</v>
      </c>
      <c r="B4" s="160" t="s">
        <v>144</v>
      </c>
      <c r="C4" s="160" t="s">
        <v>145</v>
      </c>
      <c r="D4" s="160" t="s">
        <v>183</v>
      </c>
      <c r="E4" s="160" t="s">
        <v>522</v>
      </c>
      <c r="F4" s="160" t="s">
        <v>523</v>
      </c>
      <c r="G4" s="160" t="s">
        <v>524</v>
      </c>
      <c r="I4" s="3" t="s">
        <v>519</v>
      </c>
      <c r="J4" s="3" t="s">
        <v>525</v>
      </c>
    </row>
    <row r="5" spans="1:10" x14ac:dyDescent="0.2">
      <c r="A5" s="159" t="s">
        <v>534</v>
      </c>
      <c r="F5" s="160">
        <v>-3.0750636132315528</v>
      </c>
      <c r="J5" s="3">
        <v>-3.0750636132315528</v>
      </c>
    </row>
    <row r="6" spans="1:10" x14ac:dyDescent="0.2">
      <c r="A6" s="159" t="s">
        <v>535</v>
      </c>
      <c r="G6" s="160">
        <v>-1.7105597964376589</v>
      </c>
      <c r="J6" s="3">
        <v>-1.7105597964376589</v>
      </c>
    </row>
    <row r="7" spans="1:10" x14ac:dyDescent="0.2">
      <c r="A7" s="159" t="s">
        <v>536</v>
      </c>
      <c r="B7" s="160">
        <v>-1.2821111166544092</v>
      </c>
      <c r="J7" s="3">
        <v>-1.2821111166544092</v>
      </c>
    </row>
    <row r="8" spans="1:10" x14ac:dyDescent="0.2">
      <c r="A8" s="159" t="s">
        <v>539</v>
      </c>
      <c r="C8" s="160">
        <v>-1.0728963319283746</v>
      </c>
      <c r="E8" s="160">
        <v>-1.2227272727272727</v>
      </c>
      <c r="J8" s="3">
        <v>-1.1478118023278236</v>
      </c>
    </row>
    <row r="9" spans="1:10" x14ac:dyDescent="0.2">
      <c r="A9" s="159" t="s">
        <v>560</v>
      </c>
      <c r="B9" s="160">
        <v>-0.2816352871311989</v>
      </c>
      <c r="C9" s="160">
        <v>-1.528877272997935</v>
      </c>
      <c r="J9" s="3">
        <v>-0.69738261575344429</v>
      </c>
    </row>
    <row r="10" spans="1:10" x14ac:dyDescent="0.2">
      <c r="A10" s="159" t="s">
        <v>537</v>
      </c>
      <c r="E10" s="160">
        <v>-0.62575757575757507</v>
      </c>
      <c r="G10" s="160">
        <v>-0.27290076335877878</v>
      </c>
      <c r="J10" s="3">
        <v>-0.44932916955817692</v>
      </c>
    </row>
    <row r="11" spans="1:10" x14ac:dyDescent="0.2">
      <c r="A11" s="159" t="s">
        <v>540</v>
      </c>
      <c r="B11" s="160">
        <v>0.28163528713119934</v>
      </c>
      <c r="D11" s="160">
        <v>-0.69999999999999929</v>
      </c>
      <c r="F11" s="160">
        <v>-0.57569974554707493</v>
      </c>
      <c r="J11" s="3">
        <v>-0.25762578336635011</v>
      </c>
    </row>
    <row r="12" spans="1:10" x14ac:dyDescent="0.2">
      <c r="A12" s="159" t="s">
        <v>558</v>
      </c>
      <c r="B12" s="160">
        <v>-0.18239237642782369</v>
      </c>
      <c r="J12" s="3">
        <v>-0.18239237642782369</v>
      </c>
    </row>
    <row r="13" spans="1:10" x14ac:dyDescent="0.2">
      <c r="A13" s="159" t="s">
        <v>542</v>
      </c>
      <c r="D13" s="160">
        <v>0.25999999999999979</v>
      </c>
      <c r="F13" s="160">
        <v>-0.54580152671755755</v>
      </c>
      <c r="G13" s="160">
        <v>-0.16666666666666785</v>
      </c>
      <c r="J13" s="3">
        <v>-0.1508227311280752</v>
      </c>
    </row>
    <row r="14" spans="1:10" x14ac:dyDescent="0.2">
      <c r="A14" s="159" t="s">
        <v>541</v>
      </c>
      <c r="D14" s="160">
        <v>0.25999999999999979</v>
      </c>
      <c r="F14" s="160">
        <v>-0.54580152671755755</v>
      </c>
      <c r="G14" s="160">
        <v>-0.16666666666666785</v>
      </c>
      <c r="J14" s="3">
        <v>-0.1508227311280752</v>
      </c>
    </row>
    <row r="15" spans="1:10" x14ac:dyDescent="0.2">
      <c r="A15" s="159" t="s">
        <v>543</v>
      </c>
      <c r="G15" s="160">
        <v>-0.1246819338422398</v>
      </c>
      <c r="J15" s="3">
        <v>-0.1246819338422398</v>
      </c>
    </row>
    <row r="16" spans="1:10" x14ac:dyDescent="0.2">
      <c r="A16" s="159" t="s">
        <v>544</v>
      </c>
      <c r="E16" s="160">
        <v>0.99242424242424221</v>
      </c>
      <c r="F16" s="160">
        <v>-1.1183206106870234</v>
      </c>
      <c r="J16" s="3">
        <v>-6.2948184131390583E-2</v>
      </c>
    </row>
    <row r="17" spans="1:10" x14ac:dyDescent="0.2">
      <c r="A17" s="159" t="s">
        <v>545</v>
      </c>
      <c r="F17" s="160">
        <v>1.7811704834604924E-2</v>
      </c>
      <c r="J17" s="3">
        <v>1.7811704834604924E-2</v>
      </c>
    </row>
    <row r="18" spans="1:10" x14ac:dyDescent="0.2">
      <c r="A18" s="159" t="s">
        <v>538</v>
      </c>
      <c r="B18" s="160">
        <v>0.49889679434669532</v>
      </c>
      <c r="C18" s="160">
        <v>0.12338307817176197</v>
      </c>
      <c r="F18" s="160">
        <v>-0.31043256997455604</v>
      </c>
      <c r="J18" s="3">
        <v>2.4959562148221436E-2</v>
      </c>
    </row>
    <row r="19" spans="1:10" x14ac:dyDescent="0.2">
      <c r="A19" s="159" t="s">
        <v>546</v>
      </c>
      <c r="B19" s="160">
        <v>-5.3644816596418732E-2</v>
      </c>
      <c r="C19" s="160">
        <v>0.29504649128030103</v>
      </c>
      <c r="J19" s="3">
        <v>6.2585619362487854E-2</v>
      </c>
    </row>
    <row r="20" spans="1:10" x14ac:dyDescent="0.2">
      <c r="A20" s="159" t="s">
        <v>547</v>
      </c>
      <c r="B20" s="160">
        <v>9.6560669873554161E-2</v>
      </c>
      <c r="J20" s="3">
        <v>9.6560669873554161E-2</v>
      </c>
    </row>
    <row r="21" spans="1:10" x14ac:dyDescent="0.2">
      <c r="A21" s="159" t="s">
        <v>548</v>
      </c>
      <c r="E21" s="160">
        <v>0.49545454545454426</v>
      </c>
      <c r="G21" s="160">
        <v>-0.2722646310432566</v>
      </c>
      <c r="J21" s="3">
        <v>0.11159495720564383</v>
      </c>
    </row>
    <row r="22" spans="1:10" x14ac:dyDescent="0.2">
      <c r="A22" s="159" t="s">
        <v>553</v>
      </c>
      <c r="C22" s="160">
        <v>0.66117236455086115</v>
      </c>
      <c r="F22" s="160">
        <v>-0.95038167938931473</v>
      </c>
      <c r="J22" s="3">
        <v>0.12398768323746918</v>
      </c>
    </row>
    <row r="23" spans="1:10" x14ac:dyDescent="0.2">
      <c r="A23" s="159" t="s">
        <v>549</v>
      </c>
      <c r="B23" s="160">
        <v>0.40770060613278236</v>
      </c>
      <c r="C23" s="160">
        <v>1.3277092107613644</v>
      </c>
      <c r="E23" s="160">
        <v>0.29242424242424114</v>
      </c>
      <c r="J23" s="3">
        <v>0.67594468643946259</v>
      </c>
    </row>
    <row r="24" spans="1:10" x14ac:dyDescent="0.2">
      <c r="A24" s="159" t="s">
        <v>550</v>
      </c>
      <c r="F24" s="160">
        <v>0.76717557251908453</v>
      </c>
      <c r="J24" s="3">
        <v>0.76717557251908453</v>
      </c>
    </row>
    <row r="25" spans="1:10" x14ac:dyDescent="0.2">
      <c r="A25" s="159" t="s">
        <v>551</v>
      </c>
      <c r="B25" s="160">
        <v>1.1909149284404963</v>
      </c>
      <c r="E25" s="160">
        <v>0.96666666666666679</v>
      </c>
      <c r="F25" s="160">
        <v>0.338422391857506</v>
      </c>
      <c r="J25" s="3">
        <v>0.83200132898822299</v>
      </c>
    </row>
    <row r="26" spans="1:10" x14ac:dyDescent="0.2">
      <c r="A26" s="159" t="s">
        <v>554</v>
      </c>
      <c r="F26" s="160">
        <v>1.1539440203562332</v>
      </c>
      <c r="J26" s="3">
        <v>1.1539440203562332</v>
      </c>
    </row>
    <row r="27" spans="1:10" x14ac:dyDescent="0.2">
      <c r="A27" s="159" t="s">
        <v>563</v>
      </c>
      <c r="B27" s="160">
        <v>0.78589656313753498</v>
      </c>
      <c r="G27" s="160">
        <v>1.9052162849872776</v>
      </c>
      <c r="J27" s="3">
        <v>1.1590031370874492</v>
      </c>
    </row>
    <row r="28" spans="1:10" x14ac:dyDescent="0.2">
      <c r="A28" s="159" t="s">
        <v>555</v>
      </c>
      <c r="B28" s="160">
        <v>1.231148540887812</v>
      </c>
      <c r="C28" s="160">
        <v>1.4202465193901874</v>
      </c>
      <c r="E28" s="160">
        <v>0.68181818181818166</v>
      </c>
      <c r="G28" s="160">
        <v>1.0012722646310426</v>
      </c>
      <c r="J28" s="3">
        <v>1.1643134278342038</v>
      </c>
    </row>
    <row r="29" spans="1:10" x14ac:dyDescent="0.2">
      <c r="A29" s="159" t="s">
        <v>556</v>
      </c>
      <c r="E29" s="160">
        <v>1.3030303030303028</v>
      </c>
      <c r="J29" s="3">
        <v>1.3030303030303028</v>
      </c>
    </row>
    <row r="30" spans="1:10" x14ac:dyDescent="0.2">
      <c r="A30" s="159" t="s">
        <v>561</v>
      </c>
      <c r="C30" s="160">
        <v>1.4886436605506201</v>
      </c>
      <c r="J30" s="3">
        <v>1.4886436605506201</v>
      </c>
    </row>
    <row r="31" spans="1:10" x14ac:dyDescent="0.2">
      <c r="A31" s="159" t="s">
        <v>562</v>
      </c>
      <c r="F31" s="160">
        <v>1.6526717557251906</v>
      </c>
      <c r="J31" s="3">
        <v>1.6526717557251906</v>
      </c>
    </row>
    <row r="32" spans="1:10" x14ac:dyDescent="0.2">
      <c r="A32" s="159" t="s">
        <v>565</v>
      </c>
      <c r="B32" s="160">
        <v>2.1323814597076467</v>
      </c>
      <c r="F32" s="160">
        <v>1.9681933842239179</v>
      </c>
      <c r="G32" s="160">
        <v>1.7792620865139952</v>
      </c>
      <c r="J32" s="3">
        <v>2.0030545975383016</v>
      </c>
    </row>
    <row r="33" spans="1:10" x14ac:dyDescent="0.2">
      <c r="A33" s="159" t="s">
        <v>566</v>
      </c>
      <c r="G33" s="160">
        <v>2.0559796437659035</v>
      </c>
      <c r="J33" s="3">
        <v>2.0559796437659035</v>
      </c>
    </row>
    <row r="34" spans="1:10" x14ac:dyDescent="0.2">
      <c r="A34" s="159" t="s">
        <v>568</v>
      </c>
      <c r="B34" s="160">
        <v>2.1511571455163931</v>
      </c>
      <c r="J34" s="3">
        <v>2.1511571455163931</v>
      </c>
    </row>
    <row r="35" spans="1:10" x14ac:dyDescent="0.2">
      <c r="A35" s="159" t="s">
        <v>569</v>
      </c>
      <c r="B35" s="160">
        <v>2.3818298568809935</v>
      </c>
      <c r="J35" s="3">
        <v>2.3818298568809935</v>
      </c>
    </row>
    <row r="36" spans="1:10" x14ac:dyDescent="0.2">
      <c r="A36" s="159" t="s">
        <v>567</v>
      </c>
      <c r="B36" s="160">
        <v>2.4891194900738318</v>
      </c>
      <c r="J36" s="3">
        <v>2.4891194900738318</v>
      </c>
    </row>
    <row r="37" spans="1:10" x14ac:dyDescent="0.2">
      <c r="A37" s="159" t="s">
        <v>557</v>
      </c>
      <c r="B37" s="160">
        <v>2.7975771855032399</v>
      </c>
      <c r="J37" s="3">
        <v>2.7975771855032399</v>
      </c>
    </row>
    <row r="38" spans="1:10" x14ac:dyDescent="0.2">
      <c r="A38" s="159" t="s">
        <v>564</v>
      </c>
      <c r="G38" s="160">
        <v>3.3231552162849862</v>
      </c>
      <c r="J38" s="3">
        <v>3.3231552162849862</v>
      </c>
    </row>
    <row r="39" spans="1:10" x14ac:dyDescent="0.2">
      <c r="A39" s="159" t="s">
        <v>559</v>
      </c>
      <c r="B39" s="160">
        <v>3.3903524088936674</v>
      </c>
      <c r="C39" s="160">
        <v>3.4037636130427735</v>
      </c>
      <c r="J39" s="3">
        <v>3.3948228102767026</v>
      </c>
    </row>
    <row r="40" spans="1:10" x14ac:dyDescent="0.2">
      <c r="A40" s="159" t="s">
        <v>570</v>
      </c>
      <c r="B40" s="160">
        <v>3.7980530150264498</v>
      </c>
      <c r="J40" s="3">
        <v>3.7980530150264498</v>
      </c>
    </row>
    <row r="41" spans="1:10" x14ac:dyDescent="0.2">
      <c r="A41" s="159" t="s">
        <v>552</v>
      </c>
      <c r="C41" s="160">
        <v>3.843651109133404</v>
      </c>
      <c r="J41" s="3">
        <v>3.843651109133404</v>
      </c>
    </row>
    <row r="42" spans="1:10" x14ac:dyDescent="0.2">
      <c r="A42" s="159" t="s">
        <v>571</v>
      </c>
      <c r="B42" s="160">
        <v>3.9965388364331993</v>
      </c>
      <c r="J42" s="3">
        <v>3.9965388364331993</v>
      </c>
    </row>
    <row r="43" spans="1:10" x14ac:dyDescent="0.2">
      <c r="A43" s="159" t="s">
        <v>519</v>
      </c>
      <c r="H43" s="3" t="e">
        <v>#DIV/0!</v>
      </c>
      <c r="J43" s="3" t="e">
        <v>#DIV/0!</v>
      </c>
    </row>
    <row r="44" spans="1:10" x14ac:dyDescent="0.2">
      <c r="A44" s="159" t="s">
        <v>525</v>
      </c>
      <c r="B44" s="160">
        <v>1.3526875784890728</v>
      </c>
      <c r="C44" s="160">
        <v>0.93589572338982885</v>
      </c>
      <c r="D44" s="160">
        <v>-5.9999999999999908E-2</v>
      </c>
      <c r="E44" s="160">
        <v>0.36041666666666639</v>
      </c>
      <c r="F44" s="160">
        <v>-0.14062765055131538</v>
      </c>
      <c r="G44" s="160">
        <v>0.66828591256072134</v>
      </c>
      <c r="H44" s="3" t="e">
        <v>#DIV/0!</v>
      </c>
      <c r="J44" s="3">
        <v>0.77314281132865381</v>
      </c>
    </row>
    <row r="45" spans="1:10" x14ac:dyDescent="0.2">
      <c r="B45"/>
      <c r="C45"/>
      <c r="D45"/>
      <c r="E45"/>
      <c r="F45"/>
      <c r="G45"/>
      <c r="H45"/>
      <c r="I45"/>
      <c r="J45"/>
    </row>
    <row r="46" spans="1:10" x14ac:dyDescent="0.2">
      <c r="B46"/>
      <c r="C46"/>
      <c r="D46"/>
      <c r="E46"/>
      <c r="F46"/>
      <c r="G46"/>
      <c r="H46"/>
      <c r="I46"/>
      <c r="J46"/>
    </row>
    <row r="47" spans="1:10" x14ac:dyDescent="0.2">
      <c r="B47"/>
      <c r="C47"/>
      <c r="D47"/>
      <c r="E47"/>
      <c r="F47"/>
      <c r="G47"/>
      <c r="H47"/>
      <c r="I47"/>
      <c r="J47"/>
    </row>
    <row r="48" spans="1:10" x14ac:dyDescent="0.2">
      <c r="B48"/>
      <c r="C48"/>
      <c r="D48"/>
      <c r="E48"/>
      <c r="F48"/>
      <c r="G48"/>
      <c r="H48"/>
      <c r="I48"/>
      <c r="J48"/>
    </row>
    <row r="49" spans="2:10" x14ac:dyDescent="0.2">
      <c r="B49"/>
      <c r="C49"/>
      <c r="D49"/>
      <c r="E49"/>
      <c r="F49"/>
      <c r="G49"/>
      <c r="H49"/>
      <c r="I49"/>
      <c r="J49"/>
    </row>
    <row r="50" spans="2:10" x14ac:dyDescent="0.2">
      <c r="B50"/>
      <c r="C50"/>
      <c r="D50"/>
      <c r="E50"/>
      <c r="F50"/>
      <c r="G50"/>
      <c r="H50"/>
      <c r="I50"/>
      <c r="J50"/>
    </row>
    <row r="51" spans="2:10" x14ac:dyDescent="0.2">
      <c r="B51"/>
      <c r="C51"/>
      <c r="D51"/>
      <c r="E51"/>
      <c r="F51"/>
      <c r="G51"/>
      <c r="H51"/>
      <c r="I51"/>
      <c r="J51"/>
    </row>
    <row r="52" spans="2:10" x14ac:dyDescent="0.2">
      <c r="B52"/>
      <c r="C52"/>
      <c r="D52"/>
      <c r="E52"/>
      <c r="F52"/>
      <c r="G52"/>
      <c r="H52"/>
      <c r="I52"/>
      <c r="J52"/>
    </row>
    <row r="53" spans="2:10" x14ac:dyDescent="0.2">
      <c r="B53"/>
      <c r="C53"/>
      <c r="D53"/>
      <c r="E53"/>
      <c r="F53"/>
      <c r="G53"/>
      <c r="H53"/>
      <c r="I53"/>
      <c r="J53"/>
    </row>
    <row r="54" spans="2:10" x14ac:dyDescent="0.2">
      <c r="B54"/>
      <c r="C54"/>
      <c r="D54"/>
      <c r="E54"/>
      <c r="F54"/>
      <c r="G54"/>
      <c r="H54"/>
      <c r="I54"/>
      <c r="J54"/>
    </row>
    <row r="55" spans="2:10" x14ac:dyDescent="0.2">
      <c r="B55"/>
      <c r="C55"/>
      <c r="D55"/>
      <c r="E55"/>
      <c r="F55"/>
      <c r="G55"/>
      <c r="H55"/>
      <c r="I55"/>
      <c r="J55"/>
    </row>
    <row r="56" spans="2:10" x14ac:dyDescent="0.2">
      <c r="B56"/>
      <c r="C56"/>
      <c r="D56"/>
      <c r="E56"/>
      <c r="F56"/>
      <c r="G56"/>
      <c r="H56"/>
      <c r="I56"/>
      <c r="J56"/>
    </row>
    <row r="57" spans="2:10" x14ac:dyDescent="0.2">
      <c r="B57"/>
      <c r="C57"/>
      <c r="D57"/>
      <c r="E57"/>
      <c r="F57"/>
      <c r="G57"/>
      <c r="H57"/>
      <c r="I57"/>
      <c r="J57"/>
    </row>
    <row r="58" spans="2:10" x14ac:dyDescent="0.2">
      <c r="B58"/>
      <c r="C58"/>
      <c r="D58"/>
      <c r="E58"/>
      <c r="F58"/>
      <c r="G58"/>
      <c r="H58"/>
      <c r="I58"/>
      <c r="J58"/>
    </row>
    <row r="59" spans="2:10" x14ac:dyDescent="0.2">
      <c r="B59"/>
      <c r="C59"/>
      <c r="D59"/>
      <c r="E59"/>
      <c r="F59"/>
      <c r="G59"/>
      <c r="H59"/>
      <c r="I59"/>
      <c r="J59"/>
    </row>
    <row r="60" spans="2:10" x14ac:dyDescent="0.2">
      <c r="B60"/>
      <c r="C60"/>
      <c r="D60"/>
      <c r="E60"/>
      <c r="F60"/>
      <c r="G60"/>
      <c r="H60"/>
      <c r="I60"/>
      <c r="J60"/>
    </row>
    <row r="61" spans="2:10" x14ac:dyDescent="0.2">
      <c r="B61"/>
      <c r="C61"/>
      <c r="D61"/>
      <c r="E61"/>
      <c r="F61"/>
      <c r="G61"/>
      <c r="H61"/>
      <c r="I61"/>
      <c r="J61"/>
    </row>
    <row r="62" spans="2:10" x14ac:dyDescent="0.2">
      <c r="B62"/>
      <c r="C62"/>
      <c r="D62"/>
      <c r="E62"/>
      <c r="F62"/>
      <c r="G62"/>
      <c r="H62"/>
      <c r="I62"/>
      <c r="J62"/>
    </row>
    <row r="63" spans="2:10" x14ac:dyDescent="0.2">
      <c r="B63"/>
      <c r="C63"/>
      <c r="D63"/>
      <c r="E63"/>
      <c r="F63"/>
      <c r="G63"/>
      <c r="H63"/>
      <c r="I63"/>
      <c r="J63"/>
    </row>
    <row r="64" spans="2:10" x14ac:dyDescent="0.2">
      <c r="B64"/>
      <c r="C64"/>
      <c r="D64"/>
      <c r="E64"/>
      <c r="F64"/>
      <c r="G64"/>
      <c r="H64"/>
      <c r="I64"/>
      <c r="J64"/>
    </row>
    <row r="65" spans="2:10" x14ac:dyDescent="0.2">
      <c r="B65"/>
      <c r="C65"/>
      <c r="D65"/>
      <c r="E65"/>
      <c r="F65"/>
      <c r="G65"/>
      <c r="H65"/>
      <c r="I65"/>
      <c r="J65"/>
    </row>
    <row r="66" spans="2:10" x14ac:dyDescent="0.2">
      <c r="B66"/>
      <c r="C66"/>
      <c r="D66"/>
      <c r="E66"/>
      <c r="F66"/>
      <c r="G66"/>
      <c r="H66"/>
      <c r="I66"/>
      <c r="J66"/>
    </row>
    <row r="67" spans="2:10" x14ac:dyDescent="0.2">
      <c r="B67"/>
      <c r="C67"/>
      <c r="D67"/>
      <c r="E67"/>
      <c r="F67"/>
      <c r="G67"/>
      <c r="H67"/>
      <c r="I67"/>
      <c r="J67"/>
    </row>
    <row r="68" spans="2:10" x14ac:dyDescent="0.2">
      <c r="B68"/>
      <c r="C68"/>
      <c r="D68"/>
      <c r="E68"/>
      <c r="F68"/>
      <c r="G68"/>
      <c r="H68"/>
      <c r="I68"/>
      <c r="J68"/>
    </row>
    <row r="69" spans="2:10" x14ac:dyDescent="0.2">
      <c r="B69"/>
      <c r="C69"/>
      <c r="D69"/>
      <c r="E69"/>
      <c r="F69"/>
      <c r="G69"/>
      <c r="H69"/>
      <c r="I69"/>
      <c r="J69"/>
    </row>
    <row r="70" spans="2:10" x14ac:dyDescent="0.2">
      <c r="B70"/>
      <c r="C70"/>
      <c r="D70"/>
      <c r="E70"/>
      <c r="F70"/>
      <c r="G70"/>
      <c r="H70"/>
      <c r="I70"/>
      <c r="J70"/>
    </row>
    <row r="71" spans="2:10" x14ac:dyDescent="0.2">
      <c r="B71"/>
      <c r="C71"/>
      <c r="D71"/>
      <c r="E71"/>
      <c r="F71"/>
      <c r="G71"/>
      <c r="H71"/>
      <c r="I71"/>
      <c r="J71"/>
    </row>
    <row r="72" spans="2:10" x14ac:dyDescent="0.2">
      <c r="B72"/>
      <c r="C72"/>
      <c r="D72"/>
      <c r="E72"/>
      <c r="F72"/>
      <c r="G72"/>
      <c r="H72"/>
      <c r="I72"/>
      <c r="J72"/>
    </row>
    <row r="73" spans="2:10" x14ac:dyDescent="0.2">
      <c r="B73"/>
      <c r="C73"/>
      <c r="D73"/>
      <c r="E73"/>
      <c r="F73"/>
      <c r="G73"/>
      <c r="H73"/>
      <c r="I73"/>
      <c r="J73"/>
    </row>
    <row r="74" spans="2:10" x14ac:dyDescent="0.2">
      <c r="B74"/>
      <c r="C74"/>
      <c r="D74"/>
      <c r="E74"/>
      <c r="F74"/>
      <c r="G74"/>
      <c r="H74"/>
      <c r="I74"/>
      <c r="J74"/>
    </row>
    <row r="75" spans="2:10" x14ac:dyDescent="0.2">
      <c r="B75"/>
      <c r="C75"/>
      <c r="D75"/>
      <c r="E75"/>
      <c r="F75"/>
      <c r="G75"/>
      <c r="H75"/>
      <c r="I75"/>
      <c r="J75"/>
    </row>
    <row r="76" spans="2:10" x14ac:dyDescent="0.2">
      <c r="B76"/>
      <c r="C76"/>
      <c r="D76"/>
      <c r="E76"/>
      <c r="F76"/>
      <c r="G76"/>
      <c r="H76"/>
      <c r="I76"/>
      <c r="J76"/>
    </row>
    <row r="77" spans="2:10" x14ac:dyDescent="0.2">
      <c r="B77"/>
      <c r="C77"/>
      <c r="D77"/>
      <c r="E77"/>
      <c r="F77"/>
      <c r="G77"/>
      <c r="H77"/>
      <c r="I77"/>
      <c r="J77"/>
    </row>
    <row r="78" spans="2:10" x14ac:dyDescent="0.2">
      <c r="B78"/>
      <c r="C78"/>
      <c r="D78"/>
      <c r="E78"/>
      <c r="F78"/>
      <c r="G78"/>
      <c r="H78"/>
      <c r="I78"/>
      <c r="J7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80"/>
  <sheetViews>
    <sheetView topLeftCell="A337" workbookViewId="0">
      <selection activeCell="B380" sqref="B380"/>
    </sheetView>
  </sheetViews>
  <sheetFormatPr defaultRowHeight="12.75" x14ac:dyDescent="0.2"/>
  <cols>
    <col min="1" max="1" width="9.140625" style="136"/>
    <col min="2" max="2" width="9.140625" style="3"/>
  </cols>
  <sheetData>
    <row r="1" spans="1:3" x14ac:dyDescent="0.2">
      <c r="A1" s="124"/>
    </row>
    <row r="2" spans="1:3" x14ac:dyDescent="0.2">
      <c r="A2" s="135" t="s">
        <v>2</v>
      </c>
      <c r="B2" s="3">
        <v>21.91</v>
      </c>
      <c r="C2" s="3">
        <f>Anadig(B2)</f>
        <v>22.516666666666666</v>
      </c>
    </row>
    <row r="3" spans="1:3" x14ac:dyDescent="0.2">
      <c r="A3" s="135">
        <v>15.03</v>
      </c>
      <c r="B3" s="3">
        <f>Anadig(A3)</f>
        <v>15.05</v>
      </c>
    </row>
    <row r="4" spans="1:3" x14ac:dyDescent="0.2">
      <c r="A4" s="135">
        <v>15.04</v>
      </c>
      <c r="B4" s="3">
        <f t="shared" ref="B4:B67" si="0">Anadig(A4)</f>
        <v>15.066666666666666</v>
      </c>
    </row>
    <row r="5" spans="1:3" x14ac:dyDescent="0.2">
      <c r="A5" s="135">
        <v>15.35</v>
      </c>
      <c r="B5" s="3">
        <f t="shared" si="0"/>
        <v>15.583333333333334</v>
      </c>
    </row>
    <row r="6" spans="1:3" x14ac:dyDescent="0.2">
      <c r="A6" s="135">
        <v>15.42</v>
      </c>
      <c r="B6" s="3">
        <f t="shared" si="0"/>
        <v>15.7</v>
      </c>
    </row>
    <row r="7" spans="1:3" x14ac:dyDescent="0.2">
      <c r="A7" s="135">
        <v>15.45</v>
      </c>
      <c r="B7" s="3">
        <f t="shared" si="0"/>
        <v>15.75</v>
      </c>
    </row>
    <row r="8" spans="1:3" x14ac:dyDescent="0.2">
      <c r="A8" s="135">
        <v>15.49</v>
      </c>
      <c r="B8" s="3">
        <f t="shared" si="0"/>
        <v>15.816666666666666</v>
      </c>
    </row>
    <row r="9" spans="1:3" x14ac:dyDescent="0.2">
      <c r="A9" s="135">
        <v>15.51</v>
      </c>
      <c r="B9" s="3">
        <f t="shared" si="0"/>
        <v>15.85</v>
      </c>
    </row>
    <row r="10" spans="1:3" x14ac:dyDescent="0.2">
      <c r="A10" s="135">
        <v>15.55</v>
      </c>
      <c r="B10" s="3">
        <f t="shared" si="0"/>
        <v>15.916666666666666</v>
      </c>
    </row>
    <row r="11" spans="1:3" x14ac:dyDescent="0.2">
      <c r="A11" s="137" t="s">
        <v>389</v>
      </c>
      <c r="B11" s="3">
        <f t="shared" si="0"/>
        <v>16</v>
      </c>
    </row>
    <row r="12" spans="1:3" x14ac:dyDescent="0.2">
      <c r="A12" s="135">
        <v>16.010000000000002</v>
      </c>
      <c r="B12" s="3">
        <f t="shared" si="0"/>
        <v>16.016666666666666</v>
      </c>
    </row>
    <row r="13" spans="1:3" x14ac:dyDescent="0.2">
      <c r="A13" s="135">
        <v>16.04</v>
      </c>
      <c r="B13" s="3">
        <f t="shared" si="0"/>
        <v>16.066666666666666</v>
      </c>
    </row>
    <row r="14" spans="1:3" x14ac:dyDescent="0.2">
      <c r="A14" s="135">
        <v>16.05</v>
      </c>
      <c r="B14" s="3">
        <f t="shared" si="0"/>
        <v>16.083333333333332</v>
      </c>
    </row>
    <row r="15" spans="1:3" x14ac:dyDescent="0.2">
      <c r="A15" s="135">
        <v>16.079999999999998</v>
      </c>
      <c r="B15" s="3">
        <f t="shared" si="0"/>
        <v>16.133333333333333</v>
      </c>
    </row>
    <row r="16" spans="1:3" x14ac:dyDescent="0.2">
      <c r="A16" s="135">
        <v>16.149999999999999</v>
      </c>
      <c r="B16" s="3">
        <f t="shared" si="0"/>
        <v>16.25</v>
      </c>
    </row>
    <row r="17" spans="1:2" x14ac:dyDescent="0.2">
      <c r="A17" s="135">
        <v>16.170000000000002</v>
      </c>
      <c r="B17" s="3">
        <f t="shared" si="0"/>
        <v>16.283333333333335</v>
      </c>
    </row>
    <row r="18" spans="1:2" x14ac:dyDescent="0.2">
      <c r="A18" s="135">
        <v>16.18</v>
      </c>
      <c r="B18" s="3">
        <f t="shared" si="0"/>
        <v>16.3</v>
      </c>
    </row>
    <row r="19" spans="1:2" x14ac:dyDescent="0.2">
      <c r="A19" s="135">
        <v>16.28</v>
      </c>
      <c r="B19" s="3">
        <f t="shared" si="0"/>
        <v>16.466666666666665</v>
      </c>
    </row>
    <row r="20" spans="1:2" x14ac:dyDescent="0.2">
      <c r="A20" s="135">
        <v>16.34</v>
      </c>
      <c r="B20" s="3">
        <f t="shared" si="0"/>
        <v>16.566666666666666</v>
      </c>
    </row>
    <row r="21" spans="1:2" x14ac:dyDescent="0.2">
      <c r="A21" s="135">
        <v>16.39</v>
      </c>
      <c r="B21" s="3">
        <f t="shared" si="0"/>
        <v>16.649999999999999</v>
      </c>
    </row>
    <row r="22" spans="1:2" x14ac:dyDescent="0.2">
      <c r="A22" s="135">
        <v>16.440000000000001</v>
      </c>
      <c r="B22" s="3">
        <f t="shared" si="0"/>
        <v>16.733333333333334</v>
      </c>
    </row>
    <row r="23" spans="1:2" x14ac:dyDescent="0.2">
      <c r="A23" s="135">
        <v>16.46</v>
      </c>
      <c r="B23" s="3">
        <f t="shared" si="0"/>
        <v>16.766666666666666</v>
      </c>
    </row>
    <row r="24" spans="1:2" x14ac:dyDescent="0.2">
      <c r="A24" s="135">
        <v>16.489999999999998</v>
      </c>
      <c r="B24" s="3">
        <f t="shared" si="0"/>
        <v>16.816666666666666</v>
      </c>
    </row>
    <row r="25" spans="1:2" x14ac:dyDescent="0.2">
      <c r="A25" s="135">
        <v>16.510000000000002</v>
      </c>
      <c r="B25" s="3">
        <f t="shared" si="0"/>
        <v>16.850000000000001</v>
      </c>
    </row>
    <row r="26" spans="1:2" x14ac:dyDescent="0.2">
      <c r="A26" s="135">
        <v>16.52</v>
      </c>
      <c r="B26" s="3">
        <f t="shared" si="0"/>
        <v>16.866666666666667</v>
      </c>
    </row>
    <row r="27" spans="1:2" x14ac:dyDescent="0.2">
      <c r="A27" s="135">
        <v>16.53</v>
      </c>
      <c r="B27" s="3">
        <f t="shared" si="0"/>
        <v>16.883333333333333</v>
      </c>
    </row>
    <row r="28" spans="1:2" x14ac:dyDescent="0.2">
      <c r="A28" s="135">
        <v>16.59</v>
      </c>
      <c r="B28" s="3">
        <f t="shared" si="0"/>
        <v>16.983333333333334</v>
      </c>
    </row>
    <row r="29" spans="1:2" x14ac:dyDescent="0.2">
      <c r="A29" s="135">
        <v>17.03</v>
      </c>
      <c r="B29" s="3">
        <f t="shared" si="0"/>
        <v>17.05</v>
      </c>
    </row>
    <row r="30" spans="1:2" x14ac:dyDescent="0.2">
      <c r="A30" s="135">
        <v>17.04</v>
      </c>
      <c r="B30" s="3">
        <f t="shared" si="0"/>
        <v>17.066666666666666</v>
      </c>
    </row>
    <row r="31" spans="1:2" x14ac:dyDescent="0.2">
      <c r="A31" s="135">
        <v>17.04</v>
      </c>
      <c r="B31" s="3">
        <f t="shared" si="0"/>
        <v>17.066666666666666</v>
      </c>
    </row>
    <row r="32" spans="1:2" x14ac:dyDescent="0.2">
      <c r="A32" s="135">
        <v>17.05</v>
      </c>
      <c r="B32" s="3">
        <f t="shared" si="0"/>
        <v>17.083333333333332</v>
      </c>
    </row>
    <row r="33" spans="1:2" x14ac:dyDescent="0.2">
      <c r="A33" s="135">
        <v>17.05</v>
      </c>
      <c r="B33" s="3">
        <f t="shared" si="0"/>
        <v>17.083333333333332</v>
      </c>
    </row>
    <row r="34" spans="1:2" x14ac:dyDescent="0.2">
      <c r="A34" s="135">
        <v>17.059999999999999</v>
      </c>
      <c r="B34" s="3">
        <f t="shared" si="0"/>
        <v>17.100000000000001</v>
      </c>
    </row>
    <row r="35" spans="1:2" x14ac:dyDescent="0.2">
      <c r="A35" s="135">
        <v>17.059999999999999</v>
      </c>
      <c r="B35" s="3">
        <f t="shared" si="0"/>
        <v>17.100000000000001</v>
      </c>
    </row>
    <row r="36" spans="1:2" x14ac:dyDescent="0.2">
      <c r="A36" s="135">
        <v>17.07</v>
      </c>
      <c r="B36" s="3">
        <f t="shared" si="0"/>
        <v>17.116666666666667</v>
      </c>
    </row>
    <row r="37" spans="1:2" x14ac:dyDescent="0.2">
      <c r="A37" s="135">
        <v>17.079999999999998</v>
      </c>
      <c r="B37" s="3">
        <f t="shared" si="0"/>
        <v>17.133333333333333</v>
      </c>
    </row>
    <row r="38" spans="1:2" x14ac:dyDescent="0.2">
      <c r="A38" s="135">
        <v>17.11</v>
      </c>
      <c r="B38" s="3">
        <f t="shared" si="0"/>
        <v>17.183333333333334</v>
      </c>
    </row>
    <row r="39" spans="1:2" x14ac:dyDescent="0.2">
      <c r="A39" s="135">
        <v>17.14</v>
      </c>
      <c r="B39" s="3">
        <f t="shared" si="0"/>
        <v>17.233333333333334</v>
      </c>
    </row>
    <row r="40" spans="1:2" x14ac:dyDescent="0.2">
      <c r="A40" s="135">
        <v>17.170000000000002</v>
      </c>
      <c r="B40" s="3">
        <f t="shared" si="0"/>
        <v>17.283333333333335</v>
      </c>
    </row>
    <row r="41" spans="1:2" x14ac:dyDescent="0.2">
      <c r="A41" s="135">
        <v>17.22</v>
      </c>
      <c r="B41" s="3">
        <f t="shared" si="0"/>
        <v>17.366666666666667</v>
      </c>
    </row>
    <row r="42" spans="1:2" x14ac:dyDescent="0.2">
      <c r="A42" s="135">
        <v>17.23</v>
      </c>
      <c r="B42" s="3">
        <f t="shared" si="0"/>
        <v>17.383333333333333</v>
      </c>
    </row>
    <row r="43" spans="1:2" x14ac:dyDescent="0.2">
      <c r="A43" s="135">
        <v>17.239999999999998</v>
      </c>
      <c r="B43" s="3">
        <f t="shared" si="0"/>
        <v>17.399999999999999</v>
      </c>
    </row>
    <row r="44" spans="1:2" x14ac:dyDescent="0.2">
      <c r="A44" s="135">
        <v>17.260000000000002</v>
      </c>
      <c r="B44" s="3">
        <f t="shared" si="0"/>
        <v>17.433333333333334</v>
      </c>
    </row>
    <row r="45" spans="1:2" x14ac:dyDescent="0.2">
      <c r="A45" s="135">
        <v>17.27</v>
      </c>
      <c r="B45" s="3">
        <f t="shared" si="0"/>
        <v>17.45</v>
      </c>
    </row>
    <row r="46" spans="1:2" x14ac:dyDescent="0.2">
      <c r="A46" s="135">
        <v>17.28</v>
      </c>
      <c r="B46" s="3">
        <f t="shared" si="0"/>
        <v>17.466666666666665</v>
      </c>
    </row>
    <row r="47" spans="1:2" x14ac:dyDescent="0.2">
      <c r="A47" s="135">
        <v>17.29</v>
      </c>
      <c r="B47" s="3">
        <f t="shared" si="0"/>
        <v>17.483333333333334</v>
      </c>
    </row>
    <row r="48" spans="1:2" x14ac:dyDescent="0.2">
      <c r="A48" s="137" t="s">
        <v>388</v>
      </c>
      <c r="B48" s="3">
        <f t="shared" si="0"/>
        <v>17.5</v>
      </c>
    </row>
    <row r="49" spans="1:2" x14ac:dyDescent="0.2">
      <c r="A49" s="135">
        <v>17.309999999999999</v>
      </c>
      <c r="B49" s="3">
        <f t="shared" si="0"/>
        <v>17.516666666666666</v>
      </c>
    </row>
    <row r="50" spans="1:2" x14ac:dyDescent="0.2">
      <c r="A50" s="135">
        <v>17.309999999999999</v>
      </c>
      <c r="B50" s="3">
        <f t="shared" si="0"/>
        <v>17.516666666666666</v>
      </c>
    </row>
    <row r="51" spans="1:2" x14ac:dyDescent="0.2">
      <c r="A51" s="135">
        <v>17.32</v>
      </c>
      <c r="B51" s="3">
        <f t="shared" si="0"/>
        <v>17.533333333333335</v>
      </c>
    </row>
    <row r="52" spans="1:2" x14ac:dyDescent="0.2">
      <c r="A52" s="135">
        <v>17.329999999999998</v>
      </c>
      <c r="B52" s="3">
        <f t="shared" si="0"/>
        <v>17.55</v>
      </c>
    </row>
    <row r="53" spans="1:2" x14ac:dyDescent="0.2">
      <c r="A53" s="135">
        <v>17.329999999999998</v>
      </c>
      <c r="B53" s="3">
        <f t="shared" si="0"/>
        <v>17.55</v>
      </c>
    </row>
    <row r="54" spans="1:2" x14ac:dyDescent="0.2">
      <c r="A54" s="135">
        <v>17.34</v>
      </c>
      <c r="B54" s="3">
        <f t="shared" si="0"/>
        <v>17.566666666666666</v>
      </c>
    </row>
    <row r="55" spans="1:2" x14ac:dyDescent="0.2">
      <c r="A55" s="135">
        <v>17.34</v>
      </c>
      <c r="B55" s="3">
        <f t="shared" si="0"/>
        <v>17.566666666666666</v>
      </c>
    </row>
    <row r="56" spans="1:2" x14ac:dyDescent="0.2">
      <c r="A56" s="135">
        <v>17.350000000000001</v>
      </c>
      <c r="B56" s="3">
        <f t="shared" si="0"/>
        <v>17.583333333333332</v>
      </c>
    </row>
    <row r="57" spans="1:2" x14ac:dyDescent="0.2">
      <c r="A57" s="135">
        <v>17.36</v>
      </c>
      <c r="B57" s="3">
        <f t="shared" si="0"/>
        <v>17.600000000000001</v>
      </c>
    </row>
    <row r="58" spans="1:2" x14ac:dyDescent="0.2">
      <c r="A58" s="135">
        <v>17.36</v>
      </c>
      <c r="B58" s="3">
        <f t="shared" si="0"/>
        <v>17.600000000000001</v>
      </c>
    </row>
    <row r="59" spans="1:2" x14ac:dyDescent="0.2">
      <c r="A59" s="135">
        <v>17.37</v>
      </c>
      <c r="B59" s="3">
        <f t="shared" si="0"/>
        <v>17.616666666666667</v>
      </c>
    </row>
    <row r="60" spans="1:2" x14ac:dyDescent="0.2">
      <c r="A60" s="135">
        <v>17.43</v>
      </c>
      <c r="B60" s="3">
        <f t="shared" si="0"/>
        <v>17.716666666666665</v>
      </c>
    </row>
    <row r="61" spans="1:2" x14ac:dyDescent="0.2">
      <c r="A61" s="135">
        <v>17.46</v>
      </c>
      <c r="B61" s="3">
        <f t="shared" si="0"/>
        <v>17.766666666666666</v>
      </c>
    </row>
    <row r="62" spans="1:2" x14ac:dyDescent="0.2">
      <c r="A62" s="137" t="s">
        <v>387</v>
      </c>
      <c r="B62" s="3">
        <f t="shared" si="0"/>
        <v>17.833333333333332</v>
      </c>
    </row>
    <row r="63" spans="1:2" x14ac:dyDescent="0.2">
      <c r="A63" s="135">
        <v>17.55</v>
      </c>
      <c r="B63" s="3">
        <f t="shared" si="0"/>
        <v>17.916666666666668</v>
      </c>
    </row>
    <row r="64" spans="1:2" x14ac:dyDescent="0.2">
      <c r="A64" s="135">
        <v>17.55</v>
      </c>
      <c r="B64" s="3">
        <f t="shared" si="0"/>
        <v>17.916666666666668</v>
      </c>
    </row>
    <row r="65" spans="1:2" x14ac:dyDescent="0.2">
      <c r="A65" s="135">
        <v>17.559999999999999</v>
      </c>
      <c r="B65" s="3">
        <f t="shared" si="0"/>
        <v>17.933333333333334</v>
      </c>
    </row>
    <row r="66" spans="1:2" x14ac:dyDescent="0.2">
      <c r="A66" s="135">
        <v>17.57</v>
      </c>
      <c r="B66" s="3">
        <f t="shared" si="0"/>
        <v>17.95</v>
      </c>
    </row>
    <row r="67" spans="1:2" x14ac:dyDescent="0.2">
      <c r="A67" s="135">
        <v>17.579999999999998</v>
      </c>
      <c r="B67" s="3">
        <f t="shared" si="0"/>
        <v>17.966666666666665</v>
      </c>
    </row>
    <row r="68" spans="1:2" x14ac:dyDescent="0.2">
      <c r="A68" s="135">
        <v>18.059999999999999</v>
      </c>
      <c r="B68" s="3">
        <f t="shared" ref="B68:B131" si="1">Anadig(A68)</f>
        <v>18.100000000000001</v>
      </c>
    </row>
    <row r="69" spans="1:2" x14ac:dyDescent="0.2">
      <c r="A69" s="135">
        <v>18.07</v>
      </c>
      <c r="B69" s="3">
        <f t="shared" si="1"/>
        <v>18.116666666666667</v>
      </c>
    </row>
    <row r="70" spans="1:2" x14ac:dyDescent="0.2">
      <c r="A70" s="135">
        <v>18.079999999999998</v>
      </c>
      <c r="B70" s="3">
        <f t="shared" si="1"/>
        <v>18.133333333333333</v>
      </c>
    </row>
    <row r="71" spans="1:2" x14ac:dyDescent="0.2">
      <c r="A71" s="135">
        <v>18.09</v>
      </c>
      <c r="B71" s="3">
        <f t="shared" si="1"/>
        <v>18.149999999999999</v>
      </c>
    </row>
    <row r="72" spans="1:2" x14ac:dyDescent="0.2">
      <c r="A72" s="135">
        <v>18.11</v>
      </c>
      <c r="B72" s="3">
        <f t="shared" si="1"/>
        <v>18.183333333333334</v>
      </c>
    </row>
    <row r="73" spans="1:2" x14ac:dyDescent="0.2">
      <c r="A73" s="135">
        <v>18.12</v>
      </c>
      <c r="B73" s="3">
        <f t="shared" si="1"/>
        <v>18.2</v>
      </c>
    </row>
    <row r="74" spans="1:2" x14ac:dyDescent="0.2">
      <c r="A74" s="135">
        <v>18.14</v>
      </c>
      <c r="B74" s="3">
        <f t="shared" si="1"/>
        <v>18.233333333333334</v>
      </c>
    </row>
    <row r="75" spans="1:2" x14ac:dyDescent="0.2">
      <c r="A75" s="135">
        <v>18.14</v>
      </c>
      <c r="B75" s="3">
        <f t="shared" si="1"/>
        <v>18.233333333333334</v>
      </c>
    </row>
    <row r="76" spans="1:2" x14ac:dyDescent="0.2">
      <c r="A76" s="135">
        <v>18.18</v>
      </c>
      <c r="B76" s="3">
        <f t="shared" si="1"/>
        <v>18.3</v>
      </c>
    </row>
    <row r="77" spans="1:2" x14ac:dyDescent="0.2">
      <c r="A77" s="135">
        <v>18.21</v>
      </c>
      <c r="B77" s="3">
        <f t="shared" si="1"/>
        <v>18.350000000000001</v>
      </c>
    </row>
    <row r="78" spans="1:2" x14ac:dyDescent="0.2">
      <c r="A78" s="135">
        <v>18.25</v>
      </c>
      <c r="B78" s="3">
        <f t="shared" si="1"/>
        <v>18.416666666666668</v>
      </c>
    </row>
    <row r="79" spans="1:2" x14ac:dyDescent="0.2">
      <c r="A79" s="135">
        <v>18.32</v>
      </c>
      <c r="B79" s="3">
        <f t="shared" si="1"/>
        <v>18.533333333333335</v>
      </c>
    </row>
    <row r="80" spans="1:2" x14ac:dyDescent="0.2">
      <c r="A80" s="135">
        <v>18.34</v>
      </c>
      <c r="B80" s="3">
        <f t="shared" si="1"/>
        <v>18.566666666666666</v>
      </c>
    </row>
    <row r="81" spans="1:2" x14ac:dyDescent="0.2">
      <c r="A81" s="135">
        <v>18.37</v>
      </c>
      <c r="B81" s="3">
        <f t="shared" si="1"/>
        <v>18.616666666666667</v>
      </c>
    </row>
    <row r="82" spans="1:2" x14ac:dyDescent="0.2">
      <c r="A82" s="135">
        <v>18.37</v>
      </c>
      <c r="B82" s="3">
        <f t="shared" si="1"/>
        <v>18.616666666666667</v>
      </c>
    </row>
    <row r="83" spans="1:2" x14ac:dyDescent="0.2">
      <c r="A83" s="135">
        <v>18.38</v>
      </c>
      <c r="B83" s="3">
        <f t="shared" si="1"/>
        <v>18.633333333333333</v>
      </c>
    </row>
    <row r="84" spans="1:2" x14ac:dyDescent="0.2">
      <c r="A84" s="135">
        <v>18.39</v>
      </c>
      <c r="B84" s="3">
        <f t="shared" si="1"/>
        <v>18.649999999999999</v>
      </c>
    </row>
    <row r="85" spans="1:2" x14ac:dyDescent="0.2">
      <c r="A85" s="137" t="s">
        <v>386</v>
      </c>
      <c r="B85" s="3">
        <f t="shared" si="1"/>
        <v>18.666666666666668</v>
      </c>
    </row>
    <row r="86" spans="1:2" x14ac:dyDescent="0.2">
      <c r="A86" s="135">
        <v>18.41</v>
      </c>
      <c r="B86" s="3">
        <f t="shared" si="1"/>
        <v>18.683333333333334</v>
      </c>
    </row>
    <row r="87" spans="1:2" x14ac:dyDescent="0.2">
      <c r="A87" s="135">
        <v>18.420000000000002</v>
      </c>
      <c r="B87" s="3">
        <f t="shared" si="1"/>
        <v>18.7</v>
      </c>
    </row>
    <row r="88" spans="1:2" x14ac:dyDescent="0.2">
      <c r="A88" s="135">
        <v>18.45</v>
      </c>
      <c r="B88" s="3">
        <f t="shared" si="1"/>
        <v>18.75</v>
      </c>
    </row>
    <row r="89" spans="1:2" x14ac:dyDescent="0.2">
      <c r="A89" s="135">
        <v>18.46</v>
      </c>
      <c r="B89" s="3">
        <f t="shared" si="1"/>
        <v>18.766666666666666</v>
      </c>
    </row>
    <row r="90" spans="1:2" x14ac:dyDescent="0.2">
      <c r="A90" s="135">
        <v>18.48</v>
      </c>
      <c r="B90" s="3">
        <f t="shared" si="1"/>
        <v>18.8</v>
      </c>
    </row>
    <row r="91" spans="1:2" x14ac:dyDescent="0.2">
      <c r="A91" s="135">
        <v>18.489999999999998</v>
      </c>
      <c r="B91" s="3">
        <f t="shared" si="1"/>
        <v>18.816666666666666</v>
      </c>
    </row>
    <row r="92" spans="1:2" x14ac:dyDescent="0.2">
      <c r="A92" s="138" t="s">
        <v>385</v>
      </c>
      <c r="B92" s="3">
        <f t="shared" si="1"/>
        <v>18.833333333333332</v>
      </c>
    </row>
    <row r="93" spans="1:2" x14ac:dyDescent="0.2">
      <c r="A93" s="137" t="s">
        <v>385</v>
      </c>
      <c r="B93" s="3">
        <f t="shared" si="1"/>
        <v>18.833333333333332</v>
      </c>
    </row>
    <row r="94" spans="1:2" x14ac:dyDescent="0.2">
      <c r="A94" s="135">
        <v>18.510000000000002</v>
      </c>
      <c r="B94" s="3">
        <f t="shared" si="1"/>
        <v>18.850000000000001</v>
      </c>
    </row>
    <row r="95" spans="1:2" x14ac:dyDescent="0.2">
      <c r="A95" s="135">
        <v>18.53</v>
      </c>
      <c r="B95" s="3">
        <f t="shared" si="1"/>
        <v>18.883333333333333</v>
      </c>
    </row>
    <row r="96" spans="1:2" x14ac:dyDescent="0.2">
      <c r="A96" s="135">
        <v>18.559999999999999</v>
      </c>
      <c r="B96" s="3">
        <f t="shared" si="1"/>
        <v>18.933333333333334</v>
      </c>
    </row>
    <row r="97" spans="1:2" x14ac:dyDescent="0.2">
      <c r="A97" s="135">
        <v>18.57</v>
      </c>
      <c r="B97" s="3">
        <f t="shared" si="1"/>
        <v>18.95</v>
      </c>
    </row>
    <row r="98" spans="1:2" x14ac:dyDescent="0.2">
      <c r="A98" s="135">
        <v>19.010000000000002</v>
      </c>
      <c r="B98" s="3">
        <f t="shared" si="1"/>
        <v>19.016666666666666</v>
      </c>
    </row>
    <row r="99" spans="1:2" x14ac:dyDescent="0.2">
      <c r="A99" s="135">
        <v>19.02</v>
      </c>
      <c r="B99" s="3">
        <f t="shared" si="1"/>
        <v>19.033333333333335</v>
      </c>
    </row>
    <row r="100" spans="1:2" x14ac:dyDescent="0.2">
      <c r="A100" s="135">
        <v>19.05</v>
      </c>
      <c r="B100" s="3">
        <f t="shared" si="1"/>
        <v>19.083333333333332</v>
      </c>
    </row>
    <row r="101" spans="1:2" x14ac:dyDescent="0.2">
      <c r="A101" s="135">
        <v>19.059999999999999</v>
      </c>
      <c r="B101" s="3">
        <f t="shared" si="1"/>
        <v>19.100000000000001</v>
      </c>
    </row>
    <row r="102" spans="1:2" x14ac:dyDescent="0.2">
      <c r="A102" s="135">
        <v>19.07</v>
      </c>
      <c r="B102" s="3">
        <f t="shared" si="1"/>
        <v>19.116666666666667</v>
      </c>
    </row>
    <row r="103" spans="1:2" x14ac:dyDescent="0.2">
      <c r="A103" s="135">
        <v>19.07</v>
      </c>
      <c r="B103" s="3">
        <f t="shared" si="1"/>
        <v>19.116666666666667</v>
      </c>
    </row>
    <row r="104" spans="1:2" x14ac:dyDescent="0.2">
      <c r="A104" s="135">
        <v>19.079999999999998</v>
      </c>
      <c r="B104" s="3">
        <f t="shared" si="1"/>
        <v>19.133333333333333</v>
      </c>
    </row>
    <row r="105" spans="1:2" x14ac:dyDescent="0.2">
      <c r="A105" s="137" t="s">
        <v>384</v>
      </c>
      <c r="B105" s="3">
        <f t="shared" si="1"/>
        <v>19.166666666666668</v>
      </c>
    </row>
    <row r="106" spans="1:2" x14ac:dyDescent="0.2">
      <c r="A106" s="137" t="s">
        <v>384</v>
      </c>
      <c r="B106" s="3">
        <f t="shared" si="1"/>
        <v>19.166666666666668</v>
      </c>
    </row>
    <row r="107" spans="1:2" x14ac:dyDescent="0.2">
      <c r="A107" s="135">
        <v>19.13</v>
      </c>
      <c r="B107" s="3">
        <f t="shared" si="1"/>
        <v>19.216666666666665</v>
      </c>
    </row>
    <row r="108" spans="1:2" x14ac:dyDescent="0.2">
      <c r="A108" s="135">
        <v>19.13</v>
      </c>
      <c r="B108" s="3">
        <f t="shared" si="1"/>
        <v>19.216666666666665</v>
      </c>
    </row>
    <row r="109" spans="1:2" x14ac:dyDescent="0.2">
      <c r="A109" s="135">
        <v>19.18</v>
      </c>
      <c r="B109" s="3">
        <f t="shared" si="1"/>
        <v>19.3</v>
      </c>
    </row>
    <row r="110" spans="1:2" x14ac:dyDescent="0.2">
      <c r="A110" s="135">
        <v>19.190000000000001</v>
      </c>
      <c r="B110" s="3">
        <f t="shared" si="1"/>
        <v>19.316666666666666</v>
      </c>
    </row>
    <row r="111" spans="1:2" x14ac:dyDescent="0.2">
      <c r="A111" s="137" t="s">
        <v>383</v>
      </c>
      <c r="B111" s="3">
        <f t="shared" si="1"/>
        <v>19.333333333333332</v>
      </c>
    </row>
    <row r="112" spans="1:2" x14ac:dyDescent="0.2">
      <c r="A112" s="137" t="s">
        <v>383</v>
      </c>
      <c r="B112" s="3">
        <f t="shared" si="1"/>
        <v>19.333333333333332</v>
      </c>
    </row>
    <row r="113" spans="1:2" x14ac:dyDescent="0.2">
      <c r="A113" s="135">
        <v>19.21</v>
      </c>
      <c r="B113" s="3">
        <f t="shared" si="1"/>
        <v>19.350000000000001</v>
      </c>
    </row>
    <row r="114" spans="1:2" x14ac:dyDescent="0.2">
      <c r="A114" s="135">
        <v>19.21</v>
      </c>
      <c r="B114" s="3">
        <f t="shared" si="1"/>
        <v>19.350000000000001</v>
      </c>
    </row>
    <row r="115" spans="1:2" x14ac:dyDescent="0.2">
      <c r="A115" s="135">
        <v>19.22</v>
      </c>
      <c r="B115" s="3">
        <f t="shared" si="1"/>
        <v>19.366666666666667</v>
      </c>
    </row>
    <row r="116" spans="1:2" x14ac:dyDescent="0.2">
      <c r="A116" s="135">
        <v>19.22</v>
      </c>
      <c r="B116" s="3">
        <f t="shared" si="1"/>
        <v>19.366666666666667</v>
      </c>
    </row>
    <row r="117" spans="1:2" x14ac:dyDescent="0.2">
      <c r="A117" s="135">
        <v>19.23</v>
      </c>
      <c r="B117" s="3">
        <f t="shared" si="1"/>
        <v>19.383333333333333</v>
      </c>
    </row>
    <row r="118" spans="1:2" x14ac:dyDescent="0.2">
      <c r="A118" s="135">
        <v>19.239999999999998</v>
      </c>
      <c r="B118" s="3">
        <f t="shared" si="1"/>
        <v>19.399999999999999</v>
      </c>
    </row>
    <row r="119" spans="1:2" x14ac:dyDescent="0.2">
      <c r="A119" s="135">
        <v>19.25</v>
      </c>
      <c r="B119" s="3">
        <f t="shared" si="1"/>
        <v>19.416666666666668</v>
      </c>
    </row>
    <row r="120" spans="1:2" x14ac:dyDescent="0.2">
      <c r="A120" s="135">
        <v>19.25</v>
      </c>
      <c r="B120" s="3">
        <f t="shared" si="1"/>
        <v>19.416666666666668</v>
      </c>
    </row>
    <row r="121" spans="1:2" x14ac:dyDescent="0.2">
      <c r="A121" s="135">
        <v>19.260000000000002</v>
      </c>
      <c r="B121" s="3">
        <f t="shared" si="1"/>
        <v>19.433333333333334</v>
      </c>
    </row>
    <row r="122" spans="1:2" x14ac:dyDescent="0.2">
      <c r="A122" s="135">
        <v>19.27</v>
      </c>
      <c r="B122" s="3">
        <f t="shared" si="1"/>
        <v>19.45</v>
      </c>
    </row>
    <row r="123" spans="1:2" x14ac:dyDescent="0.2">
      <c r="A123" s="135">
        <v>19.28</v>
      </c>
      <c r="B123" s="3">
        <f t="shared" si="1"/>
        <v>19.466666666666665</v>
      </c>
    </row>
    <row r="124" spans="1:2" x14ac:dyDescent="0.2">
      <c r="A124" s="135">
        <v>19.29</v>
      </c>
      <c r="B124" s="3">
        <f t="shared" si="1"/>
        <v>19.483333333333334</v>
      </c>
    </row>
    <row r="125" spans="1:2" x14ac:dyDescent="0.2">
      <c r="A125" s="137" t="s">
        <v>382</v>
      </c>
      <c r="B125" s="3">
        <f t="shared" si="1"/>
        <v>19.5</v>
      </c>
    </row>
    <row r="126" spans="1:2" x14ac:dyDescent="0.2">
      <c r="A126" s="135">
        <v>19.309999999999999</v>
      </c>
      <c r="B126" s="3">
        <f t="shared" si="1"/>
        <v>19.516666666666666</v>
      </c>
    </row>
    <row r="127" spans="1:2" x14ac:dyDescent="0.2">
      <c r="A127" s="135">
        <v>19.34</v>
      </c>
      <c r="B127" s="3">
        <f t="shared" si="1"/>
        <v>19.566666666666666</v>
      </c>
    </row>
    <row r="128" spans="1:2" x14ac:dyDescent="0.2">
      <c r="A128" s="135">
        <v>19.36</v>
      </c>
      <c r="B128" s="3">
        <f t="shared" si="1"/>
        <v>19.600000000000001</v>
      </c>
    </row>
    <row r="129" spans="1:2" x14ac:dyDescent="0.2">
      <c r="A129" s="135">
        <v>19.36</v>
      </c>
      <c r="B129" s="3">
        <f t="shared" si="1"/>
        <v>19.600000000000001</v>
      </c>
    </row>
    <row r="130" spans="1:2" x14ac:dyDescent="0.2">
      <c r="A130" s="135">
        <v>19.38</v>
      </c>
      <c r="B130" s="3">
        <f t="shared" si="1"/>
        <v>19.633333333333333</v>
      </c>
    </row>
    <row r="131" spans="1:2" x14ac:dyDescent="0.2">
      <c r="A131" s="137" t="s">
        <v>381</v>
      </c>
      <c r="B131" s="3">
        <f t="shared" si="1"/>
        <v>19.666666666666668</v>
      </c>
    </row>
    <row r="132" spans="1:2" x14ac:dyDescent="0.2">
      <c r="A132" s="135">
        <v>19.43</v>
      </c>
      <c r="B132" s="3">
        <f t="shared" ref="B132:B195" si="2">Anadig(A132)</f>
        <v>19.716666666666665</v>
      </c>
    </row>
    <row r="133" spans="1:2" x14ac:dyDescent="0.2">
      <c r="A133" s="135">
        <v>19.43</v>
      </c>
      <c r="B133" s="3">
        <f t="shared" si="2"/>
        <v>19.716666666666665</v>
      </c>
    </row>
    <row r="134" spans="1:2" x14ac:dyDescent="0.2">
      <c r="A134" s="135">
        <v>19.46</v>
      </c>
      <c r="B134" s="3">
        <f t="shared" si="2"/>
        <v>19.766666666666666</v>
      </c>
    </row>
    <row r="135" spans="1:2" x14ac:dyDescent="0.2">
      <c r="A135" s="135">
        <v>19.47</v>
      </c>
      <c r="B135" s="3">
        <f t="shared" si="2"/>
        <v>19.783333333333335</v>
      </c>
    </row>
    <row r="136" spans="1:2" x14ac:dyDescent="0.2">
      <c r="A136" s="135">
        <v>19.489999999999998</v>
      </c>
      <c r="B136" s="3">
        <f t="shared" si="2"/>
        <v>19.816666666666666</v>
      </c>
    </row>
    <row r="137" spans="1:2" x14ac:dyDescent="0.2">
      <c r="A137" s="137" t="s">
        <v>380</v>
      </c>
      <c r="B137" s="3">
        <f t="shared" si="2"/>
        <v>19.833333333333332</v>
      </c>
    </row>
    <row r="138" spans="1:2" x14ac:dyDescent="0.2">
      <c r="A138" s="135">
        <v>19.510000000000002</v>
      </c>
      <c r="B138" s="3">
        <f t="shared" si="2"/>
        <v>19.850000000000001</v>
      </c>
    </row>
    <row r="139" spans="1:2" x14ac:dyDescent="0.2">
      <c r="A139" s="135">
        <v>19.53</v>
      </c>
      <c r="B139" s="3">
        <f t="shared" si="2"/>
        <v>19.883333333333333</v>
      </c>
    </row>
    <row r="140" spans="1:2" x14ac:dyDescent="0.2">
      <c r="A140" s="135">
        <v>19.54</v>
      </c>
      <c r="B140" s="3">
        <f t="shared" si="2"/>
        <v>19.899999999999999</v>
      </c>
    </row>
    <row r="141" spans="1:2" x14ac:dyDescent="0.2">
      <c r="A141" s="135">
        <v>19.55</v>
      </c>
      <c r="B141" s="3">
        <f t="shared" si="2"/>
        <v>19.916666666666668</v>
      </c>
    </row>
    <row r="142" spans="1:2" x14ac:dyDescent="0.2">
      <c r="A142" s="135">
        <v>19.559999999999999</v>
      </c>
      <c r="B142" s="3">
        <f t="shared" si="2"/>
        <v>19.933333333333334</v>
      </c>
    </row>
    <row r="143" spans="1:2" x14ac:dyDescent="0.2">
      <c r="A143" s="135">
        <v>19.579999999999998</v>
      </c>
      <c r="B143" s="3">
        <f t="shared" si="2"/>
        <v>19.966666666666665</v>
      </c>
    </row>
    <row r="144" spans="1:2" x14ac:dyDescent="0.2">
      <c r="A144" s="135">
        <v>19.59</v>
      </c>
      <c r="B144" s="3">
        <f t="shared" si="2"/>
        <v>19.983333333333334</v>
      </c>
    </row>
    <row r="145" spans="1:2" x14ac:dyDescent="0.2">
      <c r="A145" s="135">
        <v>20.02</v>
      </c>
      <c r="B145" s="3">
        <f t="shared" si="2"/>
        <v>20.033333333333335</v>
      </c>
    </row>
    <row r="146" spans="1:2" x14ac:dyDescent="0.2">
      <c r="A146" s="135">
        <v>20.059999999999999</v>
      </c>
      <c r="B146" s="3">
        <f t="shared" si="2"/>
        <v>20.100000000000001</v>
      </c>
    </row>
    <row r="147" spans="1:2" x14ac:dyDescent="0.2">
      <c r="A147" s="135">
        <v>20.07</v>
      </c>
      <c r="B147" s="3">
        <f t="shared" si="2"/>
        <v>20.116666666666667</v>
      </c>
    </row>
    <row r="148" spans="1:2" x14ac:dyDescent="0.2">
      <c r="A148" s="135">
        <v>20.079999999999998</v>
      </c>
      <c r="B148" s="3">
        <f t="shared" si="2"/>
        <v>20.133333333333333</v>
      </c>
    </row>
    <row r="149" spans="1:2" x14ac:dyDescent="0.2">
      <c r="A149" s="135">
        <v>20.09</v>
      </c>
      <c r="B149" s="3">
        <f t="shared" si="2"/>
        <v>20.149999999999999</v>
      </c>
    </row>
    <row r="150" spans="1:2" x14ac:dyDescent="0.2">
      <c r="A150" s="137" t="s">
        <v>379</v>
      </c>
      <c r="B150" s="3">
        <f t="shared" si="2"/>
        <v>20.166666666666668</v>
      </c>
    </row>
    <row r="151" spans="1:2" x14ac:dyDescent="0.2">
      <c r="A151" s="137" t="s">
        <v>379</v>
      </c>
      <c r="B151" s="3">
        <f t="shared" si="2"/>
        <v>20.166666666666668</v>
      </c>
    </row>
    <row r="152" spans="1:2" x14ac:dyDescent="0.2">
      <c r="A152" s="137" t="s">
        <v>379</v>
      </c>
      <c r="B152" s="3">
        <f t="shared" si="2"/>
        <v>20.166666666666668</v>
      </c>
    </row>
    <row r="153" spans="1:2" x14ac:dyDescent="0.2">
      <c r="A153" s="135">
        <v>20.11</v>
      </c>
      <c r="B153" s="3">
        <f t="shared" si="2"/>
        <v>20.183333333333334</v>
      </c>
    </row>
    <row r="154" spans="1:2" x14ac:dyDescent="0.2">
      <c r="A154" s="135">
        <v>20.11</v>
      </c>
      <c r="B154" s="3">
        <f t="shared" si="2"/>
        <v>20.183333333333334</v>
      </c>
    </row>
    <row r="155" spans="1:2" x14ac:dyDescent="0.2">
      <c r="A155" s="135">
        <v>20.14</v>
      </c>
      <c r="B155" s="3">
        <f t="shared" si="2"/>
        <v>20.233333333333334</v>
      </c>
    </row>
    <row r="156" spans="1:2" x14ac:dyDescent="0.2">
      <c r="A156" s="135">
        <v>20.14</v>
      </c>
      <c r="B156" s="3">
        <f t="shared" si="2"/>
        <v>20.233333333333334</v>
      </c>
    </row>
    <row r="157" spans="1:2" x14ac:dyDescent="0.2">
      <c r="A157" s="135">
        <v>20.16</v>
      </c>
      <c r="B157" s="3">
        <f t="shared" si="2"/>
        <v>20.266666666666666</v>
      </c>
    </row>
    <row r="158" spans="1:2" x14ac:dyDescent="0.2">
      <c r="A158" s="135">
        <v>20.16</v>
      </c>
      <c r="B158" s="3">
        <f t="shared" si="2"/>
        <v>20.266666666666666</v>
      </c>
    </row>
    <row r="159" spans="1:2" x14ac:dyDescent="0.2">
      <c r="A159" s="137" t="s">
        <v>378</v>
      </c>
      <c r="B159" s="3">
        <f t="shared" si="2"/>
        <v>20.333333333333332</v>
      </c>
    </row>
    <row r="160" spans="1:2" x14ac:dyDescent="0.2">
      <c r="A160" s="135">
        <v>20.22</v>
      </c>
      <c r="B160" s="3">
        <f t="shared" si="2"/>
        <v>20.366666666666667</v>
      </c>
    </row>
    <row r="161" spans="1:2" x14ac:dyDescent="0.2">
      <c r="A161" s="135">
        <v>20.23</v>
      </c>
      <c r="B161" s="3">
        <f t="shared" si="2"/>
        <v>20.383333333333333</v>
      </c>
    </row>
    <row r="162" spans="1:2" x14ac:dyDescent="0.2">
      <c r="A162" s="135">
        <v>20.239999999999998</v>
      </c>
      <c r="B162" s="3">
        <f t="shared" si="2"/>
        <v>20.399999999999999</v>
      </c>
    </row>
    <row r="163" spans="1:2" x14ac:dyDescent="0.2">
      <c r="A163" s="135">
        <v>20.25</v>
      </c>
      <c r="B163" s="3">
        <f t="shared" si="2"/>
        <v>20.416666666666668</v>
      </c>
    </row>
    <row r="164" spans="1:2" x14ac:dyDescent="0.2">
      <c r="A164" s="135">
        <v>20.260000000000002</v>
      </c>
      <c r="B164" s="3">
        <f t="shared" si="2"/>
        <v>20.433333333333334</v>
      </c>
    </row>
    <row r="165" spans="1:2" x14ac:dyDescent="0.2">
      <c r="A165" s="135">
        <v>20.27</v>
      </c>
      <c r="B165" s="3">
        <f t="shared" si="2"/>
        <v>20.45</v>
      </c>
    </row>
    <row r="166" spans="1:2" x14ac:dyDescent="0.2">
      <c r="A166" s="135">
        <v>20.28</v>
      </c>
      <c r="B166" s="3">
        <f t="shared" si="2"/>
        <v>20.466666666666665</v>
      </c>
    </row>
    <row r="167" spans="1:2" x14ac:dyDescent="0.2">
      <c r="A167" s="135">
        <v>20.29</v>
      </c>
      <c r="B167" s="3">
        <f t="shared" si="2"/>
        <v>20.483333333333334</v>
      </c>
    </row>
    <row r="168" spans="1:2" x14ac:dyDescent="0.2">
      <c r="A168" s="137" t="s">
        <v>365</v>
      </c>
      <c r="B168" s="3">
        <f t="shared" si="2"/>
        <v>20.5</v>
      </c>
    </row>
    <row r="169" spans="1:2" x14ac:dyDescent="0.2">
      <c r="A169" s="135">
        <v>20.309999999999999</v>
      </c>
      <c r="B169" s="3">
        <f t="shared" si="2"/>
        <v>20.516666666666666</v>
      </c>
    </row>
    <row r="170" spans="1:2" x14ac:dyDescent="0.2">
      <c r="A170" s="135">
        <v>20.34</v>
      </c>
      <c r="B170" s="3">
        <f t="shared" si="2"/>
        <v>20.566666666666666</v>
      </c>
    </row>
    <row r="171" spans="1:2" x14ac:dyDescent="0.2">
      <c r="A171" s="136">
        <v>20.350000000000001</v>
      </c>
      <c r="B171" s="3">
        <f t="shared" si="2"/>
        <v>20.583333333333332</v>
      </c>
    </row>
    <row r="172" spans="1:2" x14ac:dyDescent="0.2">
      <c r="A172" s="135">
        <v>20.39</v>
      </c>
      <c r="B172" s="3">
        <f t="shared" si="2"/>
        <v>20.65</v>
      </c>
    </row>
    <row r="173" spans="1:2" x14ac:dyDescent="0.2">
      <c r="A173" s="135">
        <v>20.43</v>
      </c>
      <c r="B173" s="3">
        <f t="shared" si="2"/>
        <v>20.716666666666665</v>
      </c>
    </row>
    <row r="174" spans="1:2" x14ac:dyDescent="0.2">
      <c r="A174" s="135">
        <v>20.440000000000001</v>
      </c>
      <c r="B174" s="3">
        <f t="shared" si="2"/>
        <v>20.733333333333334</v>
      </c>
    </row>
    <row r="175" spans="1:2" x14ac:dyDescent="0.2">
      <c r="A175" s="135">
        <v>20.45</v>
      </c>
      <c r="B175" s="3">
        <f t="shared" si="2"/>
        <v>20.75</v>
      </c>
    </row>
    <row r="176" spans="1:2" x14ac:dyDescent="0.2">
      <c r="A176" s="135">
        <v>20.45</v>
      </c>
      <c r="B176" s="3">
        <f t="shared" si="2"/>
        <v>20.75</v>
      </c>
    </row>
    <row r="177" spans="1:2" x14ac:dyDescent="0.2">
      <c r="A177" s="135">
        <v>20.46</v>
      </c>
      <c r="B177" s="3">
        <f t="shared" si="2"/>
        <v>20.766666666666666</v>
      </c>
    </row>
    <row r="178" spans="1:2" x14ac:dyDescent="0.2">
      <c r="A178" s="135">
        <v>20.47</v>
      </c>
      <c r="B178" s="3">
        <f t="shared" si="2"/>
        <v>20.783333333333335</v>
      </c>
    </row>
    <row r="179" spans="1:2" x14ac:dyDescent="0.2">
      <c r="A179" s="137" t="s">
        <v>377</v>
      </c>
      <c r="B179" s="3">
        <f t="shared" si="2"/>
        <v>20.833333333333332</v>
      </c>
    </row>
    <row r="180" spans="1:2" x14ac:dyDescent="0.2">
      <c r="A180" s="135">
        <v>20.51</v>
      </c>
      <c r="B180" s="3">
        <f t="shared" si="2"/>
        <v>20.85</v>
      </c>
    </row>
    <row r="181" spans="1:2" x14ac:dyDescent="0.2">
      <c r="A181" s="136">
        <v>20.51</v>
      </c>
      <c r="B181" s="3">
        <f t="shared" si="2"/>
        <v>20.85</v>
      </c>
    </row>
    <row r="182" spans="1:2" x14ac:dyDescent="0.2">
      <c r="A182" s="135">
        <v>20.52</v>
      </c>
      <c r="B182" s="3">
        <f t="shared" si="2"/>
        <v>20.866666666666667</v>
      </c>
    </row>
    <row r="183" spans="1:2" x14ac:dyDescent="0.2">
      <c r="A183" s="135">
        <v>20.53</v>
      </c>
      <c r="B183" s="3">
        <f t="shared" si="2"/>
        <v>20.883333333333333</v>
      </c>
    </row>
    <row r="184" spans="1:2" x14ac:dyDescent="0.2">
      <c r="A184" s="135">
        <v>20.54</v>
      </c>
      <c r="B184" s="3">
        <f t="shared" si="2"/>
        <v>20.9</v>
      </c>
    </row>
    <row r="185" spans="1:2" x14ac:dyDescent="0.2">
      <c r="A185" s="135">
        <v>20.56</v>
      </c>
      <c r="B185" s="3">
        <f t="shared" si="2"/>
        <v>20.933333333333334</v>
      </c>
    </row>
    <row r="186" spans="1:2" x14ac:dyDescent="0.2">
      <c r="A186" s="135">
        <v>20.57</v>
      </c>
      <c r="B186" s="3">
        <f t="shared" si="2"/>
        <v>20.95</v>
      </c>
    </row>
    <row r="187" spans="1:2" x14ac:dyDescent="0.2">
      <c r="A187" s="135">
        <v>20.58</v>
      </c>
      <c r="B187" s="3">
        <f t="shared" si="2"/>
        <v>20.966666666666665</v>
      </c>
    </row>
    <row r="188" spans="1:2" x14ac:dyDescent="0.2">
      <c r="A188" s="135">
        <v>20.59</v>
      </c>
      <c r="B188" s="3">
        <f t="shared" si="2"/>
        <v>20.983333333333334</v>
      </c>
    </row>
    <row r="189" spans="1:2" x14ac:dyDescent="0.2">
      <c r="A189" s="135">
        <v>21.04</v>
      </c>
      <c r="B189" s="3">
        <f t="shared" si="2"/>
        <v>21.066666666666666</v>
      </c>
    </row>
    <row r="190" spans="1:2" x14ac:dyDescent="0.2">
      <c r="A190" s="135">
        <v>21.09</v>
      </c>
      <c r="B190" s="3">
        <f t="shared" si="2"/>
        <v>21.15</v>
      </c>
    </row>
    <row r="191" spans="1:2" x14ac:dyDescent="0.2">
      <c r="A191" s="135">
        <v>21.11</v>
      </c>
      <c r="B191" s="3">
        <f t="shared" si="2"/>
        <v>21.183333333333334</v>
      </c>
    </row>
    <row r="192" spans="1:2" x14ac:dyDescent="0.2">
      <c r="A192" s="135">
        <v>21.12</v>
      </c>
      <c r="B192" s="3">
        <f t="shared" si="2"/>
        <v>21.2</v>
      </c>
    </row>
    <row r="193" spans="1:2" x14ac:dyDescent="0.2">
      <c r="A193" s="135">
        <v>21.13</v>
      </c>
      <c r="B193" s="3">
        <f t="shared" si="2"/>
        <v>21.216666666666665</v>
      </c>
    </row>
    <row r="194" spans="1:2" x14ac:dyDescent="0.2">
      <c r="A194" s="135">
        <v>21.16</v>
      </c>
      <c r="B194" s="3">
        <f t="shared" si="2"/>
        <v>21.266666666666666</v>
      </c>
    </row>
    <row r="195" spans="1:2" x14ac:dyDescent="0.2">
      <c r="A195" s="135">
        <v>21.17</v>
      </c>
      <c r="B195" s="3">
        <f t="shared" si="2"/>
        <v>21.283333333333335</v>
      </c>
    </row>
    <row r="196" spans="1:2" x14ac:dyDescent="0.2">
      <c r="A196" s="135">
        <v>21.18</v>
      </c>
      <c r="B196" s="3">
        <f t="shared" ref="B196:B259" si="3">Anadig(A196)</f>
        <v>21.3</v>
      </c>
    </row>
    <row r="197" spans="1:2" x14ac:dyDescent="0.2">
      <c r="A197" s="135">
        <v>21.21</v>
      </c>
      <c r="B197" s="3">
        <f t="shared" si="3"/>
        <v>21.35</v>
      </c>
    </row>
    <row r="198" spans="1:2" x14ac:dyDescent="0.2">
      <c r="A198" s="135">
        <v>21.23</v>
      </c>
      <c r="B198" s="3">
        <f t="shared" si="3"/>
        <v>21.383333333333333</v>
      </c>
    </row>
    <row r="199" spans="1:2" x14ac:dyDescent="0.2">
      <c r="A199" s="135">
        <v>21.24</v>
      </c>
      <c r="B199" s="3">
        <f t="shared" si="3"/>
        <v>21.4</v>
      </c>
    </row>
    <row r="200" spans="1:2" x14ac:dyDescent="0.2">
      <c r="A200" s="135">
        <v>21.28</v>
      </c>
      <c r="B200" s="3">
        <f t="shared" si="3"/>
        <v>21.466666666666665</v>
      </c>
    </row>
    <row r="201" spans="1:2" x14ac:dyDescent="0.2">
      <c r="A201" s="135">
        <v>21.29</v>
      </c>
      <c r="B201" s="3">
        <f t="shared" si="3"/>
        <v>21.483333333333334</v>
      </c>
    </row>
    <row r="202" spans="1:2" x14ac:dyDescent="0.2">
      <c r="A202" s="137" t="s">
        <v>376</v>
      </c>
      <c r="B202" s="3">
        <f t="shared" si="3"/>
        <v>21.5</v>
      </c>
    </row>
    <row r="203" spans="1:2" x14ac:dyDescent="0.2">
      <c r="A203" s="135">
        <v>21.31</v>
      </c>
      <c r="B203" s="3">
        <f t="shared" si="3"/>
        <v>21.516666666666666</v>
      </c>
    </row>
    <row r="204" spans="1:2" x14ac:dyDescent="0.2">
      <c r="A204" s="135">
        <v>21.34</v>
      </c>
      <c r="B204" s="3">
        <f t="shared" si="3"/>
        <v>21.566666666666666</v>
      </c>
    </row>
    <row r="205" spans="1:2" x14ac:dyDescent="0.2">
      <c r="A205" s="135">
        <v>21.36</v>
      </c>
      <c r="B205" s="3">
        <f t="shared" si="3"/>
        <v>21.6</v>
      </c>
    </row>
    <row r="206" spans="1:2" x14ac:dyDescent="0.2">
      <c r="A206" s="135">
        <v>21.38</v>
      </c>
      <c r="B206" s="3">
        <f t="shared" si="3"/>
        <v>21.633333333333333</v>
      </c>
    </row>
    <row r="207" spans="1:2" x14ac:dyDescent="0.2">
      <c r="A207" s="135">
        <v>21.39</v>
      </c>
      <c r="B207" s="3">
        <f t="shared" si="3"/>
        <v>21.65</v>
      </c>
    </row>
    <row r="208" spans="1:2" x14ac:dyDescent="0.2">
      <c r="A208" s="137" t="s">
        <v>375</v>
      </c>
      <c r="B208" s="3">
        <f t="shared" si="3"/>
        <v>21.666666666666668</v>
      </c>
    </row>
    <row r="209" spans="1:2" x14ac:dyDescent="0.2">
      <c r="A209" s="137" t="s">
        <v>375</v>
      </c>
      <c r="B209" s="3">
        <f t="shared" si="3"/>
        <v>21.666666666666668</v>
      </c>
    </row>
    <row r="210" spans="1:2" x14ac:dyDescent="0.2">
      <c r="A210" s="135">
        <v>21.41</v>
      </c>
      <c r="B210" s="3">
        <f t="shared" si="3"/>
        <v>21.683333333333334</v>
      </c>
    </row>
    <row r="211" spans="1:2" x14ac:dyDescent="0.2">
      <c r="A211" s="135">
        <v>21.44</v>
      </c>
      <c r="B211" s="3">
        <f t="shared" si="3"/>
        <v>21.733333333333334</v>
      </c>
    </row>
    <row r="212" spans="1:2" x14ac:dyDescent="0.2">
      <c r="A212" s="135">
        <v>21.46</v>
      </c>
      <c r="B212" s="3">
        <f t="shared" si="3"/>
        <v>21.766666666666666</v>
      </c>
    </row>
    <row r="213" spans="1:2" x14ac:dyDescent="0.2">
      <c r="A213" s="135">
        <v>21.48</v>
      </c>
      <c r="B213" s="3">
        <f t="shared" si="3"/>
        <v>21.8</v>
      </c>
    </row>
    <row r="214" spans="1:2" x14ac:dyDescent="0.2">
      <c r="A214" s="135">
        <v>21.49</v>
      </c>
      <c r="B214" s="3">
        <f t="shared" si="3"/>
        <v>21.816666666666666</v>
      </c>
    </row>
    <row r="215" spans="1:2" x14ac:dyDescent="0.2">
      <c r="A215" s="135">
        <v>21.51</v>
      </c>
      <c r="B215" s="3">
        <f t="shared" si="3"/>
        <v>21.85</v>
      </c>
    </row>
    <row r="216" spans="1:2" x14ac:dyDescent="0.2">
      <c r="A216" s="135">
        <v>21.53</v>
      </c>
      <c r="B216" s="3">
        <f t="shared" si="3"/>
        <v>21.883333333333333</v>
      </c>
    </row>
    <row r="217" spans="1:2" x14ac:dyDescent="0.2">
      <c r="A217" s="135">
        <v>21.54</v>
      </c>
      <c r="B217" s="3">
        <f t="shared" si="3"/>
        <v>21.9</v>
      </c>
    </row>
    <row r="218" spans="1:2" x14ac:dyDescent="0.2">
      <c r="A218" s="135">
        <v>21.55</v>
      </c>
      <c r="B218" s="3">
        <f t="shared" si="3"/>
        <v>21.916666666666668</v>
      </c>
    </row>
    <row r="219" spans="1:2" x14ac:dyDescent="0.2">
      <c r="A219" s="135">
        <v>21.57</v>
      </c>
      <c r="B219" s="3">
        <f t="shared" si="3"/>
        <v>21.95</v>
      </c>
    </row>
    <row r="220" spans="1:2" x14ac:dyDescent="0.2">
      <c r="A220" s="135">
        <v>22.01</v>
      </c>
      <c r="B220" s="3">
        <f t="shared" si="3"/>
        <v>22.016666666666666</v>
      </c>
    </row>
    <row r="221" spans="1:2" x14ac:dyDescent="0.2">
      <c r="A221" s="135">
        <v>22.02</v>
      </c>
      <c r="B221" s="3">
        <f t="shared" si="3"/>
        <v>22.033333333333335</v>
      </c>
    </row>
    <row r="222" spans="1:2" x14ac:dyDescent="0.2">
      <c r="A222" s="135">
        <v>22.06</v>
      </c>
      <c r="B222" s="3">
        <f t="shared" si="3"/>
        <v>22.1</v>
      </c>
    </row>
    <row r="223" spans="1:2" x14ac:dyDescent="0.2">
      <c r="A223" s="135">
        <v>22.14</v>
      </c>
      <c r="B223" s="3">
        <f t="shared" si="3"/>
        <v>22.233333333333334</v>
      </c>
    </row>
    <row r="224" spans="1:2" x14ac:dyDescent="0.2">
      <c r="A224" s="135">
        <v>22.14</v>
      </c>
      <c r="B224" s="3">
        <f t="shared" si="3"/>
        <v>22.233333333333334</v>
      </c>
    </row>
    <row r="225" spans="1:2" x14ac:dyDescent="0.2">
      <c r="A225" s="135">
        <v>22.16</v>
      </c>
      <c r="B225" s="3">
        <f t="shared" si="3"/>
        <v>22.266666666666666</v>
      </c>
    </row>
    <row r="226" spans="1:2" x14ac:dyDescent="0.2">
      <c r="A226" s="135">
        <v>22.21</v>
      </c>
      <c r="B226" s="3">
        <f t="shared" si="3"/>
        <v>22.35</v>
      </c>
    </row>
    <row r="227" spans="1:2" x14ac:dyDescent="0.2">
      <c r="A227" s="135">
        <v>22.23</v>
      </c>
      <c r="B227" s="3">
        <f t="shared" si="3"/>
        <v>22.383333333333333</v>
      </c>
    </row>
    <row r="228" spans="1:2" x14ac:dyDescent="0.2">
      <c r="A228" s="135">
        <v>22.28</v>
      </c>
      <c r="B228" s="3">
        <f t="shared" si="3"/>
        <v>22.466666666666665</v>
      </c>
    </row>
    <row r="229" spans="1:2" x14ac:dyDescent="0.2">
      <c r="A229" s="137" t="s">
        <v>374</v>
      </c>
      <c r="B229" s="3">
        <f t="shared" si="3"/>
        <v>22.5</v>
      </c>
    </row>
    <row r="230" spans="1:2" x14ac:dyDescent="0.2">
      <c r="A230" s="135">
        <v>22.31</v>
      </c>
      <c r="B230" s="3">
        <f t="shared" si="3"/>
        <v>22.516666666666666</v>
      </c>
    </row>
    <row r="231" spans="1:2" x14ac:dyDescent="0.2">
      <c r="A231" s="135">
        <v>22.31</v>
      </c>
      <c r="B231" s="3">
        <f t="shared" si="3"/>
        <v>22.516666666666666</v>
      </c>
    </row>
    <row r="232" spans="1:2" x14ac:dyDescent="0.2">
      <c r="A232" s="135">
        <v>22.32</v>
      </c>
      <c r="B232" s="3">
        <f t="shared" si="3"/>
        <v>22.533333333333335</v>
      </c>
    </row>
    <row r="233" spans="1:2" x14ac:dyDescent="0.2">
      <c r="A233" s="135">
        <v>22.33</v>
      </c>
      <c r="B233" s="3">
        <f t="shared" si="3"/>
        <v>22.55</v>
      </c>
    </row>
    <row r="234" spans="1:2" x14ac:dyDescent="0.2">
      <c r="A234" s="135">
        <v>22.33</v>
      </c>
      <c r="B234" s="3">
        <f t="shared" si="3"/>
        <v>22.55</v>
      </c>
    </row>
    <row r="235" spans="1:2" x14ac:dyDescent="0.2">
      <c r="A235" s="135">
        <v>22.34</v>
      </c>
      <c r="B235" s="3">
        <f t="shared" si="3"/>
        <v>22.566666666666666</v>
      </c>
    </row>
    <row r="236" spans="1:2" x14ac:dyDescent="0.2">
      <c r="A236" s="135">
        <v>22.35</v>
      </c>
      <c r="B236" s="3">
        <f t="shared" si="3"/>
        <v>22.583333333333332</v>
      </c>
    </row>
    <row r="237" spans="1:2" x14ac:dyDescent="0.2">
      <c r="A237" s="135">
        <v>22.38</v>
      </c>
      <c r="B237" s="3">
        <f t="shared" si="3"/>
        <v>22.633333333333333</v>
      </c>
    </row>
    <row r="238" spans="1:2" x14ac:dyDescent="0.2">
      <c r="A238" s="137" t="s">
        <v>373</v>
      </c>
      <c r="B238" s="3">
        <f t="shared" si="3"/>
        <v>22.666666666666668</v>
      </c>
    </row>
    <row r="239" spans="1:2" x14ac:dyDescent="0.2">
      <c r="A239" s="135">
        <v>22.42</v>
      </c>
      <c r="B239" s="3">
        <f t="shared" si="3"/>
        <v>22.7</v>
      </c>
    </row>
    <row r="240" spans="1:2" x14ac:dyDescent="0.2">
      <c r="A240" s="135">
        <v>22.42</v>
      </c>
      <c r="B240" s="3">
        <f t="shared" si="3"/>
        <v>22.7</v>
      </c>
    </row>
    <row r="241" spans="1:2" x14ac:dyDescent="0.2">
      <c r="A241" s="135">
        <v>22.43</v>
      </c>
      <c r="B241" s="3">
        <f t="shared" si="3"/>
        <v>22.716666666666665</v>
      </c>
    </row>
    <row r="242" spans="1:2" x14ac:dyDescent="0.2">
      <c r="A242" s="135">
        <v>22.48</v>
      </c>
      <c r="B242" s="3">
        <f t="shared" si="3"/>
        <v>22.8</v>
      </c>
    </row>
    <row r="243" spans="1:2" x14ac:dyDescent="0.2">
      <c r="A243" s="137" t="s">
        <v>372</v>
      </c>
      <c r="B243" s="3">
        <f t="shared" si="3"/>
        <v>22.833333333333332</v>
      </c>
    </row>
    <row r="244" spans="1:2" x14ac:dyDescent="0.2">
      <c r="A244" s="135">
        <v>22.51</v>
      </c>
      <c r="B244" s="3">
        <f t="shared" si="3"/>
        <v>22.85</v>
      </c>
    </row>
    <row r="245" spans="1:2" x14ac:dyDescent="0.2">
      <c r="A245" s="135">
        <v>22.53</v>
      </c>
      <c r="B245" s="3">
        <f t="shared" si="3"/>
        <v>22.883333333333333</v>
      </c>
    </row>
    <row r="246" spans="1:2" x14ac:dyDescent="0.2">
      <c r="A246" s="135">
        <v>22.55</v>
      </c>
      <c r="B246" s="3">
        <f t="shared" si="3"/>
        <v>22.916666666666668</v>
      </c>
    </row>
    <row r="247" spans="1:2" x14ac:dyDescent="0.2">
      <c r="A247" s="135">
        <v>22.55</v>
      </c>
      <c r="B247" s="3">
        <f t="shared" si="3"/>
        <v>22.916666666666668</v>
      </c>
    </row>
    <row r="248" spans="1:2" x14ac:dyDescent="0.2">
      <c r="A248" s="135">
        <v>22.57</v>
      </c>
      <c r="B248" s="3">
        <f t="shared" si="3"/>
        <v>22.95</v>
      </c>
    </row>
    <row r="249" spans="1:2" x14ac:dyDescent="0.2">
      <c r="A249" s="135">
        <v>23.01</v>
      </c>
      <c r="B249" s="3">
        <f t="shared" si="3"/>
        <v>23.016666666666666</v>
      </c>
    </row>
    <row r="250" spans="1:2" x14ac:dyDescent="0.2">
      <c r="A250" s="135">
        <v>23.01</v>
      </c>
      <c r="B250" s="3">
        <f t="shared" si="3"/>
        <v>23.016666666666666</v>
      </c>
    </row>
    <row r="251" spans="1:2" x14ac:dyDescent="0.2">
      <c r="A251" s="135">
        <v>23.05</v>
      </c>
      <c r="B251" s="3">
        <f t="shared" si="3"/>
        <v>23.083333333333332</v>
      </c>
    </row>
    <row r="252" spans="1:2" x14ac:dyDescent="0.2">
      <c r="A252" s="137" t="s">
        <v>371</v>
      </c>
      <c r="B252" s="3">
        <f t="shared" si="3"/>
        <v>23.166666666666668</v>
      </c>
    </row>
    <row r="253" spans="1:2" x14ac:dyDescent="0.2">
      <c r="A253" s="135">
        <v>23.12</v>
      </c>
      <c r="B253" s="3">
        <f t="shared" si="3"/>
        <v>23.2</v>
      </c>
    </row>
    <row r="254" spans="1:2" x14ac:dyDescent="0.2">
      <c r="A254" s="135">
        <v>23.21</v>
      </c>
      <c r="B254" s="3">
        <f t="shared" si="3"/>
        <v>23.35</v>
      </c>
    </row>
    <row r="255" spans="1:2" x14ac:dyDescent="0.2">
      <c r="A255" s="135">
        <v>23.23</v>
      </c>
      <c r="B255" s="3">
        <f t="shared" si="3"/>
        <v>23.383333333333333</v>
      </c>
    </row>
    <row r="256" spans="1:2" x14ac:dyDescent="0.2">
      <c r="A256" s="135">
        <v>23.26</v>
      </c>
      <c r="B256" s="3">
        <f t="shared" si="3"/>
        <v>23.433333333333334</v>
      </c>
    </row>
    <row r="257" spans="1:2" x14ac:dyDescent="0.2">
      <c r="A257" s="135">
        <v>23.28</v>
      </c>
      <c r="B257" s="3">
        <f t="shared" si="3"/>
        <v>23.466666666666665</v>
      </c>
    </row>
    <row r="258" spans="1:2" x14ac:dyDescent="0.2">
      <c r="A258" s="135">
        <v>23.33</v>
      </c>
      <c r="B258" s="3">
        <f t="shared" si="3"/>
        <v>23.55</v>
      </c>
    </row>
    <row r="259" spans="1:2" x14ac:dyDescent="0.2">
      <c r="A259" s="135">
        <v>23.34</v>
      </c>
      <c r="B259" s="3">
        <f t="shared" si="3"/>
        <v>23.566666666666666</v>
      </c>
    </row>
    <row r="260" spans="1:2" x14ac:dyDescent="0.2">
      <c r="A260" s="135">
        <v>23.42</v>
      </c>
      <c r="B260" s="3">
        <f t="shared" ref="B260:B323" si="4">Anadig(A260)</f>
        <v>23.7</v>
      </c>
    </row>
    <row r="261" spans="1:2" x14ac:dyDescent="0.2">
      <c r="A261" s="135">
        <v>23.43</v>
      </c>
      <c r="B261" s="3">
        <f t="shared" si="4"/>
        <v>23.716666666666665</v>
      </c>
    </row>
    <row r="262" spans="1:2" x14ac:dyDescent="0.2">
      <c r="A262" s="135">
        <v>23.44</v>
      </c>
      <c r="B262" s="3">
        <f t="shared" si="4"/>
        <v>23.733333333333334</v>
      </c>
    </row>
    <row r="263" spans="1:2" x14ac:dyDescent="0.2">
      <c r="A263" s="135">
        <v>23.47</v>
      </c>
      <c r="B263" s="3">
        <f t="shared" si="4"/>
        <v>23.783333333333335</v>
      </c>
    </row>
    <row r="264" spans="1:2" x14ac:dyDescent="0.2">
      <c r="A264" s="135">
        <v>23.48</v>
      </c>
      <c r="B264" s="3">
        <f t="shared" si="4"/>
        <v>23.8</v>
      </c>
    </row>
    <row r="265" spans="1:2" x14ac:dyDescent="0.2">
      <c r="A265" s="135">
        <v>23.49</v>
      </c>
      <c r="B265" s="3">
        <f t="shared" si="4"/>
        <v>23.816666666666666</v>
      </c>
    </row>
    <row r="266" spans="1:2" x14ac:dyDescent="0.2">
      <c r="A266" s="135">
        <v>23.49</v>
      </c>
      <c r="B266" s="3">
        <f t="shared" si="4"/>
        <v>23.816666666666666</v>
      </c>
    </row>
    <row r="267" spans="1:2" x14ac:dyDescent="0.2">
      <c r="A267" s="135">
        <v>23.53</v>
      </c>
      <c r="B267" s="3">
        <f t="shared" si="4"/>
        <v>23.883333333333333</v>
      </c>
    </row>
    <row r="268" spans="1:2" x14ac:dyDescent="0.2">
      <c r="A268" s="135">
        <v>23.55</v>
      </c>
      <c r="B268" s="3">
        <f t="shared" si="4"/>
        <v>23.916666666666668</v>
      </c>
    </row>
    <row r="269" spans="1:2" x14ac:dyDescent="0.2">
      <c r="A269" s="135">
        <v>23.58</v>
      </c>
      <c r="B269" s="3">
        <f t="shared" si="4"/>
        <v>23.966666666666665</v>
      </c>
    </row>
    <row r="270" spans="1:2" x14ac:dyDescent="0.2">
      <c r="A270" s="135">
        <v>23.59</v>
      </c>
      <c r="B270" s="3">
        <f t="shared" si="4"/>
        <v>23.983333333333334</v>
      </c>
    </row>
    <row r="271" spans="1:2" x14ac:dyDescent="0.2">
      <c r="A271" s="135">
        <v>24.02</v>
      </c>
      <c r="B271" s="3">
        <f t="shared" si="4"/>
        <v>24.033333333333335</v>
      </c>
    </row>
    <row r="272" spans="1:2" x14ac:dyDescent="0.2">
      <c r="A272" s="135">
        <v>24.04</v>
      </c>
      <c r="B272" s="3">
        <f t="shared" si="4"/>
        <v>24.066666666666666</v>
      </c>
    </row>
    <row r="273" spans="1:2" x14ac:dyDescent="0.2">
      <c r="A273" s="135">
        <v>24.05</v>
      </c>
      <c r="B273" s="3">
        <f t="shared" si="4"/>
        <v>24.083333333333332</v>
      </c>
    </row>
    <row r="274" spans="1:2" x14ac:dyDescent="0.2">
      <c r="A274" s="135">
        <v>24.06</v>
      </c>
      <c r="B274" s="3">
        <f t="shared" si="4"/>
        <v>24.1</v>
      </c>
    </row>
    <row r="275" spans="1:2" x14ac:dyDescent="0.2">
      <c r="A275" s="135">
        <v>24.07</v>
      </c>
      <c r="B275" s="3">
        <f t="shared" si="4"/>
        <v>24.116666666666667</v>
      </c>
    </row>
    <row r="276" spans="1:2" x14ac:dyDescent="0.2">
      <c r="A276" s="135">
        <v>24.08</v>
      </c>
      <c r="B276" s="3">
        <f t="shared" si="4"/>
        <v>24.133333333333333</v>
      </c>
    </row>
    <row r="277" spans="1:2" x14ac:dyDescent="0.2">
      <c r="A277" s="135">
        <v>24.09</v>
      </c>
      <c r="B277" s="3">
        <f t="shared" si="4"/>
        <v>24.15</v>
      </c>
    </row>
    <row r="278" spans="1:2" x14ac:dyDescent="0.2">
      <c r="A278" s="135">
        <v>24.11</v>
      </c>
      <c r="B278" s="3">
        <f t="shared" si="4"/>
        <v>24.183333333333334</v>
      </c>
    </row>
    <row r="279" spans="1:2" x14ac:dyDescent="0.2">
      <c r="A279" s="135">
        <v>24.12</v>
      </c>
      <c r="B279" s="3">
        <f t="shared" si="4"/>
        <v>24.2</v>
      </c>
    </row>
    <row r="280" spans="1:2" x14ac:dyDescent="0.2">
      <c r="A280" s="135">
        <v>24.13</v>
      </c>
      <c r="B280" s="3">
        <f t="shared" si="4"/>
        <v>24.216666666666665</v>
      </c>
    </row>
    <row r="281" spans="1:2" x14ac:dyDescent="0.2">
      <c r="A281" s="135">
        <v>24.14</v>
      </c>
      <c r="B281" s="3">
        <f t="shared" si="4"/>
        <v>24.233333333333334</v>
      </c>
    </row>
    <row r="282" spans="1:2" x14ac:dyDescent="0.2">
      <c r="A282" s="135">
        <v>24.18</v>
      </c>
      <c r="B282" s="3">
        <f t="shared" si="4"/>
        <v>24.3</v>
      </c>
    </row>
    <row r="283" spans="1:2" x14ac:dyDescent="0.2">
      <c r="A283" s="135">
        <v>24.19</v>
      </c>
      <c r="B283" s="3">
        <f t="shared" si="4"/>
        <v>24.316666666666666</v>
      </c>
    </row>
    <row r="284" spans="1:2" x14ac:dyDescent="0.2">
      <c r="A284" s="135">
        <v>24.21</v>
      </c>
      <c r="B284" s="3">
        <f t="shared" si="4"/>
        <v>24.35</v>
      </c>
    </row>
    <row r="285" spans="1:2" x14ac:dyDescent="0.2">
      <c r="A285" s="135">
        <v>24.27</v>
      </c>
      <c r="B285" s="3">
        <f t="shared" si="4"/>
        <v>24.45</v>
      </c>
    </row>
    <row r="286" spans="1:2" x14ac:dyDescent="0.2">
      <c r="A286" s="135">
        <v>24.29</v>
      </c>
      <c r="B286" s="3">
        <f t="shared" si="4"/>
        <v>24.483333333333334</v>
      </c>
    </row>
    <row r="287" spans="1:2" x14ac:dyDescent="0.2">
      <c r="A287" s="137" t="s">
        <v>370</v>
      </c>
      <c r="B287" s="3">
        <f t="shared" si="4"/>
        <v>24.5</v>
      </c>
    </row>
    <row r="288" spans="1:2" x14ac:dyDescent="0.2">
      <c r="A288" s="135">
        <v>24.31</v>
      </c>
      <c r="B288" s="3">
        <f t="shared" si="4"/>
        <v>24.516666666666666</v>
      </c>
    </row>
    <row r="289" spans="1:2" x14ac:dyDescent="0.2">
      <c r="A289" s="135">
        <v>24.34</v>
      </c>
      <c r="B289" s="3">
        <f t="shared" si="4"/>
        <v>24.566666666666666</v>
      </c>
    </row>
    <row r="290" spans="1:2" x14ac:dyDescent="0.2">
      <c r="A290" s="135">
        <v>24.37</v>
      </c>
      <c r="B290" s="3">
        <f t="shared" si="4"/>
        <v>24.616666666666667</v>
      </c>
    </row>
    <row r="291" spans="1:2" x14ac:dyDescent="0.2">
      <c r="A291" s="135">
        <v>24.38</v>
      </c>
      <c r="B291" s="3">
        <f t="shared" si="4"/>
        <v>24.633333333333333</v>
      </c>
    </row>
    <row r="292" spans="1:2" x14ac:dyDescent="0.2">
      <c r="A292" s="137" t="s">
        <v>369</v>
      </c>
      <c r="B292" s="3">
        <f t="shared" si="4"/>
        <v>24.666666666666668</v>
      </c>
    </row>
    <row r="293" spans="1:2" x14ac:dyDescent="0.2">
      <c r="A293" s="135">
        <v>24.43</v>
      </c>
      <c r="B293" s="3">
        <f t="shared" si="4"/>
        <v>24.716666666666665</v>
      </c>
    </row>
    <row r="294" spans="1:2" x14ac:dyDescent="0.2">
      <c r="A294" s="135">
        <v>24.45</v>
      </c>
      <c r="B294" s="3">
        <f t="shared" si="4"/>
        <v>24.75</v>
      </c>
    </row>
    <row r="295" spans="1:2" x14ac:dyDescent="0.2">
      <c r="A295" s="135">
        <v>24.52</v>
      </c>
      <c r="B295" s="3">
        <f t="shared" si="4"/>
        <v>24.866666666666667</v>
      </c>
    </row>
    <row r="296" spans="1:2" x14ac:dyDescent="0.2">
      <c r="A296" s="135">
        <v>24.53</v>
      </c>
      <c r="B296" s="3">
        <f t="shared" si="4"/>
        <v>24.883333333333333</v>
      </c>
    </row>
    <row r="297" spans="1:2" x14ac:dyDescent="0.2">
      <c r="A297" s="135">
        <v>24.53</v>
      </c>
      <c r="B297" s="3">
        <f t="shared" si="4"/>
        <v>24.883333333333333</v>
      </c>
    </row>
    <row r="298" spans="1:2" x14ac:dyDescent="0.2">
      <c r="A298" s="135">
        <v>24.54</v>
      </c>
      <c r="B298" s="3">
        <f t="shared" si="4"/>
        <v>24.9</v>
      </c>
    </row>
    <row r="299" spans="1:2" x14ac:dyDescent="0.2">
      <c r="A299" s="135">
        <v>24.55</v>
      </c>
      <c r="B299" s="3">
        <f t="shared" si="4"/>
        <v>24.916666666666668</v>
      </c>
    </row>
    <row r="300" spans="1:2" x14ac:dyDescent="0.2">
      <c r="A300" s="135">
        <v>24.56</v>
      </c>
      <c r="B300" s="3">
        <f t="shared" si="4"/>
        <v>24.933333333333334</v>
      </c>
    </row>
    <row r="301" spans="1:2" x14ac:dyDescent="0.2">
      <c r="A301" s="135">
        <v>24.58</v>
      </c>
      <c r="B301" s="3">
        <f t="shared" si="4"/>
        <v>24.966666666666665</v>
      </c>
    </row>
    <row r="302" spans="1:2" x14ac:dyDescent="0.2">
      <c r="A302" s="135">
        <v>25.09</v>
      </c>
      <c r="B302" s="3">
        <f t="shared" si="4"/>
        <v>25.15</v>
      </c>
    </row>
    <row r="303" spans="1:2" x14ac:dyDescent="0.2">
      <c r="A303" s="135">
        <v>25.17</v>
      </c>
      <c r="B303" s="3">
        <f t="shared" si="4"/>
        <v>25.283333333333335</v>
      </c>
    </row>
    <row r="304" spans="1:2" x14ac:dyDescent="0.2">
      <c r="A304" s="135">
        <v>25.18</v>
      </c>
      <c r="B304" s="3">
        <f t="shared" si="4"/>
        <v>25.3</v>
      </c>
    </row>
    <row r="305" spans="1:2" x14ac:dyDescent="0.2">
      <c r="A305" s="135">
        <v>25.21</v>
      </c>
      <c r="B305" s="3">
        <f t="shared" si="4"/>
        <v>25.35</v>
      </c>
    </row>
    <row r="306" spans="1:2" x14ac:dyDescent="0.2">
      <c r="A306" s="135">
        <v>25.21</v>
      </c>
      <c r="B306" s="3">
        <f t="shared" si="4"/>
        <v>25.35</v>
      </c>
    </row>
    <row r="307" spans="1:2" x14ac:dyDescent="0.2">
      <c r="A307" s="135">
        <v>25.22</v>
      </c>
      <c r="B307" s="3">
        <f t="shared" si="4"/>
        <v>25.366666666666667</v>
      </c>
    </row>
    <row r="308" spans="1:2" x14ac:dyDescent="0.2">
      <c r="A308" s="135">
        <v>25.22</v>
      </c>
      <c r="B308" s="3">
        <f t="shared" si="4"/>
        <v>25.366666666666667</v>
      </c>
    </row>
    <row r="309" spans="1:2" x14ac:dyDescent="0.2">
      <c r="A309" s="135">
        <v>25.23</v>
      </c>
      <c r="B309" s="3">
        <f t="shared" si="4"/>
        <v>25.383333333333333</v>
      </c>
    </row>
    <row r="310" spans="1:2" x14ac:dyDescent="0.2">
      <c r="A310" s="135">
        <v>25.25</v>
      </c>
      <c r="B310" s="3">
        <f t="shared" si="4"/>
        <v>25.416666666666668</v>
      </c>
    </row>
    <row r="311" spans="1:2" x14ac:dyDescent="0.2">
      <c r="A311" s="135">
        <v>25.26</v>
      </c>
      <c r="B311" s="3">
        <f t="shared" si="4"/>
        <v>25.433333333333334</v>
      </c>
    </row>
    <row r="312" spans="1:2" x14ac:dyDescent="0.2">
      <c r="A312" s="135">
        <v>25.26</v>
      </c>
      <c r="B312" s="3">
        <f t="shared" si="4"/>
        <v>25.433333333333334</v>
      </c>
    </row>
    <row r="313" spans="1:2" x14ac:dyDescent="0.2">
      <c r="A313" s="135">
        <v>25.28</v>
      </c>
      <c r="B313" s="3">
        <f t="shared" si="4"/>
        <v>25.466666666666665</v>
      </c>
    </row>
    <row r="314" spans="1:2" x14ac:dyDescent="0.2">
      <c r="A314" s="135">
        <v>25.29</v>
      </c>
      <c r="B314" s="3">
        <f t="shared" si="4"/>
        <v>25.483333333333334</v>
      </c>
    </row>
    <row r="315" spans="1:2" x14ac:dyDescent="0.2">
      <c r="A315" s="135">
        <v>25.3</v>
      </c>
      <c r="B315" s="3">
        <f t="shared" si="4"/>
        <v>0</v>
      </c>
    </row>
    <row r="316" spans="1:2" x14ac:dyDescent="0.2">
      <c r="A316" s="135">
        <v>25.34</v>
      </c>
      <c r="B316" s="3">
        <f t="shared" si="4"/>
        <v>25.566666666666666</v>
      </c>
    </row>
    <row r="317" spans="1:2" x14ac:dyDescent="0.2">
      <c r="A317" s="135">
        <v>25.37</v>
      </c>
      <c r="B317" s="3">
        <f t="shared" si="4"/>
        <v>25.616666666666667</v>
      </c>
    </row>
    <row r="318" spans="1:2" x14ac:dyDescent="0.2">
      <c r="A318" s="135">
        <v>25.45</v>
      </c>
      <c r="B318" s="3">
        <f t="shared" si="4"/>
        <v>25.75</v>
      </c>
    </row>
    <row r="319" spans="1:2" x14ac:dyDescent="0.2">
      <c r="A319" s="135">
        <v>25.55</v>
      </c>
      <c r="B319" s="3">
        <f t="shared" si="4"/>
        <v>25.916666666666668</v>
      </c>
    </row>
    <row r="320" spans="1:2" x14ac:dyDescent="0.2">
      <c r="A320" s="137" t="s">
        <v>367</v>
      </c>
      <c r="B320" s="3">
        <f t="shared" si="4"/>
        <v>26</v>
      </c>
    </row>
    <row r="321" spans="1:2" x14ac:dyDescent="0.2">
      <c r="A321" s="135">
        <v>26.01</v>
      </c>
      <c r="B321" s="3">
        <f t="shared" si="4"/>
        <v>26.016666666666666</v>
      </c>
    </row>
    <row r="322" spans="1:2" x14ac:dyDescent="0.2">
      <c r="A322" s="135">
        <v>26.04</v>
      </c>
      <c r="B322" s="3">
        <f t="shared" si="4"/>
        <v>26.066666666666666</v>
      </c>
    </row>
    <row r="323" spans="1:2" x14ac:dyDescent="0.2">
      <c r="A323" s="135">
        <v>26.15</v>
      </c>
      <c r="B323" s="3">
        <f t="shared" si="4"/>
        <v>26.25</v>
      </c>
    </row>
    <row r="324" spans="1:2" x14ac:dyDescent="0.2">
      <c r="A324" s="137" t="s">
        <v>366</v>
      </c>
      <c r="B324" s="3">
        <f t="shared" ref="B324:B379" si="5">Anadig(A324)</f>
        <v>26.333333333333332</v>
      </c>
    </row>
    <row r="325" spans="1:2" x14ac:dyDescent="0.2">
      <c r="A325" s="135">
        <v>26.22</v>
      </c>
      <c r="B325" s="3">
        <f t="shared" si="5"/>
        <v>26.366666666666667</v>
      </c>
    </row>
    <row r="326" spans="1:2" x14ac:dyDescent="0.2">
      <c r="A326" s="135">
        <v>26.37</v>
      </c>
      <c r="B326" s="3">
        <f t="shared" si="5"/>
        <v>26.616666666666667</v>
      </c>
    </row>
    <row r="327" spans="1:2" x14ac:dyDescent="0.2">
      <c r="A327" s="135">
        <v>26.38</v>
      </c>
      <c r="B327" s="3">
        <f t="shared" si="5"/>
        <v>26.633333333333333</v>
      </c>
    </row>
    <row r="328" spans="1:2" x14ac:dyDescent="0.2">
      <c r="A328" s="135">
        <v>26.42</v>
      </c>
      <c r="B328" s="3">
        <f t="shared" si="5"/>
        <v>26.7</v>
      </c>
    </row>
    <row r="329" spans="1:2" x14ac:dyDescent="0.2">
      <c r="A329" s="135">
        <v>26.44</v>
      </c>
      <c r="B329" s="3">
        <f t="shared" si="5"/>
        <v>26.733333333333334</v>
      </c>
    </row>
    <row r="330" spans="1:2" x14ac:dyDescent="0.2">
      <c r="A330" s="135">
        <v>26.45</v>
      </c>
      <c r="B330" s="3">
        <f t="shared" si="5"/>
        <v>26.75</v>
      </c>
    </row>
    <row r="331" spans="1:2" x14ac:dyDescent="0.2">
      <c r="A331" s="135">
        <v>26.51</v>
      </c>
      <c r="B331" s="3">
        <f t="shared" si="5"/>
        <v>26.85</v>
      </c>
    </row>
    <row r="332" spans="1:2" x14ac:dyDescent="0.2">
      <c r="A332" s="135">
        <v>26.57</v>
      </c>
      <c r="B332" s="3">
        <f t="shared" si="5"/>
        <v>26.95</v>
      </c>
    </row>
    <row r="333" spans="1:2" x14ac:dyDescent="0.2">
      <c r="A333" s="135">
        <v>27.02</v>
      </c>
      <c r="B333" s="3">
        <f t="shared" si="5"/>
        <v>27.033333333333335</v>
      </c>
    </row>
    <row r="334" spans="1:2" x14ac:dyDescent="0.2">
      <c r="A334" s="135">
        <v>27.05</v>
      </c>
      <c r="B334" s="3">
        <f t="shared" si="5"/>
        <v>27.083333333333332</v>
      </c>
    </row>
    <row r="335" spans="1:2" x14ac:dyDescent="0.2">
      <c r="A335" s="135">
        <v>27.22</v>
      </c>
      <c r="B335" s="3">
        <f t="shared" si="5"/>
        <v>27.366666666666667</v>
      </c>
    </row>
    <row r="336" spans="1:2" x14ac:dyDescent="0.2">
      <c r="A336" s="135">
        <v>27.23</v>
      </c>
      <c r="B336" s="3">
        <f t="shared" si="5"/>
        <v>27.383333333333333</v>
      </c>
    </row>
    <row r="337" spans="1:2" x14ac:dyDescent="0.2">
      <c r="A337" s="135">
        <v>27.25</v>
      </c>
      <c r="B337" s="3">
        <f t="shared" si="5"/>
        <v>27.416666666666668</v>
      </c>
    </row>
    <row r="338" spans="1:2" x14ac:dyDescent="0.2">
      <c r="A338" s="135">
        <v>27.28</v>
      </c>
      <c r="B338" s="3">
        <f t="shared" si="5"/>
        <v>27.466666666666665</v>
      </c>
    </row>
    <row r="339" spans="1:2" x14ac:dyDescent="0.2">
      <c r="A339" s="135">
        <v>27.32</v>
      </c>
      <c r="B339" s="3">
        <f t="shared" si="5"/>
        <v>27.533333333333335</v>
      </c>
    </row>
    <row r="340" spans="1:2" x14ac:dyDescent="0.2">
      <c r="A340" s="135">
        <v>27.32</v>
      </c>
      <c r="B340" s="3">
        <f t="shared" si="5"/>
        <v>27.533333333333335</v>
      </c>
    </row>
    <row r="341" spans="1:2" x14ac:dyDescent="0.2">
      <c r="A341" s="135">
        <v>27.33</v>
      </c>
      <c r="B341" s="3">
        <f t="shared" si="5"/>
        <v>27.55</v>
      </c>
    </row>
    <row r="342" spans="1:2" x14ac:dyDescent="0.2">
      <c r="A342" s="135">
        <v>27.34</v>
      </c>
      <c r="B342" s="3">
        <f t="shared" si="5"/>
        <v>27.566666666666666</v>
      </c>
    </row>
    <row r="343" spans="1:2" x14ac:dyDescent="0.2">
      <c r="A343" s="135">
        <v>27.34</v>
      </c>
      <c r="B343" s="3">
        <f t="shared" si="5"/>
        <v>27.566666666666666</v>
      </c>
    </row>
    <row r="344" spans="1:2" x14ac:dyDescent="0.2">
      <c r="A344" s="135">
        <v>27.36</v>
      </c>
      <c r="B344" s="3">
        <f t="shared" si="5"/>
        <v>27.6</v>
      </c>
    </row>
    <row r="345" spans="1:2" x14ac:dyDescent="0.2">
      <c r="A345" s="135">
        <v>27.36</v>
      </c>
      <c r="B345" s="3">
        <f t="shared" si="5"/>
        <v>27.6</v>
      </c>
    </row>
    <row r="346" spans="1:2" x14ac:dyDescent="0.2">
      <c r="A346" s="135">
        <v>27.42</v>
      </c>
      <c r="B346" s="3">
        <f t="shared" si="5"/>
        <v>27.7</v>
      </c>
    </row>
    <row r="347" spans="1:2" x14ac:dyDescent="0.2">
      <c r="A347" s="135">
        <v>27.47</v>
      </c>
      <c r="B347" s="3">
        <f t="shared" si="5"/>
        <v>27.783333333333335</v>
      </c>
    </row>
    <row r="348" spans="1:2" x14ac:dyDescent="0.2">
      <c r="A348" s="135">
        <v>27.57</v>
      </c>
      <c r="B348" s="3">
        <f t="shared" si="5"/>
        <v>27.95</v>
      </c>
    </row>
    <row r="349" spans="1:2" x14ac:dyDescent="0.2">
      <c r="A349" s="135">
        <v>28.01</v>
      </c>
      <c r="B349" s="3">
        <f t="shared" si="5"/>
        <v>28.016666666666666</v>
      </c>
    </row>
    <row r="350" spans="1:2" x14ac:dyDescent="0.2">
      <c r="A350" s="135">
        <v>28.02</v>
      </c>
      <c r="B350" s="3">
        <f t="shared" si="5"/>
        <v>28.033333333333335</v>
      </c>
    </row>
    <row r="351" spans="1:2" x14ac:dyDescent="0.2">
      <c r="A351" s="135">
        <v>28.03</v>
      </c>
      <c r="B351" s="3">
        <f t="shared" si="5"/>
        <v>28.05</v>
      </c>
    </row>
    <row r="352" spans="1:2" x14ac:dyDescent="0.2">
      <c r="A352" s="135">
        <v>28.08</v>
      </c>
      <c r="B352" s="3">
        <f t="shared" si="5"/>
        <v>28.133333333333333</v>
      </c>
    </row>
    <row r="353" spans="1:2" x14ac:dyDescent="0.2">
      <c r="A353" s="135">
        <v>28.15</v>
      </c>
      <c r="B353" s="3">
        <f t="shared" si="5"/>
        <v>28.25</v>
      </c>
    </row>
    <row r="354" spans="1:2" x14ac:dyDescent="0.2">
      <c r="A354" s="135">
        <v>28.26</v>
      </c>
      <c r="B354" s="3">
        <f t="shared" si="5"/>
        <v>28.433333333333334</v>
      </c>
    </row>
    <row r="355" spans="1:2" x14ac:dyDescent="0.2">
      <c r="A355" s="135">
        <v>28.27</v>
      </c>
      <c r="B355" s="3">
        <f t="shared" si="5"/>
        <v>28.45</v>
      </c>
    </row>
    <row r="356" spans="1:2" x14ac:dyDescent="0.2">
      <c r="A356" s="135">
        <v>28.28</v>
      </c>
      <c r="B356" s="3">
        <f t="shared" si="5"/>
        <v>28.466666666666665</v>
      </c>
    </row>
    <row r="357" spans="1:2" x14ac:dyDescent="0.2">
      <c r="A357" s="135">
        <v>28.36</v>
      </c>
      <c r="B357" s="3">
        <f t="shared" si="5"/>
        <v>28.6</v>
      </c>
    </row>
    <row r="358" spans="1:2" x14ac:dyDescent="0.2">
      <c r="A358" s="135">
        <v>28.41</v>
      </c>
      <c r="B358" s="3">
        <f t="shared" si="5"/>
        <v>28.683333333333334</v>
      </c>
    </row>
    <row r="359" spans="1:2" x14ac:dyDescent="0.2">
      <c r="A359" s="135">
        <v>28.47</v>
      </c>
      <c r="B359" s="3">
        <f t="shared" si="5"/>
        <v>28.783333333333335</v>
      </c>
    </row>
    <row r="360" spans="1:2" x14ac:dyDescent="0.2">
      <c r="A360" s="135">
        <v>29.04</v>
      </c>
      <c r="B360" s="3">
        <f t="shared" si="5"/>
        <v>29.066666666666666</v>
      </c>
    </row>
    <row r="361" spans="1:2" x14ac:dyDescent="0.2">
      <c r="A361" s="135">
        <v>29.08</v>
      </c>
      <c r="B361" s="3">
        <f t="shared" si="5"/>
        <v>29.133333333333333</v>
      </c>
    </row>
    <row r="362" spans="1:2" x14ac:dyDescent="0.2">
      <c r="A362" s="135">
        <v>29.13</v>
      </c>
      <c r="B362" s="3">
        <f t="shared" si="5"/>
        <v>29.216666666666665</v>
      </c>
    </row>
    <row r="363" spans="1:2" x14ac:dyDescent="0.2">
      <c r="A363" s="135">
        <v>29.33</v>
      </c>
      <c r="B363" s="3">
        <f t="shared" si="5"/>
        <v>29.55</v>
      </c>
    </row>
    <row r="364" spans="1:2" x14ac:dyDescent="0.2">
      <c r="A364" s="135">
        <v>30.01</v>
      </c>
      <c r="B364" s="3">
        <f t="shared" si="5"/>
        <v>30.016666666666666</v>
      </c>
    </row>
    <row r="365" spans="1:2" x14ac:dyDescent="0.2">
      <c r="A365" s="135">
        <v>30.06</v>
      </c>
      <c r="B365" s="3">
        <f t="shared" si="5"/>
        <v>30.1</v>
      </c>
    </row>
    <row r="366" spans="1:2" x14ac:dyDescent="0.2">
      <c r="A366" s="135">
        <v>30.35</v>
      </c>
      <c r="B366" s="3">
        <f t="shared" si="5"/>
        <v>30.583333333333332</v>
      </c>
    </row>
    <row r="367" spans="1:2" x14ac:dyDescent="0.2">
      <c r="A367" s="135">
        <v>31.13</v>
      </c>
      <c r="B367" s="3">
        <f t="shared" si="5"/>
        <v>31.216666666666665</v>
      </c>
    </row>
    <row r="368" spans="1:2" x14ac:dyDescent="0.2">
      <c r="A368" s="135">
        <v>31.21</v>
      </c>
      <c r="B368" s="3">
        <f t="shared" si="5"/>
        <v>31.35</v>
      </c>
    </row>
    <row r="369" spans="1:2" x14ac:dyDescent="0.2">
      <c r="A369" s="135">
        <v>31.22</v>
      </c>
      <c r="B369" s="3">
        <f t="shared" si="5"/>
        <v>31.366666666666667</v>
      </c>
    </row>
    <row r="370" spans="1:2" x14ac:dyDescent="0.2">
      <c r="A370" s="135">
        <v>31.37</v>
      </c>
      <c r="B370" s="3">
        <f t="shared" si="5"/>
        <v>31.616666666666667</v>
      </c>
    </row>
    <row r="371" spans="1:2" x14ac:dyDescent="0.2">
      <c r="A371" s="135">
        <v>32.21</v>
      </c>
      <c r="B371" s="3">
        <f t="shared" si="5"/>
        <v>32.35</v>
      </c>
    </row>
    <row r="372" spans="1:2" x14ac:dyDescent="0.2">
      <c r="A372" s="135">
        <v>32.229999999999997</v>
      </c>
      <c r="B372" s="3">
        <f t="shared" si="5"/>
        <v>32.383333333333333</v>
      </c>
    </row>
    <row r="373" spans="1:2" x14ac:dyDescent="0.2">
      <c r="A373" s="135">
        <v>33.22</v>
      </c>
      <c r="B373" s="3">
        <f t="shared" si="5"/>
        <v>33.366666666666667</v>
      </c>
    </row>
    <row r="374" spans="1:2" x14ac:dyDescent="0.2">
      <c r="A374" s="135">
        <v>33.24</v>
      </c>
      <c r="B374" s="3">
        <f t="shared" si="5"/>
        <v>33.4</v>
      </c>
    </row>
    <row r="375" spans="1:2" x14ac:dyDescent="0.2">
      <c r="A375" s="135">
        <v>33.25</v>
      </c>
      <c r="B375" s="3">
        <f t="shared" si="5"/>
        <v>33.416666666666664</v>
      </c>
    </row>
    <row r="376" spans="1:2" x14ac:dyDescent="0.2">
      <c r="A376" s="135">
        <v>33.44</v>
      </c>
      <c r="B376" s="3">
        <f t="shared" si="5"/>
        <v>33.733333333333334</v>
      </c>
    </row>
    <row r="377" spans="1:2" x14ac:dyDescent="0.2">
      <c r="A377" s="135">
        <v>33.549999999999997</v>
      </c>
      <c r="B377" s="3">
        <f t="shared" si="5"/>
        <v>33.916666666666664</v>
      </c>
    </row>
    <row r="378" spans="1:2" x14ac:dyDescent="0.2">
      <c r="A378" s="135">
        <v>34.57</v>
      </c>
      <c r="B378" s="3">
        <f t="shared" si="5"/>
        <v>34.950000000000003</v>
      </c>
    </row>
    <row r="379" spans="1:2" x14ac:dyDescent="0.2">
      <c r="A379" s="135">
        <v>37.36</v>
      </c>
      <c r="B379" s="3">
        <f t="shared" si="5"/>
        <v>37.6</v>
      </c>
    </row>
    <row r="380" spans="1:2" x14ac:dyDescent="0.2">
      <c r="A380" s="137" t="s">
        <v>368</v>
      </c>
      <c r="B380" s="3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My Runs</vt:lpstr>
      <vt:lpstr>My Races</vt:lpstr>
      <vt:lpstr>Races ERR</vt:lpstr>
      <vt:lpstr>Race Info</vt:lpstr>
      <vt:lpstr>PECO</vt:lpstr>
      <vt:lpstr>Park Run</vt:lpstr>
      <vt:lpstr>Constants</vt:lpstr>
      <vt:lpstr>Sheet1</vt:lpstr>
      <vt:lpstr>calc temp</vt:lpstr>
      <vt:lpstr>Year</vt:lpstr>
      <vt:lpstr>daysofweek</vt:lpstr>
      <vt:lpstr>fttometres</vt:lpstr>
      <vt:lpstr>kmtomiles</vt:lpstr>
      <vt:lpstr>Races</vt:lpstr>
      <vt:lpstr>races_err</vt:lpstr>
      <vt:lpstr>total_distance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Gledhill</dc:creator>
  <cp:lastModifiedBy>Steve Gledhill</cp:lastModifiedBy>
  <cp:lastPrinted>2015-04-08T09:17:56Z</cp:lastPrinted>
  <dcterms:created xsi:type="dcterms:W3CDTF">2009-05-31T08:32:46Z</dcterms:created>
  <dcterms:modified xsi:type="dcterms:W3CDTF">2015-07-06T08:14:23Z</dcterms:modified>
</cp:coreProperties>
</file>