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Characteristics!$A$1:$O$274</definedName>
    <definedName name="_xlnm._FilterDatabase" localSheetId="1" hidden="1">Performance!$A$1:$I$274</definedName>
  </definedNames>
  <calcPr calcId="124519" fullCalcOnLoad="1"/>
</workbook>
</file>

<file path=xl/sharedStrings.xml><?xml version="1.0" encoding="utf-8"?>
<sst xmlns="http://schemas.openxmlformats.org/spreadsheetml/2006/main" count="896" uniqueCount="300">
  <si>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</si>
  <si>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</si>
  <si>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</si>
  <si>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</si>
  <si>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</si>
  <si>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</si>
  <si>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</si>
  <si>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</si>
  <si>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</si>
  <si>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</si>
  <si>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</si>
  <si>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</si>
  <si>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</si>
  <si>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</si>
  <si>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ABCB</t>
  </si>
  <si>
    <t>ABTX</t>
  </si>
  <si>
    <t>ACGL</t>
  </si>
  <si>
    <t>AEL</t>
  </si>
  <si>
    <t>AFG</t>
  </si>
  <si>
    <t>AFL</t>
  </si>
  <si>
    <t>AGO</t>
  </si>
  <si>
    <t>AIG</t>
  </si>
  <si>
    <t>AIZ</t>
  </si>
  <si>
    <t>AJG</t>
  </si>
  <si>
    <t>ALL</t>
  </si>
  <si>
    <t>AMBC</t>
  </si>
  <si>
    <t>AMP</t>
  </si>
  <si>
    <t>AMSF</t>
  </si>
  <si>
    <t>ANAT</t>
  </si>
  <si>
    <t>AON</t>
  </si>
  <si>
    <t>ARGO</t>
  </si>
  <si>
    <t>ARI</t>
  </si>
  <si>
    <t>ARR</t>
  </si>
  <si>
    <t>ASB</t>
  </si>
  <si>
    <t>ATH</t>
  </si>
  <si>
    <t>AUB</t>
  </si>
  <si>
    <t>AX</t>
  </si>
  <si>
    <t>AXP</t>
  </si>
  <si>
    <t>AXS</t>
  </si>
  <si>
    <t>BAC</t>
  </si>
  <si>
    <t>BANC</t>
  </si>
  <si>
    <t>BANF</t>
  </si>
  <si>
    <t>BANR</t>
  </si>
  <si>
    <t>BCOR</t>
  </si>
  <si>
    <t>BEN</t>
  </si>
  <si>
    <t>BHF</t>
  </si>
  <si>
    <t>BHLB</t>
  </si>
  <si>
    <t>BK</t>
  </si>
  <si>
    <t>BKU</t>
  </si>
  <si>
    <t>BLK</t>
  </si>
  <si>
    <t>BMTC</t>
  </si>
  <si>
    <t>BOH</t>
  </si>
  <si>
    <t>BOKF</t>
  </si>
  <si>
    <t>BPOP</t>
  </si>
  <si>
    <t>BRK.B</t>
  </si>
  <si>
    <t>BRKL</t>
  </si>
  <si>
    <t>BRO</t>
  </si>
  <si>
    <t>BSIG</t>
  </si>
  <si>
    <t>BUSE</t>
  </si>
  <si>
    <t>C</t>
  </si>
  <si>
    <t>CAC</t>
  </si>
  <si>
    <t>CADE</t>
  </si>
  <si>
    <t>CATY</t>
  </si>
  <si>
    <t>CB</t>
  </si>
  <si>
    <t>CBOE</t>
  </si>
  <si>
    <t>CBSH</t>
  </si>
  <si>
    <t>CBU</t>
  </si>
  <si>
    <t>CFFN</t>
  </si>
  <si>
    <t>CFG</t>
  </si>
  <si>
    <t>CFR</t>
  </si>
  <si>
    <t>CHCO</t>
  </si>
  <si>
    <t>CINF</t>
  </si>
  <si>
    <t>CIT</t>
  </si>
  <si>
    <t>CMA</t>
  </si>
  <si>
    <t>CME</t>
  </si>
  <si>
    <t>CNA</t>
  </si>
  <si>
    <t>CNO</t>
  </si>
  <si>
    <t>CNOB</t>
  </si>
  <si>
    <t>COF</t>
  </si>
  <si>
    <t>COLB</t>
  </si>
  <si>
    <t>COOP</t>
  </si>
  <si>
    <t>CPF</t>
  </si>
  <si>
    <t>CUBI</t>
  </si>
  <si>
    <t>CVBF</t>
  </si>
  <si>
    <t>DCOM</t>
  </si>
  <si>
    <t>DFIN</t>
  </si>
  <si>
    <t>DFS</t>
  </si>
  <si>
    <t>EBC</t>
  </si>
  <si>
    <t>ECPG</t>
  </si>
  <si>
    <t>EFC</t>
  </si>
  <si>
    <t>EFSC</t>
  </si>
  <si>
    <t>EGBN</t>
  </si>
  <si>
    <t>EHTH</t>
  </si>
  <si>
    <t>EIG</t>
  </si>
  <si>
    <t>ENVA</t>
  </si>
  <si>
    <t>ERIE</t>
  </si>
  <si>
    <t>EWBC</t>
  </si>
  <si>
    <t>EZPW</t>
  </si>
  <si>
    <t>FAF</t>
  </si>
  <si>
    <t>FBC</t>
  </si>
  <si>
    <t>FBK</t>
  </si>
  <si>
    <t>FBNC</t>
  </si>
  <si>
    <t>FBP</t>
  </si>
  <si>
    <t>FBRT</t>
  </si>
  <si>
    <t>FCF</t>
  </si>
  <si>
    <t>FCNCA</t>
  </si>
  <si>
    <t>FFBC</t>
  </si>
  <si>
    <t>FFIC</t>
  </si>
  <si>
    <t>FFIN</t>
  </si>
  <si>
    <t>FFWM</t>
  </si>
  <si>
    <t>FHB</t>
  </si>
  <si>
    <t>FHN</t>
  </si>
  <si>
    <t>FIBK</t>
  </si>
  <si>
    <t>FITB</t>
  </si>
  <si>
    <t>FMBI</t>
  </si>
  <si>
    <t>FNB</t>
  </si>
  <si>
    <t>FRC</t>
  </si>
  <si>
    <t>FRME</t>
  </si>
  <si>
    <t>FULT</t>
  </si>
  <si>
    <t>GBCI</t>
  </si>
  <si>
    <t>GDOT</t>
  </si>
  <si>
    <t>GHL</t>
  </si>
  <si>
    <t>GL</t>
  </si>
  <si>
    <t>GNW</t>
  </si>
  <si>
    <t>GPMT</t>
  </si>
  <si>
    <t>GS</t>
  </si>
  <si>
    <t>GWB</t>
  </si>
  <si>
    <t>HAFC</t>
  </si>
  <si>
    <t>HBAN</t>
  </si>
  <si>
    <t>HCI</t>
  </si>
  <si>
    <t>HFWA</t>
  </si>
  <si>
    <t>HIG</t>
  </si>
  <si>
    <t>HMN</t>
  </si>
  <si>
    <t>HMST</t>
  </si>
  <si>
    <t>HOMB</t>
  </si>
  <si>
    <t>HONE</t>
  </si>
  <si>
    <t>HOPE</t>
  </si>
  <si>
    <t>HTBK</t>
  </si>
  <si>
    <t>HTH</t>
  </si>
  <si>
    <t>HTLF</t>
  </si>
  <si>
    <t>HWC</t>
  </si>
  <si>
    <t>IBCP</t>
  </si>
  <si>
    <t>IBOC</t>
  </si>
  <si>
    <t>IBTX</t>
  </si>
  <si>
    <t>ICE</t>
  </si>
  <si>
    <t>INDB</t>
  </si>
  <si>
    <t>ISBC</t>
  </si>
  <si>
    <t>IVR</t>
  </si>
  <si>
    <t>IVZ</t>
  </si>
  <si>
    <t>JPM</t>
  </si>
  <si>
    <t>JRVR</t>
  </si>
  <si>
    <t>KEY</t>
  </si>
  <si>
    <t>KMPR</t>
  </si>
  <si>
    <t>KNSL</t>
  </si>
  <si>
    <t>KREF</t>
  </si>
  <si>
    <t>L</t>
  </si>
  <si>
    <t>LBAI</t>
  </si>
  <si>
    <t>LKFN</t>
  </si>
  <si>
    <t>LMND</t>
  </si>
  <si>
    <t>LNC</t>
  </si>
  <si>
    <t>LOB</t>
  </si>
  <si>
    <t>MBI</t>
  </si>
  <si>
    <t>MCO</t>
  </si>
  <si>
    <t>MCY</t>
  </si>
  <si>
    <t>MET</t>
  </si>
  <si>
    <t>MILE</t>
  </si>
  <si>
    <t>MKL</t>
  </si>
  <si>
    <t>MKTX</t>
  </si>
  <si>
    <t>MMC</t>
  </si>
  <si>
    <t>MS</t>
  </si>
  <si>
    <t>MSBI</t>
  </si>
  <si>
    <t>MSCI</t>
  </si>
  <si>
    <t>MTB</t>
  </si>
  <si>
    <t>NBHC</t>
  </si>
  <si>
    <t>NBTB</t>
  </si>
  <si>
    <t>NCBS</t>
  </si>
  <si>
    <t>NDAQ</t>
  </si>
  <si>
    <t>NFBK</t>
  </si>
  <si>
    <t>NMIH</t>
  </si>
  <si>
    <t>NTRS</t>
  </si>
  <si>
    <t>NWBI</t>
  </si>
  <si>
    <t>NWLI</t>
  </si>
  <si>
    <t>NYCB</t>
  </si>
  <si>
    <t>NYMT</t>
  </si>
  <si>
    <t>OCFC</t>
  </si>
  <si>
    <t>OFG</t>
  </si>
  <si>
    <t>ONB</t>
  </si>
  <si>
    <t>ORI</t>
  </si>
  <si>
    <t>OSCR</t>
  </si>
  <si>
    <t>OZK</t>
  </si>
  <si>
    <t>PACW</t>
  </si>
  <si>
    <t>PB</t>
  </si>
  <si>
    <t>PBCT</t>
  </si>
  <si>
    <t>PEBO</t>
  </si>
  <si>
    <t>PFBC</t>
  </si>
  <si>
    <t>PFG</t>
  </si>
  <si>
    <t>PFS</t>
  </si>
  <si>
    <t>PGR</t>
  </si>
  <si>
    <t>PIPR</t>
  </si>
  <si>
    <t>PLMR</t>
  </si>
  <si>
    <t>PMT</t>
  </si>
  <si>
    <t>PNC</t>
  </si>
  <si>
    <t>PNFP</t>
  </si>
  <si>
    <t>PPBI</t>
  </si>
  <si>
    <t>PRA</t>
  </si>
  <si>
    <t>PRAA</t>
  </si>
  <si>
    <t>PRI</t>
  </si>
  <si>
    <t>PRK</t>
  </si>
  <si>
    <t>PRU</t>
  </si>
  <si>
    <t>QCRH</t>
  </si>
  <si>
    <t>RC</t>
  </si>
  <si>
    <t>RE</t>
  </si>
  <si>
    <t>RF</t>
  </si>
  <si>
    <t>RILY</t>
  </si>
  <si>
    <t>RJF</t>
  </si>
  <si>
    <t>RLI</t>
  </si>
  <si>
    <t>RNST</t>
  </si>
  <si>
    <t>ROOT</t>
  </si>
  <si>
    <t>RWT</t>
  </si>
  <si>
    <t>SAFT</t>
  </si>
  <si>
    <t>SASR</t>
  </si>
  <si>
    <t>SBCF</t>
  </si>
  <si>
    <t>SBNY</t>
  </si>
  <si>
    <t>SBSI</t>
  </si>
  <si>
    <t>SCHW</t>
  </si>
  <si>
    <t>SFBS</t>
  </si>
  <si>
    <t>SFNC</t>
  </si>
  <si>
    <t>SI</t>
  </si>
  <si>
    <t>SIGI</t>
  </si>
  <si>
    <t>SIVB</t>
  </si>
  <si>
    <t>SLQT</t>
  </si>
  <si>
    <t>SNEX</t>
  </si>
  <si>
    <t>SNV</t>
  </si>
  <si>
    <t>SPGI</t>
  </si>
  <si>
    <t>SPNT</t>
  </si>
  <si>
    <t>SRCE</t>
  </si>
  <si>
    <t>SSB</t>
  </si>
  <si>
    <t>STBA</t>
  </si>
  <si>
    <t>STC</t>
  </si>
  <si>
    <t>STFC</t>
  </si>
  <si>
    <t>STL</t>
  </si>
  <si>
    <t>STT</t>
  </si>
  <si>
    <t>SYF</t>
  </si>
  <si>
    <t>TBBK</t>
  </si>
  <si>
    <t>TBK</t>
  </si>
  <si>
    <t>TCBI</t>
  </si>
  <si>
    <t>TCBK</t>
  </si>
  <si>
    <t>TFC</t>
  </si>
  <si>
    <t>THFF</t>
  </si>
  <si>
    <t>THG</t>
  </si>
  <si>
    <t>TMP</t>
  </si>
  <si>
    <t>TREE</t>
  </si>
  <si>
    <t>TRMK</t>
  </si>
  <si>
    <t>TROW</t>
  </si>
  <si>
    <t>TRST</t>
  </si>
  <si>
    <t>TRUP</t>
  </si>
  <si>
    <t>TRV</t>
  </si>
  <si>
    <t>TSC</t>
  </si>
  <si>
    <t>TWO</t>
  </si>
  <si>
    <t>UBSI</t>
  </si>
  <si>
    <t>UCBI</t>
  </si>
  <si>
    <t>UFCS</t>
  </si>
  <si>
    <t>UMBF</t>
  </si>
  <si>
    <t>UMPQ</t>
  </si>
  <si>
    <t>UNM</t>
  </si>
  <si>
    <t>USB</t>
  </si>
  <si>
    <t>UVE</t>
  </si>
  <si>
    <t>UVSP</t>
  </si>
  <si>
    <t>VBTX</t>
  </si>
  <si>
    <t>VLY</t>
  </si>
  <si>
    <t>VOYA</t>
  </si>
  <si>
    <t>VRTS</t>
  </si>
  <si>
    <t>WABC</t>
  </si>
  <si>
    <t>WAL</t>
  </si>
  <si>
    <t>WASH</t>
  </si>
  <si>
    <t>WBS</t>
  </si>
  <si>
    <t>WD</t>
  </si>
  <si>
    <t>WETF</t>
  </si>
  <si>
    <t>WFC</t>
  </si>
  <si>
    <t>WRB</t>
  </si>
  <si>
    <t>WRLD</t>
  </si>
  <si>
    <t>WSBC</t>
  </si>
  <si>
    <t>WSFS</t>
  </si>
  <si>
    <t>WTFC</t>
  </si>
  <si>
    <t>WTM</t>
  </si>
  <si>
    <t>Y</t>
  </si>
  <si>
    <t>ZION</t>
  </si>
  <si>
    <t>Financial Services</t>
  </si>
  <si>
    <t>Real Estate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</si>
  <si>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</si>
  <si>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</si>
  <si>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</si>
  <si>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</si>
  <si>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</si>
  <si>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</si>
  <si>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</si>
  <si>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</si>
  <si>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</si>
  <si>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</si>
  <si>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2022-10-11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</si>
</sst>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HYPERLINK("https://www.suredividend.com/sure-analysis-research-database/","Ameris Bancorp")</f>
        <v>0</v>
      </c>
      <c r="C2" t="s">
        <v>287</v>
      </c>
      <c r="D2">
        <v>47.93</v>
      </c>
      <c r="E2">
        <v>0.012454559202328</v>
      </c>
      <c r="F2">
        <v>0</v>
      </c>
      <c r="G2">
        <v>0.08447177119769855</v>
      </c>
      <c r="H2">
        <v>0.596947022567586</v>
      </c>
      <c r="I2">
        <v>3324.427388</v>
      </c>
      <c r="J2">
        <v>9.91218346577695</v>
      </c>
      <c r="K2">
        <v>0.1238479299932751</v>
      </c>
      <c r="L2">
        <v>0.9282495508373151</v>
      </c>
      <c r="M2">
        <v>55.89</v>
      </c>
      <c r="N2">
        <v>38.09</v>
      </c>
    </row>
    <row r="3" spans="1:14">
      <c r="A3" s="1" t="s">
        <v>15</v>
      </c>
      <c r="B3">
        <f>HYPERLINK("https://www.suredividend.com/sure-analysis-research-database/","Allegiance Bancshares Inc")</f>
        <v>0</v>
      </c>
      <c r="C3" t="s">
        <v>287</v>
      </c>
      <c r="D3">
        <v>41.63</v>
      </c>
      <c r="E3">
        <v>0</v>
      </c>
      <c r="H3">
        <v>0.53999999910593</v>
      </c>
      <c r="I3">
        <v>0</v>
      </c>
      <c r="J3">
        <v>0</v>
      </c>
      <c r="K3">
        <v>0.1459459457043054</v>
      </c>
    </row>
    <row r="4" spans="1:14">
      <c r="A4" s="1" t="s">
        <v>16</v>
      </c>
      <c r="B4">
        <f>HYPERLINK("https://www.suredividend.com/sure-analysis-research-database/","Arch Capital Group Ltd")</f>
        <v>0</v>
      </c>
      <c r="C4" t="s">
        <v>287</v>
      </c>
      <c r="D4">
        <v>46.64</v>
      </c>
      <c r="E4">
        <v>0</v>
      </c>
      <c r="H4">
        <v>0</v>
      </c>
      <c r="I4">
        <v>17216.558448</v>
      </c>
      <c r="J4">
        <v>10.88547759515632</v>
      </c>
      <c r="K4">
        <v>0</v>
      </c>
      <c r="L4">
        <v>0.656139701772754</v>
      </c>
      <c r="M4">
        <v>50.73</v>
      </c>
      <c r="N4">
        <v>40.01</v>
      </c>
    </row>
    <row r="5" spans="1:14">
      <c r="A5" s="1" t="s">
        <v>17</v>
      </c>
      <c r="B5">
        <f>HYPERLINK("https://www.suredividend.com/sure-analysis-AEL/","American Equity Investment Life Holding Co")</f>
        <v>0</v>
      </c>
      <c r="C5" t="s">
        <v>287</v>
      </c>
      <c r="D5">
        <v>39.07</v>
      </c>
      <c r="E5">
        <v>0.009214230867673406</v>
      </c>
      <c r="H5">
        <v>0.340000003576278</v>
      </c>
      <c r="I5">
        <v>3424.024122</v>
      </c>
      <c r="J5">
        <v>3.032444556756087</v>
      </c>
      <c r="K5">
        <v>0.02842809394450485</v>
      </c>
      <c r="L5">
        <v>0.9646359697214411</v>
      </c>
      <c r="M5">
        <v>44.49</v>
      </c>
      <c r="N5">
        <v>30.78</v>
      </c>
    </row>
    <row r="6" spans="1:14">
      <c r="A6" s="1" t="s">
        <v>18</v>
      </c>
      <c r="B6">
        <f>HYPERLINK("https://www.suredividend.com/sure-analysis-AFG/","American Financial Group Inc")</f>
        <v>0</v>
      </c>
      <c r="C6" t="s">
        <v>287</v>
      </c>
      <c r="D6">
        <v>127.58</v>
      </c>
      <c r="E6">
        <v>0.0197523122746512</v>
      </c>
      <c r="F6">
        <v>-0.72</v>
      </c>
      <c r="G6">
        <v>0.04470843842244498</v>
      </c>
      <c r="H6">
        <v>2.096097742263674</v>
      </c>
      <c r="I6">
        <v>10865.006617</v>
      </c>
      <c r="J6">
        <v>10.53831873592628</v>
      </c>
      <c r="K6">
        <v>0.1732312183688987</v>
      </c>
      <c r="L6">
        <v>0.6983209599426561</v>
      </c>
      <c r="M6">
        <v>143.25</v>
      </c>
      <c r="N6">
        <v>113.22</v>
      </c>
    </row>
    <row r="7" spans="1:14">
      <c r="A7" s="1" t="s">
        <v>19</v>
      </c>
      <c r="B7">
        <f>HYPERLINK("https://www.suredividend.com/sure-analysis-AFL/","Aflac Inc.")</f>
        <v>0</v>
      </c>
      <c r="C7" t="s">
        <v>287</v>
      </c>
      <c r="D7">
        <v>58.02</v>
      </c>
      <c r="E7">
        <v>0.02757669769045157</v>
      </c>
      <c r="F7">
        <v>0.2121212121212122</v>
      </c>
      <c r="G7">
        <v>-0.02328131613882611</v>
      </c>
      <c r="H7">
        <v>1.515543951322304</v>
      </c>
      <c r="I7">
        <v>36663.794054</v>
      </c>
      <c r="J7">
        <v>8.434275144596274</v>
      </c>
      <c r="K7">
        <v>0.2292804767507268</v>
      </c>
      <c r="L7">
        <v>0.7021001582813511</v>
      </c>
      <c r="M7">
        <v>66.29000000000001</v>
      </c>
      <c r="N7">
        <v>51.74</v>
      </c>
    </row>
    <row r="8" spans="1:14">
      <c r="A8" s="1" t="s">
        <v>20</v>
      </c>
      <c r="B8">
        <f>HYPERLINK("https://www.suredividend.com/sure-analysis-AGO/","Assured Guaranty Ltd")</f>
        <v>0</v>
      </c>
      <c r="C8" t="s">
        <v>287</v>
      </c>
      <c r="D8">
        <v>51.18</v>
      </c>
      <c r="E8">
        <v>0.0195388823759281</v>
      </c>
      <c r="F8">
        <v>0.1363636363636365</v>
      </c>
      <c r="G8">
        <v>0.11898696853861</v>
      </c>
      <c r="H8">
        <v>0.9637369713608471</v>
      </c>
      <c r="I8">
        <v>3170.234705</v>
      </c>
      <c r="J8">
        <v>10.60279165464883</v>
      </c>
      <c r="K8">
        <v>0.2215487290484706</v>
      </c>
      <c r="L8">
        <v>0.974687990894972</v>
      </c>
      <c r="M8">
        <v>65.09</v>
      </c>
      <c r="N8">
        <v>44.35</v>
      </c>
    </row>
    <row r="9" spans="1:14">
      <c r="A9" s="1" t="s">
        <v>21</v>
      </c>
      <c r="B9">
        <f>HYPERLINK("https://www.suredividend.com/sure-analysis-research-database/","American International Group Inc")</f>
        <v>0</v>
      </c>
      <c r="C9" t="s">
        <v>287</v>
      </c>
      <c r="D9">
        <v>48.44</v>
      </c>
      <c r="E9">
        <v>0.026190968421524</v>
      </c>
      <c r="F9">
        <v>0</v>
      </c>
      <c r="G9">
        <v>0</v>
      </c>
      <c r="H9">
        <v>1.268690510338658</v>
      </c>
      <c r="I9">
        <v>36834.557967</v>
      </c>
      <c r="J9">
        <v>2.904933593605678</v>
      </c>
      <c r="K9">
        <v>0.08346648094333277</v>
      </c>
      <c r="L9">
        <v>1.012397430266359</v>
      </c>
      <c r="M9">
        <v>64.94</v>
      </c>
      <c r="N9">
        <v>47.05</v>
      </c>
    </row>
    <row r="10" spans="1:14">
      <c r="A10" s="1" t="s">
        <v>22</v>
      </c>
      <c r="B10">
        <f>HYPERLINK("https://www.suredividend.com/sure-analysis-AIZ/","Assurant Inc")</f>
        <v>0</v>
      </c>
      <c r="C10" t="s">
        <v>287</v>
      </c>
      <c r="D10">
        <v>149.57</v>
      </c>
      <c r="E10">
        <v>0.01818546499966571</v>
      </c>
      <c r="F10">
        <v>0.03030303030303028</v>
      </c>
      <c r="G10">
        <v>0.03959498820755258</v>
      </c>
      <c r="H10">
        <v>2.703710248425579</v>
      </c>
      <c r="I10">
        <v>7958.518441</v>
      </c>
      <c r="J10">
        <v>6.61171258711473</v>
      </c>
      <c r="K10">
        <v>0.1283813033440446</v>
      </c>
      <c r="L10">
        <v>0.5338102228322921</v>
      </c>
      <c r="M10">
        <v>192.59</v>
      </c>
      <c r="N10">
        <v>142.45</v>
      </c>
    </row>
    <row r="11" spans="1:14">
      <c r="A11" s="1" t="s">
        <v>23</v>
      </c>
      <c r="B11">
        <f>HYPERLINK("https://www.suredividend.com/sure-analysis-AJG/","Arthur J. Gallagher &amp; Co.")</f>
        <v>0</v>
      </c>
      <c r="C11" t="s">
        <v>287</v>
      </c>
      <c r="D11">
        <v>176.57</v>
      </c>
      <c r="E11">
        <v>0.01155349153310302</v>
      </c>
      <c r="F11">
        <v>0.0625</v>
      </c>
      <c r="G11">
        <v>0.05511819868320456</v>
      </c>
      <c r="H11">
        <v>2.001117246368576</v>
      </c>
      <c r="I11">
        <v>37139.02752</v>
      </c>
      <c r="J11">
        <v>35.12296909400416</v>
      </c>
      <c r="K11">
        <v>0.4034510577356</v>
      </c>
      <c r="L11">
        <v>0.8521338173971471</v>
      </c>
      <c r="M11">
        <v>191.46</v>
      </c>
      <c r="N11">
        <v>145.97</v>
      </c>
    </row>
    <row r="12" spans="1:14">
      <c r="A12" s="1" t="s">
        <v>24</v>
      </c>
      <c r="B12">
        <f>HYPERLINK("https://www.suredividend.com/sure-analysis-ALL/","Allstate Corp (The)")</f>
        <v>0</v>
      </c>
      <c r="C12" t="s">
        <v>287</v>
      </c>
      <c r="D12">
        <v>131.39</v>
      </c>
      <c r="E12">
        <v>0.02587715960118731</v>
      </c>
      <c r="F12">
        <v>0.04938271604938271</v>
      </c>
      <c r="G12">
        <v>0.1809824404958076</v>
      </c>
      <c r="H12">
        <v>3.326779873957836</v>
      </c>
      <c r="I12">
        <v>35514.137307</v>
      </c>
      <c r="J12">
        <v>40.08367641909707</v>
      </c>
      <c r="K12">
        <v>1.073154798050915</v>
      </c>
      <c r="L12">
        <v>0.5818170869076661</v>
      </c>
      <c r="M12">
        <v>142.57</v>
      </c>
      <c r="N12">
        <v>103.98</v>
      </c>
    </row>
    <row r="13" spans="1:14">
      <c r="A13" s="1" t="s">
        <v>25</v>
      </c>
      <c r="B13">
        <f>HYPERLINK("https://www.suredividend.com/sure-analysis-research-database/","AMBAC Financial Group Inc.")</f>
        <v>0</v>
      </c>
      <c r="C13" t="s">
        <v>287</v>
      </c>
      <c r="D13">
        <v>14.8</v>
      </c>
      <c r="E13">
        <v>0</v>
      </c>
      <c r="H13">
        <v>0</v>
      </c>
      <c r="I13">
        <v>665.451201</v>
      </c>
      <c r="J13">
        <v>0</v>
      </c>
      <c r="K13" t="s">
        <v>289</v>
      </c>
      <c r="L13">
        <v>0.6968895270946971</v>
      </c>
      <c r="M13">
        <v>17.86</v>
      </c>
      <c r="N13">
        <v>7.24</v>
      </c>
    </row>
    <row r="14" spans="1:14">
      <c r="A14" s="1" t="s">
        <v>26</v>
      </c>
      <c r="B14">
        <f>HYPERLINK("https://www.suredividend.com/sure-analysis-AMP/","Ameriprise Financial Inc")</f>
        <v>0</v>
      </c>
      <c r="C14" t="s">
        <v>287</v>
      </c>
      <c r="D14">
        <v>272.9</v>
      </c>
      <c r="E14">
        <v>0.01832172957127153</v>
      </c>
      <c r="F14">
        <v>0.1061946902654869</v>
      </c>
      <c r="G14">
        <v>0.08534143692781315</v>
      </c>
      <c r="H14">
        <v>4.729426906249333</v>
      </c>
      <c r="I14">
        <v>29518.370954</v>
      </c>
      <c r="J14">
        <v>9.085371176915974</v>
      </c>
      <c r="K14">
        <v>0.1700009671549006</v>
      </c>
      <c r="L14">
        <v>1.268909972786859</v>
      </c>
      <c r="M14">
        <v>328.14</v>
      </c>
      <c r="N14">
        <v>218.97</v>
      </c>
    </row>
    <row r="15" spans="1:14">
      <c r="A15" s="1" t="s">
        <v>27</v>
      </c>
      <c r="B15">
        <f>HYPERLINK("https://www.suredividend.com/sure-analysis-research-database/","Amerisafe Inc")</f>
        <v>0</v>
      </c>
      <c r="C15" t="s">
        <v>287</v>
      </c>
      <c r="D15">
        <v>47.05</v>
      </c>
      <c r="E15">
        <v>0.025687029763475</v>
      </c>
      <c r="F15">
        <v>-0.9225</v>
      </c>
      <c r="G15">
        <v>0.07099588603959828</v>
      </c>
      <c r="H15">
        <v>1.208574750371511</v>
      </c>
      <c r="I15">
        <v>907.3112589999999</v>
      </c>
      <c r="J15">
        <v>19.66430990463806</v>
      </c>
      <c r="K15">
        <v>0.5078045169628198</v>
      </c>
      <c r="L15">
        <v>0.468935776256065</v>
      </c>
      <c r="M15">
        <v>59.34</v>
      </c>
      <c r="N15">
        <v>43.22</v>
      </c>
    </row>
    <row r="16" spans="1:14">
      <c r="A16" s="1" t="s">
        <v>28</v>
      </c>
      <c r="B16">
        <f>HYPERLINK("https://www.suredividend.com/sure-analysis-research-database/","American National Group Inc")</f>
        <v>0</v>
      </c>
      <c r="C16" t="s">
        <v>287</v>
      </c>
      <c r="D16">
        <v>190.02</v>
      </c>
      <c r="E16">
        <v>0</v>
      </c>
      <c r="H16">
        <v>2.459999978542328</v>
      </c>
      <c r="I16">
        <v>0</v>
      </c>
      <c r="J16">
        <v>0</v>
      </c>
      <c r="K16">
        <v>0.1036662443549232</v>
      </c>
    </row>
    <row r="17" spans="1:14">
      <c r="A17" s="1" t="s">
        <v>29</v>
      </c>
      <c r="B17">
        <f>HYPERLINK("https://www.suredividend.com/sure-analysis-AON/","Aon plc.")</f>
        <v>0</v>
      </c>
      <c r="C17" t="s">
        <v>287</v>
      </c>
      <c r="D17">
        <v>279.59</v>
      </c>
      <c r="E17">
        <v>0.008011731463929327</v>
      </c>
      <c r="H17">
        <v>2.134225700976189</v>
      </c>
      <c r="I17">
        <v>58972.676482</v>
      </c>
      <c r="J17">
        <v>0</v>
      </c>
      <c r="K17" t="s">
        <v>289</v>
      </c>
      <c r="L17">
        <v>0.8381194307396931</v>
      </c>
      <c r="M17">
        <v>340.72</v>
      </c>
      <c r="N17">
        <v>245.74</v>
      </c>
    </row>
    <row r="18" spans="1:14">
      <c r="A18" s="1" t="s">
        <v>30</v>
      </c>
      <c r="B18">
        <f>HYPERLINK("https://www.suredividend.com/sure-analysis-research-database/","Argo Group International Holdings Ltd")</f>
        <v>0</v>
      </c>
      <c r="C18" t="s">
        <v>287</v>
      </c>
      <c r="D18">
        <v>21.55</v>
      </c>
      <c r="E18">
        <v>0.056579911600096</v>
      </c>
      <c r="F18">
        <v>0</v>
      </c>
      <c r="G18">
        <v>0.0280153179958833</v>
      </c>
      <c r="H18">
        <v>1.219297094982069</v>
      </c>
      <c r="I18">
        <v>754.686107</v>
      </c>
      <c r="J18" t="s">
        <v>289</v>
      </c>
      <c r="K18" t="s">
        <v>289</v>
      </c>
      <c r="L18">
        <v>0.6149131232477031</v>
      </c>
      <c r="M18">
        <v>59.17</v>
      </c>
      <c r="N18">
        <v>19</v>
      </c>
    </row>
    <row r="19" spans="1:14">
      <c r="A19" s="1" t="s">
        <v>31</v>
      </c>
      <c r="B19">
        <f>HYPERLINK("https://www.suredividend.com/sure-analysis-ARI/","Apollo Commercial Real Estate Finance Inc")</f>
        <v>0</v>
      </c>
      <c r="C19" t="s">
        <v>288</v>
      </c>
      <c r="D19">
        <v>8.41</v>
      </c>
      <c r="E19">
        <v>0.1664684898929845</v>
      </c>
      <c r="F19">
        <v>0</v>
      </c>
      <c r="G19">
        <v>-0.05319173028852708</v>
      </c>
      <c r="H19">
        <v>1.33154183537196</v>
      </c>
      <c r="I19">
        <v>1182.412318</v>
      </c>
      <c r="J19">
        <v>7.060400415295783</v>
      </c>
      <c r="K19">
        <v>1.280328687857654</v>
      </c>
      <c r="L19">
        <v>1.050224995235782</v>
      </c>
      <c r="M19">
        <v>14.16</v>
      </c>
      <c r="N19">
        <v>7.91</v>
      </c>
    </row>
    <row r="20" spans="1:14">
      <c r="A20" s="1" t="s">
        <v>32</v>
      </c>
      <c r="B20">
        <f>HYPERLINK("https://www.suredividend.com/sure-analysis-ARR/","ARMOUR Residential REIT Inc")</f>
        <v>0</v>
      </c>
      <c r="C20" t="s">
        <v>288</v>
      </c>
      <c r="D20">
        <v>4.51</v>
      </c>
      <c r="E20">
        <v>0.2660753880266075</v>
      </c>
      <c r="F20">
        <v>0</v>
      </c>
      <c r="G20">
        <v>0</v>
      </c>
      <c r="H20">
        <v>1.117420342233853</v>
      </c>
      <c r="I20">
        <v>517.0018700000001</v>
      </c>
      <c r="J20" t="s">
        <v>289</v>
      </c>
      <c r="K20" t="s">
        <v>289</v>
      </c>
      <c r="L20">
        <v>0.81065097584847</v>
      </c>
      <c r="M20">
        <v>9.66</v>
      </c>
      <c r="N20">
        <v>4.51</v>
      </c>
    </row>
    <row r="21" spans="1:14">
      <c r="A21" s="1" t="s">
        <v>33</v>
      </c>
      <c r="B21">
        <f>HYPERLINK("https://www.suredividend.com/sure-analysis-ASB/","Associated Banc-Corp.")</f>
        <v>0</v>
      </c>
      <c r="C21" t="s">
        <v>287</v>
      </c>
      <c r="D21">
        <v>21.04</v>
      </c>
      <c r="E21">
        <v>0.03802281368821293</v>
      </c>
      <c r="F21">
        <v>0</v>
      </c>
      <c r="G21">
        <v>0.07394092378577932</v>
      </c>
      <c r="H21">
        <v>0.792496926717522</v>
      </c>
      <c r="I21">
        <v>3162.425868</v>
      </c>
      <c r="J21">
        <v>10.14824280775167</v>
      </c>
      <c r="K21">
        <v>0.3828487568683682</v>
      </c>
      <c r="L21">
        <v>0.843763695367124</v>
      </c>
      <c r="M21">
        <v>25.32</v>
      </c>
      <c r="N21">
        <v>17.28</v>
      </c>
    </row>
    <row r="22" spans="1:14">
      <c r="A22" s="1" t="s">
        <v>34</v>
      </c>
      <c r="B22">
        <f>HYPERLINK("https://www.suredividend.com/sure-analysis-research-database/","Athene Holding Ltd")</f>
        <v>0</v>
      </c>
      <c r="C22" t="s">
        <v>287</v>
      </c>
      <c r="D22">
        <v>83.33</v>
      </c>
      <c r="E22">
        <v>0</v>
      </c>
      <c r="H22">
        <v>0</v>
      </c>
      <c r="I22">
        <v>16011.154278</v>
      </c>
      <c r="J22">
        <v>4.300605500459307</v>
      </c>
      <c r="K22">
        <v>0</v>
      </c>
      <c r="L22">
        <v>1.23803114889401</v>
      </c>
      <c r="M22">
        <v>91.26000000000001</v>
      </c>
      <c r="N22">
        <v>40.21</v>
      </c>
    </row>
    <row r="23" spans="1:14">
      <c r="A23" s="1" t="s">
        <v>35</v>
      </c>
      <c r="B23">
        <f>HYPERLINK("https://www.suredividend.com/sure-analysis-research-database/","Atlantic Union Bankshares Corp")</f>
        <v>0</v>
      </c>
      <c r="C23" t="s">
        <v>287</v>
      </c>
      <c r="D23">
        <v>31.46</v>
      </c>
      <c r="E23">
        <v>0.035797449037766</v>
      </c>
      <c r="F23">
        <v>0.0714285714285714</v>
      </c>
      <c r="G23">
        <v>0.07394092378577932</v>
      </c>
      <c r="H23">
        <v>1.126187746728129</v>
      </c>
      <c r="I23">
        <v>2359.94368</v>
      </c>
      <c r="J23">
        <v>10.90587304697031</v>
      </c>
      <c r="K23">
        <v>0.3937719394154297</v>
      </c>
      <c r="L23">
        <v>0.7532574251467431</v>
      </c>
      <c r="M23">
        <v>41.66</v>
      </c>
      <c r="N23">
        <v>30.26</v>
      </c>
    </row>
    <row r="24" spans="1:14">
      <c r="A24" s="1" t="s">
        <v>36</v>
      </c>
      <c r="B24">
        <f>HYPERLINK("https://www.suredividend.com/sure-analysis-research-database/","Axos Financial Inc.")</f>
        <v>0</v>
      </c>
      <c r="C24" t="s">
        <v>287</v>
      </c>
      <c r="D24">
        <v>35.64</v>
      </c>
      <c r="E24">
        <v>0</v>
      </c>
      <c r="H24">
        <v>0</v>
      </c>
      <c r="I24">
        <v>2137.357601</v>
      </c>
      <c r="J24">
        <v>8.879167156649331</v>
      </c>
      <c r="K24">
        <v>0</v>
      </c>
      <c r="L24">
        <v>1.205849318656366</v>
      </c>
      <c r="M24">
        <v>62.44</v>
      </c>
      <c r="N24">
        <v>34.11</v>
      </c>
    </row>
    <row r="25" spans="1:14">
      <c r="A25" s="1" t="s">
        <v>37</v>
      </c>
      <c r="B25">
        <f>HYPERLINK("https://www.suredividend.com/sure-analysis-AXP/","American Express Co.")</f>
        <v>0</v>
      </c>
      <c r="C25" t="s">
        <v>287</v>
      </c>
      <c r="D25">
        <v>137.51</v>
      </c>
      <c r="E25">
        <v>0.01512617264198968</v>
      </c>
      <c r="H25">
        <v>1.465245499911177</v>
      </c>
      <c r="I25">
        <v>103097.818465</v>
      </c>
      <c r="J25">
        <v>13.81082631820362</v>
      </c>
      <c r="K25">
        <v>0.1502815897344797</v>
      </c>
      <c r="L25">
        <v>1.166667373253668</v>
      </c>
      <c r="M25">
        <v>198.24</v>
      </c>
      <c r="N25">
        <v>134.12</v>
      </c>
    </row>
    <row r="26" spans="1:14">
      <c r="A26" s="1" t="s">
        <v>38</v>
      </c>
      <c r="B26">
        <f>HYPERLINK("https://www.suredividend.com/sure-analysis-AXS/","Axis Capital Holdings Ltd")</f>
        <v>0</v>
      </c>
      <c r="C26" t="s">
        <v>287</v>
      </c>
      <c r="D26">
        <v>50.14</v>
      </c>
      <c r="E26">
        <v>0.03430394894295971</v>
      </c>
      <c r="F26">
        <v>0.02380952380952372</v>
      </c>
      <c r="G26">
        <v>0.01971960649546922</v>
      </c>
      <c r="H26">
        <v>1.699573232777162</v>
      </c>
      <c r="I26">
        <v>4244.677361</v>
      </c>
      <c r="J26">
        <v>10.26365293221847</v>
      </c>
      <c r="K26">
        <v>0.3518785161029321</v>
      </c>
      <c r="L26">
        <v>0.6913788395667261</v>
      </c>
      <c r="M26">
        <v>60.41</v>
      </c>
      <c r="N26">
        <v>46.42</v>
      </c>
    </row>
    <row r="27" spans="1:14">
      <c r="A27" s="1" t="s">
        <v>39</v>
      </c>
      <c r="B27">
        <f>HYPERLINK("https://www.suredividend.com/sure-analysis-BAC/","Bank Of America Corp.")</f>
        <v>0</v>
      </c>
      <c r="C27" t="s">
        <v>287</v>
      </c>
      <c r="D27">
        <v>30.66</v>
      </c>
      <c r="E27">
        <v>0.02870189171559034</v>
      </c>
      <c r="F27">
        <v>0.04761904761904767</v>
      </c>
      <c r="G27">
        <v>0.1288813207301975</v>
      </c>
      <c r="H27">
        <v>0.8424772676650321</v>
      </c>
      <c r="I27">
        <v>246360.428507</v>
      </c>
      <c r="J27">
        <v>9.273872708695652</v>
      </c>
      <c r="K27">
        <v>0.2624539774657421</v>
      </c>
      <c r="L27">
        <v>0.9636676669940081</v>
      </c>
      <c r="M27">
        <v>49.26</v>
      </c>
      <c r="N27">
        <v>29.48</v>
      </c>
    </row>
    <row r="28" spans="1:14">
      <c r="A28" s="1" t="s">
        <v>40</v>
      </c>
      <c r="B28">
        <f>HYPERLINK("https://www.suredividend.com/sure-analysis-research-database/","Banc of California Inc")</f>
        <v>0</v>
      </c>
      <c r="C28" t="s">
        <v>287</v>
      </c>
      <c r="D28">
        <v>16.31</v>
      </c>
      <c r="E28">
        <v>0.014639101407155</v>
      </c>
      <c r="F28">
        <v>0</v>
      </c>
      <c r="G28">
        <v>-0.1432747249506905</v>
      </c>
      <c r="H28">
        <v>0.238763743950705</v>
      </c>
      <c r="I28">
        <v>970.486574</v>
      </c>
      <c r="J28">
        <v>10.16514343671443</v>
      </c>
      <c r="K28">
        <v>0.1473850271300648</v>
      </c>
      <c r="L28">
        <v>0.8074309529846221</v>
      </c>
      <c r="M28">
        <v>21.8</v>
      </c>
      <c r="N28">
        <v>15.91</v>
      </c>
    </row>
    <row r="29" spans="1:14">
      <c r="A29" s="1" t="s">
        <v>41</v>
      </c>
      <c r="B29">
        <f>HYPERLINK("https://www.suredividend.com/sure-analysis-BANF/","Bancfirst Corp.")</f>
        <v>0</v>
      </c>
      <c r="C29" t="s">
        <v>287</v>
      </c>
      <c r="D29">
        <v>90.5</v>
      </c>
      <c r="E29">
        <v>0.01591160220994475</v>
      </c>
      <c r="F29">
        <v>0.1111111111111112</v>
      </c>
      <c r="G29">
        <v>0.137543830351883</v>
      </c>
      <c r="H29">
        <v>1.471107443490009</v>
      </c>
      <c r="I29">
        <v>2962.217493</v>
      </c>
      <c r="J29">
        <v>18.8029547575219</v>
      </c>
      <c r="K29">
        <v>0.3110163728308687</v>
      </c>
      <c r="L29">
        <v>0.443798370024403</v>
      </c>
      <c r="M29">
        <v>117.56</v>
      </c>
      <c r="N29">
        <v>60.42</v>
      </c>
    </row>
    <row r="30" spans="1:14">
      <c r="A30" s="1" t="s">
        <v>42</v>
      </c>
      <c r="B30">
        <f>HYPERLINK("https://www.suredividend.com/sure-analysis-research-database/","Banner Corp.")</f>
        <v>0</v>
      </c>
      <c r="C30" t="s">
        <v>287</v>
      </c>
      <c r="D30">
        <v>61.44</v>
      </c>
      <c r="E30">
        <v>0.027849102319744</v>
      </c>
      <c r="F30">
        <v>0.07317073170731692</v>
      </c>
      <c r="G30">
        <v>0.04683184708394994</v>
      </c>
      <c r="H30">
        <v>1.711048846525088</v>
      </c>
      <c r="I30">
        <v>2100.61996</v>
      </c>
      <c r="J30">
        <v>10.95562175832772</v>
      </c>
      <c r="K30">
        <v>0.3088535824052506</v>
      </c>
      <c r="L30">
        <v>0.7185710410122971</v>
      </c>
      <c r="M30">
        <v>65.3</v>
      </c>
      <c r="N30">
        <v>51.98</v>
      </c>
    </row>
    <row r="31" spans="1:14">
      <c r="A31" s="1" t="s">
        <v>43</v>
      </c>
      <c r="B31">
        <f>HYPERLINK("https://www.suredividend.com/sure-analysis-research-database/","Blucora Inc")</f>
        <v>0</v>
      </c>
      <c r="C31" t="s">
        <v>287</v>
      </c>
      <c r="D31">
        <v>20.75</v>
      </c>
      <c r="E31">
        <v>0</v>
      </c>
      <c r="H31">
        <v>0</v>
      </c>
      <c r="I31">
        <v>990.733152</v>
      </c>
      <c r="J31">
        <v>43.93884832357637</v>
      </c>
      <c r="K31">
        <v>0</v>
      </c>
      <c r="L31">
        <v>0.805192355827104</v>
      </c>
      <c r="M31">
        <v>23.36</v>
      </c>
      <c r="N31">
        <v>15.1</v>
      </c>
    </row>
    <row r="32" spans="1:14">
      <c r="A32" s="1" t="s">
        <v>44</v>
      </c>
      <c r="B32">
        <f>HYPERLINK("https://www.suredividend.com/sure-analysis-BEN/","Franklin Resources, Inc.")</f>
        <v>0</v>
      </c>
      <c r="C32" t="s">
        <v>287</v>
      </c>
      <c r="D32">
        <v>21.72</v>
      </c>
      <c r="E32">
        <v>0.05340699815837938</v>
      </c>
      <c r="F32">
        <v>0.03571428571428559</v>
      </c>
      <c r="G32">
        <v>0.04745176373283</v>
      </c>
      <c r="H32">
        <v>1.139488712188077</v>
      </c>
      <c r="I32">
        <v>10824.316451</v>
      </c>
      <c r="J32">
        <v>6.550267141252649</v>
      </c>
      <c r="K32">
        <v>0.3381272142991326</v>
      </c>
      <c r="L32">
        <v>1.21287327574765</v>
      </c>
      <c r="M32">
        <v>36.65</v>
      </c>
      <c r="N32">
        <v>21.46</v>
      </c>
    </row>
    <row r="33" spans="1:14">
      <c r="A33" s="1" t="s">
        <v>45</v>
      </c>
      <c r="B33">
        <f>HYPERLINK("https://www.suredividend.com/sure-analysis-research-database/","Brighthouse Financial Inc")</f>
        <v>0</v>
      </c>
      <c r="C33" t="s">
        <v>287</v>
      </c>
      <c r="D33">
        <v>46.93</v>
      </c>
      <c r="E33">
        <v>0</v>
      </c>
      <c r="H33">
        <v>0</v>
      </c>
      <c r="I33">
        <v>3370.38908</v>
      </c>
      <c r="J33">
        <v>1.708255996066903</v>
      </c>
      <c r="K33">
        <v>0</v>
      </c>
      <c r="L33">
        <v>1.369366232592055</v>
      </c>
      <c r="M33">
        <v>62.33</v>
      </c>
      <c r="N33">
        <v>38.38</v>
      </c>
    </row>
    <row r="34" spans="1:14">
      <c r="A34" s="1" t="s">
        <v>46</v>
      </c>
      <c r="B34">
        <f>HYPERLINK("https://www.suredividend.com/sure-analysis-research-database/","Berkshire Hills Bancorp Inc.")</f>
        <v>0</v>
      </c>
      <c r="C34" t="s">
        <v>287</v>
      </c>
      <c r="D34">
        <v>27.95</v>
      </c>
      <c r="E34">
        <v>0.017062840385982</v>
      </c>
      <c r="F34">
        <v>0</v>
      </c>
      <c r="G34">
        <v>-0.1058870393420188</v>
      </c>
      <c r="H34">
        <v>0.4769063887882</v>
      </c>
      <c r="I34">
        <v>1276.492292</v>
      </c>
      <c r="J34">
        <v>10.02680343536934</v>
      </c>
      <c r="K34">
        <v>0.1792881160857895</v>
      </c>
      <c r="L34">
        <v>0.756111979668712</v>
      </c>
      <c r="M34">
        <v>31.38</v>
      </c>
      <c r="N34">
        <v>23.52</v>
      </c>
    </row>
    <row r="35" spans="1:14">
      <c r="A35" s="1" t="s">
        <v>47</v>
      </c>
      <c r="B35">
        <f>HYPERLINK("https://www.suredividend.com/sure-analysis-BK/","Bank Of New York Mellon Corp")</f>
        <v>0</v>
      </c>
      <c r="C35" t="s">
        <v>287</v>
      </c>
      <c r="D35">
        <v>39.21</v>
      </c>
      <c r="E35">
        <v>0.03774547309359857</v>
      </c>
      <c r="F35">
        <v>0.08823529411764697</v>
      </c>
      <c r="G35">
        <v>0.0904307661344419</v>
      </c>
      <c r="H35">
        <v>1.374072667869197</v>
      </c>
      <c r="I35">
        <v>31685.727374</v>
      </c>
      <c r="J35">
        <v>9.788609012613531</v>
      </c>
      <c r="K35">
        <v>0.3496368111626456</v>
      </c>
      <c r="L35">
        <v>0.9378633091420751</v>
      </c>
      <c r="M35">
        <v>63.58</v>
      </c>
      <c r="N35">
        <v>38.3</v>
      </c>
    </row>
    <row r="36" spans="1:14">
      <c r="A36" s="1" t="s">
        <v>48</v>
      </c>
      <c r="B36">
        <f>HYPERLINK("https://www.suredividend.com/sure-analysis-research-database/","BankUnited Inc")</f>
        <v>0</v>
      </c>
      <c r="C36" t="s">
        <v>287</v>
      </c>
      <c r="D36">
        <v>35.43</v>
      </c>
      <c r="E36">
        <v>0.026845963783788</v>
      </c>
      <c r="F36">
        <v>0.08695652173913038</v>
      </c>
      <c r="G36">
        <v>0.03548578845590522</v>
      </c>
      <c r="H36">
        <v>0.9511524968596141</v>
      </c>
      <c r="I36">
        <v>2760.796939</v>
      </c>
      <c r="J36">
        <v>8.125224596254645</v>
      </c>
      <c r="K36">
        <v>0.2383840844259685</v>
      </c>
      <c r="L36">
        <v>0.9433118077485321</v>
      </c>
      <c r="M36">
        <v>45.92</v>
      </c>
      <c r="N36">
        <v>33.54</v>
      </c>
    </row>
    <row r="37" spans="1:14">
      <c r="A37" s="1" t="s">
        <v>49</v>
      </c>
      <c r="B37">
        <f>HYPERLINK("https://www.suredividend.com/sure-analysis-BLK/","Blackrock Inc.")</f>
        <v>0</v>
      </c>
      <c r="C37" t="s">
        <v>287</v>
      </c>
      <c r="D37">
        <v>545.54</v>
      </c>
      <c r="E37">
        <v>0.03578106096711516</v>
      </c>
      <c r="F37">
        <v>0.1815980629539951</v>
      </c>
      <c r="G37">
        <v>0.1431308956083013</v>
      </c>
      <c r="H37">
        <v>18.67882555966609</v>
      </c>
      <c r="I37">
        <v>82250.377874</v>
      </c>
      <c r="J37">
        <v>14.09120744801439</v>
      </c>
      <c r="K37">
        <v>0.4919364118953408</v>
      </c>
      <c r="L37">
        <v>1.224223368056873</v>
      </c>
      <c r="M37">
        <v>955.4400000000001</v>
      </c>
      <c r="N37">
        <v>541.33</v>
      </c>
    </row>
    <row r="38" spans="1:14">
      <c r="A38" s="1" t="s">
        <v>50</v>
      </c>
      <c r="B38">
        <f>HYPERLINK("https://www.suredividend.com/sure-analysis-research-database/","Bryn Mawr Bank Corp.")</f>
        <v>0</v>
      </c>
      <c r="C38" t="s">
        <v>287</v>
      </c>
      <c r="D38">
        <v>45.01</v>
      </c>
      <c r="E38">
        <v>0</v>
      </c>
      <c r="H38">
        <v>1.100000023841858</v>
      </c>
      <c r="I38">
        <v>0</v>
      </c>
      <c r="J38">
        <v>0</v>
      </c>
      <c r="K38">
        <v>0.304709147878631</v>
      </c>
    </row>
    <row r="39" spans="1:14">
      <c r="A39" s="1" t="s">
        <v>51</v>
      </c>
      <c r="B39">
        <f>HYPERLINK("https://www.suredividend.com/sure-analysis-research-database/","Bank of Hawaii Corp.")</f>
        <v>0</v>
      </c>
      <c r="C39" t="s">
        <v>287</v>
      </c>
      <c r="D39">
        <v>76.52</v>
      </c>
      <c r="E39">
        <v>0.03611086875176001</v>
      </c>
      <c r="F39">
        <v>0</v>
      </c>
      <c r="G39">
        <v>0.06125302037503699</v>
      </c>
      <c r="H39">
        <v>2.763203676884683</v>
      </c>
      <c r="I39">
        <v>3074.787014</v>
      </c>
      <c r="J39">
        <v>13.32963551989179</v>
      </c>
      <c r="K39">
        <v>0.4788914517997718</v>
      </c>
      <c r="L39">
        <v>0.718890345787488</v>
      </c>
      <c r="M39">
        <v>89.98999999999999</v>
      </c>
      <c r="N39">
        <v>70.26000000000001</v>
      </c>
    </row>
    <row r="40" spans="1:14">
      <c r="A40" s="1" t="s">
        <v>52</v>
      </c>
      <c r="B40">
        <f>HYPERLINK("https://www.suredividend.com/sure-analysis-BOKF/","BOK Financial Corp.")</f>
        <v>0</v>
      </c>
      <c r="C40" t="s">
        <v>287</v>
      </c>
      <c r="D40">
        <v>92.28</v>
      </c>
      <c r="E40">
        <v>0.02297355873428695</v>
      </c>
      <c r="F40">
        <v>0.01923076923076916</v>
      </c>
      <c r="G40">
        <v>0.03326726610994291</v>
      </c>
      <c r="H40">
        <v>2.101887031114624</v>
      </c>
      <c r="I40">
        <v>6284.641088</v>
      </c>
      <c r="J40">
        <v>12.63544134697275</v>
      </c>
      <c r="K40">
        <v>0.2871430370375169</v>
      </c>
      <c r="L40">
        <v>0.8048005334055951</v>
      </c>
      <c r="M40">
        <v>118.18</v>
      </c>
      <c r="N40">
        <v>69.81999999999999</v>
      </c>
    </row>
    <row r="41" spans="1:14">
      <c r="A41" s="1" t="s">
        <v>53</v>
      </c>
      <c r="B41">
        <f>HYPERLINK("https://www.suredividend.com/sure-analysis-research-database/","Popular Inc.")</f>
        <v>0</v>
      </c>
      <c r="C41" t="s">
        <v>287</v>
      </c>
      <c r="D41">
        <v>70.70999999999999</v>
      </c>
      <c r="E41">
        <v>0.02956075150666</v>
      </c>
      <c r="F41">
        <v>0.2222222222222223</v>
      </c>
      <c r="G41">
        <v>0.1708049129648923</v>
      </c>
      <c r="H41">
        <v>2.090240739035966</v>
      </c>
      <c r="I41">
        <v>5304.015153</v>
      </c>
      <c r="J41">
        <v>6.05568975514715</v>
      </c>
      <c r="K41">
        <v>0.1878024024291074</v>
      </c>
      <c r="L41">
        <v>0.885463626803863</v>
      </c>
      <c r="M41">
        <v>98.15000000000001</v>
      </c>
      <c r="N41">
        <v>70.68000000000001</v>
      </c>
    </row>
    <row r="42" spans="1:14">
      <c r="A42" s="1" t="s">
        <v>54</v>
      </c>
      <c r="B42">
        <f>HYPERLINK("https://www.suredividend.com/sure-analysis-research-database/","Berkshire Hathaway Inc.")</f>
        <v>0</v>
      </c>
      <c r="C42" t="s">
        <v>287</v>
      </c>
      <c r="D42">
        <v>266.93</v>
      </c>
      <c r="E42">
        <v>0</v>
      </c>
      <c r="H42">
        <v>0</v>
      </c>
      <c r="I42">
        <v>589079.033944</v>
      </c>
      <c r="J42">
        <v>0</v>
      </c>
      <c r="K42" t="s">
        <v>289</v>
      </c>
      <c r="L42">
        <v>0.6931745956774821</v>
      </c>
      <c r="M42">
        <v>362.1</v>
      </c>
      <c r="N42">
        <v>261.55</v>
      </c>
    </row>
    <row r="43" spans="1:14">
      <c r="A43" s="1" t="s">
        <v>55</v>
      </c>
      <c r="B43">
        <f>HYPERLINK("https://www.suredividend.com/sure-analysis-research-database/","Brookline Bancorp, Inc.")</f>
        <v>0</v>
      </c>
      <c r="C43" t="s">
        <v>287</v>
      </c>
      <c r="D43">
        <v>11.96</v>
      </c>
      <c r="E43">
        <v>0.042082952053816</v>
      </c>
      <c r="F43">
        <v>0.08333333333333348</v>
      </c>
      <c r="G43">
        <v>0.07631692251481081</v>
      </c>
      <c r="H43">
        <v>0.503312106563647</v>
      </c>
      <c r="I43">
        <v>917.140485</v>
      </c>
      <c r="J43">
        <v>8.54871634651952</v>
      </c>
      <c r="K43">
        <v>0.3647189177997442</v>
      </c>
      <c r="L43">
        <v>0.53437147086991</v>
      </c>
      <c r="M43">
        <v>17.29</v>
      </c>
      <c r="N43">
        <v>11.59</v>
      </c>
    </row>
    <row r="44" spans="1:14">
      <c r="A44" s="1" t="s">
        <v>56</v>
      </c>
      <c r="B44">
        <f>HYPERLINK("https://www.suredividend.com/sure-analysis-BRO/","Brown &amp; Brown, Inc.")</f>
        <v>0</v>
      </c>
      <c r="C44" t="s">
        <v>287</v>
      </c>
      <c r="D44">
        <v>62.07</v>
      </c>
      <c r="E44">
        <v>0.006605445464797808</v>
      </c>
      <c r="H44">
        <v>0.409007642351321</v>
      </c>
      <c r="I44">
        <v>17531.936477</v>
      </c>
      <c r="J44">
        <v>29.14683273399678</v>
      </c>
      <c r="K44">
        <v>0.1893553899774634</v>
      </c>
      <c r="L44">
        <v>0.9734987247558631</v>
      </c>
      <c r="M44">
        <v>73.76000000000001</v>
      </c>
      <c r="N44">
        <v>52.83</v>
      </c>
    </row>
    <row r="45" spans="1:14">
      <c r="A45" s="1" t="s">
        <v>57</v>
      </c>
      <c r="B45">
        <f>HYPERLINK("https://www.suredividend.com/sure-analysis-research-database/","BrightSphere Investment Group Inc")</f>
        <v>0</v>
      </c>
      <c r="C45" t="s">
        <v>287</v>
      </c>
      <c r="D45">
        <v>17.48</v>
      </c>
      <c r="E45">
        <v>0.002286524118381</v>
      </c>
      <c r="F45">
        <v>0</v>
      </c>
      <c r="G45">
        <v>-0.3556059850227458</v>
      </c>
      <c r="H45">
        <v>0.039968441589303</v>
      </c>
      <c r="I45">
        <v>724.263785</v>
      </c>
      <c r="J45">
        <v>0</v>
      </c>
      <c r="K45" t="s">
        <v>289</v>
      </c>
      <c r="L45">
        <v>1.030925236600409</v>
      </c>
      <c r="M45">
        <v>31.11</v>
      </c>
      <c r="N45">
        <v>14.73</v>
      </c>
    </row>
    <row r="46" spans="1:14">
      <c r="A46" s="1" t="s">
        <v>58</v>
      </c>
      <c r="B46">
        <f>HYPERLINK("https://www.suredividend.com/sure-analysis-research-database/","First Busey Corp.")</f>
        <v>0</v>
      </c>
      <c r="C46" t="s">
        <v>287</v>
      </c>
      <c r="D46">
        <v>22.76</v>
      </c>
      <c r="E46">
        <v>0.039874329070716</v>
      </c>
      <c r="F46">
        <v>0</v>
      </c>
      <c r="G46">
        <v>0.05024607263868264</v>
      </c>
      <c r="H46">
        <v>0.9075397296495181</v>
      </c>
      <c r="I46">
        <v>1256.75492</v>
      </c>
      <c r="J46">
        <v>11.01160886953474</v>
      </c>
      <c r="K46">
        <v>0.4492770938859</v>
      </c>
      <c r="L46">
        <v>0.638061622334101</v>
      </c>
      <c r="M46">
        <v>28.95</v>
      </c>
      <c r="N46">
        <v>21.46</v>
      </c>
    </row>
    <row r="47" spans="1:14">
      <c r="A47" s="1" t="s">
        <v>59</v>
      </c>
      <c r="B47">
        <f>HYPERLINK("https://www.suredividend.com/sure-analysis-C/","Citigroup Inc")</f>
        <v>0</v>
      </c>
      <c r="C47" t="s">
        <v>287</v>
      </c>
      <c r="D47">
        <v>41.6</v>
      </c>
      <c r="E47">
        <v>0.04903846153846154</v>
      </c>
      <c r="F47">
        <v>0</v>
      </c>
      <c r="G47">
        <v>0.09770094871374502</v>
      </c>
      <c r="H47">
        <v>2.01085624074041</v>
      </c>
      <c r="I47">
        <v>80567.12031699999</v>
      </c>
      <c r="J47">
        <v>5.180832121201209</v>
      </c>
      <c r="K47">
        <v>0.2578020821462064</v>
      </c>
      <c r="L47">
        <v>0.9131200565607891</v>
      </c>
      <c r="M47">
        <v>70.69</v>
      </c>
      <c r="N47">
        <v>41.06</v>
      </c>
    </row>
    <row r="48" spans="1:14">
      <c r="A48" s="1" t="s">
        <v>60</v>
      </c>
      <c r="B48">
        <f>HYPERLINK("https://www.suredividend.com/sure-analysis-research-database/","Camden National Corp.")</f>
        <v>0</v>
      </c>
      <c r="C48" t="s">
        <v>287</v>
      </c>
      <c r="D48">
        <v>41.35</v>
      </c>
      <c r="E48">
        <v>0.037248192628658</v>
      </c>
      <c r="F48">
        <v>0.1111111111111112</v>
      </c>
      <c r="G48">
        <v>0.1170340997937203</v>
      </c>
      <c r="H48">
        <v>1.540212765195036</v>
      </c>
      <c r="I48">
        <v>604.753178</v>
      </c>
      <c r="J48">
        <v>9.632435178312599</v>
      </c>
      <c r="K48">
        <v>0.3641164929539092</v>
      </c>
      <c r="L48">
        <v>0.4197134335798151</v>
      </c>
      <c r="M48">
        <v>51.24</v>
      </c>
      <c r="N48">
        <v>40.6</v>
      </c>
    </row>
    <row r="49" spans="1:14">
      <c r="A49" s="1" t="s">
        <v>61</v>
      </c>
      <c r="B49">
        <f>HYPERLINK("https://www.suredividend.com/sure-analysis-research-database/","Cadence Bank")</f>
        <v>0</v>
      </c>
      <c r="C49" t="s">
        <v>287</v>
      </c>
      <c r="D49">
        <v>26.05</v>
      </c>
      <c r="E49">
        <v>0.032601217907886</v>
      </c>
      <c r="F49">
        <v>-0.8240000000000001</v>
      </c>
      <c r="G49">
        <v>0.1197022052804315</v>
      </c>
      <c r="H49">
        <v>0.8492617265004381</v>
      </c>
      <c r="I49">
        <v>2673.931713</v>
      </c>
      <c r="J49">
        <v>9.885693153224764</v>
      </c>
      <c r="K49">
        <v>0.5055129324407369</v>
      </c>
      <c r="L49">
        <v>0.889854219703148</v>
      </c>
      <c r="M49">
        <v>33.39</v>
      </c>
      <c r="N49">
        <v>21.85</v>
      </c>
    </row>
    <row r="50" spans="1:14">
      <c r="A50" s="1" t="s">
        <v>62</v>
      </c>
      <c r="B50">
        <f>HYPERLINK("https://www.suredividend.com/sure-analysis-research-database/","Cathay General Bancorp")</f>
        <v>0</v>
      </c>
      <c r="C50" t="s">
        <v>287</v>
      </c>
      <c r="D50">
        <v>40.82</v>
      </c>
      <c r="E50">
        <v>0.03291910780198101</v>
      </c>
      <c r="F50">
        <v>0.09677419354838723</v>
      </c>
      <c r="G50">
        <v>0.07214502590085092</v>
      </c>
      <c r="H50">
        <v>1.343757980476899</v>
      </c>
      <c r="I50">
        <v>3039.849888</v>
      </c>
      <c r="J50">
        <v>9.751641302806624</v>
      </c>
      <c r="K50">
        <v>0.33016166596484</v>
      </c>
      <c r="L50">
        <v>0.896411486849042</v>
      </c>
      <c r="M50">
        <v>47.73</v>
      </c>
      <c r="N50">
        <v>36.86</v>
      </c>
    </row>
    <row r="51" spans="1:14">
      <c r="A51" s="1" t="s">
        <v>63</v>
      </c>
      <c r="B51">
        <f>HYPERLINK("https://www.suredividend.com/sure-analysis-CB/","Chubb Limited")</f>
        <v>0</v>
      </c>
      <c r="C51" t="s">
        <v>287</v>
      </c>
      <c r="D51">
        <v>184.92</v>
      </c>
      <c r="E51">
        <v>0.01795370971230803</v>
      </c>
      <c r="F51">
        <v>0.03750000000000009</v>
      </c>
      <c r="G51">
        <v>0.03172498707259508</v>
      </c>
      <c r="H51">
        <v>3.239920208993495</v>
      </c>
      <c r="I51">
        <v>77230.24842800001</v>
      </c>
      <c r="J51">
        <v>10.781830019221</v>
      </c>
      <c r="K51">
        <v>0.1952935629290835</v>
      </c>
      <c r="L51">
        <v>0.647454643699089</v>
      </c>
      <c r="M51">
        <v>217.14</v>
      </c>
      <c r="N51">
        <v>172.28</v>
      </c>
    </row>
    <row r="52" spans="1:14">
      <c r="A52" s="1" t="s">
        <v>64</v>
      </c>
      <c r="B52">
        <f>HYPERLINK("https://www.suredividend.com/sure-analysis-CBOE/","Cboe Global Markets Inc.")</f>
        <v>0</v>
      </c>
      <c r="C52" t="s">
        <v>287</v>
      </c>
      <c r="D52">
        <v>118.71</v>
      </c>
      <c r="E52">
        <v>0.01684778030494483</v>
      </c>
      <c r="F52">
        <v>0.04166666666666674</v>
      </c>
      <c r="G52">
        <v>0.1311527300905295</v>
      </c>
      <c r="H52">
        <v>1.927873823159084</v>
      </c>
      <c r="I52">
        <v>12590.649223</v>
      </c>
      <c r="J52">
        <v>59.95547248885714</v>
      </c>
      <c r="K52">
        <v>0.9836090934485122</v>
      </c>
      <c r="L52">
        <v>0.600996332375699</v>
      </c>
      <c r="M52">
        <v>133.44</v>
      </c>
      <c r="N52">
        <v>102.93</v>
      </c>
    </row>
    <row r="53" spans="1:14">
      <c r="A53" s="1" t="s">
        <v>65</v>
      </c>
      <c r="B53">
        <f>HYPERLINK("https://www.suredividend.com/sure-analysis-CBSH/","Commerce Bancshares, Inc.")</f>
        <v>0</v>
      </c>
      <c r="C53" t="s">
        <v>287</v>
      </c>
      <c r="D53">
        <v>69.34</v>
      </c>
      <c r="E53">
        <v>0.01528699163541967</v>
      </c>
      <c r="H53">
        <v>1.05446163487586</v>
      </c>
      <c r="I53">
        <v>8312.671410000001</v>
      </c>
      <c r="J53">
        <v>17.79538969329409</v>
      </c>
      <c r="K53">
        <v>0.2731765893460777</v>
      </c>
      <c r="L53">
        <v>0.6845584926635381</v>
      </c>
      <c r="M53">
        <v>74.15000000000001</v>
      </c>
      <c r="N53">
        <v>62.8</v>
      </c>
    </row>
    <row r="54" spans="1:14">
      <c r="A54" s="1" t="s">
        <v>66</v>
      </c>
      <c r="B54">
        <f>HYPERLINK("https://www.suredividend.com/sure-analysis-CBU/","Community Bank System, Inc.")</f>
        <v>0</v>
      </c>
      <c r="C54" t="s">
        <v>287</v>
      </c>
      <c r="D54">
        <v>60.8</v>
      </c>
      <c r="E54">
        <v>0.02894736842105263</v>
      </c>
      <c r="F54">
        <v>0.02325581395348841</v>
      </c>
      <c r="G54">
        <v>0.05291848906511043</v>
      </c>
      <c r="H54">
        <v>1.712633391403933</v>
      </c>
      <c r="I54">
        <v>3266.906573</v>
      </c>
      <c r="J54">
        <v>18.63311377988684</v>
      </c>
      <c r="K54">
        <v>0.5302270561622084</v>
      </c>
      <c r="L54">
        <v>0.5612348711517411</v>
      </c>
      <c r="M54">
        <v>76.45999999999999</v>
      </c>
      <c r="N54">
        <v>60</v>
      </c>
    </row>
    <row r="55" spans="1:14">
      <c r="A55" s="1" t="s">
        <v>67</v>
      </c>
      <c r="B55">
        <f>HYPERLINK("https://www.suredividend.com/sure-analysis-research-database/","Capitol Federal Financial")</f>
        <v>0</v>
      </c>
      <c r="C55" t="s">
        <v>287</v>
      </c>
      <c r="D55">
        <v>8.26</v>
      </c>
      <c r="E55">
        <v>0.039841968748412</v>
      </c>
      <c r="F55">
        <v>-0.6136363636363635</v>
      </c>
      <c r="G55">
        <v>-0.1940728557209199</v>
      </c>
      <c r="H55">
        <v>0.329094661861888</v>
      </c>
      <c r="I55">
        <v>1146.974382</v>
      </c>
      <c r="J55">
        <v>13.74148634015431</v>
      </c>
      <c r="K55">
        <v>0.5348523677261303</v>
      </c>
      <c r="L55">
        <v>0.4034977151219331</v>
      </c>
      <c r="M55">
        <v>12</v>
      </c>
      <c r="N55">
        <v>8.220000000000001</v>
      </c>
    </row>
    <row r="56" spans="1:14">
      <c r="A56" s="1" t="s">
        <v>68</v>
      </c>
      <c r="B56">
        <f>HYPERLINK("https://www.suredividend.com/sure-analysis-CFG/","Citizens Financial Group Inc")</f>
        <v>0</v>
      </c>
      <c r="C56" t="s">
        <v>287</v>
      </c>
      <c r="D56">
        <v>34.67</v>
      </c>
      <c r="E56">
        <v>0.04845687914623593</v>
      </c>
      <c r="F56">
        <v>35.21794871794872</v>
      </c>
      <c r="G56">
        <v>1.298863342653855</v>
      </c>
      <c r="H56">
        <v>1.566547968791382</v>
      </c>
      <c r="I56">
        <v>17183.956713</v>
      </c>
      <c r="J56">
        <v>9.932922955300578</v>
      </c>
      <c r="K56">
        <v>0.4016789663567646</v>
      </c>
      <c r="L56">
        <v>1.053414945921723</v>
      </c>
      <c r="M56">
        <v>55.39</v>
      </c>
      <c r="N56">
        <v>32.66</v>
      </c>
    </row>
    <row r="57" spans="1:14">
      <c r="A57" s="1" t="s">
        <v>69</v>
      </c>
      <c r="B57">
        <f>HYPERLINK("https://www.suredividend.com/sure-analysis-CFR/","Cullen Frost Bankers Inc.")</f>
        <v>0</v>
      </c>
      <c r="C57" t="s">
        <v>287</v>
      </c>
      <c r="D57">
        <v>138.62</v>
      </c>
      <c r="E57">
        <v>0.02510460251046025</v>
      </c>
      <c r="F57">
        <v>0.1599999999999999</v>
      </c>
      <c r="G57">
        <v>0.08825051007784368</v>
      </c>
      <c r="H57">
        <v>3.091928469268114</v>
      </c>
      <c r="I57">
        <v>8889.420448999999</v>
      </c>
      <c r="J57">
        <v>21.31377273332789</v>
      </c>
      <c r="K57">
        <v>0.4771494551339682</v>
      </c>
      <c r="L57">
        <v>0.9025067746017291</v>
      </c>
      <c r="M57">
        <v>145.42</v>
      </c>
      <c r="N57">
        <v>111.92</v>
      </c>
    </row>
    <row r="58" spans="1:14">
      <c r="A58" s="1" t="s">
        <v>70</v>
      </c>
      <c r="B58">
        <f>HYPERLINK("https://www.suredividend.com/sure-analysis-research-database/","City Holding Co.")</f>
        <v>0</v>
      </c>
      <c r="C58" t="s">
        <v>287</v>
      </c>
      <c r="D58">
        <v>90.48999999999999</v>
      </c>
      <c r="E58">
        <v>0.026004180487618</v>
      </c>
      <c r="F58">
        <v>0.03448275862068995</v>
      </c>
      <c r="G58">
        <v>0.06399531281508364</v>
      </c>
      <c r="H58">
        <v>2.353118292324619</v>
      </c>
      <c r="I58">
        <v>1344.245057</v>
      </c>
      <c r="J58">
        <v>15.05617097757667</v>
      </c>
      <c r="K58">
        <v>0.3968159008979121</v>
      </c>
      <c r="L58">
        <v>0.3992203418383301</v>
      </c>
      <c r="M58">
        <v>91.84</v>
      </c>
      <c r="N58">
        <v>72.61</v>
      </c>
    </row>
    <row r="59" spans="1:14">
      <c r="A59" s="1" t="s">
        <v>71</v>
      </c>
      <c r="B59">
        <f>HYPERLINK("https://www.suredividend.com/sure-analysis-CINF/","Cincinnati Financial Corp.")</f>
        <v>0</v>
      </c>
      <c r="C59" t="s">
        <v>287</v>
      </c>
      <c r="D59">
        <v>95.75</v>
      </c>
      <c r="E59">
        <v>0.02882506527415143</v>
      </c>
      <c r="F59">
        <v>0.09523809523809534</v>
      </c>
      <c r="G59">
        <v>0.06653673185724296</v>
      </c>
      <c r="H59">
        <v>2.675173111451905</v>
      </c>
      <c r="I59">
        <v>15243.347625</v>
      </c>
      <c r="J59">
        <v>28.12425761023985</v>
      </c>
      <c r="K59">
        <v>0.7961824736464004</v>
      </c>
      <c r="L59">
        <v>0.7262951879690821</v>
      </c>
      <c r="M59">
        <v>141.4</v>
      </c>
      <c r="N59">
        <v>88.66</v>
      </c>
    </row>
    <row r="60" spans="1:14">
      <c r="A60" s="1" t="s">
        <v>72</v>
      </c>
      <c r="B60">
        <f>HYPERLINK("https://www.suredividend.com/sure-analysis-research-database/","CIT Group Inc")</f>
        <v>0</v>
      </c>
      <c r="C60" t="s">
        <v>287</v>
      </c>
      <c r="D60">
        <v>53.5</v>
      </c>
      <c r="E60">
        <v>0.025891808250519</v>
      </c>
      <c r="H60">
        <v>1.3852117414028</v>
      </c>
      <c r="I60">
        <v>5305.57895</v>
      </c>
      <c r="J60">
        <v>7.74876434935008</v>
      </c>
      <c r="K60">
        <v>0.2016319856481514</v>
      </c>
      <c r="L60">
        <v>1.250922609319329</v>
      </c>
      <c r="M60">
        <v>56.21</v>
      </c>
      <c r="N60">
        <v>34.51</v>
      </c>
    </row>
    <row r="61" spans="1:14">
      <c r="A61" s="1" t="s">
        <v>73</v>
      </c>
      <c r="B61">
        <f>HYPERLINK("https://www.suredividend.com/sure-analysis-CMA/","Comerica, Inc.")</f>
        <v>0</v>
      </c>
      <c r="C61" t="s">
        <v>287</v>
      </c>
      <c r="D61">
        <v>71.2</v>
      </c>
      <c r="E61">
        <v>0.03820224719101124</v>
      </c>
      <c r="F61">
        <v>0</v>
      </c>
      <c r="G61">
        <v>0.1778162221565904</v>
      </c>
      <c r="H61">
        <v>2.685676281866796</v>
      </c>
      <c r="I61">
        <v>9314.367624</v>
      </c>
      <c r="J61">
        <v>10.20193606133626</v>
      </c>
      <c r="K61">
        <v>0.3926427312670754</v>
      </c>
      <c r="L61">
        <v>1.066292298618671</v>
      </c>
      <c r="M61">
        <v>99.55</v>
      </c>
      <c r="N61">
        <v>69.56999999999999</v>
      </c>
    </row>
    <row r="62" spans="1:14">
      <c r="A62" s="1" t="s">
        <v>74</v>
      </c>
      <c r="B62">
        <f>HYPERLINK("https://www.suredividend.com/sure-analysis-CME/","CME Group Inc")</f>
        <v>0</v>
      </c>
      <c r="C62" t="s">
        <v>287</v>
      </c>
      <c r="D62">
        <v>169.46</v>
      </c>
      <c r="E62">
        <v>0.02360439041661749</v>
      </c>
      <c r="F62">
        <v>0.1111111111111112</v>
      </c>
      <c r="G62">
        <v>0.07394092378577932</v>
      </c>
      <c r="H62">
        <v>3.872050812476588</v>
      </c>
      <c r="I62">
        <v>60909.56651</v>
      </c>
      <c r="J62">
        <v>21.08691933862558</v>
      </c>
      <c r="K62">
        <v>0.4815983597607697</v>
      </c>
      <c r="L62">
        <v>0.5817946129323931</v>
      </c>
      <c r="M62">
        <v>253.23</v>
      </c>
      <c r="N62">
        <v>168.49</v>
      </c>
    </row>
    <row r="63" spans="1:14">
      <c r="A63" s="1" t="s">
        <v>75</v>
      </c>
      <c r="B63">
        <f>HYPERLINK("https://www.suredividend.com/sure-analysis-CNA/","CNA Financial Corp.")</f>
        <v>0</v>
      </c>
      <c r="C63" t="s">
        <v>287</v>
      </c>
      <c r="D63">
        <v>37.88</v>
      </c>
      <c r="E63">
        <v>0.04223864836325238</v>
      </c>
      <c r="F63">
        <v>0.05263157894736836</v>
      </c>
      <c r="G63">
        <v>0.02706608708935176</v>
      </c>
      <c r="H63">
        <v>1.558481090407542</v>
      </c>
      <c r="I63">
        <v>10277.572357</v>
      </c>
      <c r="J63">
        <v>9.882281112153846</v>
      </c>
      <c r="K63">
        <v>0.4090501549626094</v>
      </c>
      <c r="L63">
        <v>0.646389517921091</v>
      </c>
      <c r="M63">
        <v>49.39</v>
      </c>
      <c r="N63">
        <v>35.9</v>
      </c>
    </row>
    <row r="64" spans="1:14">
      <c r="A64" s="1" t="s">
        <v>76</v>
      </c>
      <c r="B64">
        <f>HYPERLINK("https://www.suredividend.com/sure-analysis-research-database/","CNO Financial Group Inc")</f>
        <v>0</v>
      </c>
      <c r="C64" t="s">
        <v>287</v>
      </c>
      <c r="D64">
        <v>18.86</v>
      </c>
      <c r="E64">
        <v>0.028335092446716</v>
      </c>
      <c r="F64">
        <v>0.07692307692307709</v>
      </c>
      <c r="G64">
        <v>0.09238846414037316</v>
      </c>
      <c r="H64">
        <v>0.5343998435450681</v>
      </c>
      <c r="I64">
        <v>2157.540169</v>
      </c>
      <c r="J64">
        <v>4.649871054655172</v>
      </c>
      <c r="K64">
        <v>0.1417506216299915</v>
      </c>
      <c r="L64">
        <v>0.8471465808852761</v>
      </c>
      <c r="M64">
        <v>26.2</v>
      </c>
      <c r="N64">
        <v>16.43</v>
      </c>
    </row>
    <row r="65" spans="1:14">
      <c r="A65" s="1" t="s">
        <v>77</v>
      </c>
      <c r="B65">
        <f>HYPERLINK("https://www.suredividend.com/sure-analysis-research-database/","ConnectOne Bancorp Inc.")</f>
        <v>0</v>
      </c>
      <c r="C65" t="s">
        <v>287</v>
      </c>
      <c r="D65">
        <v>22.79</v>
      </c>
      <c r="E65">
        <v>0.024822280028401</v>
      </c>
      <c r="F65">
        <v>0.4090909090909092</v>
      </c>
      <c r="G65">
        <v>0.1562562331664044</v>
      </c>
      <c r="H65">
        <v>0.565699761847261</v>
      </c>
      <c r="I65">
        <v>894.350773</v>
      </c>
      <c r="J65">
        <v>7.215823186222699</v>
      </c>
      <c r="K65">
        <v>0.1807347481940131</v>
      </c>
      <c r="L65">
        <v>0.6363256746372751</v>
      </c>
      <c r="M65">
        <v>36.44</v>
      </c>
      <c r="N65">
        <v>22.66</v>
      </c>
    </row>
    <row r="66" spans="1:14">
      <c r="A66" s="1" t="s">
        <v>78</v>
      </c>
      <c r="B66">
        <f>HYPERLINK("https://www.suredividend.com/sure-analysis-COF/","Capital One Financial Corp.")</f>
        <v>0</v>
      </c>
      <c r="C66" t="s">
        <v>287</v>
      </c>
      <c r="D66">
        <v>93.05</v>
      </c>
      <c r="E66">
        <v>0.02579258463191832</v>
      </c>
      <c r="F66">
        <v>0</v>
      </c>
      <c r="G66">
        <v>0.08447177119769855</v>
      </c>
      <c r="H66">
        <v>2.381363728482821</v>
      </c>
      <c r="I66">
        <v>35714.238939</v>
      </c>
      <c r="J66">
        <v>3.739710883670157</v>
      </c>
      <c r="K66">
        <v>0.1040351126466938</v>
      </c>
      <c r="L66">
        <v>1.240823667752518</v>
      </c>
      <c r="M66">
        <v>171.44</v>
      </c>
      <c r="N66">
        <v>90.27</v>
      </c>
    </row>
    <row r="67" spans="1:14">
      <c r="A67" s="1" t="s">
        <v>79</v>
      </c>
      <c r="B67">
        <f>HYPERLINK("https://www.suredividend.com/sure-analysis-research-database/","Columbia Banking System, Inc.")</f>
        <v>0</v>
      </c>
      <c r="C67" t="s">
        <v>287</v>
      </c>
      <c r="D67">
        <v>29.25</v>
      </c>
      <c r="E67">
        <v>0.040424105816359</v>
      </c>
      <c r="F67">
        <v>0.0714285714285714</v>
      </c>
      <c r="G67">
        <v>0.1646586157796568</v>
      </c>
      <c r="H67">
        <v>1.182405095128504</v>
      </c>
      <c r="I67">
        <v>2300.496647</v>
      </c>
      <c r="J67">
        <v>10.84592515334242</v>
      </c>
      <c r="K67">
        <v>0.4253255737872316</v>
      </c>
      <c r="L67">
        <v>0.842103531222236</v>
      </c>
      <c r="M67">
        <v>36.83</v>
      </c>
      <c r="N67">
        <v>26.7</v>
      </c>
    </row>
    <row r="68" spans="1:14">
      <c r="A68" s="1" t="s">
        <v>80</v>
      </c>
      <c r="B68">
        <f>HYPERLINK("https://www.suredividend.com/sure-analysis-research-database/","Mr. Cooper Group Inc")</f>
        <v>0</v>
      </c>
      <c r="C68" t="s">
        <v>287</v>
      </c>
      <c r="D68">
        <v>42.75</v>
      </c>
      <c r="E68">
        <v>0</v>
      </c>
      <c r="H68">
        <v>0</v>
      </c>
      <c r="I68">
        <v>3063.050282</v>
      </c>
      <c r="J68">
        <v>0</v>
      </c>
      <c r="K68" t="s">
        <v>289</v>
      </c>
      <c r="L68">
        <v>0.8671935074319811</v>
      </c>
      <c r="M68">
        <v>52.34</v>
      </c>
      <c r="N68">
        <v>35.81</v>
      </c>
    </row>
    <row r="69" spans="1:14">
      <c r="A69" s="1" t="s">
        <v>81</v>
      </c>
      <c r="B69">
        <f>HYPERLINK("https://www.suredividend.com/sure-analysis-research-database/","Central Pacific Financial Corp.")</f>
        <v>0</v>
      </c>
      <c r="C69" t="s">
        <v>287</v>
      </c>
      <c r="D69">
        <v>21.17</v>
      </c>
      <c r="E69">
        <v>0.047868347976285</v>
      </c>
      <c r="F69">
        <v>0.08333333333333348</v>
      </c>
      <c r="G69">
        <v>0.07631692251481081</v>
      </c>
      <c r="H69">
        <v>1.013372926657967</v>
      </c>
      <c r="I69">
        <v>579.688838</v>
      </c>
      <c r="J69">
        <v>7.230384383216505</v>
      </c>
      <c r="K69">
        <v>0.3530916120759467</v>
      </c>
      <c r="L69">
        <v>0.729508754777029</v>
      </c>
      <c r="M69">
        <v>30</v>
      </c>
      <c r="N69">
        <v>20.19</v>
      </c>
    </row>
    <row r="70" spans="1:14">
      <c r="A70" s="1" t="s">
        <v>82</v>
      </c>
      <c r="B70">
        <f>HYPERLINK("https://www.suredividend.com/sure-analysis-research-database/","Customers Bancorp Inc")</f>
        <v>0</v>
      </c>
      <c r="C70" t="s">
        <v>287</v>
      </c>
      <c r="D70">
        <v>30.54</v>
      </c>
      <c r="E70">
        <v>0</v>
      </c>
      <c r="H70">
        <v>0</v>
      </c>
      <c r="I70">
        <v>991.1621709999999</v>
      </c>
      <c r="J70">
        <v>2.912587226030919</v>
      </c>
      <c r="K70">
        <v>0</v>
      </c>
      <c r="L70">
        <v>1.505344232368938</v>
      </c>
      <c r="M70">
        <v>76.13</v>
      </c>
      <c r="N70">
        <v>29.21</v>
      </c>
    </row>
    <row r="71" spans="1:14">
      <c r="A71" s="1" t="s">
        <v>83</v>
      </c>
      <c r="B71">
        <f>HYPERLINK("https://www.suredividend.com/sure-analysis-research-database/","CVB Financial Corp.")</f>
        <v>0</v>
      </c>
      <c r="C71" t="s">
        <v>287</v>
      </c>
      <c r="D71">
        <v>26.35</v>
      </c>
      <c r="E71">
        <v>0.028147868670639</v>
      </c>
      <c r="F71">
        <v>0.1111111111111112</v>
      </c>
      <c r="G71">
        <v>0.07394092378577932</v>
      </c>
      <c r="H71">
        <v>0.7416963394713381</v>
      </c>
      <c r="I71">
        <v>3683.650924</v>
      </c>
      <c r="J71">
        <v>18.32716859035593</v>
      </c>
      <c r="K71">
        <v>0.5115147168767848</v>
      </c>
      <c r="L71">
        <v>0.436722812794049</v>
      </c>
      <c r="M71">
        <v>27.92</v>
      </c>
      <c r="N71">
        <v>18.41</v>
      </c>
    </row>
    <row r="72" spans="1:14">
      <c r="A72" s="1" t="s">
        <v>84</v>
      </c>
      <c r="B72">
        <f>HYPERLINK("https://www.suredividend.com/sure-analysis-research-database/","Dime Community Bancshares Inc")</f>
        <v>0</v>
      </c>
      <c r="C72" t="s">
        <v>287</v>
      </c>
      <c r="D72">
        <v>30.62</v>
      </c>
      <c r="E72">
        <v>0.031004159509274</v>
      </c>
      <c r="F72">
        <v>0</v>
      </c>
      <c r="G72">
        <v>0.008548252303932413</v>
      </c>
      <c r="H72">
        <v>0.9493473641739891</v>
      </c>
      <c r="I72">
        <v>1181.853643</v>
      </c>
      <c r="J72">
        <v>8.574408846954693</v>
      </c>
      <c r="K72">
        <v>0.2728009667166635</v>
      </c>
      <c r="L72">
        <v>0.7687741253432571</v>
      </c>
      <c r="M72">
        <v>37.63</v>
      </c>
      <c r="N72">
        <v>28.13</v>
      </c>
    </row>
    <row r="73" spans="1:14">
      <c r="A73" s="1" t="s">
        <v>85</v>
      </c>
      <c r="B73">
        <f>HYPERLINK("https://www.suredividend.com/sure-analysis-research-database/","Donnelley Financial Solutions Inc")</f>
        <v>0</v>
      </c>
      <c r="C73" t="s">
        <v>287</v>
      </c>
      <c r="D73">
        <v>37.74</v>
      </c>
      <c r="E73">
        <v>0</v>
      </c>
      <c r="H73">
        <v>0</v>
      </c>
      <c r="I73">
        <v>1121.491728</v>
      </c>
      <c r="J73">
        <v>7.999227730955778</v>
      </c>
      <c r="K73">
        <v>0</v>
      </c>
      <c r="L73">
        <v>1.383777212886048</v>
      </c>
      <c r="M73">
        <v>52.33</v>
      </c>
      <c r="N73">
        <v>24.6</v>
      </c>
    </row>
    <row r="74" spans="1:14">
      <c r="A74" s="1" t="s">
        <v>86</v>
      </c>
      <c r="B74">
        <f>HYPERLINK("https://www.suredividend.com/sure-analysis-DFS/","Discover Financial Services")</f>
        <v>0</v>
      </c>
      <c r="C74" t="s">
        <v>287</v>
      </c>
      <c r="D74">
        <v>91.88</v>
      </c>
      <c r="E74">
        <v>0.0261210274270788</v>
      </c>
      <c r="H74">
        <v>2.183175966190906</v>
      </c>
      <c r="I74">
        <v>25098.980147</v>
      </c>
      <c r="J74">
        <v>5.66952341236955</v>
      </c>
      <c r="K74">
        <v>0.1421338519655538</v>
      </c>
      <c r="L74">
        <v>1.220068871438862</v>
      </c>
      <c r="M74">
        <v>130.79</v>
      </c>
      <c r="N74">
        <v>87.52</v>
      </c>
    </row>
    <row r="75" spans="1:14">
      <c r="A75" s="1" t="s">
        <v>87</v>
      </c>
      <c r="B75">
        <f>HYPERLINK("https://www.suredividend.com/sure-analysis-research-database/","Eastern Bankshares Inc.")</f>
        <v>0</v>
      </c>
      <c r="C75" t="s">
        <v>289</v>
      </c>
      <c r="D75">
        <v>20.12</v>
      </c>
      <c r="E75">
        <v>0.018749926649591</v>
      </c>
      <c r="H75">
        <v>0.37724852418977</v>
      </c>
      <c r="I75">
        <v>3588.281602</v>
      </c>
      <c r="J75">
        <v>0</v>
      </c>
      <c r="K75" t="s">
        <v>289</v>
      </c>
      <c r="L75">
        <v>0.676850885470017</v>
      </c>
      <c r="M75">
        <v>22.12</v>
      </c>
      <c r="N75">
        <v>17.89</v>
      </c>
    </row>
    <row r="76" spans="1:14">
      <c r="A76" s="1" t="s">
        <v>88</v>
      </c>
      <c r="B76">
        <f>HYPERLINK("https://www.suredividend.com/sure-analysis-research-database/","Encore Capital Group, Inc.")</f>
        <v>0</v>
      </c>
      <c r="C76" t="s">
        <v>287</v>
      </c>
      <c r="D76">
        <v>46.17</v>
      </c>
      <c r="E76">
        <v>0</v>
      </c>
      <c r="H76">
        <v>0</v>
      </c>
      <c r="I76">
        <v>1102.56624</v>
      </c>
      <c r="J76">
        <v>2.785404699636466</v>
      </c>
      <c r="K76">
        <v>0</v>
      </c>
      <c r="L76">
        <v>0.350459634611347</v>
      </c>
      <c r="M76">
        <v>72.73</v>
      </c>
      <c r="N76">
        <v>45.12</v>
      </c>
    </row>
    <row r="77" spans="1:14">
      <c r="A77" s="1" t="s">
        <v>89</v>
      </c>
      <c r="B77">
        <f>HYPERLINK("https://www.suredividend.com/sure-analysis-EFC/","Ellington Financial Inc")</f>
        <v>0</v>
      </c>
      <c r="C77" t="s">
        <v>287</v>
      </c>
      <c r="D77">
        <v>11.11</v>
      </c>
      <c r="E77">
        <v>0.162016201620162</v>
      </c>
      <c r="F77">
        <v>0</v>
      </c>
      <c r="G77">
        <v>0.08447177119769855</v>
      </c>
      <c r="H77">
        <v>1.705927558495042</v>
      </c>
      <c r="I77">
        <v>667.110649</v>
      </c>
      <c r="J77">
        <v>0</v>
      </c>
      <c r="K77" t="s">
        <v>289</v>
      </c>
      <c r="L77">
        <v>0.7981165141370531</v>
      </c>
      <c r="M77">
        <v>16.93</v>
      </c>
      <c r="N77">
        <v>10.81</v>
      </c>
    </row>
    <row r="78" spans="1:14">
      <c r="A78" s="1" t="s">
        <v>90</v>
      </c>
      <c r="B78">
        <f>HYPERLINK("https://www.suredividend.com/sure-analysis-research-database/","Enterprise Financial Services Corp.")</f>
        <v>0</v>
      </c>
      <c r="C78" t="s">
        <v>287</v>
      </c>
      <c r="D78">
        <v>45.59</v>
      </c>
      <c r="E78">
        <v>0.018729816499973</v>
      </c>
      <c r="F78">
        <v>0.2105263157894737</v>
      </c>
      <c r="G78">
        <v>0.1589562187541786</v>
      </c>
      <c r="H78">
        <v>0.8538923342337971</v>
      </c>
      <c r="I78">
        <v>1696.841427</v>
      </c>
      <c r="J78">
        <v>10.91925576889169</v>
      </c>
      <c r="K78">
        <v>0.2067535918241639</v>
      </c>
      <c r="L78">
        <v>0.641808037668347</v>
      </c>
      <c r="M78">
        <v>50.76</v>
      </c>
      <c r="N78">
        <v>39.44</v>
      </c>
    </row>
    <row r="79" spans="1:14">
      <c r="A79" s="1" t="s">
        <v>91</v>
      </c>
      <c r="B79">
        <f>HYPERLINK("https://www.suredividend.com/sure-analysis-research-database/","Eagle Bancorp Inc (MD)")</f>
        <v>0</v>
      </c>
      <c r="C79" t="s">
        <v>287</v>
      </c>
      <c r="D79">
        <v>44.52</v>
      </c>
      <c r="E79">
        <v>0.04642194582926001</v>
      </c>
      <c r="H79">
        <v>2.066705028318662</v>
      </c>
      <c r="I79">
        <v>1428.409286</v>
      </c>
      <c r="J79">
        <v>9.738999282738684</v>
      </c>
      <c r="K79">
        <v>0.4522330477721361</v>
      </c>
      <c r="L79">
        <v>0.595802962353413</v>
      </c>
      <c r="M79">
        <v>62.15</v>
      </c>
      <c r="N79">
        <v>43.35</v>
      </c>
    </row>
    <row r="80" spans="1:14">
      <c r="A80" s="1" t="s">
        <v>92</v>
      </c>
      <c r="B80">
        <f>HYPERLINK("https://www.suredividend.com/sure-analysis-research-database/","eHealth Inc")</f>
        <v>0</v>
      </c>
      <c r="C80" t="s">
        <v>287</v>
      </c>
      <c r="D80">
        <v>3.15</v>
      </c>
      <c r="E80">
        <v>0</v>
      </c>
      <c r="H80">
        <v>0</v>
      </c>
      <c r="I80">
        <v>85.860089</v>
      </c>
      <c r="J80" t="s">
        <v>289</v>
      </c>
      <c r="K80">
        <v>-0</v>
      </c>
      <c r="L80">
        <v>1.669877379321814</v>
      </c>
      <c r="M80">
        <v>47.21</v>
      </c>
      <c r="N80">
        <v>3.14</v>
      </c>
    </row>
    <row r="81" spans="1:14">
      <c r="A81" s="1" t="s">
        <v>93</v>
      </c>
      <c r="B81">
        <f>HYPERLINK("https://www.suredividend.com/sure-analysis-research-database/","Employers Holdings Inc")</f>
        <v>0</v>
      </c>
      <c r="C81" t="s">
        <v>287</v>
      </c>
      <c r="D81">
        <v>33.38</v>
      </c>
      <c r="E81">
        <v>0.030261265893363</v>
      </c>
      <c r="F81">
        <v>0.04000000000000004</v>
      </c>
      <c r="G81">
        <v>0.05387395206178347</v>
      </c>
      <c r="H81">
        <v>1.010121055520475</v>
      </c>
      <c r="I81">
        <v>911.4265799999999</v>
      </c>
      <c r="J81">
        <v>17.56120577996147</v>
      </c>
      <c r="K81">
        <v>0.5460113813624189</v>
      </c>
      <c r="L81">
        <v>0.317332948507417</v>
      </c>
      <c r="M81">
        <v>42.89</v>
      </c>
      <c r="N81">
        <v>32.58</v>
      </c>
    </row>
    <row r="82" spans="1:14">
      <c r="A82" s="1" t="s">
        <v>94</v>
      </c>
      <c r="B82">
        <f>HYPERLINK("https://www.suredividend.com/sure-analysis-research-database/","Enova International Inc.")</f>
        <v>0</v>
      </c>
      <c r="C82" t="s">
        <v>287</v>
      </c>
      <c r="D82">
        <v>30.38</v>
      </c>
      <c r="E82">
        <v>0</v>
      </c>
      <c r="H82">
        <v>0</v>
      </c>
      <c r="I82">
        <v>972.483456</v>
      </c>
      <c r="J82">
        <v>0</v>
      </c>
      <c r="K82" t="s">
        <v>289</v>
      </c>
      <c r="L82">
        <v>1.287045146967939</v>
      </c>
      <c r="M82">
        <v>47.88</v>
      </c>
      <c r="N82">
        <v>25.8</v>
      </c>
    </row>
    <row r="83" spans="1:14">
      <c r="A83" s="1" t="s">
        <v>95</v>
      </c>
      <c r="B83">
        <f>HYPERLINK("https://www.suredividend.com/sure-analysis-ERIE/","Erie Indemnity Co.")</f>
        <v>0</v>
      </c>
      <c r="C83" t="s">
        <v>287</v>
      </c>
      <c r="D83">
        <v>235.7</v>
      </c>
      <c r="E83">
        <v>0.01883750530335172</v>
      </c>
      <c r="F83">
        <v>0.07246376811594213</v>
      </c>
      <c r="G83">
        <v>0.05732557823340656</v>
      </c>
      <c r="H83">
        <v>4.417128830702231</v>
      </c>
      <c r="I83">
        <v>10886.763328</v>
      </c>
      <c r="J83">
        <v>37.02590314490649</v>
      </c>
      <c r="K83">
        <v>0.7873669929950501</v>
      </c>
      <c r="L83">
        <v>0.65835962310783</v>
      </c>
      <c r="M83">
        <v>238.93</v>
      </c>
      <c r="N83">
        <v>157.69</v>
      </c>
    </row>
    <row r="84" spans="1:14">
      <c r="A84" s="1" t="s">
        <v>96</v>
      </c>
      <c r="B84">
        <f>HYPERLINK("https://www.suredividend.com/sure-analysis-research-database/","East West Bancorp, Inc.")</f>
        <v>0</v>
      </c>
      <c r="C84" t="s">
        <v>287</v>
      </c>
      <c r="D84">
        <v>70.70999999999999</v>
      </c>
      <c r="E84">
        <v>0.02147022206522</v>
      </c>
      <c r="F84">
        <v>0.2121212121212122</v>
      </c>
      <c r="G84">
        <v>0.1486983549970351</v>
      </c>
      <c r="H84">
        <v>1.518159402231769</v>
      </c>
      <c r="I84">
        <v>9964.277274</v>
      </c>
      <c r="J84">
        <v>10.60903049268227</v>
      </c>
      <c r="K84">
        <v>0.2314267381450867</v>
      </c>
      <c r="L84">
        <v>1.266144527760775</v>
      </c>
      <c r="M84">
        <v>92.48</v>
      </c>
      <c r="N84">
        <v>61.3</v>
      </c>
    </row>
    <row r="85" spans="1:14">
      <c r="A85" s="1" t="s">
        <v>97</v>
      </c>
      <c r="B85">
        <f>HYPERLINK("https://www.suredividend.com/sure-analysis-research-database/","EZCorp, Inc.")</f>
        <v>0</v>
      </c>
      <c r="C85" t="s">
        <v>287</v>
      </c>
      <c r="D85">
        <v>7.79</v>
      </c>
      <c r="E85">
        <v>0</v>
      </c>
      <c r="H85">
        <v>0</v>
      </c>
      <c r="I85">
        <v>418.208744</v>
      </c>
      <c r="J85">
        <v>9.424210025013521</v>
      </c>
      <c r="K85">
        <v>0</v>
      </c>
      <c r="L85">
        <v>0.6128803236040871</v>
      </c>
      <c r="M85">
        <v>9.619999999999999</v>
      </c>
      <c r="N85">
        <v>5.51</v>
      </c>
    </row>
    <row r="86" spans="1:14">
      <c r="A86" s="1" t="s">
        <v>98</v>
      </c>
      <c r="B86">
        <f>HYPERLINK("https://www.suredividend.com/sure-analysis-FAF/","First American Financial Corp")</f>
        <v>0</v>
      </c>
      <c r="C86" t="s">
        <v>287</v>
      </c>
      <c r="D86">
        <v>47.32</v>
      </c>
      <c r="E86">
        <v>0.04395604395604396</v>
      </c>
      <c r="F86">
        <v>0.01960784313725483</v>
      </c>
      <c r="G86">
        <v>0.06474093044470108</v>
      </c>
      <c r="H86">
        <v>2.02233165730319</v>
      </c>
      <c r="I86">
        <v>4928.9333</v>
      </c>
      <c r="J86">
        <v>5.404028462478826</v>
      </c>
      <c r="K86">
        <v>0.2448343410778681</v>
      </c>
      <c r="L86">
        <v>0.9114761449729251</v>
      </c>
      <c r="M86">
        <v>79.43000000000001</v>
      </c>
      <c r="N86">
        <v>44.34</v>
      </c>
    </row>
    <row r="87" spans="1:14">
      <c r="A87" s="1" t="s">
        <v>99</v>
      </c>
      <c r="B87">
        <f>HYPERLINK("https://www.suredividend.com/sure-analysis-research-database/","Flagstar Bancorp, Inc.")</f>
        <v>0</v>
      </c>
      <c r="C87" t="s">
        <v>287</v>
      </c>
      <c r="D87">
        <v>32.25</v>
      </c>
      <c r="E87">
        <v>0.007424687195945001</v>
      </c>
      <c r="H87">
        <v>0.239446162069253</v>
      </c>
      <c r="I87">
        <v>1716.863161</v>
      </c>
      <c r="J87">
        <v>4.905323316428571</v>
      </c>
      <c r="K87">
        <v>0.03666863125103415</v>
      </c>
      <c r="L87">
        <v>0.8328106509237531</v>
      </c>
      <c r="M87">
        <v>56.44</v>
      </c>
      <c r="N87">
        <v>32.14</v>
      </c>
    </row>
    <row r="88" spans="1:14">
      <c r="A88" s="1" t="s">
        <v>100</v>
      </c>
      <c r="B88">
        <f>HYPERLINK("https://www.suredividend.com/sure-analysis-research-database/","FB Financial Corp")</f>
        <v>0</v>
      </c>
      <c r="C88" t="s">
        <v>287</v>
      </c>
      <c r="D88">
        <v>39.31</v>
      </c>
      <c r="E88">
        <v>0.012662554279808</v>
      </c>
      <c r="H88">
        <v>0.497765008739267</v>
      </c>
      <c r="I88">
        <v>1843.007485</v>
      </c>
      <c r="J88">
        <v>12.39429908169579</v>
      </c>
      <c r="K88">
        <v>0.1595400669036112</v>
      </c>
      <c r="L88">
        <v>0.7795888894826251</v>
      </c>
      <c r="M88">
        <v>47.59</v>
      </c>
      <c r="N88">
        <v>36.89</v>
      </c>
    </row>
    <row r="89" spans="1:14">
      <c r="A89" s="1" t="s">
        <v>101</v>
      </c>
      <c r="B89">
        <f>HYPERLINK("https://www.suredividend.com/sure-analysis-research-database/","First Bancorp")</f>
        <v>0</v>
      </c>
      <c r="C89" t="s">
        <v>287</v>
      </c>
      <c r="D89">
        <v>38.51</v>
      </c>
      <c r="E89">
        <v>0.02214207845079</v>
      </c>
      <c r="F89">
        <v>0.09999999999999987</v>
      </c>
      <c r="G89">
        <v>0.2242399253642746</v>
      </c>
      <c r="H89">
        <v>0.8526914411399271</v>
      </c>
      <c r="I89">
        <v>1374.175243</v>
      </c>
      <c r="J89">
        <v>12.69950413050912</v>
      </c>
      <c r="K89">
        <v>0.2648110065651947</v>
      </c>
      <c r="L89">
        <v>0.697929944639874</v>
      </c>
      <c r="M89">
        <v>49.84</v>
      </c>
      <c r="N89">
        <v>32.71</v>
      </c>
    </row>
    <row r="90" spans="1:14">
      <c r="A90" s="1" t="s">
        <v>102</v>
      </c>
      <c r="B90">
        <f>HYPERLINK("https://www.suredividend.com/sure-analysis-research-database/","First Bancorp PR")</f>
        <v>0</v>
      </c>
      <c r="C90" t="s">
        <v>287</v>
      </c>
      <c r="D90">
        <v>14.59</v>
      </c>
      <c r="E90">
        <v>0.029817606445221</v>
      </c>
      <c r="H90">
        <v>0.4350388780357861</v>
      </c>
      <c r="I90">
        <v>2742.716951</v>
      </c>
      <c r="J90">
        <v>9.014296680733445</v>
      </c>
      <c r="K90">
        <v>0.2881052172422424</v>
      </c>
      <c r="L90">
        <v>1.06297259034782</v>
      </c>
      <c r="M90">
        <v>16.27</v>
      </c>
      <c r="N90">
        <v>11.74</v>
      </c>
    </row>
    <row r="91" spans="1:14">
      <c r="A91" s="1" t="s">
        <v>103</v>
      </c>
      <c r="B91">
        <f>HYPERLINK("https://www.suredividend.com/sure-analysis-research-database/","Franklin BSP Realty Trust Inc.")</f>
        <v>0</v>
      </c>
      <c r="C91" t="s">
        <v>289</v>
      </c>
      <c r="D91">
        <v>11</v>
      </c>
      <c r="E91">
        <v>0.118072823581004</v>
      </c>
      <c r="H91">
        <v>1.298801059391052</v>
      </c>
      <c r="I91">
        <v>921.54238</v>
      </c>
      <c r="J91">
        <v>0</v>
      </c>
      <c r="K91" t="s">
        <v>289</v>
      </c>
      <c r="M91">
        <v>15.67</v>
      </c>
      <c r="N91">
        <v>10.34</v>
      </c>
    </row>
    <row r="92" spans="1:14">
      <c r="A92" s="1" t="s">
        <v>104</v>
      </c>
      <c r="B92">
        <f>HYPERLINK("https://www.suredividend.com/sure-analysis-research-database/","First Commonwealth Financial Corp.")</f>
        <v>0</v>
      </c>
      <c r="C92" t="s">
        <v>287</v>
      </c>
      <c r="D92">
        <v>13.2</v>
      </c>
      <c r="E92">
        <v>0.035182573398046</v>
      </c>
      <c r="F92">
        <v>0.04347826086956519</v>
      </c>
      <c r="G92">
        <v>0.08447177119769855</v>
      </c>
      <c r="H92">
        <v>0.464409968854216</v>
      </c>
      <c r="I92">
        <v>1232.600424</v>
      </c>
      <c r="J92">
        <v>9.678993184031158</v>
      </c>
      <c r="K92">
        <v>0.3465746036225493</v>
      </c>
      <c r="L92">
        <v>0.6593594519016931</v>
      </c>
      <c r="M92">
        <v>17.22</v>
      </c>
      <c r="N92">
        <v>12.76</v>
      </c>
    </row>
    <row r="93" spans="1:14">
      <c r="A93" s="1" t="s">
        <v>105</v>
      </c>
      <c r="B93">
        <f>HYPERLINK("https://www.suredividend.com/sure-analysis-research-database/","First Citizens Bancshares, Inc (NC)")</f>
        <v>0</v>
      </c>
      <c r="C93" t="s">
        <v>287</v>
      </c>
      <c r="D93">
        <v>831.63</v>
      </c>
      <c r="E93">
        <v>0.002258504441561</v>
      </c>
      <c r="F93">
        <v>0</v>
      </c>
      <c r="G93">
        <v>0.06073271303853334</v>
      </c>
      <c r="H93">
        <v>1.87824004873586</v>
      </c>
      <c r="I93">
        <v>12472.375915</v>
      </c>
      <c r="J93">
        <v>16.85267181489103</v>
      </c>
      <c r="K93">
        <v>0.03264233661341432</v>
      </c>
      <c r="L93">
        <v>1.036575661223617</v>
      </c>
      <c r="M93">
        <v>945.91</v>
      </c>
      <c r="N93">
        <v>597.66</v>
      </c>
    </row>
    <row r="94" spans="1:14">
      <c r="A94" s="1" t="s">
        <v>106</v>
      </c>
      <c r="B94">
        <f>HYPERLINK("https://www.suredividend.com/sure-analysis-research-database/","First Financial Bancorp")</f>
        <v>0</v>
      </c>
      <c r="C94" t="s">
        <v>287</v>
      </c>
      <c r="D94">
        <v>22.09</v>
      </c>
      <c r="E94">
        <v>0.041226072478669</v>
      </c>
      <c r="F94">
        <v>0</v>
      </c>
      <c r="G94">
        <v>0.06232103966616465</v>
      </c>
      <c r="H94">
        <v>0.910683941053799</v>
      </c>
      <c r="I94">
        <v>2095.765268</v>
      </c>
      <c r="J94">
        <v>10.49047076419826</v>
      </c>
      <c r="K94">
        <v>0.4295678967234901</v>
      </c>
      <c r="L94">
        <v>0.74105037348638</v>
      </c>
      <c r="M94">
        <v>26.31</v>
      </c>
      <c r="N94">
        <v>18.55</v>
      </c>
    </row>
    <row r="95" spans="1:14">
      <c r="A95" s="1" t="s">
        <v>107</v>
      </c>
      <c r="B95">
        <f>HYPERLINK("https://www.suredividend.com/sure-analysis-research-database/","Flushing Financial Corp.")</f>
        <v>0</v>
      </c>
      <c r="C95" t="s">
        <v>287</v>
      </c>
      <c r="D95">
        <v>19.44</v>
      </c>
      <c r="E95">
        <v>0.04408800690309801</v>
      </c>
      <c r="F95">
        <v>0.04761904761904767</v>
      </c>
      <c r="G95">
        <v>0.04095039696925684</v>
      </c>
      <c r="H95">
        <v>0.8570708541962421</v>
      </c>
      <c r="I95">
        <v>582.854065</v>
      </c>
      <c r="J95">
        <v>6.718778849567724</v>
      </c>
      <c r="K95">
        <v>0.309411860720665</v>
      </c>
      <c r="L95">
        <v>0.4222218677751921</v>
      </c>
      <c r="M95">
        <v>25.19</v>
      </c>
      <c r="N95">
        <v>19.33</v>
      </c>
    </row>
    <row r="96" spans="1:14">
      <c r="A96" s="1" t="s">
        <v>108</v>
      </c>
      <c r="B96">
        <f>HYPERLINK("https://www.suredividend.com/sure-analysis-research-database/","First Financial Bankshares, Inc.")</f>
        <v>0</v>
      </c>
      <c r="C96" t="s">
        <v>287</v>
      </c>
      <c r="D96">
        <v>43.15</v>
      </c>
      <c r="E96">
        <v>0.014746210585905</v>
      </c>
      <c r="F96">
        <v>0.1333333333333335</v>
      </c>
      <c r="G96">
        <v>-0.02199952867696764</v>
      </c>
      <c r="H96">
        <v>0.6362989867818071</v>
      </c>
      <c r="I96">
        <v>6150.711205</v>
      </c>
      <c r="J96">
        <v>26.65749814762645</v>
      </c>
      <c r="K96">
        <v>0.3952167619762777</v>
      </c>
      <c r="L96">
        <v>0.7419985042484011</v>
      </c>
      <c r="M96">
        <v>54.2</v>
      </c>
      <c r="N96">
        <v>37.32</v>
      </c>
    </row>
    <row r="97" spans="1:14">
      <c r="A97" s="1" t="s">
        <v>109</v>
      </c>
      <c r="B97">
        <f>HYPERLINK("https://www.suredividend.com/sure-analysis-research-database/","First Foundation Inc")</f>
        <v>0</v>
      </c>
      <c r="C97" t="s">
        <v>287</v>
      </c>
      <c r="D97">
        <v>18.03</v>
      </c>
      <c r="E97">
        <v>0.02312564588163</v>
      </c>
      <c r="H97">
        <v>0.4169553952458021</v>
      </c>
      <c r="I97">
        <v>1016.669708</v>
      </c>
      <c r="J97">
        <v>0</v>
      </c>
      <c r="K97" t="s">
        <v>289</v>
      </c>
      <c r="L97">
        <v>0.7487018202754161</v>
      </c>
      <c r="M97">
        <v>28.99</v>
      </c>
      <c r="N97">
        <v>17.86</v>
      </c>
    </row>
    <row r="98" spans="1:14">
      <c r="A98" s="1" t="s">
        <v>110</v>
      </c>
      <c r="B98">
        <f>HYPERLINK("https://www.suredividend.com/sure-analysis-research-database/","First Hawaiian INC")</f>
        <v>0</v>
      </c>
      <c r="C98" t="s">
        <v>287</v>
      </c>
      <c r="D98">
        <v>24.97</v>
      </c>
      <c r="E98">
        <v>0.041045280406438</v>
      </c>
      <c r="F98">
        <v>0</v>
      </c>
      <c r="G98">
        <v>0.03397522653195018</v>
      </c>
      <c r="H98">
        <v>1.024900651748781</v>
      </c>
      <c r="I98">
        <v>3188.636539</v>
      </c>
      <c r="J98">
        <v>13.3762754383757</v>
      </c>
      <c r="K98">
        <v>0.5510218557789146</v>
      </c>
      <c r="L98">
        <v>0.827404079651019</v>
      </c>
      <c r="M98">
        <v>30.27</v>
      </c>
      <c r="N98">
        <v>21.01</v>
      </c>
    </row>
    <row r="99" spans="1:14">
      <c r="A99" s="1" t="s">
        <v>111</v>
      </c>
      <c r="B99">
        <f>HYPERLINK("https://www.suredividend.com/sure-analysis-research-database/","First Horizon Corporation")</f>
        <v>0</v>
      </c>
      <c r="C99" t="s">
        <v>287</v>
      </c>
      <c r="D99">
        <v>23.08</v>
      </c>
      <c r="E99">
        <v>0.025743484022711</v>
      </c>
      <c r="F99">
        <v>0</v>
      </c>
      <c r="G99">
        <v>0.1075663432482901</v>
      </c>
      <c r="H99">
        <v>0.594159611244188</v>
      </c>
      <c r="I99">
        <v>12340.909651</v>
      </c>
      <c r="J99">
        <v>15.52315679325786</v>
      </c>
      <c r="K99">
        <v>0.4126108411417972</v>
      </c>
      <c r="L99">
        <v>0.443039755025063</v>
      </c>
      <c r="M99">
        <v>23.77</v>
      </c>
      <c r="N99">
        <v>14.71</v>
      </c>
    </row>
    <row r="100" spans="1:14">
      <c r="A100" s="1" t="s">
        <v>112</v>
      </c>
      <c r="B100">
        <f>HYPERLINK("https://www.suredividend.com/sure-analysis-research-database/","First Interstate BancSystem Inc.")</f>
        <v>0</v>
      </c>
      <c r="C100" t="s">
        <v>287</v>
      </c>
      <c r="D100">
        <v>41.91</v>
      </c>
      <c r="E100">
        <v>0.038277824738966</v>
      </c>
      <c r="F100">
        <v>0</v>
      </c>
      <c r="G100">
        <v>0.07925772298130362</v>
      </c>
      <c r="H100">
        <v>1.604223634810068</v>
      </c>
      <c r="I100">
        <v>4516.139373</v>
      </c>
      <c r="J100">
        <v>35.03599202932506</v>
      </c>
      <c r="K100">
        <v>1.015331414436752</v>
      </c>
      <c r="L100">
        <v>0.6209219839660021</v>
      </c>
      <c r="M100">
        <v>44.1</v>
      </c>
      <c r="N100">
        <v>31.32</v>
      </c>
    </row>
    <row r="101" spans="1:14">
      <c r="A101" s="1" t="s">
        <v>113</v>
      </c>
      <c r="B101">
        <f>HYPERLINK("https://www.suredividend.com/sure-analysis-FITB/","Fifth Third Bancorp")</f>
        <v>0</v>
      </c>
      <c r="C101" t="s">
        <v>287</v>
      </c>
      <c r="D101">
        <v>32.98</v>
      </c>
      <c r="E101">
        <v>0.04002425712553063</v>
      </c>
      <c r="F101">
        <v>0.09999999999999987</v>
      </c>
      <c r="G101">
        <v>0.1557896243650145</v>
      </c>
      <c r="H101">
        <v>1.213844600314747</v>
      </c>
      <c r="I101">
        <v>22630.531293</v>
      </c>
      <c r="J101">
        <v>9.818017914550976</v>
      </c>
      <c r="K101">
        <v>0.3678316970650748</v>
      </c>
      <c r="L101">
        <v>1.06578388987379</v>
      </c>
      <c r="M101">
        <v>49.37</v>
      </c>
      <c r="N101">
        <v>30.94</v>
      </c>
    </row>
    <row r="102" spans="1:14">
      <c r="A102" s="1" t="s">
        <v>114</v>
      </c>
      <c r="B102">
        <f>HYPERLINK("https://www.suredividend.com/sure-analysis-research-database/","First Midwest Bancorp, Inc.")</f>
        <v>0</v>
      </c>
      <c r="C102" t="s">
        <v>287</v>
      </c>
      <c r="D102">
        <v>21.51</v>
      </c>
      <c r="E102">
        <v>0</v>
      </c>
      <c r="H102">
        <v>0.560000002384185</v>
      </c>
      <c r="I102">
        <v>0</v>
      </c>
      <c r="J102">
        <v>0</v>
      </c>
      <c r="K102">
        <v>0.3660130734537157</v>
      </c>
    </row>
    <row r="103" spans="1:14">
      <c r="A103" s="1" t="s">
        <v>115</v>
      </c>
      <c r="B103">
        <f>HYPERLINK("https://www.suredividend.com/sure-analysis-research-database/","F.N.B. Corp.")</f>
        <v>0</v>
      </c>
      <c r="C103" t="s">
        <v>287</v>
      </c>
      <c r="D103">
        <v>12.22</v>
      </c>
      <c r="E103">
        <v>0.038700960928444</v>
      </c>
      <c r="F103">
        <v>0</v>
      </c>
      <c r="G103">
        <v>0</v>
      </c>
      <c r="H103">
        <v>0.4729257425455861</v>
      </c>
      <c r="I103">
        <v>4285.893068</v>
      </c>
      <c r="J103">
        <v>11.77443150642857</v>
      </c>
      <c r="K103">
        <v>0.4378942060607278</v>
      </c>
      <c r="L103">
        <v>0.831668358091549</v>
      </c>
      <c r="M103">
        <v>13.7</v>
      </c>
      <c r="N103">
        <v>10.37</v>
      </c>
    </row>
    <row r="104" spans="1:14">
      <c r="A104" s="1" t="s">
        <v>116</v>
      </c>
      <c r="B104">
        <f>HYPERLINK("https://www.suredividend.com/sure-analysis-research-database/","First Republic Bank")</f>
        <v>0</v>
      </c>
      <c r="C104" t="s">
        <v>287</v>
      </c>
      <c r="D104">
        <v>134.21</v>
      </c>
      <c r="E104">
        <v>0.007284849916761001</v>
      </c>
      <c r="F104">
        <v>0.2272727272727273</v>
      </c>
      <c r="G104">
        <v>0.09694024046466465</v>
      </c>
      <c r="H104">
        <v>0.977699707328585</v>
      </c>
      <c r="I104">
        <v>24110.398504</v>
      </c>
      <c r="J104">
        <v>16.41010460796425</v>
      </c>
      <c r="K104">
        <v>0.121002439025815</v>
      </c>
      <c r="L104">
        <v>1.152252825436106</v>
      </c>
      <c r="M104">
        <v>221.79</v>
      </c>
      <c r="N104">
        <v>130.35</v>
      </c>
    </row>
    <row r="105" spans="1:14">
      <c r="A105" s="1" t="s">
        <v>117</v>
      </c>
      <c r="B105">
        <f>HYPERLINK("https://www.suredividend.com/sure-analysis-research-database/","First Merchants Corp.")</f>
        <v>0</v>
      </c>
      <c r="C105" t="s">
        <v>287</v>
      </c>
      <c r="D105">
        <v>39.85</v>
      </c>
      <c r="E105">
        <v>0.03027222733966</v>
      </c>
      <c r="F105">
        <v>0.1034482758620692</v>
      </c>
      <c r="G105">
        <v>0.1219551454461996</v>
      </c>
      <c r="H105">
        <v>1.206348259485465</v>
      </c>
      <c r="I105">
        <v>2370.691245</v>
      </c>
      <c r="J105">
        <v>12.63620600337933</v>
      </c>
      <c r="K105">
        <v>0.3548083116133721</v>
      </c>
      <c r="L105">
        <v>0.625240285219638</v>
      </c>
      <c r="M105">
        <v>45.09</v>
      </c>
      <c r="N105">
        <v>33.8</v>
      </c>
    </row>
    <row r="106" spans="1:14">
      <c r="A106" s="1" t="s">
        <v>118</v>
      </c>
      <c r="B106">
        <f>HYPERLINK("https://www.suredividend.com/sure-analysis-research-database/","Fulton Financial Corp.")</f>
        <v>0</v>
      </c>
      <c r="C106" t="s">
        <v>287</v>
      </c>
      <c r="D106">
        <v>16.44</v>
      </c>
      <c r="E106">
        <v>0.03538358129855301</v>
      </c>
      <c r="F106">
        <v>0.875</v>
      </c>
      <c r="G106">
        <v>0.3025855423486761</v>
      </c>
      <c r="H106">
        <v>0.581706076548212</v>
      </c>
      <c r="I106">
        <v>2751.345249</v>
      </c>
      <c r="J106">
        <v>10.52143698247412</v>
      </c>
      <c r="K106">
        <v>0.3613081220796349</v>
      </c>
      <c r="L106">
        <v>0.6959103668165421</v>
      </c>
      <c r="M106">
        <v>18.63</v>
      </c>
      <c r="N106">
        <v>13.59</v>
      </c>
    </row>
    <row r="107" spans="1:14">
      <c r="A107" s="1" t="s">
        <v>119</v>
      </c>
      <c r="B107">
        <f>HYPERLINK("https://www.suredividend.com/sure-analysis-research-database/","Glacier Bancorp, Inc.")</f>
        <v>0</v>
      </c>
      <c r="C107" t="s">
        <v>287</v>
      </c>
      <c r="D107">
        <v>49.98</v>
      </c>
      <c r="E107">
        <v>0.019551772685637</v>
      </c>
      <c r="F107">
        <v>0.03125</v>
      </c>
      <c r="G107">
        <v>0.0488372867840543</v>
      </c>
      <c r="H107">
        <v>0.977197598828159</v>
      </c>
      <c r="I107">
        <v>5536.056141</v>
      </c>
      <c r="J107">
        <v>20.46487677733212</v>
      </c>
      <c r="K107">
        <v>0.3862441102087585</v>
      </c>
      <c r="M107">
        <v>58.29</v>
      </c>
      <c r="N107">
        <v>43.27</v>
      </c>
    </row>
    <row r="108" spans="1:14">
      <c r="A108" s="1" t="s">
        <v>120</v>
      </c>
      <c r="B108">
        <f>HYPERLINK("https://www.suredividend.com/sure-analysis-research-database/","Green Dot Corp.")</f>
        <v>0</v>
      </c>
      <c r="C108" t="s">
        <v>287</v>
      </c>
      <c r="D108">
        <v>19.16</v>
      </c>
      <c r="E108">
        <v>0</v>
      </c>
      <c r="H108">
        <v>0</v>
      </c>
      <c r="I108">
        <v>1029.853372</v>
      </c>
      <c r="J108">
        <v>20.47178014869002</v>
      </c>
      <c r="K108">
        <v>0</v>
      </c>
      <c r="L108">
        <v>1.169230931368174</v>
      </c>
      <c r="M108">
        <v>46.27</v>
      </c>
      <c r="N108">
        <v>18.09</v>
      </c>
    </row>
    <row r="109" spans="1:14">
      <c r="A109" s="1" t="s">
        <v>121</v>
      </c>
      <c r="B109">
        <f>HYPERLINK("https://www.suredividend.com/sure-analysis-research-database/","Greenhill &amp; Co Inc")</f>
        <v>0</v>
      </c>
      <c r="C109" t="s">
        <v>287</v>
      </c>
      <c r="D109">
        <v>6.15</v>
      </c>
      <c r="E109">
        <v>0.05635381647933101</v>
      </c>
      <c r="F109">
        <v>1</v>
      </c>
      <c r="G109">
        <v>0.1486983549970351</v>
      </c>
      <c r="H109">
        <v>0.346575971347889</v>
      </c>
      <c r="I109">
        <v>110.035173</v>
      </c>
      <c r="J109">
        <v>6.040909838045568</v>
      </c>
      <c r="K109">
        <v>0.4353969489295088</v>
      </c>
      <c r="L109">
        <v>1.148606262897601</v>
      </c>
      <c r="M109">
        <v>19.95</v>
      </c>
      <c r="N109">
        <v>5.86</v>
      </c>
    </row>
    <row r="110" spans="1:14">
      <c r="A110" s="1" t="s">
        <v>122</v>
      </c>
      <c r="B110">
        <f>HYPERLINK("https://www.suredividend.com/sure-analysis-GL/","Globe Life Inc")</f>
        <v>0</v>
      </c>
      <c r="C110" t="s">
        <v>287</v>
      </c>
      <c r="D110">
        <v>107.21</v>
      </c>
      <c r="E110">
        <v>0.007648540248111184</v>
      </c>
      <c r="F110">
        <v>0.05063291139240511</v>
      </c>
      <c r="G110">
        <v>0.05336679400581579</v>
      </c>
      <c r="H110">
        <v>0.817540573682446</v>
      </c>
      <c r="I110">
        <v>10446.275233</v>
      </c>
      <c r="J110">
        <v>14.75068835110401</v>
      </c>
      <c r="K110">
        <v>0.1162931114768771</v>
      </c>
      <c r="L110">
        <v>0.760590988550306</v>
      </c>
      <c r="M110">
        <v>107.94</v>
      </c>
      <c r="N110">
        <v>84.56</v>
      </c>
    </row>
    <row r="111" spans="1:14">
      <c r="A111" s="1" t="s">
        <v>123</v>
      </c>
      <c r="B111">
        <f>HYPERLINK("https://www.suredividend.com/sure-analysis-research-database/","Genworth Financial Inc")</f>
        <v>0</v>
      </c>
      <c r="C111" t="s">
        <v>287</v>
      </c>
      <c r="D111">
        <v>4</v>
      </c>
      <c r="E111">
        <v>0</v>
      </c>
      <c r="H111">
        <v>0</v>
      </c>
      <c r="I111">
        <v>2014.863472</v>
      </c>
      <c r="J111">
        <v>2.496732926889715</v>
      </c>
      <c r="K111">
        <v>0</v>
      </c>
      <c r="L111">
        <v>0.926846575497802</v>
      </c>
      <c r="M111">
        <v>4.61</v>
      </c>
      <c r="N111">
        <v>3.43</v>
      </c>
    </row>
    <row r="112" spans="1:14">
      <c r="A112" s="1" t="s">
        <v>124</v>
      </c>
      <c r="B112">
        <f>HYPERLINK("https://www.suredividend.com/sure-analysis-research-database/","Granite Point Mortgage Trust Inc")</f>
        <v>0</v>
      </c>
      <c r="C112" t="s">
        <v>288</v>
      </c>
      <c r="D112">
        <v>6.08</v>
      </c>
      <c r="E112">
        <v>0.157330484487635</v>
      </c>
      <c r="H112">
        <v>0.9565693456848241</v>
      </c>
      <c r="I112">
        <v>318.294013</v>
      </c>
      <c r="J112">
        <v>35.34636458856191</v>
      </c>
      <c r="K112">
        <v>5.227154894452591</v>
      </c>
      <c r="L112">
        <v>0.8296242836302331</v>
      </c>
      <c r="M112">
        <v>12.7</v>
      </c>
      <c r="N112">
        <v>6.05</v>
      </c>
    </row>
    <row r="113" spans="1:14">
      <c r="A113" s="1" t="s">
        <v>125</v>
      </c>
      <c r="B113">
        <f>HYPERLINK("https://www.suredividend.com/sure-analysis-GS/","Goldman Sachs Group, Inc.")</f>
        <v>0</v>
      </c>
      <c r="C113" t="s">
        <v>287</v>
      </c>
      <c r="D113">
        <v>300.54</v>
      </c>
      <c r="E113">
        <v>0.03327344113928262</v>
      </c>
      <c r="F113">
        <v>0.25</v>
      </c>
      <c r="G113">
        <v>0.2722596365393921</v>
      </c>
      <c r="H113">
        <v>8.443407505796987</v>
      </c>
      <c r="I113">
        <v>102591.111202</v>
      </c>
      <c r="J113">
        <v>6.530306250935711</v>
      </c>
      <c r="K113">
        <v>0.1911570637490828</v>
      </c>
      <c r="L113">
        <v>0.9818060845163431</v>
      </c>
      <c r="M113">
        <v>418.28</v>
      </c>
      <c r="N113">
        <v>275.76</v>
      </c>
    </row>
    <row r="114" spans="1:14">
      <c r="A114" s="1" t="s">
        <v>126</v>
      </c>
      <c r="B114">
        <f>HYPERLINK("https://www.suredividend.com/sure-analysis-research-database/","Great Western Bancorp Inc")</f>
        <v>0</v>
      </c>
      <c r="C114" t="s">
        <v>287</v>
      </c>
      <c r="D114">
        <v>30.88</v>
      </c>
      <c r="E114">
        <v>0.003881755025846</v>
      </c>
      <c r="H114">
        <v>0.119868595198139</v>
      </c>
      <c r="I114">
        <v>1704.55108</v>
      </c>
      <c r="J114">
        <v>4.193072547796397</v>
      </c>
      <c r="K114">
        <v>0.01635315077737231</v>
      </c>
      <c r="L114">
        <v>0.997626022818289</v>
      </c>
      <c r="M114">
        <v>37.9</v>
      </c>
      <c r="N114">
        <v>23.81</v>
      </c>
    </row>
    <row r="115" spans="1:14">
      <c r="A115" s="1" t="s">
        <v>127</v>
      </c>
      <c r="B115">
        <f>HYPERLINK("https://www.suredividend.com/sure-analysis-research-database/","Hanmi Financial Corp.")</f>
        <v>0</v>
      </c>
      <c r="C115" t="s">
        <v>287</v>
      </c>
      <c r="D115">
        <v>23.92</v>
      </c>
      <c r="E115">
        <v>0.036716067482568</v>
      </c>
      <c r="F115">
        <v>1.083333333333333</v>
      </c>
      <c r="G115">
        <v>0.03548578845590522</v>
      </c>
      <c r="H115">
        <v>0.878248334183045</v>
      </c>
      <c r="I115">
        <v>728.771166</v>
      </c>
      <c r="J115">
        <v>6.942595252403045</v>
      </c>
      <c r="K115">
        <v>0.2545647345458101</v>
      </c>
      <c r="L115">
        <v>0.807873138305058</v>
      </c>
      <c r="M115">
        <v>28.06</v>
      </c>
      <c r="N115">
        <v>18.79</v>
      </c>
    </row>
    <row r="116" spans="1:14">
      <c r="A116" s="1" t="s">
        <v>128</v>
      </c>
      <c r="B116">
        <f>HYPERLINK("https://www.suredividend.com/sure-analysis-HBAN/","Huntington Bancshares, Inc.")</f>
        <v>0</v>
      </c>
      <c r="C116" t="s">
        <v>287</v>
      </c>
      <c r="D116">
        <v>13.23</v>
      </c>
      <c r="E116">
        <v>0.04686318972033258</v>
      </c>
      <c r="F116">
        <v>0.03333333333333344</v>
      </c>
      <c r="G116">
        <v>0.07099588603959828</v>
      </c>
      <c r="H116">
        <v>0.6096350856786</v>
      </c>
      <c r="I116">
        <v>19080.231171</v>
      </c>
      <c r="J116">
        <v>11.54278957720508</v>
      </c>
      <c r="K116">
        <v>0.5443170407844643</v>
      </c>
      <c r="L116">
        <v>0.986540229933712</v>
      </c>
      <c r="M116">
        <v>17.2</v>
      </c>
      <c r="N116">
        <v>11.54</v>
      </c>
    </row>
    <row r="117" spans="1:14">
      <c r="A117" s="1" t="s">
        <v>129</v>
      </c>
      <c r="B117">
        <f>HYPERLINK("https://www.suredividend.com/sure-analysis-research-database/","HCI Group Inc")</f>
        <v>0</v>
      </c>
      <c r="C117" t="s">
        <v>287</v>
      </c>
      <c r="D117">
        <v>36.91</v>
      </c>
      <c r="E117">
        <v>0.04293106295526</v>
      </c>
      <c r="F117">
        <v>0</v>
      </c>
      <c r="G117">
        <v>0.02706608708935176</v>
      </c>
      <c r="H117">
        <v>1.584585533678673</v>
      </c>
      <c r="I117">
        <v>333.83375</v>
      </c>
      <c r="J117" t="s">
        <v>289</v>
      </c>
      <c r="K117" t="s">
        <v>289</v>
      </c>
      <c r="L117">
        <v>0.6513612742615841</v>
      </c>
      <c r="M117">
        <v>136.74</v>
      </c>
      <c r="N117">
        <v>32.38</v>
      </c>
    </row>
    <row r="118" spans="1:14">
      <c r="A118" s="1" t="s">
        <v>130</v>
      </c>
      <c r="B118">
        <f>HYPERLINK("https://www.suredividend.com/sure-analysis-research-database/","Heritage Financial Corp.")</f>
        <v>0</v>
      </c>
      <c r="C118" t="s">
        <v>287</v>
      </c>
      <c r="D118">
        <v>28.54</v>
      </c>
      <c r="E118">
        <v>0.029073111706176</v>
      </c>
      <c r="F118">
        <v>0.04999999999999982</v>
      </c>
      <c r="G118">
        <v>0.06961037572506878</v>
      </c>
      <c r="H118">
        <v>0.829746608094282</v>
      </c>
      <c r="I118">
        <v>1001.866134</v>
      </c>
      <c r="J118">
        <v>12.79032469883825</v>
      </c>
      <c r="K118">
        <v>0.3771575491337645</v>
      </c>
      <c r="L118">
        <v>0.463402475900015</v>
      </c>
      <c r="M118">
        <v>28.64</v>
      </c>
      <c r="N118">
        <v>20.44</v>
      </c>
    </row>
    <row r="119" spans="1:14">
      <c r="A119" s="1" t="s">
        <v>131</v>
      </c>
      <c r="B119">
        <f>HYPERLINK("https://www.suredividend.com/sure-analysis-HIG/","Hartford Financial Services Group Inc.")</f>
        <v>0</v>
      </c>
      <c r="C119" t="s">
        <v>287</v>
      </c>
      <c r="D119">
        <v>63.8</v>
      </c>
      <c r="E119">
        <v>0.02413793103448276</v>
      </c>
      <c r="F119">
        <v>0.09999999999999987</v>
      </c>
      <c r="G119">
        <v>0.09019489529987834</v>
      </c>
      <c r="H119">
        <v>1.531081158377862</v>
      </c>
      <c r="I119">
        <v>20616.483716</v>
      </c>
      <c r="J119">
        <v>9.926087489841118</v>
      </c>
      <c r="K119">
        <v>0.2514090572049035</v>
      </c>
      <c r="L119">
        <v>0.741190801640044</v>
      </c>
      <c r="M119">
        <v>76.84999999999999</v>
      </c>
      <c r="N119">
        <v>60.17</v>
      </c>
    </row>
    <row r="120" spans="1:14">
      <c r="A120" s="1" t="s">
        <v>132</v>
      </c>
      <c r="B120">
        <f>HYPERLINK("https://www.suredividend.com/sure-analysis-research-database/","Horace Mann Educators Corp.")</f>
        <v>0</v>
      </c>
      <c r="C120" t="s">
        <v>287</v>
      </c>
      <c r="D120">
        <v>36.9</v>
      </c>
      <c r="E120">
        <v>0.03397644663440001</v>
      </c>
      <c r="F120">
        <v>0.032258064516129</v>
      </c>
      <c r="G120">
        <v>0.03077400337593272</v>
      </c>
      <c r="H120">
        <v>1.253730880809362</v>
      </c>
      <c r="I120">
        <v>1509.116311</v>
      </c>
      <c r="J120">
        <v>25.66524338265306</v>
      </c>
      <c r="K120">
        <v>0.8955220577209728</v>
      </c>
      <c r="L120">
        <v>0.431111324945578</v>
      </c>
      <c r="M120">
        <v>41.87</v>
      </c>
      <c r="N120">
        <v>32.31</v>
      </c>
    </row>
    <row r="121" spans="1:14">
      <c r="A121" s="1" t="s">
        <v>133</v>
      </c>
      <c r="B121">
        <f>HYPERLINK("https://www.suredividend.com/sure-analysis-research-database/","HomeStreet Inc")</f>
        <v>0</v>
      </c>
      <c r="C121" t="s">
        <v>287</v>
      </c>
      <c r="D121">
        <v>28.63</v>
      </c>
      <c r="E121">
        <v>0.044837172827845</v>
      </c>
      <c r="H121">
        <v>1.283688258061213</v>
      </c>
      <c r="I121">
        <v>535.483667</v>
      </c>
      <c r="J121">
        <v>5.680077934319112</v>
      </c>
      <c r="K121">
        <v>0.2719678512841553</v>
      </c>
      <c r="L121">
        <v>0.741748008329261</v>
      </c>
      <c r="M121">
        <v>55.94</v>
      </c>
      <c r="N121">
        <v>28.45</v>
      </c>
    </row>
    <row r="122" spans="1:14">
      <c r="A122" s="1" t="s">
        <v>134</v>
      </c>
      <c r="B122">
        <f>HYPERLINK("https://www.suredividend.com/sure-analysis-research-database/","Home Bancshares Inc")</f>
        <v>0</v>
      </c>
      <c r="C122" t="s">
        <v>287</v>
      </c>
      <c r="D122">
        <v>23.5</v>
      </c>
      <c r="E122">
        <v>0.005829340017799001</v>
      </c>
      <c r="F122">
        <v>0.1785714285714286</v>
      </c>
      <c r="G122">
        <v>0.08447177119769855</v>
      </c>
      <c r="H122">
        <v>0.136989490418288</v>
      </c>
      <c r="I122">
        <v>4819.029592</v>
      </c>
      <c r="J122">
        <v>21.02369171621899</v>
      </c>
      <c r="K122">
        <v>0.1045721300902962</v>
      </c>
      <c r="L122">
        <v>0.8544579394126821</v>
      </c>
      <c r="M122">
        <v>25.93</v>
      </c>
      <c r="N122">
        <v>19.54</v>
      </c>
    </row>
    <row r="123" spans="1:14">
      <c r="A123" s="1" t="s">
        <v>135</v>
      </c>
      <c r="B123">
        <f>HYPERLINK("https://www.suredividend.com/sure-analysis-research-database/","HarborOne Bancorp Inc.")</f>
        <v>0</v>
      </c>
      <c r="C123" t="s">
        <v>287</v>
      </c>
      <c r="D123">
        <v>13.7</v>
      </c>
      <c r="E123">
        <v>0.017318157865397</v>
      </c>
      <c r="H123">
        <v>0.237258762755945</v>
      </c>
      <c r="I123">
        <v>687.357249</v>
      </c>
      <c r="J123">
        <v>14.59264270640936</v>
      </c>
      <c r="K123">
        <v>0.2476605039206106</v>
      </c>
      <c r="L123">
        <v>0.4543124129972591</v>
      </c>
      <c r="M123">
        <v>15.22</v>
      </c>
      <c r="N123">
        <v>13.12</v>
      </c>
    </row>
    <row r="124" spans="1:14">
      <c r="A124" s="1" t="s">
        <v>136</v>
      </c>
      <c r="B124">
        <f>HYPERLINK("https://www.suredividend.com/sure-analysis-research-database/","Hope Bancorp Inc")</f>
        <v>0</v>
      </c>
      <c r="C124" t="s">
        <v>287</v>
      </c>
      <c r="D124">
        <v>13.03</v>
      </c>
      <c r="E124">
        <v>0.04238808856151401</v>
      </c>
      <c r="H124">
        <v>0.552316793956535</v>
      </c>
      <c r="I124">
        <v>1556.776384</v>
      </c>
      <c r="J124">
        <v>7.077929258051903</v>
      </c>
      <c r="K124">
        <v>0.3051473999759862</v>
      </c>
      <c r="L124">
        <v>0.6588444133807481</v>
      </c>
      <c r="M124">
        <v>17.21</v>
      </c>
      <c r="N124">
        <v>12.48</v>
      </c>
    </row>
    <row r="125" spans="1:14">
      <c r="A125" s="1" t="s">
        <v>137</v>
      </c>
      <c r="B125">
        <f>HYPERLINK("https://www.suredividend.com/sure-analysis-research-database/","Heritage Commerce Corp.")</f>
        <v>0</v>
      </c>
      <c r="C125" t="s">
        <v>287</v>
      </c>
      <c r="D125">
        <v>12.2</v>
      </c>
      <c r="E125">
        <v>0.041916226121588</v>
      </c>
      <c r="F125">
        <v>0</v>
      </c>
      <c r="G125">
        <v>0.05387395206178347</v>
      </c>
      <c r="H125">
        <v>0.511377958683374</v>
      </c>
      <c r="I125">
        <v>740.1592869999999</v>
      </c>
      <c r="J125">
        <v>13.36751466136897</v>
      </c>
      <c r="K125">
        <v>0.5622627363203672</v>
      </c>
      <c r="L125">
        <v>0.6110330612035481</v>
      </c>
      <c r="M125">
        <v>12.52</v>
      </c>
      <c r="N125">
        <v>10.28</v>
      </c>
    </row>
    <row r="126" spans="1:14">
      <c r="A126" s="1" t="s">
        <v>138</v>
      </c>
      <c r="B126">
        <f>HYPERLINK("https://www.suredividend.com/sure-analysis-research-database/","Hilltop Holdings Inc")</f>
        <v>0</v>
      </c>
      <c r="C126" t="s">
        <v>287</v>
      </c>
      <c r="D126">
        <v>25.28</v>
      </c>
      <c r="E126">
        <v>0.022385512864595</v>
      </c>
      <c r="F126">
        <v>0.25</v>
      </c>
      <c r="G126">
        <v>0.2011244339814313</v>
      </c>
      <c r="H126">
        <v>0.565905765216975</v>
      </c>
      <c r="I126">
        <v>1632.489698</v>
      </c>
      <c r="J126">
        <v>7.751613002089269</v>
      </c>
      <c r="K126">
        <v>0.2103738904152324</v>
      </c>
      <c r="L126">
        <v>0.8249664050784211</v>
      </c>
      <c r="M126">
        <v>37.78</v>
      </c>
      <c r="N126">
        <v>24.18</v>
      </c>
    </row>
    <row r="127" spans="1:14">
      <c r="A127" s="1" t="s">
        <v>139</v>
      </c>
      <c r="B127">
        <f>HYPERLINK("https://www.suredividend.com/sure-analysis-research-database/","Heartland Financial USA, Inc.")</f>
        <v>0</v>
      </c>
      <c r="C127" t="s">
        <v>287</v>
      </c>
      <c r="D127">
        <v>42.82</v>
      </c>
      <c r="E127">
        <v>0.02499846067707</v>
      </c>
      <c r="F127">
        <v>0.08000000000000007</v>
      </c>
      <c r="G127">
        <v>0.3099452512356213</v>
      </c>
      <c r="H127">
        <v>1.070434086192151</v>
      </c>
      <c r="I127">
        <v>1817.262345</v>
      </c>
      <c r="J127">
        <v>9.44444508034675</v>
      </c>
      <c r="K127">
        <v>0.2362989152742055</v>
      </c>
      <c r="L127">
        <v>0.6701905630832371</v>
      </c>
      <c r="M127">
        <v>53.04</v>
      </c>
      <c r="N127">
        <v>39.04</v>
      </c>
    </row>
    <row r="128" spans="1:14">
      <c r="A128" s="1" t="s">
        <v>140</v>
      </c>
      <c r="B128">
        <f>HYPERLINK("https://www.suredividend.com/sure-analysis-research-database/","Hancock Whitney Corp.")</f>
        <v>0</v>
      </c>
      <c r="C128" t="s">
        <v>287</v>
      </c>
      <c r="D128">
        <v>47.24</v>
      </c>
      <c r="E128">
        <v>0.022678360820297</v>
      </c>
      <c r="F128">
        <v>0</v>
      </c>
      <c r="G128">
        <v>0.02383625553960966</v>
      </c>
      <c r="H128">
        <v>1.071325765150842</v>
      </c>
      <c r="I128">
        <v>4049.220391</v>
      </c>
      <c r="J128">
        <v>8.04097994030657</v>
      </c>
      <c r="K128">
        <v>0.1850303566754477</v>
      </c>
      <c r="L128">
        <v>0.9377095369306401</v>
      </c>
      <c r="M128">
        <v>58.88</v>
      </c>
      <c r="N128">
        <v>41.39</v>
      </c>
    </row>
    <row r="129" spans="1:14">
      <c r="A129" s="1" t="s">
        <v>141</v>
      </c>
      <c r="B129">
        <f>HYPERLINK("https://www.suredividend.com/sure-analysis-research-database/","Independent Bank Corporation (Ionia, MI)")</f>
        <v>0</v>
      </c>
      <c r="C129" t="s">
        <v>287</v>
      </c>
      <c r="D129">
        <v>19.34</v>
      </c>
      <c r="E129">
        <v>0.044292371023857</v>
      </c>
      <c r="H129">
        <v>0.856614455601396</v>
      </c>
      <c r="I129">
        <v>407.218282</v>
      </c>
      <c r="J129">
        <v>0</v>
      </c>
      <c r="K129" t="s">
        <v>289</v>
      </c>
      <c r="L129">
        <v>0.5785787696507251</v>
      </c>
      <c r="M129">
        <v>25.21</v>
      </c>
      <c r="N129">
        <v>17.68</v>
      </c>
    </row>
    <row r="130" spans="1:14">
      <c r="A130" s="1" t="s">
        <v>142</v>
      </c>
      <c r="B130">
        <f>HYPERLINK("https://www.suredividend.com/sure-analysis-research-database/","International Bancshares Corp.")</f>
        <v>0</v>
      </c>
      <c r="C130" t="s">
        <v>287</v>
      </c>
      <c r="D130">
        <v>44.52</v>
      </c>
      <c r="E130">
        <v>0.02677697544793</v>
      </c>
      <c r="H130">
        <v>1.192110946941863</v>
      </c>
      <c r="I130">
        <v>2771.019405</v>
      </c>
      <c r="J130">
        <v>12.44904018168014</v>
      </c>
      <c r="K130">
        <v>0.3396327484164852</v>
      </c>
      <c r="L130">
        <v>0.7357624153461001</v>
      </c>
      <c r="M130">
        <v>46.03</v>
      </c>
      <c r="N130">
        <v>37.5</v>
      </c>
    </row>
    <row r="131" spans="1:14">
      <c r="A131" s="1" t="s">
        <v>143</v>
      </c>
      <c r="B131">
        <f>HYPERLINK("https://www.suredividend.com/sure-analysis-research-database/","Independent Bank Group Inc")</f>
        <v>0</v>
      </c>
      <c r="C131" t="s">
        <v>287</v>
      </c>
      <c r="D131">
        <v>63.96</v>
      </c>
      <c r="E131">
        <v>0.02326854515778</v>
      </c>
      <c r="F131">
        <v>0.1176470588235294</v>
      </c>
      <c r="G131">
        <v>0.3060407249698005</v>
      </c>
      <c r="H131">
        <v>1.488256148291656</v>
      </c>
      <c r="I131">
        <v>2633.158367</v>
      </c>
      <c r="J131">
        <v>12.66532164903826</v>
      </c>
      <c r="K131">
        <v>0.3031071585115389</v>
      </c>
      <c r="L131">
        <v>0.705574754877616</v>
      </c>
      <c r="M131">
        <v>78.42</v>
      </c>
      <c r="N131">
        <v>61.16</v>
      </c>
    </row>
    <row r="132" spans="1:14">
      <c r="A132" s="1" t="s">
        <v>144</v>
      </c>
      <c r="B132">
        <f>HYPERLINK("https://www.suredividend.com/sure-analysis-ICE/","Intercontinental Exchange Inc")</f>
        <v>0</v>
      </c>
      <c r="C132" t="s">
        <v>287</v>
      </c>
      <c r="D132">
        <v>90.26000000000001</v>
      </c>
      <c r="E132">
        <v>0.01684023930866386</v>
      </c>
      <c r="F132">
        <v>0.1515151515151514</v>
      </c>
      <c r="G132">
        <v>0.1369744888101381</v>
      </c>
      <c r="H132">
        <v>1.46212091965101</v>
      </c>
      <c r="I132">
        <v>50406.439389</v>
      </c>
      <c r="J132">
        <v>14.94852888152432</v>
      </c>
      <c r="K132">
        <v>0.244501826028597</v>
      </c>
      <c r="L132">
        <v>0.7754930306795981</v>
      </c>
      <c r="M132">
        <v>137.97</v>
      </c>
      <c r="N132">
        <v>89.20999999999999</v>
      </c>
    </row>
    <row r="133" spans="1:14">
      <c r="A133" s="1" t="s">
        <v>145</v>
      </c>
      <c r="B133">
        <f>HYPERLINK("https://www.suredividend.com/sure-analysis-research-database/","Independent Bank Corp.")</f>
        <v>0</v>
      </c>
      <c r="C133" t="s">
        <v>287</v>
      </c>
      <c r="D133">
        <v>77.51000000000001</v>
      </c>
      <c r="E133">
        <v>0.025686986658922</v>
      </c>
      <c r="F133">
        <v>0.0625</v>
      </c>
      <c r="G133">
        <v>0.09770094871374502</v>
      </c>
      <c r="H133">
        <v>1.990998335933077</v>
      </c>
      <c r="I133">
        <v>3625.840212</v>
      </c>
      <c r="J133">
        <v>23.15617511904306</v>
      </c>
      <c r="K133">
        <v>0.5323524962387907</v>
      </c>
      <c r="L133">
        <v>0.615653594713185</v>
      </c>
      <c r="M133">
        <v>91.2</v>
      </c>
      <c r="N133">
        <v>73.65000000000001</v>
      </c>
    </row>
    <row r="134" spans="1:14">
      <c r="A134" s="1" t="s">
        <v>146</v>
      </c>
      <c r="B134">
        <f>HYPERLINK("https://www.suredividend.com/sure-analysis-research-database/","Investors Bancorp Inc")</f>
        <v>0</v>
      </c>
      <c r="C134" t="s">
        <v>287</v>
      </c>
      <c r="D134">
        <v>13.87</v>
      </c>
      <c r="E134">
        <v>0</v>
      </c>
      <c r="H134">
        <v>0.57999999821186</v>
      </c>
      <c r="I134">
        <v>0</v>
      </c>
      <c r="J134">
        <v>0</v>
      </c>
      <c r="K134">
        <v>0.4360902242194436</v>
      </c>
    </row>
    <row r="135" spans="1:14">
      <c r="A135" s="1" t="s">
        <v>147</v>
      </c>
      <c r="B135">
        <f>HYPERLINK("https://www.suredividend.com/sure-analysis-research-database/","Invesco Mortgage Capital Inc")</f>
        <v>0</v>
      </c>
      <c r="C135" t="s">
        <v>288</v>
      </c>
      <c r="D135">
        <v>9.880000000000001</v>
      </c>
      <c r="E135">
        <v>0.310200493314527</v>
      </c>
      <c r="F135">
        <v>6.222222222222222</v>
      </c>
      <c r="G135">
        <v>0.09127150018383667</v>
      </c>
      <c r="H135">
        <v>3.064780873947535</v>
      </c>
      <c r="I135">
        <v>326.280262</v>
      </c>
      <c r="J135" t="s">
        <v>289</v>
      </c>
      <c r="K135" t="s">
        <v>289</v>
      </c>
      <c r="L135">
        <v>1.301907648368862</v>
      </c>
      <c r="M135">
        <v>28.08</v>
      </c>
      <c r="N135">
        <v>8.56</v>
      </c>
    </row>
    <row r="136" spans="1:14">
      <c r="A136" s="1" t="s">
        <v>148</v>
      </c>
      <c r="B136">
        <f>HYPERLINK("https://www.suredividend.com/sure-analysis-IVZ/","Invesco Ltd")</f>
        <v>0</v>
      </c>
      <c r="C136" t="s">
        <v>287</v>
      </c>
      <c r="D136">
        <v>14.43</v>
      </c>
      <c r="E136">
        <v>0.05197505197505198</v>
      </c>
      <c r="F136">
        <v>0.1029411764705881</v>
      </c>
      <c r="G136">
        <v>-0.08352493195423849</v>
      </c>
      <c r="H136">
        <v>0.7049600746215761</v>
      </c>
      <c r="I136">
        <v>6564.786105</v>
      </c>
      <c r="J136">
        <v>6.103371239085161</v>
      </c>
      <c r="K136">
        <v>0.3038621011299897</v>
      </c>
      <c r="L136">
        <v>1.363469078680858</v>
      </c>
      <c r="M136">
        <v>25.91</v>
      </c>
      <c r="N136">
        <v>13.56</v>
      </c>
    </row>
    <row r="137" spans="1:14">
      <c r="A137" s="1" t="s">
        <v>149</v>
      </c>
      <c r="B137">
        <f>HYPERLINK("https://www.suredividend.com/sure-analysis-JPM/","JPMorgan Chase &amp; Co.")</f>
        <v>0</v>
      </c>
      <c r="C137" t="s">
        <v>287</v>
      </c>
      <c r="D137">
        <v>104.99</v>
      </c>
      <c r="E137">
        <v>0.03809886655871988</v>
      </c>
      <c r="F137">
        <v>0</v>
      </c>
      <c r="G137">
        <v>0.1229551070568209</v>
      </c>
      <c r="H137">
        <v>3.966104476302959</v>
      </c>
      <c r="I137">
        <v>307890.775226</v>
      </c>
      <c r="J137">
        <v>8.277523798959566</v>
      </c>
      <c r="K137">
        <v>0.318051682141376</v>
      </c>
      <c r="L137">
        <v>0.8826933460223261</v>
      </c>
      <c r="M137">
        <v>169.15</v>
      </c>
      <c r="N137">
        <v>103.47</v>
      </c>
    </row>
    <row r="138" spans="1:14">
      <c r="A138" s="1" t="s">
        <v>150</v>
      </c>
      <c r="B138">
        <f>HYPERLINK("https://www.suredividend.com/sure-analysis-research-database/","James River Group Holdings Ltd")</f>
        <v>0</v>
      </c>
      <c r="C138" t="s">
        <v>287</v>
      </c>
      <c r="D138">
        <v>22.5</v>
      </c>
      <c r="E138">
        <v>0.019901100390996</v>
      </c>
      <c r="F138">
        <v>-0.8333333333333334</v>
      </c>
      <c r="G138">
        <v>-0.3690426555198068</v>
      </c>
      <c r="H138">
        <v>0.447774758797426</v>
      </c>
      <c r="I138">
        <v>842.634855</v>
      </c>
      <c r="J138" t="s">
        <v>289</v>
      </c>
      <c r="K138" t="s">
        <v>289</v>
      </c>
      <c r="L138">
        <v>0.6093302119182701</v>
      </c>
      <c r="M138">
        <v>38.85</v>
      </c>
      <c r="N138">
        <v>19.63</v>
      </c>
    </row>
    <row r="139" spans="1:14">
      <c r="A139" s="1" t="s">
        <v>151</v>
      </c>
      <c r="B139">
        <f>HYPERLINK("https://www.suredividend.com/sure-analysis-KEY/","Keycorp")</f>
        <v>0</v>
      </c>
      <c r="C139" t="s">
        <v>287</v>
      </c>
      <c r="D139">
        <v>15.94</v>
      </c>
      <c r="E139">
        <v>0.04893350062735258</v>
      </c>
      <c r="F139">
        <v>0.05405405405405417</v>
      </c>
      <c r="G139">
        <v>0.1317983656310018</v>
      </c>
      <c r="H139">
        <v>0.7685600758058251</v>
      </c>
      <c r="I139">
        <v>14863.585652</v>
      </c>
      <c r="J139">
        <v>6.916512634648673</v>
      </c>
      <c r="K139">
        <v>0.3356157536269979</v>
      </c>
      <c r="L139">
        <v>0.9904980274091041</v>
      </c>
      <c r="M139">
        <v>26.41</v>
      </c>
      <c r="N139">
        <v>15.74</v>
      </c>
    </row>
    <row r="140" spans="1:14">
      <c r="A140" s="1" t="s">
        <v>152</v>
      </c>
      <c r="B140">
        <f>HYPERLINK("https://www.suredividend.com/sure-analysis-research-database/","Kemper Corporation")</f>
        <v>0</v>
      </c>
      <c r="C140" t="s">
        <v>287</v>
      </c>
      <c r="D140">
        <v>43.77</v>
      </c>
      <c r="E140">
        <v>0.028052877959075</v>
      </c>
      <c r="F140">
        <v>0</v>
      </c>
      <c r="G140">
        <v>0.05251935381426631</v>
      </c>
      <c r="H140">
        <v>1.227874468268725</v>
      </c>
      <c r="I140">
        <v>2794.799195</v>
      </c>
      <c r="J140" t="s">
        <v>289</v>
      </c>
      <c r="K140" t="s">
        <v>289</v>
      </c>
      <c r="L140">
        <v>0.711398704036554</v>
      </c>
      <c r="M140">
        <v>68.94</v>
      </c>
      <c r="N140">
        <v>40.65</v>
      </c>
    </row>
    <row r="141" spans="1:14">
      <c r="A141" s="1" t="s">
        <v>153</v>
      </c>
      <c r="B141">
        <f>HYPERLINK("https://www.suredividend.com/sure-analysis-research-database/","Kinsale Capital Group Inc")</f>
        <v>0</v>
      </c>
      <c r="C141" t="s">
        <v>287</v>
      </c>
      <c r="D141">
        <v>271.95</v>
      </c>
      <c r="E141">
        <v>0.000403795310631</v>
      </c>
      <c r="F141">
        <v>0.1818181818181819</v>
      </c>
      <c r="G141">
        <v>0.1672353193296932</v>
      </c>
      <c r="H141">
        <v>0.109812134726186</v>
      </c>
      <c r="I141">
        <v>6228.690586</v>
      </c>
      <c r="J141">
        <v>43.30712517625464</v>
      </c>
      <c r="K141">
        <v>0.01762634586295121</v>
      </c>
      <c r="L141">
        <v>0.861057203260931</v>
      </c>
      <c r="M141">
        <v>285.12</v>
      </c>
      <c r="N141">
        <v>160.4</v>
      </c>
    </row>
    <row r="142" spans="1:14">
      <c r="A142" s="1" t="s">
        <v>154</v>
      </c>
      <c r="B142">
        <f>HYPERLINK("https://www.suredividend.com/sure-analysis-KREF/","KKR Real Estate Finance Trust Inc")</f>
        <v>0</v>
      </c>
      <c r="C142" t="s">
        <v>288</v>
      </c>
      <c r="D142">
        <v>16.43</v>
      </c>
      <c r="E142">
        <v>0.1046865489957395</v>
      </c>
      <c r="F142">
        <v>0</v>
      </c>
      <c r="G142">
        <v>0.03051269507716325</v>
      </c>
      <c r="H142">
        <v>1.660023743359206</v>
      </c>
      <c r="I142">
        <v>1137.821664</v>
      </c>
      <c r="J142">
        <v>9.777032092595617</v>
      </c>
      <c r="K142">
        <v>0.9021868170430468</v>
      </c>
      <c r="L142">
        <v>0.655731466192076</v>
      </c>
      <c r="M142">
        <v>21.39</v>
      </c>
      <c r="N142">
        <v>15.68</v>
      </c>
    </row>
    <row r="143" spans="1:14">
      <c r="A143" s="1" t="s">
        <v>155</v>
      </c>
      <c r="B143">
        <f>HYPERLINK("https://www.suredividend.com/sure-analysis-research-database/","Loews Corp.")</f>
        <v>0</v>
      </c>
      <c r="C143" t="s">
        <v>287</v>
      </c>
      <c r="D143">
        <v>51.43</v>
      </c>
      <c r="E143">
        <v>0.004854712475487</v>
      </c>
      <c r="F143">
        <v>0</v>
      </c>
      <c r="G143">
        <v>0</v>
      </c>
      <c r="H143">
        <v>0.249677862614322</v>
      </c>
      <c r="I143">
        <v>12391.92185</v>
      </c>
      <c r="J143">
        <v>11.46338746576318</v>
      </c>
      <c r="K143">
        <v>0.05792989851840418</v>
      </c>
      <c r="L143">
        <v>0.7047782615228261</v>
      </c>
      <c r="M143">
        <v>68.06</v>
      </c>
      <c r="N143">
        <v>49.36</v>
      </c>
    </row>
    <row r="144" spans="1:14">
      <c r="A144" s="1" t="s">
        <v>156</v>
      </c>
      <c r="B144">
        <f>HYPERLINK("https://www.suredividend.com/sure-analysis-research-database/","Lakeland Bancorp, Inc.")</f>
        <v>0</v>
      </c>
      <c r="C144" t="s">
        <v>287</v>
      </c>
      <c r="D144">
        <v>16.03</v>
      </c>
      <c r="E144">
        <v>0.034477332090454</v>
      </c>
      <c r="H144">
        <v>0.552671633409984</v>
      </c>
      <c r="I144">
        <v>1038.768638</v>
      </c>
      <c r="J144">
        <v>11.75410057267327</v>
      </c>
      <c r="K144">
        <v>0.3612232898104471</v>
      </c>
      <c r="L144">
        <v>0.5739103284655861</v>
      </c>
      <c r="M144">
        <v>20.16</v>
      </c>
      <c r="N144">
        <v>13.78</v>
      </c>
    </row>
    <row r="145" spans="1:14">
      <c r="A145" s="1" t="s">
        <v>157</v>
      </c>
      <c r="B145">
        <f>HYPERLINK("https://www.suredividend.com/sure-analysis-research-database/","Lakeland Financial Corp.")</f>
        <v>0</v>
      </c>
      <c r="C145" t="s">
        <v>287</v>
      </c>
      <c r="D145">
        <v>73.83</v>
      </c>
      <c r="E145">
        <v>0.020696175758187</v>
      </c>
      <c r="F145">
        <v>0.1764705882352942</v>
      </c>
      <c r="G145">
        <v>0.1270092020979254</v>
      </c>
      <c r="H145">
        <v>1.527998656227002</v>
      </c>
      <c r="I145">
        <v>1871.713205</v>
      </c>
      <c r="J145">
        <v>19.15442763756562</v>
      </c>
      <c r="K145">
        <v>0.4010495160700793</v>
      </c>
      <c r="L145">
        <v>0.406086912458579</v>
      </c>
      <c r="M145">
        <v>84.36</v>
      </c>
      <c r="N145">
        <v>63.68</v>
      </c>
    </row>
    <row r="146" spans="1:14">
      <c r="A146" s="1" t="s">
        <v>158</v>
      </c>
      <c r="B146">
        <f>HYPERLINK("https://www.suredividend.com/sure-analysis-research-database/","Lemonade Inc")</f>
        <v>0</v>
      </c>
      <c r="C146" t="s">
        <v>289</v>
      </c>
      <c r="D146">
        <v>21.38</v>
      </c>
      <c r="E146">
        <v>0</v>
      </c>
      <c r="H146">
        <v>0</v>
      </c>
      <c r="I146">
        <v>1474.056244</v>
      </c>
      <c r="J146" t="s">
        <v>289</v>
      </c>
      <c r="K146">
        <v>-0</v>
      </c>
      <c r="L146">
        <v>2.266548309492314</v>
      </c>
      <c r="M146">
        <v>79.54000000000001</v>
      </c>
      <c r="N146">
        <v>15.99</v>
      </c>
    </row>
    <row r="147" spans="1:14">
      <c r="A147" s="1" t="s">
        <v>159</v>
      </c>
      <c r="B147">
        <f>HYPERLINK("https://www.suredividend.com/sure-analysis-LNC/","Lincoln National Corp.")</f>
        <v>0</v>
      </c>
      <c r="C147" t="s">
        <v>287</v>
      </c>
      <c r="D147">
        <v>45.85</v>
      </c>
      <c r="E147">
        <v>0.03925845147219193</v>
      </c>
      <c r="F147">
        <v>0</v>
      </c>
      <c r="G147">
        <v>0.06399531281508364</v>
      </c>
      <c r="H147">
        <v>1.775999132195255</v>
      </c>
      <c r="I147">
        <v>7804.865447</v>
      </c>
      <c r="J147">
        <v>8.869165280738637</v>
      </c>
      <c r="K147">
        <v>0.363934248400667</v>
      </c>
      <c r="L147">
        <v>1.382418734203244</v>
      </c>
      <c r="M147">
        <v>75.12</v>
      </c>
      <c r="N147">
        <v>42.61</v>
      </c>
    </row>
    <row r="148" spans="1:14">
      <c r="A148" s="1" t="s">
        <v>160</v>
      </c>
      <c r="B148">
        <f>HYPERLINK("https://www.suredividend.com/sure-analysis-research-database/","Live Oak Bancshares Inc")</f>
        <v>0</v>
      </c>
      <c r="C148" t="s">
        <v>287</v>
      </c>
      <c r="D148">
        <v>33.22</v>
      </c>
      <c r="E148">
        <v>0.003608112239814</v>
      </c>
      <c r="F148">
        <v>0</v>
      </c>
      <c r="G148">
        <v>0</v>
      </c>
      <c r="H148">
        <v>0.119861488606641</v>
      </c>
      <c r="I148">
        <v>1455.07892</v>
      </c>
      <c r="J148">
        <v>7.441564741886321</v>
      </c>
      <c r="K148">
        <v>0.027681637091603</v>
      </c>
      <c r="L148">
        <v>1.527116292420824</v>
      </c>
      <c r="M148">
        <v>99.65000000000001</v>
      </c>
      <c r="N148">
        <v>30.21</v>
      </c>
    </row>
    <row r="149" spans="1:14">
      <c r="A149" s="1" t="s">
        <v>161</v>
      </c>
      <c r="B149">
        <f>HYPERLINK("https://www.suredividend.com/sure-analysis-research-database/","MBIA Inc.")</f>
        <v>0</v>
      </c>
      <c r="C149" t="s">
        <v>287</v>
      </c>
      <c r="D149">
        <v>9.6</v>
      </c>
      <c r="E149">
        <v>0</v>
      </c>
      <c r="H149">
        <v>0</v>
      </c>
      <c r="I149">
        <v>527.039165</v>
      </c>
      <c r="J149" t="s">
        <v>289</v>
      </c>
      <c r="K149">
        <v>-0</v>
      </c>
      <c r="L149">
        <v>1.380662338110527</v>
      </c>
      <c r="M149">
        <v>17.9</v>
      </c>
      <c r="N149">
        <v>8.91</v>
      </c>
    </row>
    <row r="150" spans="1:14">
      <c r="A150" s="1" t="s">
        <v>162</v>
      </c>
      <c r="B150">
        <f>HYPERLINK("https://www.suredividend.com/sure-analysis-MCO/","Moody`s Corp.")</f>
        <v>0</v>
      </c>
      <c r="C150" t="s">
        <v>287</v>
      </c>
      <c r="D150">
        <v>243.07</v>
      </c>
      <c r="E150">
        <v>0.01151931542354054</v>
      </c>
      <c r="F150">
        <v>0.1290322580645162</v>
      </c>
      <c r="G150">
        <v>0.1299595283513661</v>
      </c>
      <c r="H150">
        <v>2.710962296713377</v>
      </c>
      <c r="I150">
        <v>44603.345</v>
      </c>
      <c r="J150">
        <v>25.84203070683662</v>
      </c>
      <c r="K150">
        <v>0.2930770050500948</v>
      </c>
      <c r="L150">
        <v>1.050315281393158</v>
      </c>
      <c r="M150">
        <v>404.5</v>
      </c>
      <c r="N150">
        <v>240.99</v>
      </c>
    </row>
    <row r="151" spans="1:14">
      <c r="A151" s="1" t="s">
        <v>163</v>
      </c>
      <c r="B151">
        <f>HYPERLINK("https://www.suredividend.com/sure-analysis-MCY/","Mercury General Corp.")</f>
        <v>0</v>
      </c>
      <c r="C151" t="s">
        <v>287</v>
      </c>
      <c r="D151">
        <v>29.26</v>
      </c>
      <c r="E151">
        <v>0.04340396445659604</v>
      </c>
      <c r="F151">
        <v>-0.4980237154150198</v>
      </c>
      <c r="G151">
        <v>-0.1266813345136043</v>
      </c>
      <c r="H151">
        <v>2.179519242702912</v>
      </c>
      <c r="I151">
        <v>1620.159176</v>
      </c>
      <c r="J151" t="s">
        <v>289</v>
      </c>
      <c r="K151" t="s">
        <v>289</v>
      </c>
      <c r="L151">
        <v>0.447435857199581</v>
      </c>
      <c r="M151">
        <v>54.95</v>
      </c>
      <c r="N151">
        <v>27.89</v>
      </c>
    </row>
    <row r="152" spans="1:14">
      <c r="A152" s="1" t="s">
        <v>164</v>
      </c>
      <c r="B152">
        <f>HYPERLINK("https://www.suredividend.com/sure-analysis-MET/","Metlife Inc")</f>
        <v>0</v>
      </c>
      <c r="C152" t="s">
        <v>287</v>
      </c>
      <c r="D152">
        <v>63.39</v>
      </c>
      <c r="E152">
        <v>0.03155071777882947</v>
      </c>
      <c r="F152">
        <v>0.04166666666666674</v>
      </c>
      <c r="G152">
        <v>0.04563955259127317</v>
      </c>
      <c r="H152">
        <v>1.93812832965478</v>
      </c>
      <c r="I152">
        <v>51549.123649</v>
      </c>
      <c r="J152">
        <v>15.13479848770992</v>
      </c>
      <c r="K152">
        <v>0.4761986067947862</v>
      </c>
      <c r="L152">
        <v>0.8352767776713881</v>
      </c>
      <c r="M152">
        <v>72.06</v>
      </c>
      <c r="N152">
        <v>55.79</v>
      </c>
    </row>
    <row r="153" spans="1:14">
      <c r="A153" s="1" t="s">
        <v>165</v>
      </c>
      <c r="B153">
        <f>HYPERLINK("https://www.suredividend.com/sure-analysis-research-database/","Metromile Inc")</f>
        <v>0</v>
      </c>
      <c r="C153" t="s">
        <v>289</v>
      </c>
      <c r="D153">
        <v>1.05</v>
      </c>
      <c r="E153">
        <v>0</v>
      </c>
      <c r="H153">
        <v>0</v>
      </c>
      <c r="I153">
        <v>0</v>
      </c>
      <c r="J153">
        <v>0</v>
      </c>
      <c r="K153" t="s">
        <v>289</v>
      </c>
    </row>
    <row r="154" spans="1:14">
      <c r="A154" s="1" t="s">
        <v>166</v>
      </c>
      <c r="B154">
        <f>HYPERLINK("https://www.suredividend.com/sure-analysis-research-database/","Markel Corp")</f>
        <v>0</v>
      </c>
      <c r="C154" t="s">
        <v>287</v>
      </c>
      <c r="D154">
        <v>1159.38</v>
      </c>
      <c r="E154">
        <v>0</v>
      </c>
      <c r="H154">
        <v>0</v>
      </c>
      <c r="I154">
        <v>15681.089846</v>
      </c>
      <c r="J154">
        <v>450.4765827578283</v>
      </c>
      <c r="K154">
        <v>0</v>
      </c>
      <c r="L154">
        <v>0.6581451117685601</v>
      </c>
      <c r="M154">
        <v>1519.25</v>
      </c>
      <c r="N154">
        <v>1064.09</v>
      </c>
    </row>
    <row r="155" spans="1:14">
      <c r="A155" s="1" t="s">
        <v>167</v>
      </c>
      <c r="B155">
        <f>HYPERLINK("https://www.suredividend.com/sure-analysis-MKTX/","MarketAxess Holdings Inc.")</f>
        <v>0</v>
      </c>
      <c r="C155" t="s">
        <v>287</v>
      </c>
      <c r="D155">
        <v>232.81</v>
      </c>
      <c r="E155">
        <v>0.01202697478630643</v>
      </c>
      <c r="F155">
        <v>0.06060606060606055</v>
      </c>
      <c r="G155">
        <v>0.162296205618625</v>
      </c>
      <c r="H155">
        <v>2.74977460133887</v>
      </c>
      <c r="I155">
        <v>8762.970262000001</v>
      </c>
      <c r="J155">
        <v>36.23547665952678</v>
      </c>
      <c r="K155">
        <v>0.4309991538148699</v>
      </c>
      <c r="L155">
        <v>0.7980993228463481</v>
      </c>
      <c r="M155">
        <v>420.32</v>
      </c>
      <c r="N155">
        <v>217.44</v>
      </c>
    </row>
    <row r="156" spans="1:14">
      <c r="A156" s="1" t="s">
        <v>168</v>
      </c>
      <c r="B156">
        <f>HYPERLINK("https://www.suredividend.com/sure-analysis-MMC/","Marsh &amp; McLennan Cos., Inc.")</f>
        <v>0</v>
      </c>
      <c r="C156" t="s">
        <v>287</v>
      </c>
      <c r="D156">
        <v>153.99</v>
      </c>
      <c r="E156">
        <v>0.01532567049808429</v>
      </c>
      <c r="F156">
        <v>0.1028037383177569</v>
      </c>
      <c r="G156">
        <v>0.09487401536266371</v>
      </c>
      <c r="H156">
        <v>2.238152047635877</v>
      </c>
      <c r="I156">
        <v>77289.694359</v>
      </c>
      <c r="J156">
        <v>22.88031212515098</v>
      </c>
      <c r="K156">
        <v>0.3380894331776249</v>
      </c>
      <c r="L156">
        <v>0.8471037207852401</v>
      </c>
      <c r="M156">
        <v>181.77</v>
      </c>
      <c r="N156">
        <v>141.29</v>
      </c>
    </row>
    <row r="157" spans="1:14">
      <c r="A157" s="1" t="s">
        <v>169</v>
      </c>
      <c r="B157">
        <f>HYPERLINK("https://www.suredividend.com/sure-analysis-MS/","Morgan Stanley")</f>
        <v>0</v>
      </c>
      <c r="C157" t="s">
        <v>287</v>
      </c>
      <c r="D157">
        <v>78.41</v>
      </c>
      <c r="E157">
        <v>0.03953577349827828</v>
      </c>
      <c r="F157">
        <v>0.107142857142857</v>
      </c>
      <c r="G157">
        <v>0.2539272451403496</v>
      </c>
      <c r="H157">
        <v>2.838708589693471</v>
      </c>
      <c r="I157">
        <v>134616.350732</v>
      </c>
      <c r="J157">
        <v>10.26900226805019</v>
      </c>
      <c r="K157">
        <v>0.3830915775564738</v>
      </c>
      <c r="L157">
        <v>1.03342738829753</v>
      </c>
      <c r="M157">
        <v>107.77</v>
      </c>
      <c r="N157">
        <v>71.37</v>
      </c>
    </row>
    <row r="158" spans="1:14">
      <c r="A158" s="1" t="s">
        <v>170</v>
      </c>
      <c r="B158">
        <f>HYPERLINK("https://www.suredividend.com/sure-analysis-research-database/","Midland States Bancorp Inc")</f>
        <v>0</v>
      </c>
      <c r="C158" t="s">
        <v>287</v>
      </c>
      <c r="D158">
        <v>24.07</v>
      </c>
      <c r="E158">
        <v>0.047038363484654</v>
      </c>
      <c r="F158">
        <v>0.03571428571428559</v>
      </c>
      <c r="G158">
        <v>0.07714358779274311</v>
      </c>
      <c r="H158">
        <v>1.132213409075636</v>
      </c>
      <c r="I158">
        <v>531.162896</v>
      </c>
      <c r="J158">
        <v>6.227946764219635</v>
      </c>
      <c r="K158">
        <v>0.2971688737731328</v>
      </c>
      <c r="L158">
        <v>0.562645765123863</v>
      </c>
      <c r="M158">
        <v>29.83</v>
      </c>
      <c r="N158">
        <v>22.83</v>
      </c>
    </row>
    <row r="159" spans="1:14">
      <c r="A159" s="1" t="s">
        <v>171</v>
      </c>
      <c r="B159">
        <f>HYPERLINK("https://www.suredividend.com/sure-analysis-research-database/","MSCI Inc")</f>
        <v>0</v>
      </c>
      <c r="C159" t="s">
        <v>287</v>
      </c>
      <c r="D159">
        <v>406.92</v>
      </c>
      <c r="E159">
        <v>0.010701942814039</v>
      </c>
      <c r="F159">
        <v>0.2019230769230769</v>
      </c>
      <c r="G159">
        <v>0.2688938231296834</v>
      </c>
      <c r="H159">
        <v>4.3548345698889</v>
      </c>
      <c r="I159">
        <v>32758.256345</v>
      </c>
      <c r="J159">
        <v>40.80749366216922</v>
      </c>
      <c r="K159">
        <v>0.448489657043141</v>
      </c>
      <c r="L159">
        <v>1.344037983230854</v>
      </c>
      <c r="M159">
        <v>675.08</v>
      </c>
      <c r="N159">
        <v>374.48</v>
      </c>
    </row>
    <row r="160" spans="1:14">
      <c r="A160" s="1" t="s">
        <v>172</v>
      </c>
      <c r="B160">
        <f>HYPERLINK("https://www.suredividend.com/sure-analysis-MTB/","M &amp; T Bank Corp")</f>
        <v>0</v>
      </c>
      <c r="C160" t="s">
        <v>287</v>
      </c>
      <c r="D160">
        <v>181.28</v>
      </c>
      <c r="E160">
        <v>0.0264783759929391</v>
      </c>
      <c r="F160">
        <v>0.09090909090909083</v>
      </c>
      <c r="G160">
        <v>0.09856054330611763</v>
      </c>
      <c r="H160">
        <v>4.768165414540777</v>
      </c>
      <c r="I160">
        <v>32524.795336</v>
      </c>
      <c r="J160">
        <v>22.55604047005628</v>
      </c>
      <c r="K160">
        <v>0.4674671975039977</v>
      </c>
      <c r="L160">
        <v>0.8796805980434881</v>
      </c>
      <c r="M160">
        <v>192.15</v>
      </c>
      <c r="N160">
        <v>139.59</v>
      </c>
    </row>
    <row r="161" spans="1:14">
      <c r="A161" s="1" t="s">
        <v>173</v>
      </c>
      <c r="B161">
        <f>HYPERLINK("https://www.suredividend.com/sure-analysis-research-database/","National Bank Holdings Corp")</f>
        <v>0</v>
      </c>
      <c r="C161" t="s">
        <v>287</v>
      </c>
      <c r="D161">
        <v>37.43</v>
      </c>
      <c r="E161">
        <v>0.024112324101978</v>
      </c>
      <c r="F161">
        <v>0.04545454545454541</v>
      </c>
      <c r="G161">
        <v>0.2064159359821514</v>
      </c>
      <c r="H161">
        <v>0.9025242911370701</v>
      </c>
      <c r="I161">
        <v>1125.827138</v>
      </c>
      <c r="J161">
        <v>13.8754607987626</v>
      </c>
      <c r="K161">
        <v>0.3418652617943447</v>
      </c>
      <c r="L161">
        <v>0.6400500417227231</v>
      </c>
      <c r="M161">
        <v>47.45</v>
      </c>
      <c r="N161">
        <v>35.63</v>
      </c>
    </row>
    <row r="162" spans="1:14">
      <c r="A162" s="1" t="s">
        <v>174</v>
      </c>
      <c r="B162">
        <f>HYPERLINK("https://www.suredividend.com/sure-analysis-research-database/","NBT Bancorp. Inc.")</f>
        <v>0</v>
      </c>
      <c r="C162" t="s">
        <v>287</v>
      </c>
      <c r="D162">
        <v>39.86</v>
      </c>
      <c r="E162">
        <v>0.028284467510658</v>
      </c>
      <c r="F162">
        <v>0.0714285714285714</v>
      </c>
      <c r="G162">
        <v>0.05457794330579446</v>
      </c>
      <c r="H162">
        <v>1.12741887497485</v>
      </c>
      <c r="I162">
        <v>1707.558953</v>
      </c>
      <c r="J162">
        <v>11.26031331671546</v>
      </c>
      <c r="K162">
        <v>0.3230426575859169</v>
      </c>
      <c r="L162">
        <v>0.474254327635007</v>
      </c>
      <c r="M162">
        <v>42.3</v>
      </c>
      <c r="N162">
        <v>34.06</v>
      </c>
    </row>
    <row r="163" spans="1:14">
      <c r="A163" s="1" t="s">
        <v>175</v>
      </c>
      <c r="B163">
        <f>HYPERLINK("https://www.suredividend.com/sure-analysis-research-database/","Nicolet Bankshares Inc.")</f>
        <v>0</v>
      </c>
      <c r="C163" t="s">
        <v>287</v>
      </c>
      <c r="D163">
        <v>78.01000000000001</v>
      </c>
      <c r="E163">
        <v>0</v>
      </c>
      <c r="H163">
        <v>0</v>
      </c>
      <c r="I163">
        <v>994.903566</v>
      </c>
      <c r="J163">
        <v>0</v>
      </c>
      <c r="K163" t="s">
        <v>289</v>
      </c>
    </row>
    <row r="164" spans="1:14">
      <c r="A164" s="1" t="s">
        <v>176</v>
      </c>
      <c r="B164">
        <f>HYPERLINK("https://www.suredividend.com/sure-analysis-NDAQ/","Nasdaq Inc")</f>
        <v>0</v>
      </c>
      <c r="C164" t="s">
        <v>287</v>
      </c>
      <c r="D164">
        <v>57.7</v>
      </c>
      <c r="E164">
        <v>0.01386481802426343</v>
      </c>
      <c r="F164">
        <v>-0.6296296296296297</v>
      </c>
      <c r="G164">
        <v>-0.1204727899862416</v>
      </c>
      <c r="H164">
        <v>0.7562233994455031</v>
      </c>
      <c r="I164">
        <v>28343.971</v>
      </c>
      <c r="J164">
        <v>24.88496136962248</v>
      </c>
      <c r="K164">
        <v>0.1117021269491142</v>
      </c>
      <c r="M164">
        <v>70.72</v>
      </c>
      <c r="N164">
        <v>46.44</v>
      </c>
    </row>
    <row r="165" spans="1:14">
      <c r="A165" s="1" t="s">
        <v>177</v>
      </c>
      <c r="B165">
        <f>HYPERLINK("https://www.suredividend.com/sure-analysis-research-database/","Northfield Bancorp Inc")</f>
        <v>0</v>
      </c>
      <c r="C165" t="s">
        <v>287</v>
      </c>
      <c r="D165">
        <v>14.45</v>
      </c>
      <c r="E165">
        <v>0.03549714025126401</v>
      </c>
      <c r="F165">
        <v>0</v>
      </c>
      <c r="G165">
        <v>0.05387395206178347</v>
      </c>
      <c r="H165">
        <v>0.512933676630779</v>
      </c>
      <c r="I165">
        <v>699.509169</v>
      </c>
      <c r="J165">
        <v>11.2490217507719</v>
      </c>
      <c r="K165">
        <v>0.3915524249089916</v>
      </c>
      <c r="L165">
        <v>0.440659956657202</v>
      </c>
      <c r="M165">
        <v>17.9</v>
      </c>
      <c r="N165">
        <v>11.77</v>
      </c>
    </row>
    <row r="166" spans="1:14">
      <c r="A166" s="1" t="s">
        <v>178</v>
      </c>
      <c r="B166">
        <f>HYPERLINK("https://www.suredividend.com/sure-analysis-research-database/","NMI Holdings Inc")</f>
        <v>0</v>
      </c>
      <c r="C166" t="s">
        <v>287</v>
      </c>
      <c r="D166">
        <v>20.75</v>
      </c>
      <c r="E166">
        <v>0</v>
      </c>
      <c r="H166">
        <v>0</v>
      </c>
      <c r="I166">
        <v>1757.579282</v>
      </c>
      <c r="J166">
        <v>0</v>
      </c>
      <c r="K166" t="s">
        <v>289</v>
      </c>
      <c r="L166">
        <v>1.043001433538007</v>
      </c>
      <c r="M166">
        <v>27.25</v>
      </c>
      <c r="N166">
        <v>15.33</v>
      </c>
    </row>
    <row r="167" spans="1:14">
      <c r="A167" s="1" t="s">
        <v>179</v>
      </c>
      <c r="B167">
        <f>HYPERLINK("https://www.suredividend.com/sure-analysis-NTRS/","Northern Trust Corp.")</f>
        <v>0</v>
      </c>
      <c r="C167" t="s">
        <v>287</v>
      </c>
      <c r="D167">
        <v>85.33</v>
      </c>
      <c r="E167">
        <v>0.0351576233446619</v>
      </c>
      <c r="H167">
        <v>2.82031286779892</v>
      </c>
      <c r="I167">
        <v>17781.622093</v>
      </c>
      <c r="J167">
        <v>11.64785935603302</v>
      </c>
      <c r="K167">
        <v>0.385815713789182</v>
      </c>
      <c r="L167">
        <v>0.9792100782136981</v>
      </c>
      <c r="M167">
        <v>132.38</v>
      </c>
      <c r="N167">
        <v>84.06999999999999</v>
      </c>
    </row>
    <row r="168" spans="1:14">
      <c r="A168" s="1" t="s">
        <v>180</v>
      </c>
      <c r="B168">
        <f>HYPERLINK("https://www.suredividend.com/sure-analysis-NWBI/","Northwest Bancshares Inc")</f>
        <v>0</v>
      </c>
      <c r="C168" t="s">
        <v>287</v>
      </c>
      <c r="D168">
        <v>13.59</v>
      </c>
      <c r="E168">
        <v>0.05886681383370126</v>
      </c>
      <c r="F168">
        <v>0</v>
      </c>
      <c r="G168">
        <v>0.04563955259127317</v>
      </c>
      <c r="H168">
        <v>0.782552943965904</v>
      </c>
      <c r="I168">
        <v>1724.245329</v>
      </c>
      <c r="J168">
        <v>13.70384614169223</v>
      </c>
      <c r="K168">
        <v>0.7883870078238001</v>
      </c>
      <c r="L168">
        <v>0.455336877407036</v>
      </c>
      <c r="M168">
        <v>15.22</v>
      </c>
      <c r="N168">
        <v>11.87</v>
      </c>
    </row>
    <row r="169" spans="1:14">
      <c r="A169" s="1" t="s">
        <v>181</v>
      </c>
      <c r="B169">
        <f>HYPERLINK("https://www.suredividend.com/sure-analysis-research-database/","National Western Life Group Inc")</f>
        <v>0</v>
      </c>
      <c r="C169" t="s">
        <v>287</v>
      </c>
      <c r="D169">
        <v>170.25</v>
      </c>
      <c r="E169">
        <v>0.002114537528958</v>
      </c>
      <c r="H169">
        <v>0.360000014305114</v>
      </c>
      <c r="I169">
        <v>584.982405</v>
      </c>
      <c r="J169">
        <v>4.354848208503004</v>
      </c>
      <c r="K169">
        <v>0.009544008862807901</v>
      </c>
      <c r="L169">
        <v>0.710185143259168</v>
      </c>
      <c r="M169">
        <v>236.97</v>
      </c>
      <c r="N169">
        <v>166.94</v>
      </c>
    </row>
    <row r="170" spans="1:14">
      <c r="A170" s="1" t="s">
        <v>182</v>
      </c>
      <c r="B170">
        <f>HYPERLINK("https://www.suredividend.com/sure-analysis-NYCB/","New York Community Bancorp Inc.")</f>
        <v>0</v>
      </c>
      <c r="C170" t="s">
        <v>287</v>
      </c>
      <c r="D170">
        <v>8.42</v>
      </c>
      <c r="E170">
        <v>0.08076009501187649</v>
      </c>
      <c r="F170">
        <v>0</v>
      </c>
      <c r="G170">
        <v>0</v>
      </c>
      <c r="H170">
        <v>0.6631651287229511</v>
      </c>
      <c r="I170">
        <v>3924.973191</v>
      </c>
      <c r="J170">
        <v>6.704702703252102</v>
      </c>
      <c r="K170">
        <v>0.5263215307325009</v>
      </c>
      <c r="L170">
        <v>0.8125556398408651</v>
      </c>
      <c r="M170">
        <v>13.45</v>
      </c>
      <c r="N170">
        <v>8.359999999999999</v>
      </c>
    </row>
    <row r="171" spans="1:14">
      <c r="A171" s="1" t="s">
        <v>183</v>
      </c>
      <c r="B171">
        <f>HYPERLINK("https://www.suredividend.com/sure-analysis-NYMT/","New York Mortgage Trust Inc")</f>
        <v>0</v>
      </c>
      <c r="C171" t="s">
        <v>288</v>
      </c>
      <c r="D171">
        <v>2.23</v>
      </c>
      <c r="E171">
        <v>0.1793721973094171</v>
      </c>
      <c r="H171">
        <v>0.378838531951997</v>
      </c>
      <c r="I171">
        <v>850.185339</v>
      </c>
      <c r="J171" t="s">
        <v>289</v>
      </c>
      <c r="K171" t="s">
        <v>289</v>
      </c>
      <c r="L171">
        <v>1.047082631112454</v>
      </c>
      <c r="M171">
        <v>3.95</v>
      </c>
      <c r="N171">
        <v>2.07</v>
      </c>
    </row>
    <row r="172" spans="1:14">
      <c r="A172" s="1" t="s">
        <v>184</v>
      </c>
      <c r="B172">
        <f>HYPERLINK("https://www.suredividend.com/sure-analysis-research-database/","OceanFirst Financial Corp.")</f>
        <v>0</v>
      </c>
      <c r="C172" t="s">
        <v>287</v>
      </c>
      <c r="D172">
        <v>19.13</v>
      </c>
      <c r="E172">
        <v>0.036635004031507</v>
      </c>
      <c r="F172">
        <v>0.1764705882352942</v>
      </c>
      <c r="G172">
        <v>0.05922384104881218</v>
      </c>
      <c r="H172">
        <v>0.70082762712274</v>
      </c>
      <c r="I172">
        <v>1136.13531</v>
      </c>
      <c r="J172">
        <v>11.64932440253056</v>
      </c>
      <c r="K172">
        <v>0.4247440164380243</v>
      </c>
      <c r="L172">
        <v>0.556277293911929</v>
      </c>
      <c r="M172">
        <v>23.62</v>
      </c>
      <c r="N172">
        <v>18</v>
      </c>
    </row>
    <row r="173" spans="1:14">
      <c r="A173" s="1" t="s">
        <v>185</v>
      </c>
      <c r="B173">
        <f>HYPERLINK("https://www.suredividend.com/sure-analysis-research-database/","OFG Bancorp")</f>
        <v>0</v>
      </c>
      <c r="C173" t="s">
        <v>287</v>
      </c>
      <c r="D173">
        <v>26.19</v>
      </c>
      <c r="E173">
        <v>0.023465038424276</v>
      </c>
      <c r="F173">
        <v>0.6666666666666667</v>
      </c>
      <c r="G173">
        <v>0.2722596365393921</v>
      </c>
      <c r="H173">
        <v>0.6145493563318041</v>
      </c>
      <c r="I173">
        <v>1245.432005</v>
      </c>
      <c r="J173">
        <v>8.145189173402919</v>
      </c>
      <c r="K173">
        <v>0.2008331229842497</v>
      </c>
      <c r="L173">
        <v>0.8167956781297311</v>
      </c>
      <c r="M173">
        <v>30.35</v>
      </c>
      <c r="N173">
        <v>21.71</v>
      </c>
    </row>
    <row r="174" spans="1:14">
      <c r="A174" s="1" t="s">
        <v>186</v>
      </c>
      <c r="B174">
        <f>HYPERLINK("https://www.suredividend.com/sure-analysis-research-database/","Old National Bancorp")</f>
        <v>0</v>
      </c>
      <c r="C174" t="s">
        <v>287</v>
      </c>
      <c r="D174">
        <v>17.33</v>
      </c>
      <c r="E174">
        <v>0.032050640536264</v>
      </c>
      <c r="F174">
        <v>0</v>
      </c>
      <c r="G174">
        <v>0.01493197894539389</v>
      </c>
      <c r="H174">
        <v>0.555437600493471</v>
      </c>
      <c r="I174">
        <v>5075.83569</v>
      </c>
      <c r="J174">
        <v>24.25345436561976</v>
      </c>
      <c r="K174">
        <v>0.5645838590094236</v>
      </c>
      <c r="L174">
        <v>0.6697498997009851</v>
      </c>
      <c r="M174">
        <v>20.48</v>
      </c>
      <c r="N174">
        <v>14.1</v>
      </c>
    </row>
    <row r="175" spans="1:14">
      <c r="A175" s="1" t="s">
        <v>187</v>
      </c>
      <c r="B175">
        <f>HYPERLINK("https://www.suredividend.com/sure-analysis-ORI/","Old Republic International Corp.")</f>
        <v>0</v>
      </c>
      <c r="C175" t="s">
        <v>287</v>
      </c>
      <c r="D175">
        <v>22.1</v>
      </c>
      <c r="E175">
        <v>0.0416289592760181</v>
      </c>
      <c r="F175">
        <v>3.545454545454546</v>
      </c>
      <c r="G175">
        <v>0.3867337253784295</v>
      </c>
      <c r="H175">
        <v>0.897077106314158</v>
      </c>
      <c r="I175">
        <v>6813.501162</v>
      </c>
      <c r="J175">
        <v>6.936979395235187</v>
      </c>
      <c r="K175">
        <v>0.2785953746317261</v>
      </c>
      <c r="L175">
        <v>0.6985618463152411</v>
      </c>
      <c r="M175">
        <v>26.43</v>
      </c>
      <c r="N175">
        <v>20.27</v>
      </c>
    </row>
    <row r="176" spans="1:14">
      <c r="A176" s="1" t="s">
        <v>188</v>
      </c>
      <c r="B176">
        <f>HYPERLINK("https://www.suredividend.com/sure-analysis-research-database/","Oscar Health Inc")</f>
        <v>0</v>
      </c>
      <c r="C176" t="s">
        <v>289</v>
      </c>
      <c r="D176">
        <v>4.05</v>
      </c>
      <c r="E176">
        <v>0</v>
      </c>
      <c r="H176">
        <v>0</v>
      </c>
      <c r="I176">
        <v>717.182315</v>
      </c>
      <c r="J176">
        <v>0</v>
      </c>
      <c r="K176" t="s">
        <v>289</v>
      </c>
      <c r="L176">
        <v>1.888404271723045</v>
      </c>
      <c r="M176">
        <v>17.85</v>
      </c>
      <c r="N176">
        <v>3.89</v>
      </c>
    </row>
    <row r="177" spans="1:14">
      <c r="A177" s="1" t="s">
        <v>189</v>
      </c>
      <c r="B177">
        <f>HYPERLINK("https://www.suredividend.com/sure-analysis-OZK/","Bank OZK")</f>
        <v>0</v>
      </c>
      <c r="C177" t="s">
        <v>287</v>
      </c>
      <c r="D177">
        <v>41.16</v>
      </c>
      <c r="E177">
        <v>0.03206997084548106</v>
      </c>
      <c r="H177">
        <v>1.205959654783351</v>
      </c>
      <c r="I177">
        <v>5004.116605</v>
      </c>
      <c r="J177">
        <v>9.259406489056984</v>
      </c>
      <c r="K177">
        <v>0.2811094766394758</v>
      </c>
      <c r="L177">
        <v>0.9295052564067721</v>
      </c>
      <c r="M177">
        <v>50.25</v>
      </c>
      <c r="N177">
        <v>34.49</v>
      </c>
    </row>
    <row r="178" spans="1:14">
      <c r="A178" s="1" t="s">
        <v>190</v>
      </c>
      <c r="B178">
        <f>HYPERLINK("https://www.suredividend.com/sure-analysis-PACW/","Pacwest Bancorp")</f>
        <v>0</v>
      </c>
      <c r="C178" t="s">
        <v>287</v>
      </c>
      <c r="D178">
        <v>22.86</v>
      </c>
      <c r="E178">
        <v>0.04374453193350832</v>
      </c>
      <c r="F178">
        <v>0</v>
      </c>
      <c r="G178">
        <v>-0.1294494367038759</v>
      </c>
      <c r="H178">
        <v>0.9883029534565551</v>
      </c>
      <c r="I178">
        <v>2692.262479</v>
      </c>
      <c r="J178">
        <v>5.284956380432649</v>
      </c>
      <c r="K178">
        <v>0.2277195745291602</v>
      </c>
      <c r="L178">
        <v>1.224119005859278</v>
      </c>
      <c r="M178">
        <v>50.69</v>
      </c>
      <c r="N178">
        <v>22.26</v>
      </c>
    </row>
    <row r="179" spans="1:14">
      <c r="A179" s="1" t="s">
        <v>191</v>
      </c>
      <c r="B179">
        <f>HYPERLINK("https://www.suredividend.com/sure-analysis-PB/","Prosperity Bancshares Inc.")</f>
        <v>0</v>
      </c>
      <c r="C179" t="s">
        <v>287</v>
      </c>
      <c r="D179">
        <v>68.31</v>
      </c>
      <c r="E179">
        <v>0.03044942175376958</v>
      </c>
      <c r="F179">
        <v>0.06122448979591844</v>
      </c>
      <c r="G179">
        <v>0.07631692251481081</v>
      </c>
      <c r="H179">
        <v>2.056708618120441</v>
      </c>
      <c r="I179">
        <v>6296.971547</v>
      </c>
      <c r="J179">
        <v>12.43986295108783</v>
      </c>
      <c r="K179">
        <v>0.3746281635920657</v>
      </c>
      <c r="L179">
        <v>0.690214106107202</v>
      </c>
      <c r="M179">
        <v>78.66</v>
      </c>
      <c r="N179">
        <v>63.72</v>
      </c>
    </row>
    <row r="180" spans="1:14">
      <c r="A180" s="1" t="s">
        <v>192</v>
      </c>
      <c r="B180">
        <f>HYPERLINK("https://www.suredividend.com/sure-analysis-PBCT/","People`s United Financial Inc")</f>
        <v>0</v>
      </c>
      <c r="C180" t="s">
        <v>287</v>
      </c>
      <c r="D180">
        <v>19.41</v>
      </c>
      <c r="E180">
        <v>0</v>
      </c>
      <c r="H180">
        <v>0.7300000190734861</v>
      </c>
      <c r="I180">
        <v>0</v>
      </c>
      <c r="J180">
        <v>0</v>
      </c>
      <c r="K180">
        <v>0.5251798698370403</v>
      </c>
    </row>
    <row r="181" spans="1:14">
      <c r="A181" s="1" t="s">
        <v>193</v>
      </c>
      <c r="B181">
        <f>HYPERLINK("https://www.suredividend.com/sure-analysis-research-database/","Peoples Bancorp, Inc. (Marietta, OH)")</f>
        <v>0</v>
      </c>
      <c r="C181" t="s">
        <v>287</v>
      </c>
      <c r="D181">
        <v>29.32</v>
      </c>
      <c r="E181">
        <v>0.049543106346415</v>
      </c>
      <c r="H181">
        <v>1.452603878076895</v>
      </c>
      <c r="I181">
        <v>829.678537</v>
      </c>
      <c r="J181">
        <v>11.83007338285828</v>
      </c>
      <c r="K181">
        <v>0.5440463962834813</v>
      </c>
      <c r="L181">
        <v>0.5420258283263211</v>
      </c>
      <c r="M181">
        <v>33.36</v>
      </c>
      <c r="N181">
        <v>25.31</v>
      </c>
    </row>
    <row r="182" spans="1:14">
      <c r="A182" s="1" t="s">
        <v>194</v>
      </c>
      <c r="B182">
        <f>HYPERLINK("https://www.suredividend.com/sure-analysis-research-database/","Preferred Bank (Los Angeles, CA)")</f>
        <v>0</v>
      </c>
      <c r="C182" t="s">
        <v>287</v>
      </c>
      <c r="D182">
        <v>66.01000000000001</v>
      </c>
      <c r="E182">
        <v>0.025812939425317</v>
      </c>
      <c r="F182">
        <v>0.131578947368421</v>
      </c>
      <c r="G182">
        <v>0.1434288742094985</v>
      </c>
      <c r="H182">
        <v>1.703912131465209</v>
      </c>
      <c r="I182">
        <v>870.60589</v>
      </c>
      <c r="J182">
        <v>0</v>
      </c>
      <c r="K182" t="s">
        <v>289</v>
      </c>
      <c r="L182">
        <v>0.6326151184969141</v>
      </c>
      <c r="M182">
        <v>80.45999999999999</v>
      </c>
      <c r="N182">
        <v>60.53</v>
      </c>
    </row>
    <row r="183" spans="1:14">
      <c r="A183" s="1" t="s">
        <v>195</v>
      </c>
      <c r="B183">
        <f>HYPERLINK("https://www.suredividend.com/sure-analysis-PFG/","Principal Financial Group Inc")</f>
        <v>0</v>
      </c>
      <c r="C183" t="s">
        <v>287</v>
      </c>
      <c r="D183">
        <v>76.12</v>
      </c>
      <c r="E183">
        <v>0.03363110877561745</v>
      </c>
      <c r="F183">
        <v>0.01587301587301582</v>
      </c>
      <c r="G183">
        <v>0.05486474724903179</v>
      </c>
      <c r="H183">
        <v>2.526151035633398</v>
      </c>
      <c r="I183">
        <v>18971.94594</v>
      </c>
      <c r="J183">
        <v>4.447870291227083</v>
      </c>
      <c r="K183">
        <v>0.1570013073731136</v>
      </c>
      <c r="L183">
        <v>1.015917969358378</v>
      </c>
      <c r="M183">
        <v>79.8</v>
      </c>
      <c r="N183">
        <v>60.53</v>
      </c>
    </row>
    <row r="184" spans="1:14">
      <c r="A184" s="1" t="s">
        <v>196</v>
      </c>
      <c r="B184">
        <f>HYPERLINK("https://www.suredividend.com/sure-analysis-research-database/","Provident Financial Services Inc")</f>
        <v>0</v>
      </c>
      <c r="C184" t="s">
        <v>287</v>
      </c>
      <c r="D184">
        <v>19.31</v>
      </c>
      <c r="E184">
        <v>0.04895631762869401</v>
      </c>
      <c r="F184">
        <v>0.04347826086956519</v>
      </c>
      <c r="G184">
        <v>0.03713728933664817</v>
      </c>
      <c r="H184">
        <v>0.945346493410084</v>
      </c>
      <c r="I184">
        <v>1456.80742</v>
      </c>
      <c r="J184">
        <v>9.234151351077248</v>
      </c>
      <c r="K184">
        <v>0.4544935064471557</v>
      </c>
      <c r="L184">
        <v>0.523121125077054</v>
      </c>
      <c r="M184">
        <v>25.61</v>
      </c>
      <c r="N184">
        <v>19.18</v>
      </c>
    </row>
    <row r="185" spans="1:14">
      <c r="A185" s="1" t="s">
        <v>197</v>
      </c>
      <c r="B185">
        <f>HYPERLINK("https://www.suredividend.com/sure-analysis-PGR/","Progressive Corp.")</f>
        <v>0</v>
      </c>
      <c r="C185" t="s">
        <v>287</v>
      </c>
      <c r="D185">
        <v>123.73</v>
      </c>
      <c r="E185">
        <v>0.01535601713408227</v>
      </c>
      <c r="F185">
        <v>-0.9333333333333333</v>
      </c>
      <c r="G185">
        <v>-0.3836993000494731</v>
      </c>
      <c r="H185">
        <v>1.894225945664106</v>
      </c>
      <c r="I185">
        <v>72371.558315</v>
      </c>
      <c r="J185">
        <v>87.73373537962178</v>
      </c>
      <c r="K185">
        <v>1.343422656499366</v>
      </c>
      <c r="L185">
        <v>0.5606999626665471</v>
      </c>
      <c r="M185">
        <v>129.66</v>
      </c>
      <c r="N185">
        <v>87.73999999999999</v>
      </c>
    </row>
    <row r="186" spans="1:14">
      <c r="A186" s="1" t="s">
        <v>198</v>
      </c>
      <c r="B186">
        <f>HYPERLINK("https://www.suredividend.com/sure-analysis-research-database/","Piper Sandler Co`s")</f>
        <v>0</v>
      </c>
      <c r="C186" t="s">
        <v>287</v>
      </c>
      <c r="D186">
        <v>108.97</v>
      </c>
      <c r="E186">
        <v>0.021284928391102</v>
      </c>
      <c r="F186">
        <v>-0.7999999999999999</v>
      </c>
      <c r="G186">
        <v>0.09856054330611785</v>
      </c>
      <c r="H186">
        <v>2.319418646778428</v>
      </c>
      <c r="I186">
        <v>1900.016721</v>
      </c>
      <c r="J186">
        <v>0</v>
      </c>
      <c r="K186" t="s">
        <v>289</v>
      </c>
      <c r="L186">
        <v>1.195756818560965</v>
      </c>
      <c r="M186">
        <v>182.98</v>
      </c>
      <c r="N186">
        <v>102.1</v>
      </c>
    </row>
    <row r="187" spans="1:14">
      <c r="A187" s="1" t="s">
        <v>199</v>
      </c>
      <c r="B187">
        <f>HYPERLINK("https://www.suredividend.com/sure-analysis-research-database/","Palomar Holdings Inc")</f>
        <v>0</v>
      </c>
      <c r="C187" t="s">
        <v>287</v>
      </c>
      <c r="D187">
        <v>92.16</v>
      </c>
      <c r="E187">
        <v>0</v>
      </c>
      <c r="H187">
        <v>0</v>
      </c>
      <c r="I187">
        <v>2326.682696</v>
      </c>
      <c r="J187">
        <v>0</v>
      </c>
      <c r="K187" t="s">
        <v>289</v>
      </c>
      <c r="L187">
        <v>1.116992798307215</v>
      </c>
      <c r="M187">
        <v>97.18000000000001</v>
      </c>
      <c r="N187">
        <v>44.01</v>
      </c>
    </row>
    <row r="188" spans="1:14">
      <c r="A188" s="1" t="s">
        <v>200</v>
      </c>
      <c r="B188">
        <f>HYPERLINK("https://www.suredividend.com/sure-analysis-PMT/","Pennymac Mortgage Investment Trust")</f>
        <v>0</v>
      </c>
      <c r="C188" t="s">
        <v>288</v>
      </c>
      <c r="D188">
        <v>11.25</v>
      </c>
      <c r="E188">
        <v>0.1671111111111111</v>
      </c>
      <c r="F188">
        <v>0</v>
      </c>
      <c r="G188">
        <v>0</v>
      </c>
      <c r="H188">
        <v>1.79608290066368</v>
      </c>
      <c r="I188">
        <v>1018.923998</v>
      </c>
      <c r="J188" t="s">
        <v>289</v>
      </c>
      <c r="K188" t="s">
        <v>289</v>
      </c>
      <c r="L188">
        <v>0.8956712952307481</v>
      </c>
      <c r="M188">
        <v>18.75</v>
      </c>
      <c r="N188">
        <v>11.07</v>
      </c>
    </row>
    <row r="189" spans="1:14">
      <c r="A189" s="1" t="s">
        <v>201</v>
      </c>
      <c r="B189">
        <f>HYPERLINK("https://www.suredividend.com/sure-analysis-PNC/","PNC Financial Services Group Inc")</f>
        <v>0</v>
      </c>
      <c r="C189" t="s">
        <v>287</v>
      </c>
      <c r="D189">
        <v>150.85</v>
      </c>
      <c r="E189">
        <v>0.03977461054027179</v>
      </c>
      <c r="F189">
        <v>0.2</v>
      </c>
      <c r="G189">
        <v>0.1486983549970351</v>
      </c>
      <c r="H189">
        <v>5.435580275315045</v>
      </c>
      <c r="I189">
        <v>61867.206003</v>
      </c>
      <c r="J189">
        <v>11.50161851708496</v>
      </c>
      <c r="K189">
        <v>0.4256523316613192</v>
      </c>
      <c r="L189">
        <v>0.8951548447219521</v>
      </c>
      <c r="M189">
        <v>222.93</v>
      </c>
      <c r="N189">
        <v>146.39</v>
      </c>
    </row>
    <row r="190" spans="1:14">
      <c r="A190" s="1" t="s">
        <v>202</v>
      </c>
      <c r="B190">
        <f>HYPERLINK("https://www.suredividend.com/sure-analysis-research-database/","Pinnacle Financial Partners Inc.")</f>
        <v>0</v>
      </c>
      <c r="C190" t="s">
        <v>287</v>
      </c>
      <c r="D190">
        <v>82.63</v>
      </c>
      <c r="E190">
        <v>0.01012726013382</v>
      </c>
      <c r="H190">
        <v>0.836815504857616</v>
      </c>
      <c r="I190">
        <v>6314.339767</v>
      </c>
      <c r="J190">
        <v>11.93298642598507</v>
      </c>
      <c r="K190">
        <v>0.1202321127668989</v>
      </c>
      <c r="L190">
        <v>0.9994308666812951</v>
      </c>
      <c r="M190">
        <v>110.45</v>
      </c>
      <c r="N190">
        <v>67.67</v>
      </c>
    </row>
    <row r="191" spans="1:14">
      <c r="A191" s="1" t="s">
        <v>203</v>
      </c>
      <c r="B191">
        <f>HYPERLINK("https://www.suredividend.com/sure-analysis-research-database/","Pacific Premier Bancorp, Inc.")</f>
        <v>0</v>
      </c>
      <c r="C191" t="s">
        <v>287</v>
      </c>
      <c r="D191">
        <v>32.07</v>
      </c>
      <c r="E191">
        <v>0.04056423478883801</v>
      </c>
      <c r="H191">
        <v>1.300895009678048</v>
      </c>
      <c r="I191">
        <v>3045.388238</v>
      </c>
      <c r="J191">
        <v>9.879412689193398</v>
      </c>
      <c r="K191">
        <v>0.3966143322189171</v>
      </c>
      <c r="L191">
        <v>0.9580784529401271</v>
      </c>
      <c r="M191">
        <v>43.97</v>
      </c>
      <c r="N191">
        <v>27.64</v>
      </c>
    </row>
    <row r="192" spans="1:14">
      <c r="A192" s="1" t="s">
        <v>204</v>
      </c>
      <c r="B192">
        <f>HYPERLINK("https://www.suredividend.com/sure-analysis-research-database/","Proassurance Corporation")</f>
        <v>0</v>
      </c>
      <c r="C192" t="s">
        <v>287</v>
      </c>
      <c r="D192">
        <v>19.6</v>
      </c>
      <c r="E192">
        <v>0.010167326239817</v>
      </c>
      <c r="F192">
        <v>0</v>
      </c>
      <c r="G192">
        <v>-0.3057407703118492</v>
      </c>
      <c r="H192">
        <v>0.199279594300425</v>
      </c>
      <c r="I192">
        <v>1057.665706</v>
      </c>
      <c r="J192">
        <v>27.03644441717791</v>
      </c>
      <c r="K192">
        <v>0.2757431773909299</v>
      </c>
      <c r="L192">
        <v>0.440182145793464</v>
      </c>
      <c r="M192">
        <v>27.41</v>
      </c>
      <c r="N192">
        <v>18.35</v>
      </c>
    </row>
    <row r="193" spans="1:14">
      <c r="A193" s="1" t="s">
        <v>205</v>
      </c>
      <c r="B193">
        <f>HYPERLINK("https://www.suredividend.com/sure-analysis-research-database/","PRA Group Inc")</f>
        <v>0</v>
      </c>
      <c r="C193" t="s">
        <v>287</v>
      </c>
      <c r="D193">
        <v>31.99</v>
      </c>
      <c r="E193">
        <v>0</v>
      </c>
      <c r="H193">
        <v>0</v>
      </c>
      <c r="I193">
        <v>1246.841888</v>
      </c>
      <c r="J193">
        <v>8.586355728934247</v>
      </c>
      <c r="K193">
        <v>0</v>
      </c>
      <c r="L193">
        <v>0.399916719851882</v>
      </c>
      <c r="M193">
        <v>51</v>
      </c>
      <c r="N193">
        <v>31.95</v>
      </c>
    </row>
    <row r="194" spans="1:14">
      <c r="A194" s="1" t="s">
        <v>206</v>
      </c>
      <c r="B194">
        <f>HYPERLINK("https://www.suredividend.com/sure-analysis-PRI/","Primerica Inc")</f>
        <v>0</v>
      </c>
      <c r="C194" t="s">
        <v>287</v>
      </c>
      <c r="D194">
        <v>129.44</v>
      </c>
      <c r="E194">
        <v>0.01699629171817058</v>
      </c>
      <c r="F194">
        <v>0.1702127659574468</v>
      </c>
      <c r="G194">
        <v>0.2242399253642746</v>
      </c>
      <c r="H194">
        <v>2.107296587103417</v>
      </c>
      <c r="I194">
        <v>4847.927711</v>
      </c>
      <c r="J194">
        <v>14.45916808055261</v>
      </c>
      <c r="K194">
        <v>0.2470453208796503</v>
      </c>
      <c r="L194">
        <v>0.9167129326792811</v>
      </c>
      <c r="M194">
        <v>176.75</v>
      </c>
      <c r="N194">
        <v>109.78</v>
      </c>
    </row>
    <row r="195" spans="1:14">
      <c r="A195" s="1" t="s">
        <v>207</v>
      </c>
      <c r="B195">
        <f>HYPERLINK("https://www.suredividend.com/sure-analysis-research-database/","Park National Corp.")</f>
        <v>0</v>
      </c>
      <c r="C195" t="s">
        <v>287</v>
      </c>
      <c r="D195">
        <v>127.51</v>
      </c>
      <c r="E195">
        <v>0.032158861647966</v>
      </c>
      <c r="F195">
        <v>4.2</v>
      </c>
      <c r="G195">
        <v>0.01613736474159566</v>
      </c>
      <c r="H195">
        <v>4.100576448732161</v>
      </c>
      <c r="I195">
        <v>2072.521273</v>
      </c>
      <c r="J195">
        <v>14.27543048291443</v>
      </c>
      <c r="K195">
        <v>0.4622972321005819</v>
      </c>
      <c r="L195">
        <v>0.6486429665430961</v>
      </c>
      <c r="M195">
        <v>141.85</v>
      </c>
      <c r="N195">
        <v>111.94</v>
      </c>
    </row>
    <row r="196" spans="1:14">
      <c r="A196" s="1" t="s">
        <v>208</v>
      </c>
      <c r="B196">
        <f>HYPERLINK("https://www.suredividend.com/sure-analysis-PRU/","Prudential Financial Inc.")</f>
        <v>0</v>
      </c>
      <c r="C196" t="s">
        <v>287</v>
      </c>
      <c r="D196">
        <v>91.15000000000001</v>
      </c>
      <c r="E196">
        <v>0.05266044980800877</v>
      </c>
      <c r="F196">
        <v>0.04347826086956519</v>
      </c>
      <c r="G196">
        <v>0.09856054330611763</v>
      </c>
      <c r="H196">
        <v>4.669318823170038</v>
      </c>
      <c r="I196">
        <v>33907.8</v>
      </c>
      <c r="J196">
        <v>16.23159406414553</v>
      </c>
      <c r="K196">
        <v>0.8489670587581887</v>
      </c>
      <c r="L196">
        <v>0.931712496654688</v>
      </c>
      <c r="M196">
        <v>120.07</v>
      </c>
      <c r="N196">
        <v>85.45999999999999</v>
      </c>
    </row>
    <row r="197" spans="1:14">
      <c r="A197" s="1" t="s">
        <v>209</v>
      </c>
      <c r="B197">
        <f>HYPERLINK("https://www.suredividend.com/sure-analysis-research-database/","QCR Holding, Inc.")</f>
        <v>0</v>
      </c>
      <c r="C197" t="s">
        <v>287</v>
      </c>
      <c r="D197">
        <v>52.64</v>
      </c>
      <c r="E197">
        <v>0.004551621183532</v>
      </c>
      <c r="F197">
        <v>0</v>
      </c>
      <c r="G197">
        <v>0.03713728933664817</v>
      </c>
      <c r="H197">
        <v>0.23959733910116</v>
      </c>
      <c r="I197">
        <v>898.445412</v>
      </c>
      <c r="J197">
        <v>0</v>
      </c>
      <c r="K197" t="s">
        <v>289</v>
      </c>
      <c r="L197">
        <v>0.625658508569084</v>
      </c>
      <c r="M197">
        <v>62.78</v>
      </c>
      <c r="N197">
        <v>50.31</v>
      </c>
    </row>
    <row r="198" spans="1:14">
      <c r="A198" s="1" t="s">
        <v>210</v>
      </c>
      <c r="B198">
        <f>HYPERLINK("https://www.suredividend.com/sure-analysis-research-database/","Ready Capital Corp")</f>
        <v>0</v>
      </c>
      <c r="C198" t="s">
        <v>288</v>
      </c>
      <c r="D198">
        <v>10.1</v>
      </c>
      <c r="E198">
        <v>0.157812903565202</v>
      </c>
      <c r="F198">
        <v>0</v>
      </c>
      <c r="G198">
        <v>0.02567439351051015</v>
      </c>
      <c r="H198">
        <v>1.593910326008544</v>
      </c>
      <c r="I198">
        <v>1155.471179</v>
      </c>
      <c r="J198">
        <v>5.583820669108693</v>
      </c>
      <c r="K198">
        <v>0.705270055755993</v>
      </c>
      <c r="L198">
        <v>0.838261011306155</v>
      </c>
      <c r="M198">
        <v>14.86</v>
      </c>
      <c r="N198">
        <v>9.69</v>
      </c>
    </row>
    <row r="199" spans="1:14">
      <c r="A199" s="1" t="s">
        <v>211</v>
      </c>
      <c r="B199">
        <f>HYPERLINK("https://www.suredividend.com/sure-analysis-RE/","Everest Re Group Ltd")</f>
        <v>0</v>
      </c>
      <c r="C199" t="s">
        <v>287</v>
      </c>
      <c r="D199">
        <v>267.5</v>
      </c>
      <c r="E199">
        <v>0.02467289719626168</v>
      </c>
      <c r="F199">
        <v>-0.9935483870967742</v>
      </c>
      <c r="G199">
        <v>-0.6222440361348278</v>
      </c>
      <c r="H199">
        <v>6.344210190256926</v>
      </c>
      <c r="I199">
        <v>10542.29698</v>
      </c>
      <c r="J199">
        <v>13.88196446254003</v>
      </c>
      <c r="K199">
        <v>0.325344112320868</v>
      </c>
      <c r="L199">
        <v>0.666779805587703</v>
      </c>
      <c r="M199">
        <v>304.51</v>
      </c>
      <c r="N199">
        <v>244.58</v>
      </c>
    </row>
    <row r="200" spans="1:14">
      <c r="A200" s="1" t="s">
        <v>212</v>
      </c>
      <c r="B200">
        <f>HYPERLINK("https://www.suredividend.com/sure-analysis-RF/","Regions Financial Corp.")</f>
        <v>0</v>
      </c>
      <c r="C200" t="s">
        <v>287</v>
      </c>
      <c r="D200">
        <v>20.26</v>
      </c>
      <c r="E200">
        <v>0.03948667324777887</v>
      </c>
      <c r="F200">
        <v>0.1764705882352942</v>
      </c>
      <c r="G200">
        <v>0.173160676311841</v>
      </c>
      <c r="H200">
        <v>0.701377913194138</v>
      </c>
      <c r="I200">
        <v>18930.869545</v>
      </c>
      <c r="J200">
        <v>8.92965544551887</v>
      </c>
      <c r="K200">
        <v>0.3145192435848153</v>
      </c>
      <c r="L200">
        <v>1.016772642613626</v>
      </c>
      <c r="M200">
        <v>24.94</v>
      </c>
      <c r="N200">
        <v>17.84</v>
      </c>
    </row>
    <row r="201" spans="1:14">
      <c r="A201" s="1" t="s">
        <v>213</v>
      </c>
      <c r="B201">
        <f>HYPERLINK("https://www.suredividend.com/sure-analysis-research-database/","B. Riley Financial Inc")</f>
        <v>0</v>
      </c>
      <c r="C201" t="s">
        <v>287</v>
      </c>
      <c r="D201">
        <v>44.23</v>
      </c>
      <c r="E201">
        <v>0.087971378261697</v>
      </c>
      <c r="F201">
        <v>0</v>
      </c>
      <c r="G201">
        <v>0.2520547720070587</v>
      </c>
      <c r="H201">
        <v>3.890974060514889</v>
      </c>
      <c r="I201">
        <v>1251.286957</v>
      </c>
      <c r="J201">
        <v>0</v>
      </c>
      <c r="K201" t="s">
        <v>289</v>
      </c>
      <c r="L201">
        <v>1.51239840624625</v>
      </c>
      <c r="M201">
        <v>86.39</v>
      </c>
      <c r="N201">
        <v>40.46</v>
      </c>
    </row>
    <row r="202" spans="1:14">
      <c r="A202" s="1" t="s">
        <v>214</v>
      </c>
      <c r="B202">
        <f>HYPERLINK("https://www.suredividend.com/sure-analysis-RJF/","Raymond James Financial, Inc.")</f>
        <v>0</v>
      </c>
      <c r="C202" t="s">
        <v>287</v>
      </c>
      <c r="D202">
        <v>107.35</v>
      </c>
      <c r="E202">
        <v>0.01266884024219842</v>
      </c>
      <c r="F202">
        <v>0.3076923076923077</v>
      </c>
      <c r="G202">
        <v>0.06342724238285391</v>
      </c>
      <c r="H202">
        <v>1.352873562988959</v>
      </c>
      <c r="I202">
        <v>23168.812999</v>
      </c>
      <c r="J202">
        <v>15.47682899034736</v>
      </c>
      <c r="K202">
        <v>0.192717031764809</v>
      </c>
      <c r="L202">
        <v>1.165878310963104</v>
      </c>
      <c r="M202">
        <v>116.16</v>
      </c>
      <c r="N202">
        <v>84.25</v>
      </c>
    </row>
    <row r="203" spans="1:14">
      <c r="A203" s="1" t="s">
        <v>215</v>
      </c>
      <c r="B203">
        <f>HYPERLINK("https://www.suredividend.com/sure-analysis-RLI/","RLI Corp.")</f>
        <v>0</v>
      </c>
      <c r="C203" t="s">
        <v>287</v>
      </c>
      <c r="D203">
        <v>104.79</v>
      </c>
      <c r="E203">
        <v>0.009924611127015936</v>
      </c>
      <c r="F203">
        <v>0.04000000000000004</v>
      </c>
      <c r="G203">
        <v>-0.2361735914659768</v>
      </c>
      <c r="H203">
        <v>1.016530656967086</v>
      </c>
      <c r="I203">
        <v>4754.196971</v>
      </c>
      <c r="J203">
        <v>27.93119699173379</v>
      </c>
      <c r="K203">
        <v>0.2725283262646343</v>
      </c>
      <c r="L203">
        <v>0.439973528598272</v>
      </c>
      <c r="M203">
        <v>121.65</v>
      </c>
      <c r="N203">
        <v>95.55</v>
      </c>
    </row>
    <row r="204" spans="1:14">
      <c r="A204" s="1" t="s">
        <v>216</v>
      </c>
      <c r="B204">
        <f>HYPERLINK("https://www.suredividend.com/sure-analysis-research-database/","Renasant Corp.")</f>
        <v>0</v>
      </c>
      <c r="C204" t="s">
        <v>287</v>
      </c>
      <c r="D204">
        <v>32.85</v>
      </c>
      <c r="E204">
        <v>0.026512490053302</v>
      </c>
      <c r="F204">
        <v>0</v>
      </c>
      <c r="G204">
        <v>0.02975477857041309</v>
      </c>
      <c r="H204">
        <v>0.87093529825098</v>
      </c>
      <c r="I204">
        <v>1837.940188</v>
      </c>
      <c r="J204">
        <v>12.22506144690107</v>
      </c>
      <c r="K204">
        <v>0.3249758575563358</v>
      </c>
      <c r="L204">
        <v>0.701001929950916</v>
      </c>
      <c r="M204">
        <v>39.96</v>
      </c>
      <c r="N204">
        <v>27.43</v>
      </c>
    </row>
    <row r="205" spans="1:14">
      <c r="A205" s="1" t="s">
        <v>217</v>
      </c>
      <c r="B205">
        <f>HYPERLINK("https://www.suredividend.com/sure-analysis-research-database/","Root Inc")</f>
        <v>0</v>
      </c>
      <c r="C205" t="s">
        <v>289</v>
      </c>
      <c r="D205">
        <v>8.380000000000001</v>
      </c>
      <c r="E205">
        <v>0</v>
      </c>
      <c r="H205">
        <v>0</v>
      </c>
      <c r="I205">
        <v>1350.856</v>
      </c>
      <c r="J205">
        <v>0</v>
      </c>
      <c r="K205" t="s">
        <v>289</v>
      </c>
      <c r="L205">
        <v>2.096112513971861</v>
      </c>
      <c r="M205">
        <v>116.73</v>
      </c>
      <c r="N205">
        <v>7.75</v>
      </c>
    </row>
    <row r="206" spans="1:14">
      <c r="A206" s="1" t="s">
        <v>218</v>
      </c>
      <c r="B206">
        <f>HYPERLINK("https://www.suredividend.com/sure-analysis-research-database/","Redwood Trust Inc.")</f>
        <v>0</v>
      </c>
      <c r="C206" t="s">
        <v>288</v>
      </c>
      <c r="D206">
        <v>5.59</v>
      </c>
      <c r="E206">
        <v>0.157239689207611</v>
      </c>
      <c r="F206">
        <v>0.09523809523809534</v>
      </c>
      <c r="G206">
        <v>-0.03857820993638306</v>
      </c>
      <c r="H206">
        <v>0.8789698626705451</v>
      </c>
      <c r="I206">
        <v>672.320978</v>
      </c>
      <c r="J206">
        <v>11.8533317614598</v>
      </c>
      <c r="K206">
        <v>2.113924633647295</v>
      </c>
      <c r="L206">
        <v>1.065498344266797</v>
      </c>
      <c r="M206">
        <v>12.77</v>
      </c>
      <c r="N206">
        <v>5.52</v>
      </c>
    </row>
    <row r="207" spans="1:14">
      <c r="A207" s="1" t="s">
        <v>219</v>
      </c>
      <c r="B207">
        <f>HYPERLINK("https://www.suredividend.com/sure-analysis-research-database/","Safety Insurance Group, Inc.")</f>
        <v>0</v>
      </c>
      <c r="C207" t="s">
        <v>287</v>
      </c>
      <c r="D207">
        <v>78.29000000000001</v>
      </c>
      <c r="E207">
        <v>0.04552424444214</v>
      </c>
      <c r="F207">
        <v>0</v>
      </c>
      <c r="G207">
        <v>0.02383625553960966</v>
      </c>
      <c r="H207">
        <v>3.564093097375151</v>
      </c>
      <c r="I207">
        <v>1154.011589</v>
      </c>
      <c r="J207">
        <v>15.7134514634877</v>
      </c>
      <c r="K207">
        <v>0.7185671567288612</v>
      </c>
      <c r="L207">
        <v>0.273123157987573</v>
      </c>
      <c r="M207">
        <v>98.77</v>
      </c>
      <c r="N207">
        <v>74.83</v>
      </c>
    </row>
    <row r="208" spans="1:14">
      <c r="A208" s="1" t="s">
        <v>220</v>
      </c>
      <c r="B208">
        <f>HYPERLINK("https://www.suredividend.com/sure-analysis-research-database/","Sandy Spring Bancorp")</f>
        <v>0</v>
      </c>
      <c r="C208" t="s">
        <v>287</v>
      </c>
      <c r="D208">
        <v>36.12</v>
      </c>
      <c r="E208">
        <v>0.03664769468817301</v>
      </c>
      <c r="F208">
        <v>0.0625</v>
      </c>
      <c r="G208">
        <v>0.05511819868320456</v>
      </c>
      <c r="H208">
        <v>1.323714732136828</v>
      </c>
      <c r="I208">
        <v>1612.550996</v>
      </c>
      <c r="J208">
        <v>8.052045760538483</v>
      </c>
      <c r="K208">
        <v>0.3029095496880613</v>
      </c>
      <c r="L208">
        <v>0.7395371764459701</v>
      </c>
      <c r="M208">
        <v>50.8</v>
      </c>
      <c r="N208">
        <v>35.15</v>
      </c>
    </row>
    <row r="209" spans="1:14">
      <c r="A209" s="1" t="s">
        <v>221</v>
      </c>
      <c r="B209">
        <f>HYPERLINK("https://www.suredividend.com/sure-analysis-research-database/","Seacoast Banking Corp. Of Florida")</f>
        <v>0</v>
      </c>
      <c r="C209" t="s">
        <v>287</v>
      </c>
      <c r="D209">
        <v>30.85</v>
      </c>
      <c r="E209">
        <v>0.019312993941569</v>
      </c>
      <c r="H209">
        <v>0.595805863097427</v>
      </c>
      <c r="I209">
        <v>1894.628471</v>
      </c>
      <c r="J209">
        <v>16.82364537370024</v>
      </c>
      <c r="K209">
        <v>0.3169180122858655</v>
      </c>
      <c r="L209">
        <v>0.7065849063388121</v>
      </c>
      <c r="M209">
        <v>38.74</v>
      </c>
      <c r="N209">
        <v>30.12</v>
      </c>
    </row>
    <row r="210" spans="1:14">
      <c r="A210" s="1" t="s">
        <v>222</v>
      </c>
      <c r="B210">
        <f>HYPERLINK("https://www.suredividend.com/sure-analysis-research-database/","Signature Bank")</f>
        <v>0</v>
      </c>
      <c r="C210" t="s">
        <v>287</v>
      </c>
      <c r="D210">
        <v>152.44</v>
      </c>
      <c r="E210">
        <v>0.014636845633228</v>
      </c>
      <c r="H210">
        <v>2.231240748329353</v>
      </c>
      <c r="I210">
        <v>9242.831561999999</v>
      </c>
      <c r="J210">
        <v>8.004870356739829</v>
      </c>
      <c r="K210">
        <v>0.1187461813905989</v>
      </c>
      <c r="L210">
        <v>1.633906356221407</v>
      </c>
      <c r="M210">
        <v>372.07</v>
      </c>
      <c r="N210">
        <v>146</v>
      </c>
    </row>
    <row r="211" spans="1:14">
      <c r="A211" s="1" t="s">
        <v>223</v>
      </c>
      <c r="B211">
        <f>HYPERLINK("https://www.suredividend.com/sure-analysis-SBSI/","Southside Bancshares Inc")</f>
        <v>0</v>
      </c>
      <c r="C211" t="s">
        <v>287</v>
      </c>
      <c r="D211">
        <v>35.69</v>
      </c>
      <c r="E211">
        <v>0.03810591202017372</v>
      </c>
      <c r="F211">
        <v>4.666666666666667</v>
      </c>
      <c r="G211">
        <v>0.762340347832317</v>
      </c>
      <c r="H211">
        <v>1.333480727241716</v>
      </c>
      <c r="I211">
        <v>1145.781481</v>
      </c>
      <c r="J211">
        <v>10.57052494861339</v>
      </c>
      <c r="K211">
        <v>0.3992457267190767</v>
      </c>
      <c r="L211">
        <v>0.483074383035079</v>
      </c>
      <c r="M211">
        <v>44.19</v>
      </c>
      <c r="N211">
        <v>35.3</v>
      </c>
    </row>
    <row r="212" spans="1:14">
      <c r="A212" s="1" t="s">
        <v>224</v>
      </c>
      <c r="B212">
        <f>HYPERLINK("https://www.suredividend.com/sure-analysis-SCHW/","Charles Schwab Corp.")</f>
        <v>0</v>
      </c>
      <c r="C212" t="s">
        <v>287</v>
      </c>
      <c r="D212">
        <v>73.56</v>
      </c>
      <c r="E212">
        <v>0.01087547580206634</v>
      </c>
      <c r="F212">
        <v>0.2222222222222223</v>
      </c>
      <c r="G212">
        <v>0.2242399253642746</v>
      </c>
      <c r="H212">
        <v>0.7966338279448191</v>
      </c>
      <c r="I212">
        <v>133716.936276</v>
      </c>
      <c r="J212">
        <v>23.11442286540364</v>
      </c>
      <c r="K212">
        <v>0.2620506012976379</v>
      </c>
      <c r="L212">
        <v>1.075914198395829</v>
      </c>
      <c r="M212">
        <v>95.44</v>
      </c>
      <c r="N212">
        <v>59.16</v>
      </c>
    </row>
    <row r="213" spans="1:14">
      <c r="A213" s="1" t="s">
        <v>225</v>
      </c>
      <c r="B213">
        <f>HYPERLINK("https://www.suredividend.com/sure-analysis-research-database/","ServisFirst Bancshares Inc")</f>
        <v>0</v>
      </c>
      <c r="C213" t="s">
        <v>287</v>
      </c>
      <c r="D213">
        <v>82.7</v>
      </c>
      <c r="E213">
        <v>0.011077631684208</v>
      </c>
      <c r="F213">
        <v>0.1499999999999999</v>
      </c>
      <c r="G213">
        <v>0.356911634828607</v>
      </c>
      <c r="H213">
        <v>0.9161201402840461</v>
      </c>
      <c r="I213">
        <v>4491.345617</v>
      </c>
      <c r="J213">
        <v>19.87857614887204</v>
      </c>
      <c r="K213">
        <v>0.2207518410323003</v>
      </c>
      <c r="L213">
        <v>0.6572141666523</v>
      </c>
      <c r="M213">
        <v>96.69</v>
      </c>
      <c r="N213">
        <v>72.01000000000001</v>
      </c>
    </row>
    <row r="214" spans="1:14">
      <c r="A214" s="1" t="s">
        <v>226</v>
      </c>
      <c r="B214">
        <f>HYPERLINK("https://www.suredividend.com/sure-analysis-research-database/","Simmons First National Corp.")</f>
        <v>0</v>
      </c>
      <c r="C214" t="s">
        <v>287</v>
      </c>
      <c r="D214">
        <v>22.25</v>
      </c>
      <c r="E214">
        <v>0.033307649638539</v>
      </c>
      <c r="F214">
        <v>0.05555555555555558</v>
      </c>
      <c r="G214">
        <v>-0.05340824260701438</v>
      </c>
      <c r="H214">
        <v>0.7410952044575131</v>
      </c>
      <c r="I214">
        <v>2855.065488</v>
      </c>
      <c r="J214">
        <v>12.89900373859221</v>
      </c>
      <c r="K214">
        <v>0.3900501076092174</v>
      </c>
      <c r="L214">
        <v>0.7210178934376661</v>
      </c>
      <c r="M214">
        <v>31.8</v>
      </c>
      <c r="N214">
        <v>19.71</v>
      </c>
    </row>
    <row r="215" spans="1:14">
      <c r="A215" s="1" t="s">
        <v>227</v>
      </c>
      <c r="B215">
        <f>HYPERLINK("https://www.suredividend.com/sure-analysis-research-database/","Silvergate Capital Corp")</f>
        <v>0</v>
      </c>
      <c r="C215" t="s">
        <v>287</v>
      </c>
      <c r="D215">
        <v>66.73999999999999</v>
      </c>
      <c r="E215">
        <v>0</v>
      </c>
      <c r="H215">
        <v>0</v>
      </c>
      <c r="I215">
        <v>2112.806934</v>
      </c>
      <c r="J215">
        <v>20.61637101090923</v>
      </c>
      <c r="K215">
        <v>0</v>
      </c>
      <c r="L215">
        <v>3.052651076560989</v>
      </c>
      <c r="M215">
        <v>239.26</v>
      </c>
      <c r="N215">
        <v>50.65</v>
      </c>
    </row>
    <row r="216" spans="1:14">
      <c r="A216" s="1" t="s">
        <v>228</v>
      </c>
      <c r="B216">
        <f>HYPERLINK("https://www.suredividend.com/sure-analysis-research-database/","Selective Insurance Group Inc.")</f>
        <v>0</v>
      </c>
      <c r="C216" t="s">
        <v>287</v>
      </c>
      <c r="D216">
        <v>86.31</v>
      </c>
      <c r="E216">
        <v>0.012907248515444</v>
      </c>
      <c r="F216">
        <v>0.1200000000000001</v>
      </c>
      <c r="G216">
        <v>0.09238846414037316</v>
      </c>
      <c r="H216">
        <v>1.114024619368022</v>
      </c>
      <c r="I216">
        <v>5207.051315</v>
      </c>
      <c r="J216">
        <v>20.0785524254822</v>
      </c>
      <c r="K216">
        <v>0.2615081266122118</v>
      </c>
      <c r="L216">
        <v>0.5486746262498891</v>
      </c>
      <c r="M216">
        <v>93.68000000000001</v>
      </c>
      <c r="N216">
        <v>66.58</v>
      </c>
    </row>
    <row r="217" spans="1:14">
      <c r="A217" s="1" t="s">
        <v>229</v>
      </c>
      <c r="B217">
        <f>HYPERLINK("https://www.suredividend.com/sure-analysis-research-database/","SVB Financial Group")</f>
        <v>0</v>
      </c>
      <c r="C217" t="s">
        <v>287</v>
      </c>
      <c r="D217">
        <v>340.54</v>
      </c>
      <c r="E217">
        <v>0</v>
      </c>
      <c r="H217">
        <v>0</v>
      </c>
      <c r="I217">
        <v>20119.888145</v>
      </c>
      <c r="J217">
        <v>13.05824851354509</v>
      </c>
      <c r="K217">
        <v>0</v>
      </c>
      <c r="L217">
        <v>1.691207090521265</v>
      </c>
      <c r="M217">
        <v>763.22</v>
      </c>
      <c r="N217">
        <v>328.27</v>
      </c>
    </row>
    <row r="218" spans="1:14">
      <c r="A218" s="1" t="s">
        <v>230</v>
      </c>
      <c r="B218">
        <f>HYPERLINK("https://www.suredividend.com/sure-analysis-research-database/","SelectQuote Inc")</f>
        <v>0</v>
      </c>
      <c r="C218" t="s">
        <v>289</v>
      </c>
      <c r="D218">
        <v>0.6548</v>
      </c>
      <c r="E218">
        <v>0</v>
      </c>
      <c r="H218">
        <v>0</v>
      </c>
      <c r="I218">
        <v>108.487811</v>
      </c>
      <c r="J218">
        <v>0</v>
      </c>
      <c r="K218" t="s">
        <v>289</v>
      </c>
      <c r="L218">
        <v>2.028038824289991</v>
      </c>
      <c r="M218">
        <v>14.4</v>
      </c>
      <c r="N218">
        <v>0.6309</v>
      </c>
    </row>
    <row r="219" spans="1:14">
      <c r="A219" s="1" t="s">
        <v>231</v>
      </c>
      <c r="B219">
        <f>HYPERLINK("https://www.suredividend.com/sure-analysis-research-database/","StoneX Group Inc")</f>
        <v>0</v>
      </c>
      <c r="C219" t="s">
        <v>289</v>
      </c>
      <c r="D219">
        <v>85.31</v>
      </c>
      <c r="E219">
        <v>0</v>
      </c>
      <c r="H219">
        <v>0</v>
      </c>
      <c r="I219">
        <v>1728.514025</v>
      </c>
      <c r="J219">
        <v>10.98166470673444</v>
      </c>
      <c r="K219">
        <v>0</v>
      </c>
      <c r="L219">
        <v>0.7037223058547091</v>
      </c>
      <c r="M219">
        <v>98.13</v>
      </c>
      <c r="N219">
        <v>52.31</v>
      </c>
    </row>
    <row r="220" spans="1:14">
      <c r="A220" s="1" t="s">
        <v>232</v>
      </c>
      <c r="B220">
        <f>HYPERLINK("https://www.suredividend.com/sure-analysis-SNV/","Synovus Financial Corp.")</f>
        <v>0</v>
      </c>
      <c r="C220" t="s">
        <v>287</v>
      </c>
      <c r="D220">
        <v>39.8</v>
      </c>
      <c r="E220">
        <v>0.03417085427135679</v>
      </c>
      <c r="F220">
        <v>0.03030303030303028</v>
      </c>
      <c r="G220">
        <v>0.1778162221565904</v>
      </c>
      <c r="H220">
        <v>1.332992797437616</v>
      </c>
      <c r="I220">
        <v>5785.719274</v>
      </c>
      <c r="J220">
        <v>8.228871104821504</v>
      </c>
      <c r="K220">
        <v>0.2782865965422998</v>
      </c>
      <c r="L220">
        <v>1.190936557761855</v>
      </c>
      <c r="M220">
        <v>53.06</v>
      </c>
      <c r="N220">
        <v>33.86</v>
      </c>
    </row>
    <row r="221" spans="1:14">
      <c r="A221" s="1" t="s">
        <v>233</v>
      </c>
      <c r="B221">
        <f>HYPERLINK("https://www.suredividend.com/sure-analysis-SPGI/","S&amp;P Global Inc")</f>
        <v>0</v>
      </c>
      <c r="C221" t="s">
        <v>287</v>
      </c>
      <c r="D221">
        <v>298.72</v>
      </c>
      <c r="E221">
        <v>0.01138189608998393</v>
      </c>
      <c r="F221">
        <v>0.1038961038961039</v>
      </c>
      <c r="G221">
        <v>0.1569830960592169</v>
      </c>
      <c r="H221">
        <v>3.229360188738</v>
      </c>
      <c r="I221">
        <v>99623.12</v>
      </c>
      <c r="J221">
        <v>27.08622077215879</v>
      </c>
      <c r="K221">
        <v>0.241357263732287</v>
      </c>
      <c r="L221">
        <v>0.8963176559525341</v>
      </c>
      <c r="M221">
        <v>481.01</v>
      </c>
      <c r="N221">
        <v>297.71</v>
      </c>
    </row>
    <row r="222" spans="1:14">
      <c r="A222" s="1" t="s">
        <v>234</v>
      </c>
      <c r="B222">
        <f>HYPERLINK("https://www.suredividend.com/sure-analysis-research-database/","SiriusPoint Ltd")</f>
        <v>0</v>
      </c>
      <c r="C222" t="s">
        <v>289</v>
      </c>
      <c r="D222">
        <v>5.07</v>
      </c>
      <c r="E222">
        <v>0</v>
      </c>
      <c r="H222">
        <v>0</v>
      </c>
      <c r="I222">
        <v>823.097612</v>
      </c>
      <c r="J222">
        <v>0</v>
      </c>
      <c r="K222" t="s">
        <v>289</v>
      </c>
      <c r="L222">
        <v>0.6722774091936431</v>
      </c>
      <c r="M222">
        <v>10</v>
      </c>
      <c r="N222">
        <v>4.07</v>
      </c>
    </row>
    <row r="223" spans="1:14">
      <c r="A223" s="1" t="s">
        <v>235</v>
      </c>
      <c r="B223">
        <f>HYPERLINK("https://www.suredividend.com/sure-analysis-SRCE/","1st Source Corp.")</f>
        <v>0</v>
      </c>
      <c r="C223" t="s">
        <v>287</v>
      </c>
      <c r="D223">
        <v>48.01</v>
      </c>
      <c r="E223">
        <v>0.02666111226827744</v>
      </c>
      <c r="F223">
        <v>0.032258064516129</v>
      </c>
      <c r="G223">
        <v>0.09856054330611763</v>
      </c>
      <c r="H223">
        <v>1.237508650395104</v>
      </c>
      <c r="I223">
        <v>1183.721453</v>
      </c>
      <c r="J223">
        <v>10.20607898872239</v>
      </c>
      <c r="K223">
        <v>0.2644249252980992</v>
      </c>
      <c r="L223">
        <v>0.480783319476028</v>
      </c>
      <c r="M223">
        <v>51.65</v>
      </c>
      <c r="N223">
        <v>42.01</v>
      </c>
    </row>
    <row r="224" spans="1:14">
      <c r="A224" s="1" t="s">
        <v>236</v>
      </c>
      <c r="B224">
        <f>HYPERLINK("https://www.suredividend.com/sure-analysis-research-database/","SouthState Corporation")</f>
        <v>0</v>
      </c>
      <c r="C224" t="s">
        <v>287</v>
      </c>
      <c r="D224">
        <v>81.98</v>
      </c>
      <c r="E224">
        <v>0.023811686355318</v>
      </c>
      <c r="F224">
        <v>0.02040816326530615</v>
      </c>
      <c r="G224">
        <v>0.08665382460480164</v>
      </c>
      <c r="H224">
        <v>1.952082047409051</v>
      </c>
      <c r="I224">
        <v>6203.059166</v>
      </c>
      <c r="J224">
        <v>13.81103172218784</v>
      </c>
      <c r="K224">
        <v>0.3138395574612622</v>
      </c>
      <c r="L224">
        <v>0.8819720988493631</v>
      </c>
      <c r="M224">
        <v>91.66</v>
      </c>
      <c r="N224">
        <v>71.81999999999999</v>
      </c>
    </row>
    <row r="225" spans="1:14">
      <c r="A225" s="1" t="s">
        <v>237</v>
      </c>
      <c r="B225">
        <f>HYPERLINK("https://www.suredividend.com/sure-analysis-research-database/","S &amp; T Bancorp, Inc.")</f>
        <v>0</v>
      </c>
      <c r="C225" t="s">
        <v>287</v>
      </c>
      <c r="D225">
        <v>30.01</v>
      </c>
      <c r="E225">
        <v>0.038744755541869</v>
      </c>
      <c r="H225">
        <v>1.162730113811499</v>
      </c>
      <c r="I225">
        <v>1174.780193</v>
      </c>
      <c r="J225">
        <v>10.90971743569027</v>
      </c>
      <c r="K225">
        <v>0.4212790267432968</v>
      </c>
      <c r="L225">
        <v>0.552791569760956</v>
      </c>
      <c r="M225">
        <v>33.2</v>
      </c>
      <c r="N225">
        <v>26.25</v>
      </c>
    </row>
    <row r="226" spans="1:14">
      <c r="A226" s="1" t="s">
        <v>238</v>
      </c>
      <c r="B226">
        <f>HYPERLINK("https://www.suredividend.com/sure-analysis-research-database/","Stewart Information Services Corp.")</f>
        <v>0</v>
      </c>
      <c r="C226" t="s">
        <v>287</v>
      </c>
      <c r="D226">
        <v>43.39</v>
      </c>
      <c r="E226">
        <v>0.035889021654381</v>
      </c>
      <c r="F226">
        <v>0.3636363636363635</v>
      </c>
      <c r="G226">
        <v>0.08447177119769855</v>
      </c>
      <c r="H226">
        <v>1.557224649583598</v>
      </c>
      <c r="I226">
        <v>1176.255692</v>
      </c>
      <c r="J226">
        <v>4.004710952954875</v>
      </c>
      <c r="K226">
        <v>0.1448581069380091</v>
      </c>
      <c r="L226">
        <v>0.8655040851245661</v>
      </c>
      <c r="M226">
        <v>79.20999999999999</v>
      </c>
      <c r="N226">
        <v>42.03</v>
      </c>
    </row>
    <row r="227" spans="1:14">
      <c r="A227" s="1" t="s">
        <v>239</v>
      </c>
      <c r="B227">
        <f>HYPERLINK("https://www.suredividend.com/sure-analysis-research-database/","State Auto Financial Corp.")</f>
        <v>0</v>
      </c>
      <c r="C227" t="s">
        <v>287</v>
      </c>
      <c r="D227">
        <v>52.01</v>
      </c>
      <c r="E227">
        <v>0</v>
      </c>
      <c r="H227">
        <v>0.400000005960464</v>
      </c>
      <c r="I227">
        <v>0</v>
      </c>
      <c r="J227">
        <v>0</v>
      </c>
      <c r="K227">
        <v>0.25000000372529</v>
      </c>
    </row>
    <row r="228" spans="1:14">
      <c r="A228" s="1" t="s">
        <v>240</v>
      </c>
      <c r="B228">
        <f>HYPERLINK("https://www.suredividend.com/sure-analysis-research-database/","Sterling Bancorp.")</f>
        <v>0</v>
      </c>
      <c r="C228" t="s">
        <v>287</v>
      </c>
      <c r="D228">
        <v>26.29</v>
      </c>
      <c r="E228">
        <v>0.010607738178643</v>
      </c>
      <c r="H228">
        <v>0.278877436716538</v>
      </c>
      <c r="I228">
        <v>5066.103164</v>
      </c>
      <c r="J228">
        <v>14.00485754765176</v>
      </c>
      <c r="K228">
        <v>0.1483390620832649</v>
      </c>
      <c r="L228">
        <v>1.129129872056107</v>
      </c>
      <c r="M228">
        <v>29.95</v>
      </c>
      <c r="N228">
        <v>18.69</v>
      </c>
    </row>
    <row r="229" spans="1:14">
      <c r="A229" s="1" t="s">
        <v>241</v>
      </c>
      <c r="B229">
        <f>HYPERLINK("https://www.suredividend.com/sure-analysis-STT/","State Street Corp.")</f>
        <v>0</v>
      </c>
      <c r="C229" t="s">
        <v>287</v>
      </c>
      <c r="D229">
        <v>61.62</v>
      </c>
      <c r="E229">
        <v>0.03700097370983447</v>
      </c>
      <c r="F229">
        <v>0.1052631578947367</v>
      </c>
      <c r="G229">
        <v>0.08447177119769855</v>
      </c>
      <c r="H229">
        <v>2.309047761561465</v>
      </c>
      <c r="I229">
        <v>22652.704902</v>
      </c>
      <c r="J229">
        <v>8.548190528898113</v>
      </c>
      <c r="K229">
        <v>0.3198127093575436</v>
      </c>
      <c r="L229">
        <v>1.222946273128246</v>
      </c>
      <c r="M229">
        <v>102.24</v>
      </c>
      <c r="N229">
        <v>58.19</v>
      </c>
    </row>
    <row r="230" spans="1:14">
      <c r="A230" s="1" t="s">
        <v>242</v>
      </c>
      <c r="B230">
        <f>HYPERLINK("https://www.suredividend.com/sure-analysis-SYF/","Synchrony Financial")</f>
        <v>0</v>
      </c>
      <c r="C230" t="s">
        <v>287</v>
      </c>
      <c r="D230">
        <v>31.01</v>
      </c>
      <c r="E230">
        <v>0.02837794259916156</v>
      </c>
      <c r="F230">
        <v>0.04545454545454541</v>
      </c>
      <c r="G230">
        <v>0.08924936491294377</v>
      </c>
      <c r="H230">
        <v>0.881741078936324</v>
      </c>
      <c r="I230">
        <v>14939.347365</v>
      </c>
      <c r="J230">
        <v>4.095215834772478</v>
      </c>
      <c r="K230">
        <v>0.1283465908204256</v>
      </c>
      <c r="L230">
        <v>1.275274669016214</v>
      </c>
      <c r="M230">
        <v>51.32</v>
      </c>
      <c r="N230">
        <v>27.02</v>
      </c>
    </row>
    <row r="231" spans="1:14">
      <c r="A231" s="1" t="s">
        <v>243</v>
      </c>
      <c r="B231">
        <f>HYPERLINK("https://www.suredividend.com/sure-analysis-research-database/","Bancorp Inc. (The)")</f>
        <v>0</v>
      </c>
      <c r="C231" t="s">
        <v>287</v>
      </c>
      <c r="D231">
        <v>22.85</v>
      </c>
      <c r="E231">
        <v>0</v>
      </c>
      <c r="H231">
        <v>0</v>
      </c>
      <c r="I231">
        <v>1292.319841</v>
      </c>
      <c r="J231">
        <v>11.27472139442162</v>
      </c>
      <c r="K231">
        <v>0</v>
      </c>
      <c r="L231">
        <v>1.415762263438887</v>
      </c>
      <c r="M231">
        <v>33.36</v>
      </c>
      <c r="N231">
        <v>16.59</v>
      </c>
    </row>
    <row r="232" spans="1:14">
      <c r="A232" s="1" t="s">
        <v>244</v>
      </c>
      <c r="B232">
        <f>HYPERLINK("https://www.suredividend.com/sure-analysis-research-database/","Triumph Bancorp Inc")</f>
        <v>0</v>
      </c>
      <c r="C232" t="s">
        <v>287</v>
      </c>
      <c r="D232">
        <v>55.31</v>
      </c>
      <c r="E232">
        <v>0</v>
      </c>
      <c r="H232">
        <v>0</v>
      </c>
      <c r="I232">
        <v>1353.145101</v>
      </c>
      <c r="J232">
        <v>11.62655606664146</v>
      </c>
      <c r="K232">
        <v>0</v>
      </c>
      <c r="L232">
        <v>1.403982707980757</v>
      </c>
      <c r="M232">
        <v>136.01</v>
      </c>
      <c r="N232">
        <v>53.68</v>
      </c>
    </row>
    <row r="233" spans="1:14">
      <c r="A233" s="1" t="s">
        <v>245</v>
      </c>
      <c r="B233">
        <f>HYPERLINK("https://www.suredividend.com/sure-analysis-research-database/","Texas Capital Bancshares, Inc.")</f>
        <v>0</v>
      </c>
      <c r="C233" t="s">
        <v>287</v>
      </c>
      <c r="D233">
        <v>61.89</v>
      </c>
      <c r="E233">
        <v>0</v>
      </c>
      <c r="H233">
        <v>0</v>
      </c>
      <c r="I233">
        <v>3087.350282</v>
      </c>
      <c r="J233">
        <v>18.70225941234197</v>
      </c>
      <c r="K233">
        <v>0</v>
      </c>
      <c r="L233">
        <v>0.915591834954223</v>
      </c>
      <c r="M233">
        <v>71.59999999999999</v>
      </c>
      <c r="N233">
        <v>48.79</v>
      </c>
    </row>
    <row r="234" spans="1:14">
      <c r="A234" s="1" t="s">
        <v>246</v>
      </c>
      <c r="B234">
        <f>HYPERLINK("https://www.suredividend.com/sure-analysis-research-database/","Trico Bancshares")</f>
        <v>0</v>
      </c>
      <c r="C234" t="s">
        <v>287</v>
      </c>
      <c r="D234">
        <v>47.73</v>
      </c>
      <c r="E234">
        <v>0.021809766584816</v>
      </c>
      <c r="F234">
        <v>0.2000000000000002</v>
      </c>
      <c r="G234">
        <v>0.1203003371416174</v>
      </c>
      <c r="H234">
        <v>1.040980159093276</v>
      </c>
      <c r="I234">
        <v>1591.624961</v>
      </c>
      <c r="J234">
        <v>14.82208340978935</v>
      </c>
      <c r="K234">
        <v>0.2999942821594455</v>
      </c>
      <c r="L234">
        <v>0.5224279875977821</v>
      </c>
      <c r="M234">
        <v>49.57</v>
      </c>
      <c r="N234">
        <v>36.97</v>
      </c>
    </row>
    <row r="235" spans="1:14">
      <c r="A235" s="1" t="s">
        <v>247</v>
      </c>
      <c r="B235">
        <f>HYPERLINK("https://www.suredividend.com/sure-analysis-TFC/","Truist Financial Corporation")</f>
        <v>0</v>
      </c>
      <c r="C235" t="s">
        <v>287</v>
      </c>
      <c r="D235">
        <v>43.31</v>
      </c>
      <c r="E235">
        <v>0.04802586007850381</v>
      </c>
      <c r="F235">
        <v>0.08333333333333348</v>
      </c>
      <c r="G235">
        <v>0.09521121099648799</v>
      </c>
      <c r="H235">
        <v>1.932107601650672</v>
      </c>
      <c r="I235">
        <v>57446.099323</v>
      </c>
      <c r="J235">
        <v>9.702094126561391</v>
      </c>
      <c r="K235">
        <v>0.4381196375625107</v>
      </c>
      <c r="L235">
        <v>0.901571409102445</v>
      </c>
      <c r="M235">
        <v>67.05</v>
      </c>
      <c r="N235">
        <v>42.56</v>
      </c>
    </row>
    <row r="236" spans="1:14">
      <c r="A236" s="1" t="s">
        <v>248</v>
      </c>
      <c r="B236">
        <f>HYPERLINK("https://www.suredividend.com/sure-analysis-THFF/","First Financial Corp. - Indiana")</f>
        <v>0</v>
      </c>
      <c r="C236" t="s">
        <v>287</v>
      </c>
      <c r="D236">
        <v>45.9</v>
      </c>
      <c r="E236">
        <v>0.02352941176470589</v>
      </c>
      <c r="H236">
        <v>1.063548425557032</v>
      </c>
      <c r="I236">
        <v>552.2285460000001</v>
      </c>
      <c r="J236">
        <v>9.198749782619558</v>
      </c>
      <c r="K236">
        <v>0.2239049316962173</v>
      </c>
      <c r="L236">
        <v>0.22464816401085</v>
      </c>
      <c r="M236">
        <v>49</v>
      </c>
      <c r="N236">
        <v>40.78</v>
      </c>
    </row>
    <row r="237" spans="1:14">
      <c r="A237" s="1" t="s">
        <v>249</v>
      </c>
      <c r="B237">
        <f>HYPERLINK("https://www.suredividend.com/sure-analysis-THG/","Hanover Insurance Group Inc")</f>
        <v>0</v>
      </c>
      <c r="C237" t="s">
        <v>287</v>
      </c>
      <c r="D237">
        <v>134.85</v>
      </c>
      <c r="E237">
        <v>0.02224694104560623</v>
      </c>
      <c r="F237">
        <v>0.0714285714285714</v>
      </c>
      <c r="G237">
        <v>0.06790716584560208</v>
      </c>
      <c r="H237">
        <v>2.975777060511526</v>
      </c>
      <c r="I237">
        <v>4805.278343</v>
      </c>
      <c r="J237">
        <v>14.79002260018467</v>
      </c>
      <c r="K237">
        <v>0.3306418956123918</v>
      </c>
      <c r="L237">
        <v>0.5301766400163931</v>
      </c>
      <c r="M237">
        <v>153.89</v>
      </c>
      <c r="N237">
        <v>119.06</v>
      </c>
    </row>
    <row r="238" spans="1:14">
      <c r="A238" s="1" t="s">
        <v>250</v>
      </c>
      <c r="B238">
        <f>HYPERLINK("https://www.suredividend.com/sure-analysis-TMP/","Tompkins Financial Corp")</f>
        <v>0</v>
      </c>
      <c r="C238" t="s">
        <v>287</v>
      </c>
      <c r="D238">
        <v>74.23</v>
      </c>
      <c r="E238">
        <v>0.03071534420045803</v>
      </c>
      <c r="F238">
        <v>0.05555555555555558</v>
      </c>
      <c r="G238">
        <v>0.03933463380769542</v>
      </c>
      <c r="H238">
        <v>2.254646191808939</v>
      </c>
      <c r="I238">
        <v>1075.637386</v>
      </c>
      <c r="J238">
        <v>12.72326310855088</v>
      </c>
      <c r="K238">
        <v>0.3867317653188575</v>
      </c>
      <c r="L238">
        <v>0.603190986870298</v>
      </c>
      <c r="M238">
        <v>84.51000000000001</v>
      </c>
      <c r="N238">
        <v>67.98999999999999</v>
      </c>
    </row>
    <row r="239" spans="1:14">
      <c r="A239" s="1" t="s">
        <v>251</v>
      </c>
      <c r="B239">
        <f>HYPERLINK("https://www.suredividend.com/sure-analysis-research-database/","LendingTree Inc.")</f>
        <v>0</v>
      </c>
      <c r="C239" t="s">
        <v>287</v>
      </c>
      <c r="D239">
        <v>24.37</v>
      </c>
      <c r="E239">
        <v>0</v>
      </c>
      <c r="H239">
        <v>0</v>
      </c>
      <c r="I239">
        <v>311.594601</v>
      </c>
      <c r="J239">
        <v>12.66593230641031</v>
      </c>
      <c r="K239">
        <v>0</v>
      </c>
      <c r="L239">
        <v>1.895517468125986</v>
      </c>
      <c r="M239">
        <v>164.69</v>
      </c>
      <c r="N239">
        <v>22.5</v>
      </c>
    </row>
    <row r="240" spans="1:14">
      <c r="A240" s="1" t="s">
        <v>252</v>
      </c>
      <c r="B240">
        <f>HYPERLINK("https://www.suredividend.com/sure-analysis-research-database/","Trustmark Corp.")</f>
        <v>0</v>
      </c>
      <c r="C240" t="s">
        <v>287</v>
      </c>
      <c r="D240">
        <v>31.86</v>
      </c>
      <c r="E240">
        <v>0.028669123945281</v>
      </c>
      <c r="F240">
        <v>0</v>
      </c>
      <c r="G240">
        <v>0</v>
      </c>
      <c r="H240">
        <v>0.9133982888966761</v>
      </c>
      <c r="I240">
        <v>1949.867779</v>
      </c>
      <c r="J240">
        <v>17.57952143296339</v>
      </c>
      <c r="K240">
        <v>0.5102783736852938</v>
      </c>
      <c r="L240">
        <v>0.638121978631715</v>
      </c>
      <c r="M240">
        <v>34.79</v>
      </c>
      <c r="N240">
        <v>26.48</v>
      </c>
    </row>
    <row r="241" spans="1:14">
      <c r="A241" s="1" t="s">
        <v>253</v>
      </c>
      <c r="B241">
        <f>HYPERLINK("https://www.suredividend.com/sure-analysis-TROW/","T. Rowe Price Group Inc.")</f>
        <v>0</v>
      </c>
      <c r="C241" t="s">
        <v>287</v>
      </c>
      <c r="D241">
        <v>105.89</v>
      </c>
      <c r="E241">
        <v>0.04533005949570309</v>
      </c>
      <c r="F241">
        <v>0.1111111111111109</v>
      </c>
      <c r="G241">
        <v>0.1138241786028789</v>
      </c>
      <c r="H241">
        <v>4.609657021641188</v>
      </c>
      <c r="I241">
        <v>23898.486807</v>
      </c>
      <c r="J241">
        <v>0</v>
      </c>
      <c r="K241" t="s">
        <v>289</v>
      </c>
      <c r="L241">
        <v>1.334466203179762</v>
      </c>
      <c r="M241">
        <v>215.44</v>
      </c>
      <c r="N241">
        <v>103.64</v>
      </c>
    </row>
    <row r="242" spans="1:14">
      <c r="A242" s="1" t="s">
        <v>254</v>
      </c>
      <c r="B242">
        <f>HYPERLINK("https://www.suredividend.com/sure-analysis-TRST/","Trustco Bank Corp.")</f>
        <v>0</v>
      </c>
      <c r="C242" t="s">
        <v>287</v>
      </c>
      <c r="D242">
        <v>31.95</v>
      </c>
      <c r="E242">
        <v>0.04381846635367762</v>
      </c>
      <c r="F242">
        <v>0.02752293577981657</v>
      </c>
      <c r="G242">
        <v>0.3976542375431587</v>
      </c>
      <c r="H242">
        <v>1.377936137304786</v>
      </c>
      <c r="I242">
        <v>611.103656</v>
      </c>
      <c r="J242">
        <v>8.991711022909524</v>
      </c>
      <c r="K242">
        <v>0.3892474964137814</v>
      </c>
      <c r="L242">
        <v>0.385749087838868</v>
      </c>
      <c r="M242">
        <v>35.94</v>
      </c>
      <c r="N242">
        <v>29.19</v>
      </c>
    </row>
    <row r="243" spans="1:14">
      <c r="A243" s="1" t="s">
        <v>255</v>
      </c>
      <c r="B243">
        <f>HYPERLINK("https://www.suredividend.com/sure-analysis-research-database/","Trupanion Inc")</f>
        <v>0</v>
      </c>
      <c r="C243" t="s">
        <v>287</v>
      </c>
      <c r="D243">
        <v>51.86</v>
      </c>
      <c r="E243">
        <v>0</v>
      </c>
      <c r="H243">
        <v>0</v>
      </c>
      <c r="I243">
        <v>2113.096584</v>
      </c>
      <c r="J243" t="s">
        <v>289</v>
      </c>
      <c r="K243">
        <v>-0</v>
      </c>
      <c r="L243">
        <v>2.144908611786093</v>
      </c>
      <c r="M243">
        <v>158.25</v>
      </c>
      <c r="N243">
        <v>50.74</v>
      </c>
    </row>
    <row r="244" spans="1:14">
      <c r="A244" s="1" t="s">
        <v>256</v>
      </c>
      <c r="B244">
        <f>HYPERLINK("https://www.suredividend.com/sure-analysis-TRV/","Travelers Companies Inc.")</f>
        <v>0</v>
      </c>
      <c r="C244" t="s">
        <v>287</v>
      </c>
      <c r="D244">
        <v>157.48</v>
      </c>
      <c r="E244">
        <v>0.02362204724409449</v>
      </c>
      <c r="F244">
        <v>0.05681818181818188</v>
      </c>
      <c r="G244">
        <v>0.05251935381426631</v>
      </c>
      <c r="H244">
        <v>3.590951675295318</v>
      </c>
      <c r="I244">
        <v>37372.06998</v>
      </c>
      <c r="J244">
        <v>10.56304974</v>
      </c>
      <c r="K244">
        <v>0.2488531999511655</v>
      </c>
      <c r="L244">
        <v>0.469556464274308</v>
      </c>
      <c r="M244">
        <v>185.93</v>
      </c>
      <c r="N244">
        <v>142.24</v>
      </c>
    </row>
    <row r="245" spans="1:14">
      <c r="A245" s="1" t="s">
        <v>257</v>
      </c>
      <c r="B245">
        <f>HYPERLINK("https://www.suredividend.com/sure-analysis-research-database/","Tristate Capital Holdings Inc")</f>
        <v>0</v>
      </c>
      <c r="C245" t="s">
        <v>287</v>
      </c>
      <c r="D245">
        <v>30.58</v>
      </c>
      <c r="E245">
        <v>0</v>
      </c>
      <c r="H245">
        <v>0</v>
      </c>
      <c r="I245">
        <v>0</v>
      </c>
      <c r="J245">
        <v>0</v>
      </c>
      <c r="K245">
        <v>0</v>
      </c>
    </row>
    <row r="246" spans="1:14">
      <c r="A246" s="1" t="s">
        <v>258</v>
      </c>
      <c r="B246">
        <f>HYPERLINK("https://www.suredividend.com/sure-analysis-TWO/","Two Harbors Investment Corp")</f>
        <v>0</v>
      </c>
      <c r="C246" t="s">
        <v>288</v>
      </c>
      <c r="D246">
        <v>3.09</v>
      </c>
      <c r="E246">
        <v>0.2200647249190939</v>
      </c>
      <c r="F246">
        <v>0</v>
      </c>
      <c r="G246">
        <v>-0.1840374759897985</v>
      </c>
      <c r="H246">
        <v>0.639178934587996</v>
      </c>
      <c r="I246">
        <v>1064.32311</v>
      </c>
      <c r="J246">
        <v>4.814634534696462</v>
      </c>
      <c r="K246">
        <v>0.965818879703832</v>
      </c>
      <c r="L246">
        <v>0.9412766882616541</v>
      </c>
      <c r="M246">
        <v>5.89</v>
      </c>
      <c r="N246">
        <v>3.09</v>
      </c>
    </row>
    <row r="247" spans="1:14">
      <c r="A247" s="1" t="s">
        <v>259</v>
      </c>
      <c r="B247">
        <f>HYPERLINK("https://www.suredividend.com/sure-analysis-UBSI/","United Bankshares, Inc.")</f>
        <v>0</v>
      </c>
      <c r="C247" t="s">
        <v>287</v>
      </c>
      <c r="D247">
        <v>36.92</v>
      </c>
      <c r="E247">
        <v>0.0390032502708559</v>
      </c>
      <c r="F247">
        <v>0.02857142857142847</v>
      </c>
      <c r="G247">
        <v>0.01149727415513624</v>
      </c>
      <c r="H247">
        <v>1.418539926980472</v>
      </c>
      <c r="I247">
        <v>4969.14347</v>
      </c>
      <c r="J247">
        <v>14.47543985889111</v>
      </c>
      <c r="K247">
        <v>0.5498216771242139</v>
      </c>
      <c r="L247">
        <v>0.694277751769658</v>
      </c>
      <c r="M247">
        <v>40.44</v>
      </c>
      <c r="N247">
        <v>32.34</v>
      </c>
    </row>
    <row r="248" spans="1:14">
      <c r="A248" s="1" t="s">
        <v>260</v>
      </c>
      <c r="B248">
        <f>HYPERLINK("https://www.suredividend.com/sure-analysis-research-database/","United Community Banks Inc")</f>
        <v>0</v>
      </c>
      <c r="C248" t="s">
        <v>287</v>
      </c>
      <c r="D248">
        <v>34.83</v>
      </c>
      <c r="E248">
        <v>0.023881814757157</v>
      </c>
      <c r="F248">
        <v>0.09999999999999987</v>
      </c>
      <c r="G248">
        <v>0.1708049129648923</v>
      </c>
      <c r="H248">
        <v>0.8318036079918111</v>
      </c>
      <c r="I248">
        <v>3694.168648</v>
      </c>
      <c r="J248">
        <v>15.89176817980022</v>
      </c>
      <c r="K248">
        <v>0.3494973142822736</v>
      </c>
      <c r="L248">
        <v>0.7832995130918541</v>
      </c>
      <c r="M248">
        <v>38.56</v>
      </c>
      <c r="N248">
        <v>27.67</v>
      </c>
    </row>
    <row r="249" spans="1:14">
      <c r="A249" s="1" t="s">
        <v>261</v>
      </c>
      <c r="B249">
        <f>HYPERLINK("https://www.suredividend.com/sure-analysis-research-database/","United Fire Group Inc")</f>
        <v>0</v>
      </c>
      <c r="C249" t="s">
        <v>287</v>
      </c>
      <c r="D249">
        <v>29.99</v>
      </c>
      <c r="E249">
        <v>0.02051484421368</v>
      </c>
      <c r="F249">
        <v>0.06666666666666665</v>
      </c>
      <c r="G249">
        <v>-0.1058870393420188</v>
      </c>
      <c r="H249">
        <v>0.615240177968289</v>
      </c>
      <c r="I249">
        <v>753.5466740000001</v>
      </c>
      <c r="J249">
        <v>11.41149519974559</v>
      </c>
      <c r="K249">
        <v>0.2375444702580267</v>
      </c>
      <c r="L249">
        <v>0.5644931757150431</v>
      </c>
      <c r="M249">
        <v>37.06</v>
      </c>
      <c r="N249">
        <v>19.41</v>
      </c>
    </row>
    <row r="250" spans="1:14">
      <c r="A250" s="1" t="s">
        <v>262</v>
      </c>
      <c r="B250">
        <f>HYPERLINK("https://www.suredividend.com/sure-analysis-UMBF/","UMB Financial Corp.")</f>
        <v>0</v>
      </c>
      <c r="C250" t="s">
        <v>287</v>
      </c>
      <c r="D250">
        <v>87.13</v>
      </c>
      <c r="E250">
        <v>0.01698611270515322</v>
      </c>
      <c r="F250">
        <v>0</v>
      </c>
      <c r="G250">
        <v>0.06114273740264831</v>
      </c>
      <c r="H250">
        <v>1.471049320345211</v>
      </c>
      <c r="I250">
        <v>4208.970787</v>
      </c>
      <c r="J250">
        <v>10.106008871836</v>
      </c>
      <c r="K250">
        <v>0.1724559578364843</v>
      </c>
      <c r="L250">
        <v>0.7860302061579331</v>
      </c>
      <c r="M250">
        <v>110.9</v>
      </c>
      <c r="N250">
        <v>81.23</v>
      </c>
    </row>
    <row r="251" spans="1:14">
      <c r="A251" s="1" t="s">
        <v>263</v>
      </c>
      <c r="B251">
        <f>HYPERLINK("https://www.suredividend.com/sure-analysis-research-database/","Umpqua Holdings Corp")</f>
        <v>0</v>
      </c>
      <c r="C251" t="s">
        <v>287</v>
      </c>
      <c r="D251">
        <v>17.28</v>
      </c>
      <c r="E251">
        <v>0.047761215052359</v>
      </c>
      <c r="H251">
        <v>0.8253137961047651</v>
      </c>
      <c r="I251">
        <v>3750.635802</v>
      </c>
      <c r="J251">
        <v>10.24293712787573</v>
      </c>
      <c r="K251">
        <v>0.491258211967122</v>
      </c>
      <c r="L251">
        <v>0.891122680320212</v>
      </c>
      <c r="M251">
        <v>21.53</v>
      </c>
      <c r="N251">
        <v>15.58</v>
      </c>
    </row>
    <row r="252" spans="1:14">
      <c r="A252" s="1" t="s">
        <v>264</v>
      </c>
      <c r="B252">
        <f>HYPERLINK("https://www.suredividend.com/sure-analysis-UNM/","Unum Group")</f>
        <v>0</v>
      </c>
      <c r="C252" t="s">
        <v>287</v>
      </c>
      <c r="D252">
        <v>41.42</v>
      </c>
      <c r="E252">
        <v>0.0318686624818928</v>
      </c>
      <c r="F252">
        <v>0.09999999999999987</v>
      </c>
      <c r="G252">
        <v>0.07487316557532875</v>
      </c>
      <c r="H252">
        <v>1.211983292076538</v>
      </c>
      <c r="I252">
        <v>8284.017024000001</v>
      </c>
      <c r="J252">
        <v>7.448315971605827</v>
      </c>
      <c r="K252">
        <v>0.2219749619187799</v>
      </c>
      <c r="L252">
        <v>0.8129698755392361</v>
      </c>
      <c r="M252">
        <v>41.86</v>
      </c>
      <c r="N252">
        <v>21.57</v>
      </c>
    </row>
    <row r="253" spans="1:14">
      <c r="A253" s="1" t="s">
        <v>265</v>
      </c>
      <c r="B253">
        <f>HYPERLINK("https://www.suredividend.com/sure-analysis-USB/","U.S. Bancorp.")</f>
        <v>0</v>
      </c>
      <c r="C253" t="s">
        <v>287</v>
      </c>
      <c r="D253">
        <v>39.83</v>
      </c>
      <c r="E253">
        <v>0.04820487070047703</v>
      </c>
      <c r="F253">
        <v>0.04347826086956519</v>
      </c>
      <c r="G253">
        <v>0.09856054330611763</v>
      </c>
      <c r="H253">
        <v>1.831444890423717</v>
      </c>
      <c r="I253">
        <v>59178.777835</v>
      </c>
      <c r="J253">
        <v>9.180697771523423</v>
      </c>
      <c r="K253">
        <v>0.4219919102358795</v>
      </c>
      <c r="L253">
        <v>0.774976208383042</v>
      </c>
      <c r="M253">
        <v>61.71</v>
      </c>
      <c r="N253">
        <v>39.67</v>
      </c>
    </row>
    <row r="254" spans="1:14">
      <c r="A254" s="1" t="s">
        <v>266</v>
      </c>
      <c r="B254">
        <f>HYPERLINK("https://www.suredividend.com/sure-analysis-research-database/","Universal Insurance Holdings Inc")</f>
        <v>0</v>
      </c>
      <c r="C254" t="s">
        <v>287</v>
      </c>
      <c r="D254">
        <v>8.67</v>
      </c>
      <c r="E254">
        <v>0.072413373388407</v>
      </c>
      <c r="F254">
        <v>0</v>
      </c>
      <c r="G254">
        <v>0.0424022162772979</v>
      </c>
      <c r="H254">
        <v>0.627823947277488</v>
      </c>
      <c r="I254">
        <v>266.307763</v>
      </c>
      <c r="J254" t="s">
        <v>289</v>
      </c>
      <c r="K254" t="s">
        <v>289</v>
      </c>
      <c r="L254">
        <v>0.5516498165592401</v>
      </c>
      <c r="M254">
        <v>18.89</v>
      </c>
      <c r="N254">
        <v>8.390000000000001</v>
      </c>
    </row>
    <row r="255" spans="1:14">
      <c r="A255" s="1" t="s">
        <v>267</v>
      </c>
      <c r="B255">
        <f>HYPERLINK("https://www.suredividend.com/sure-analysis-research-database/","Univest Financial Corp")</f>
        <v>0</v>
      </c>
      <c r="C255" t="s">
        <v>287</v>
      </c>
      <c r="D255">
        <v>24.74</v>
      </c>
      <c r="E255">
        <v>0.03275559409550501</v>
      </c>
      <c r="H255">
        <v>0.8103733979228001</v>
      </c>
      <c r="I255">
        <v>732.133418</v>
      </c>
      <c r="J255">
        <v>10.1944305345531</v>
      </c>
      <c r="K255">
        <v>0.334865040463967</v>
      </c>
      <c r="L255">
        <v>0.5238556030110301</v>
      </c>
      <c r="M255">
        <v>31.2</v>
      </c>
      <c r="N255">
        <v>23.48</v>
      </c>
    </row>
    <row r="256" spans="1:14">
      <c r="A256" s="1" t="s">
        <v>268</v>
      </c>
      <c r="B256">
        <f>HYPERLINK("https://www.suredividend.com/sure-analysis-research-database/","Veritex Holdings Inc")</f>
        <v>0</v>
      </c>
      <c r="C256" t="s">
        <v>287</v>
      </c>
      <c r="D256">
        <v>26.73</v>
      </c>
      <c r="E256">
        <v>0.029660686266725</v>
      </c>
      <c r="H256">
        <v>0.7928301439095831</v>
      </c>
      <c r="I256">
        <v>1442.79548</v>
      </c>
      <c r="J256">
        <v>0</v>
      </c>
      <c r="K256" t="s">
        <v>289</v>
      </c>
      <c r="L256">
        <v>0.9070079057932511</v>
      </c>
      <c r="M256">
        <v>44.58</v>
      </c>
      <c r="N256">
        <v>26.5</v>
      </c>
    </row>
    <row r="257" spans="1:14">
      <c r="A257" s="1" t="s">
        <v>269</v>
      </c>
      <c r="B257">
        <f>HYPERLINK("https://www.suredividend.com/sure-analysis-research-database/","Valley National Bancorp")</f>
        <v>0</v>
      </c>
      <c r="C257" t="s">
        <v>287</v>
      </c>
      <c r="D257">
        <v>11.15</v>
      </c>
      <c r="E257">
        <v>0.0389039693705</v>
      </c>
      <c r="F257">
        <v>0</v>
      </c>
      <c r="G257">
        <v>0</v>
      </c>
      <c r="H257">
        <v>0.433779258481076</v>
      </c>
      <c r="I257">
        <v>5645.69808</v>
      </c>
      <c r="J257">
        <v>12.88763255328474</v>
      </c>
      <c r="K257">
        <v>0.4346485555922605</v>
      </c>
      <c r="L257">
        <v>0.9029889648099381</v>
      </c>
      <c r="M257">
        <v>14.68</v>
      </c>
      <c r="N257">
        <v>9.92</v>
      </c>
    </row>
    <row r="258" spans="1:14">
      <c r="A258" s="1" t="s">
        <v>270</v>
      </c>
      <c r="B258">
        <f>HYPERLINK("https://www.suredividend.com/sure-analysis-research-database/","Voya Financial Inc")</f>
        <v>0</v>
      </c>
      <c r="C258" t="s">
        <v>287</v>
      </c>
      <c r="D258">
        <v>64.01000000000001</v>
      </c>
      <c r="E258">
        <v>0.012439637208608</v>
      </c>
      <c r="F258">
        <v>4</v>
      </c>
      <c r="G258">
        <v>0.8205642030260802</v>
      </c>
      <c r="H258">
        <v>0.7962611777230141</v>
      </c>
      <c r="I258">
        <v>6540.194866</v>
      </c>
      <c r="J258">
        <v>10.28332526069182</v>
      </c>
      <c r="K258">
        <v>0.1471832121484314</v>
      </c>
      <c r="L258">
        <v>0.9512816223340331</v>
      </c>
      <c r="M258">
        <v>74.28</v>
      </c>
      <c r="N258">
        <v>56.02</v>
      </c>
    </row>
    <row r="259" spans="1:14">
      <c r="A259" s="1" t="s">
        <v>271</v>
      </c>
      <c r="B259">
        <f>HYPERLINK("https://www.suredividend.com/sure-analysis-research-database/","Virtus Investment Partners Inc")</f>
        <v>0</v>
      </c>
      <c r="C259" t="s">
        <v>287</v>
      </c>
      <c r="D259">
        <v>156.31</v>
      </c>
      <c r="E259">
        <v>0.037951707450604</v>
      </c>
      <c r="F259">
        <v>0.8292682926829267</v>
      </c>
      <c r="G259">
        <v>0.2722596365393921</v>
      </c>
      <c r="H259">
        <v>5.932231391604062</v>
      </c>
      <c r="I259">
        <v>1137.207926</v>
      </c>
      <c r="J259">
        <v>7.150587136766916</v>
      </c>
      <c r="K259">
        <v>0.2928051032381077</v>
      </c>
      <c r="L259">
        <v>1.396725505630321</v>
      </c>
      <c r="M259">
        <v>329.83</v>
      </c>
      <c r="N259">
        <v>154.08</v>
      </c>
    </row>
    <row r="260" spans="1:14">
      <c r="A260" s="1" t="s">
        <v>272</v>
      </c>
      <c r="B260">
        <f>HYPERLINK("https://www.suredividend.com/sure-analysis-WABC/","Westamerica Bancorporation")</f>
        <v>0</v>
      </c>
      <c r="C260" t="s">
        <v>287</v>
      </c>
      <c r="D260">
        <v>52.61</v>
      </c>
      <c r="E260">
        <v>0.03193309256795286</v>
      </c>
      <c r="F260">
        <v>0.02439024390243882</v>
      </c>
      <c r="G260">
        <v>0.009805797673485328</v>
      </c>
      <c r="H260">
        <v>1.66205588805323</v>
      </c>
      <c r="I260">
        <v>1415.768086</v>
      </c>
      <c r="J260">
        <v>15.43694008995453</v>
      </c>
      <c r="K260">
        <v>0.4874064187839384</v>
      </c>
      <c r="L260">
        <v>0.391981919577911</v>
      </c>
      <c r="M260">
        <v>62.53</v>
      </c>
      <c r="N260">
        <v>52.04</v>
      </c>
    </row>
    <row r="261" spans="1:14">
      <c r="A261" s="1" t="s">
        <v>273</v>
      </c>
      <c r="B261">
        <f>HYPERLINK("https://www.suredividend.com/sure-analysis-research-database/","Western Alliance Bancorp")</f>
        <v>0</v>
      </c>
      <c r="C261" t="s">
        <v>287</v>
      </c>
      <c r="D261">
        <v>64.31</v>
      </c>
      <c r="E261">
        <v>0.021782156156356</v>
      </c>
      <c r="H261">
        <v>1.400810462415286</v>
      </c>
      <c r="I261">
        <v>6963.644038</v>
      </c>
      <c r="J261">
        <v>7.154673829189355</v>
      </c>
      <c r="K261">
        <v>0.152096684301334</v>
      </c>
      <c r="L261">
        <v>1.23593292216467</v>
      </c>
      <c r="M261">
        <v>123.34</v>
      </c>
      <c r="N261">
        <v>64.02</v>
      </c>
    </row>
    <row r="262" spans="1:14">
      <c r="A262" s="1" t="s">
        <v>274</v>
      </c>
      <c r="B262">
        <f>HYPERLINK("https://www.suredividend.com/sure-analysis-WASH/","Washington Trust Bancorp, Inc.")</f>
        <v>0</v>
      </c>
      <c r="C262" t="s">
        <v>287</v>
      </c>
      <c r="D262">
        <v>47.11</v>
      </c>
      <c r="E262">
        <v>0.04585013797495224</v>
      </c>
      <c r="F262">
        <v>0.03846153846153855</v>
      </c>
      <c r="G262">
        <v>0.06724918187953888</v>
      </c>
      <c r="H262">
        <v>2.124384783543119</v>
      </c>
      <c r="I262">
        <v>808.932735</v>
      </c>
      <c r="J262">
        <v>10.76381162654851</v>
      </c>
      <c r="K262">
        <v>0.4940429729170044</v>
      </c>
      <c r="L262">
        <v>0.473798710540713</v>
      </c>
      <c r="M262">
        <v>59</v>
      </c>
      <c r="N262">
        <v>44.58</v>
      </c>
    </row>
    <row r="263" spans="1:14">
      <c r="A263" s="1" t="s">
        <v>275</v>
      </c>
      <c r="B263">
        <f>HYPERLINK("https://www.suredividend.com/sure-analysis-research-database/","Webster Financial Corp.")</f>
        <v>0</v>
      </c>
      <c r="C263" t="s">
        <v>287</v>
      </c>
      <c r="D263">
        <v>46.48</v>
      </c>
      <c r="E263">
        <v>0.033999228279924</v>
      </c>
      <c r="F263">
        <v>0</v>
      </c>
      <c r="G263">
        <v>0.08997698704834534</v>
      </c>
      <c r="H263">
        <v>1.580284130450908</v>
      </c>
      <c r="I263">
        <v>8172.746193</v>
      </c>
      <c r="J263">
        <v>22.76144218614664</v>
      </c>
      <c r="K263">
        <v>0.5544856598073361</v>
      </c>
      <c r="L263">
        <v>1.058697874544003</v>
      </c>
      <c r="M263">
        <v>63.47</v>
      </c>
      <c r="N263">
        <v>40.37</v>
      </c>
    </row>
    <row r="264" spans="1:14">
      <c r="A264" s="1" t="s">
        <v>276</v>
      </c>
      <c r="B264">
        <f>HYPERLINK("https://www.suredividend.com/sure-analysis-research-database/","Walker &amp; Dunlop Inc")</f>
        <v>0</v>
      </c>
      <c r="C264" t="s">
        <v>287</v>
      </c>
      <c r="D264">
        <v>84.95</v>
      </c>
      <c r="E264">
        <v>0.026871427544125</v>
      </c>
      <c r="H264">
        <v>2.282727769873466</v>
      </c>
      <c r="I264">
        <v>2805.921097</v>
      </c>
      <c r="J264">
        <v>10.39703678601734</v>
      </c>
      <c r="K264">
        <v>0.2695074108469263</v>
      </c>
      <c r="L264">
        <v>1.10023865503704</v>
      </c>
      <c r="M264">
        <v>154.39</v>
      </c>
      <c r="N264">
        <v>82.43000000000001</v>
      </c>
    </row>
    <row r="265" spans="1:14">
      <c r="A265" s="1" t="s">
        <v>277</v>
      </c>
      <c r="B265">
        <f>HYPERLINK("https://www.suredividend.com/sure-analysis-research-database/","Wisdomtree Investments Inc")</f>
        <v>0</v>
      </c>
      <c r="C265" t="s">
        <v>287</v>
      </c>
      <c r="D265">
        <v>4.78</v>
      </c>
      <c r="E265">
        <v>0.024896757864987</v>
      </c>
      <c r="F265">
        <v>0</v>
      </c>
      <c r="G265">
        <v>-0.1781240852413871</v>
      </c>
      <c r="H265">
        <v>0.11900650259464</v>
      </c>
      <c r="I265">
        <v>700.676066</v>
      </c>
      <c r="J265">
        <v>61.43586723191584</v>
      </c>
      <c r="K265">
        <v>1.616936176557609</v>
      </c>
      <c r="L265">
        <v>0.9672622283705991</v>
      </c>
      <c r="M265">
        <v>6.81</v>
      </c>
      <c r="N265">
        <v>4.61</v>
      </c>
    </row>
    <row r="266" spans="1:14">
      <c r="A266" s="1" t="s">
        <v>278</v>
      </c>
      <c r="B266">
        <f>HYPERLINK("https://www.suredividend.com/sure-analysis-WFC/","Wells Fargo &amp; Co.")</f>
        <v>0</v>
      </c>
      <c r="C266" t="s">
        <v>287</v>
      </c>
      <c r="D266">
        <v>41.45</v>
      </c>
      <c r="E266">
        <v>0.02895054282267792</v>
      </c>
      <c r="F266">
        <v>0.5000000000000002</v>
      </c>
      <c r="G266">
        <v>-0.05111991994525078</v>
      </c>
      <c r="H266">
        <v>0.9919028214082871</v>
      </c>
      <c r="I266">
        <v>157221.902148</v>
      </c>
      <c r="J266">
        <v>9.597234900991944</v>
      </c>
      <c r="K266">
        <v>0.2384381782231459</v>
      </c>
      <c r="L266">
        <v>1.059972450840408</v>
      </c>
      <c r="M266">
        <v>59.56</v>
      </c>
      <c r="N266">
        <v>36.29</v>
      </c>
    </row>
    <row r="267" spans="1:14">
      <c r="A267" s="1" t="s">
        <v>279</v>
      </c>
      <c r="B267">
        <f>HYPERLINK("https://www.suredividend.com/sure-analysis-research-database/","W.R. Berkley Corp.")</f>
        <v>0</v>
      </c>
      <c r="C267" t="s">
        <v>287</v>
      </c>
      <c r="D267">
        <v>67.59</v>
      </c>
      <c r="E267">
        <v>0.005511472484376</v>
      </c>
      <c r="F267">
        <v>-0.2307692307692307</v>
      </c>
      <c r="G267">
        <v>-0.07789208851827223</v>
      </c>
      <c r="H267">
        <v>0.372520425219004</v>
      </c>
      <c r="I267">
        <v>17929.800718</v>
      </c>
      <c r="J267">
        <v>13.52491253078592</v>
      </c>
      <c r="K267">
        <v>0.07842535267768506</v>
      </c>
      <c r="L267">
        <v>0.5954451606320951</v>
      </c>
      <c r="M267">
        <v>72.09</v>
      </c>
      <c r="N267">
        <v>49.63</v>
      </c>
    </row>
    <row r="268" spans="1:14">
      <c r="A268" s="1" t="s">
        <v>280</v>
      </c>
      <c r="B268">
        <f>HYPERLINK("https://www.suredividend.com/sure-analysis-research-database/","World Acceptance Corp.")</f>
        <v>0</v>
      </c>
      <c r="C268" t="s">
        <v>287</v>
      </c>
      <c r="D268">
        <v>98.48999999999999</v>
      </c>
      <c r="E268">
        <v>0</v>
      </c>
      <c r="H268">
        <v>0</v>
      </c>
      <c r="I268">
        <v>618.686701</v>
      </c>
      <c r="J268">
        <v>21.08240495232827</v>
      </c>
      <c r="K268">
        <v>0</v>
      </c>
      <c r="L268">
        <v>1.473543829680133</v>
      </c>
      <c r="M268">
        <v>265.75</v>
      </c>
      <c r="N268">
        <v>89.25</v>
      </c>
    </row>
    <row r="269" spans="1:14">
      <c r="A269" s="1" t="s">
        <v>281</v>
      </c>
      <c r="B269">
        <f>HYPERLINK("https://www.suredividend.com/sure-analysis-WSBC/","Wesbanco, Inc.")</f>
        <v>0</v>
      </c>
      <c r="C269" t="s">
        <v>287</v>
      </c>
      <c r="D269">
        <v>35.89</v>
      </c>
      <c r="E269">
        <v>0.03677904708832544</v>
      </c>
      <c r="F269">
        <v>0.03030303030303028</v>
      </c>
      <c r="G269">
        <v>0.05511819868320456</v>
      </c>
      <c r="H269">
        <v>1.330140687255544</v>
      </c>
      <c r="I269">
        <v>2163.248718</v>
      </c>
      <c r="J269">
        <v>12.33998493166157</v>
      </c>
      <c r="K269">
        <v>0.4750502454484086</v>
      </c>
      <c r="L269">
        <v>0.6262985856002841</v>
      </c>
      <c r="M269">
        <v>37.24</v>
      </c>
      <c r="N269">
        <v>29.21</v>
      </c>
    </row>
    <row r="270" spans="1:14">
      <c r="A270" s="1" t="s">
        <v>282</v>
      </c>
      <c r="B270">
        <f>HYPERLINK("https://www.suredividend.com/sure-analysis-research-database/","WSFS Financial Corp.")</f>
        <v>0</v>
      </c>
      <c r="C270" t="s">
        <v>287</v>
      </c>
      <c r="D270">
        <v>45.72</v>
      </c>
      <c r="E270">
        <v>0.011759213742831</v>
      </c>
      <c r="F270">
        <v>0.1538461538461537</v>
      </c>
      <c r="G270">
        <v>0.1075663432482901</v>
      </c>
      <c r="H270">
        <v>0.5376312523222361</v>
      </c>
      <c r="I270">
        <v>2895.372756</v>
      </c>
      <c r="J270">
        <v>16.52261084337212</v>
      </c>
      <c r="K270">
        <v>0.1723177090776398</v>
      </c>
      <c r="L270">
        <v>0.767106886715869</v>
      </c>
      <c r="M270">
        <v>55.81</v>
      </c>
      <c r="N270">
        <v>36.91</v>
      </c>
    </row>
    <row r="271" spans="1:14">
      <c r="A271" s="1" t="s">
        <v>283</v>
      </c>
      <c r="B271">
        <f>HYPERLINK("https://www.suredividend.com/sure-analysis-research-database/","Wintrust Financial Corp.")</f>
        <v>0</v>
      </c>
      <c r="C271" t="s">
        <v>287</v>
      </c>
      <c r="D271">
        <v>85.56999999999999</v>
      </c>
      <c r="E271">
        <v>0.015454521224483</v>
      </c>
      <c r="F271">
        <v>0.09677419354838723</v>
      </c>
      <c r="G271">
        <v>0.1234275325950922</v>
      </c>
      <c r="H271">
        <v>1.32244338117901</v>
      </c>
      <c r="I271">
        <v>5197.203907</v>
      </c>
      <c r="J271">
        <v>12.93370871417053</v>
      </c>
      <c r="K271">
        <v>0.1913810971315499</v>
      </c>
      <c r="L271">
        <v>1.008495111416648</v>
      </c>
      <c r="M271">
        <v>104.48</v>
      </c>
      <c r="N271">
        <v>75.83</v>
      </c>
    </row>
    <row r="272" spans="1:14">
      <c r="A272" s="1" t="s">
        <v>284</v>
      </c>
      <c r="B272">
        <f>HYPERLINK("https://www.suredividend.com/sure-analysis-research-database/","White Mountains Insurance Group, Ltd.")</f>
        <v>0</v>
      </c>
      <c r="C272" t="s">
        <v>287</v>
      </c>
      <c r="D272">
        <v>1319.69</v>
      </c>
      <c r="E272">
        <v>0.0007577537148870001</v>
      </c>
      <c r="H272">
        <v>1</v>
      </c>
      <c r="I272">
        <v>3836.330912</v>
      </c>
      <c r="J272" t="s">
        <v>289</v>
      </c>
      <c r="K272" t="s">
        <v>289</v>
      </c>
      <c r="L272">
        <v>0.31566750610137</v>
      </c>
      <c r="M272">
        <v>1397.6</v>
      </c>
      <c r="N272">
        <v>977.5700000000001</v>
      </c>
    </row>
    <row r="273" spans="1:14">
      <c r="A273" s="1" t="s">
        <v>285</v>
      </c>
      <c r="B273">
        <f>HYPERLINK("https://www.suredividend.com/sure-analysis-research-database/","Alleghany Corp.")</f>
        <v>0</v>
      </c>
      <c r="C273" t="s">
        <v>287</v>
      </c>
      <c r="D273">
        <v>842.25</v>
      </c>
      <c r="E273">
        <v>0</v>
      </c>
      <c r="H273">
        <v>0</v>
      </c>
      <c r="I273">
        <v>11332.856132</v>
      </c>
      <c r="J273">
        <v>31.89954634542471</v>
      </c>
      <c r="K273">
        <v>0</v>
      </c>
      <c r="L273">
        <v>0.303273218955712</v>
      </c>
      <c r="M273">
        <v>862.87</v>
      </c>
      <c r="N273">
        <v>585.1</v>
      </c>
    </row>
    <row r="274" spans="1:14">
      <c r="A274" s="1" t="s">
        <v>286</v>
      </c>
      <c r="B274">
        <f>HYPERLINK("https://www.suredividend.com/sure-analysis-ZION/","Zions Bancorporation N.A")</f>
        <v>0</v>
      </c>
      <c r="C274" t="s">
        <v>287</v>
      </c>
      <c r="D274">
        <v>49.95</v>
      </c>
      <c r="E274">
        <v>0.03283283283283283</v>
      </c>
      <c r="H274">
        <v>1.534936120320094</v>
      </c>
      <c r="I274">
        <v>7516.045181</v>
      </c>
      <c r="J274">
        <v>5.482162787199125</v>
      </c>
      <c r="K274">
        <v>0.1724647326202353</v>
      </c>
      <c r="L274">
        <v>1.051543987162734</v>
      </c>
      <c r="M274">
        <v>74.02</v>
      </c>
      <c r="N274">
        <v>47.59</v>
      </c>
    </row>
  </sheetData>
  <autoFilter ref="A1:O274"/>
  <conditionalFormatting sqref="A1:N1">
    <cfRule type="cellIs" dxfId="8" priority="15" operator="notEqual">
      <formula>-13.345</formula>
    </cfRule>
  </conditionalFormatting>
  <conditionalFormatting sqref="A2:A274">
    <cfRule type="cellIs" dxfId="0" priority="1" operator="notEqual">
      <formula>"None"</formula>
    </cfRule>
  </conditionalFormatting>
  <conditionalFormatting sqref="B2:B274">
    <cfRule type="cellIs" dxfId="1" priority="2" operator="notEqual">
      <formula>"None"</formula>
    </cfRule>
  </conditionalFormatting>
  <conditionalFormatting sqref="C2:C274">
    <cfRule type="cellIs" dxfId="0" priority="3" operator="notEqual">
      <formula>"None"</formula>
    </cfRule>
  </conditionalFormatting>
  <conditionalFormatting sqref="D2:D274">
    <cfRule type="cellIs" dxfId="2" priority="4" operator="notEqual">
      <formula>"None"</formula>
    </cfRule>
  </conditionalFormatting>
  <conditionalFormatting sqref="E2:E274">
    <cfRule type="cellIs" dxfId="3" priority="5" operator="notEqual">
      <formula>"None"</formula>
    </cfRule>
  </conditionalFormatting>
  <conditionalFormatting sqref="F2:F274">
    <cfRule type="cellIs" dxfId="4" priority="6" operator="notEqual">
      <formula>"None"</formula>
    </cfRule>
  </conditionalFormatting>
  <conditionalFormatting sqref="G2:G274">
    <cfRule type="cellIs" dxfId="3" priority="7" operator="notEqual">
      <formula>"None"</formula>
    </cfRule>
  </conditionalFormatting>
  <conditionalFormatting sqref="H2:H274">
    <cfRule type="cellIs" dxfId="2" priority="8" operator="notEqual">
      <formula>"None"</formula>
    </cfRule>
  </conditionalFormatting>
  <conditionalFormatting sqref="I2:I274">
    <cfRule type="cellIs" dxfId="5" priority="9" operator="notEqual">
      <formula>"None"</formula>
    </cfRule>
  </conditionalFormatting>
  <conditionalFormatting sqref="J2:J274">
    <cfRule type="cellIs" dxfId="6" priority="10" operator="notEqual">
      <formula>"None"</formula>
    </cfRule>
  </conditionalFormatting>
  <conditionalFormatting sqref="K2:K274">
    <cfRule type="cellIs" dxfId="3" priority="11" operator="notEqual">
      <formula>"None"</formula>
    </cfRule>
  </conditionalFormatting>
  <conditionalFormatting sqref="L2:L274">
    <cfRule type="cellIs" dxfId="7" priority="12" operator="notEqual">
      <formula>"None"</formula>
    </cfRule>
  </conditionalFormatting>
  <conditionalFormatting sqref="M2:M274">
    <cfRule type="cellIs" dxfId="2" priority="13" operator="notEqual">
      <formula>"None"</formula>
    </cfRule>
  </conditionalFormatting>
  <conditionalFormatting sqref="N2:N274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</row>
    <row r="2" spans="1:9">
      <c r="A2" s="1" t="s">
        <v>14</v>
      </c>
      <c r="B2">
        <f>HYPERLINK("https://www.suredividend.com/sure-analysis-research-database/","Ameris Bancorp")</f>
        <v>0</v>
      </c>
      <c r="C2">
        <v>0.016215345212148</v>
      </c>
      <c r="D2">
        <v>0.16660297772185</v>
      </c>
      <c r="E2">
        <v>0.20150909341589</v>
      </c>
      <c r="F2">
        <v>-0.025333599046685</v>
      </c>
      <c r="G2">
        <v>-0.080530771429503</v>
      </c>
      <c r="H2">
        <v>0.9004908841465831</v>
      </c>
      <c r="I2">
        <v>0.007229016937754001</v>
      </c>
    </row>
    <row r="3" spans="1:9">
      <c r="A3" s="1" t="s">
        <v>15</v>
      </c>
      <c r="B3">
        <f>HYPERLINK("https://www.suredividend.com/sure-analysis-research-database/","Allegiance Bancshares Inc")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16</v>
      </c>
      <c r="B4">
        <f>HYPERLINK("https://www.suredividend.com/sure-analysis-research-database/","Arch Capital Group Ltd")</f>
        <v>0</v>
      </c>
      <c r="C4">
        <v>0.002579535683576</v>
      </c>
      <c r="D4">
        <v>0.048796941758488</v>
      </c>
      <c r="E4">
        <v>-0.034768211920529</v>
      </c>
      <c r="F4">
        <v>0.04926884139482501</v>
      </c>
      <c r="G4">
        <v>0.138949938949938</v>
      </c>
      <c r="H4">
        <v>0.4792261338407861</v>
      </c>
      <c r="I4">
        <v>0.411195158850227</v>
      </c>
    </row>
    <row r="5" spans="1:9">
      <c r="A5" s="1" t="s">
        <v>17</v>
      </c>
      <c r="B5">
        <f>HYPERLINK("https://www.suredividend.com/sure-analysis-AEL/","American Equity Investment Life Holding Co")</f>
        <v>0</v>
      </c>
      <c r="C5">
        <v>0.037991498405951</v>
      </c>
      <c r="D5">
        <v>0.067778081443017</v>
      </c>
      <c r="E5">
        <v>0.044652406417112</v>
      </c>
      <c r="F5">
        <v>0.003854059609455</v>
      </c>
      <c r="G5">
        <v>0.239530456852791</v>
      </c>
      <c r="H5">
        <v>0.268033039611833</v>
      </c>
      <c r="I5">
        <v>0.371286173069161</v>
      </c>
    </row>
    <row r="6" spans="1:9">
      <c r="A6" s="1" t="s">
        <v>18</v>
      </c>
      <c r="B6">
        <f>HYPERLINK("https://www.suredividend.com/sure-analysis-AFG/","American Financial Group Inc")</f>
        <v>0</v>
      </c>
      <c r="C6">
        <v>-0.032972030622299</v>
      </c>
      <c r="D6">
        <v>-0.071379595972241</v>
      </c>
      <c r="E6">
        <v>-0.067313119025408</v>
      </c>
      <c r="F6">
        <v>0.011096062051087</v>
      </c>
      <c r="G6">
        <v>0.07186575045305101</v>
      </c>
      <c r="H6">
        <v>1.411337330178194</v>
      </c>
      <c r="I6">
        <v>0.9088715095166771</v>
      </c>
    </row>
    <row r="7" spans="1:9">
      <c r="A7" s="1" t="s">
        <v>19</v>
      </c>
      <c r="B7">
        <f>HYPERLINK("https://www.suredividend.com/sure-analysis-AFL/","Aflac Inc.")</f>
        <v>0</v>
      </c>
      <c r="C7">
        <v>-0.06237879767291501</v>
      </c>
      <c r="D7">
        <v>0.038142151398414</v>
      </c>
      <c r="E7">
        <v>-0.102348097711312</v>
      </c>
      <c r="F7">
        <v>0.013577253383831</v>
      </c>
      <c r="G7">
        <v>0.09178153078985701</v>
      </c>
      <c r="H7">
        <v>0.5908748166326211</v>
      </c>
      <c r="I7">
        <v>0.5290189453933101</v>
      </c>
    </row>
    <row r="8" spans="1:9">
      <c r="A8" s="1" t="s">
        <v>20</v>
      </c>
      <c r="B8">
        <f>HYPERLINK("https://www.suredividend.com/sure-analysis-AGO/","Assured Guaranty Ltd")</f>
        <v>0</v>
      </c>
      <c r="C8">
        <v>-0.05780559646539001</v>
      </c>
      <c r="D8">
        <v>-0.068631554428094</v>
      </c>
      <c r="E8">
        <v>-0.125708077377739</v>
      </c>
      <c r="F8">
        <v>0.033087879081484</v>
      </c>
      <c r="G8">
        <v>0.034447213480557</v>
      </c>
      <c r="H8">
        <v>0.894460978101541</v>
      </c>
      <c r="I8">
        <v>0.495599116316583</v>
      </c>
    </row>
    <row r="9" spans="1:9">
      <c r="A9" s="1" t="s">
        <v>21</v>
      </c>
      <c r="B9">
        <f>HYPERLINK("https://www.suredividend.com/sure-analysis-research-database/","American International Group Inc")</f>
        <v>0</v>
      </c>
      <c r="C9">
        <v>-0.114685186877456</v>
      </c>
      <c r="D9">
        <v>-0.053279417426772</v>
      </c>
      <c r="E9">
        <v>-0.22348275359043</v>
      </c>
      <c r="F9">
        <v>-0.132981084525394</v>
      </c>
      <c r="G9">
        <v>-0.139228539798241</v>
      </c>
      <c r="H9">
        <v>0.7006754953866891</v>
      </c>
      <c r="I9">
        <v>-0.09721859834055201</v>
      </c>
    </row>
    <row r="10" spans="1:9">
      <c r="A10" s="1" t="s">
        <v>22</v>
      </c>
      <c r="B10">
        <f>HYPERLINK("https://www.suredividend.com/sure-analysis-AIZ/","Assurant Inc")</f>
        <v>0</v>
      </c>
      <c r="C10">
        <v>-0.08631643249847201</v>
      </c>
      <c r="D10">
        <v>-0.142235154996392</v>
      </c>
      <c r="E10">
        <v>-0.190357694416732</v>
      </c>
      <c r="F10">
        <v>-0.02871136226527</v>
      </c>
      <c r="G10">
        <v>-0.06673438775230001</v>
      </c>
      <c r="H10">
        <v>0.221902252721442</v>
      </c>
      <c r="I10">
        <v>0.6920468030757081</v>
      </c>
    </row>
    <row r="11" spans="1:9">
      <c r="A11" s="1" t="s">
        <v>23</v>
      </c>
      <c r="B11">
        <f>HYPERLINK("https://www.suredividend.com/sure-analysis-AJG/","Arthur J. Gallagher &amp; Co.")</f>
        <v>0</v>
      </c>
      <c r="C11">
        <v>-0.062891412801188</v>
      </c>
      <c r="D11">
        <v>0.06180949609000101</v>
      </c>
      <c r="E11">
        <v>-0.030341305362585</v>
      </c>
      <c r="F11">
        <v>0.05029857697837301</v>
      </c>
      <c r="G11">
        <v>0.148224858804823</v>
      </c>
      <c r="H11">
        <v>0.670465113418876</v>
      </c>
      <c r="I11">
        <v>2.100645872771142</v>
      </c>
    </row>
    <row r="12" spans="1:9">
      <c r="A12" s="1" t="s">
        <v>24</v>
      </c>
      <c r="B12">
        <f>HYPERLINK("https://www.suredividend.com/sure-analysis-ALL/","Allstate Corp (The)")</f>
        <v>0</v>
      </c>
      <c r="C12">
        <v>0.039149003479911</v>
      </c>
      <c r="D12">
        <v>0.010897597665987</v>
      </c>
      <c r="E12">
        <v>-0.06195763067018</v>
      </c>
      <c r="F12">
        <v>0.139648833072107</v>
      </c>
      <c r="G12">
        <v>0.06423132998542</v>
      </c>
      <c r="H12">
        <v>0.482231051606774</v>
      </c>
      <c r="I12">
        <v>0.565184036290255</v>
      </c>
    </row>
    <row r="13" spans="1:9">
      <c r="A13" s="1" t="s">
        <v>25</v>
      </c>
      <c r="B13">
        <f>HYPERLINK("https://www.suredividend.com/sure-analysis-research-database/","AMBAC Financial Group Inc.")</f>
        <v>0</v>
      </c>
      <c r="C13">
        <v>-0.004037685060565</v>
      </c>
      <c r="D13">
        <v>0.260647359454855</v>
      </c>
      <c r="E13">
        <v>0.838509316770186</v>
      </c>
      <c r="F13">
        <v>-0.077881619937694</v>
      </c>
      <c r="G13">
        <v>0.013698630136986</v>
      </c>
      <c r="H13">
        <v>0.09873793615441701</v>
      </c>
      <c r="I13">
        <v>-0.108433734939759</v>
      </c>
    </row>
    <row r="14" spans="1:9">
      <c r="A14" s="1" t="s">
        <v>26</v>
      </c>
      <c r="B14">
        <f>HYPERLINK("https://www.suredividend.com/sure-analysis-AMP/","Ameriprise Financial Inc")</f>
        <v>0</v>
      </c>
      <c r="C14">
        <v>-0.047835037158508</v>
      </c>
      <c r="D14">
        <v>0.159121616025355</v>
      </c>
      <c r="E14">
        <v>-0.060063622223416</v>
      </c>
      <c r="F14">
        <v>-0.083678394956436</v>
      </c>
      <c r="G14">
        <v>-0.005948283084365001</v>
      </c>
      <c r="H14">
        <v>0.660833362241205</v>
      </c>
      <c r="I14">
        <v>1.02264562640868</v>
      </c>
    </row>
    <row r="15" spans="1:9">
      <c r="A15" s="1" t="s">
        <v>27</v>
      </c>
      <c r="B15">
        <f>HYPERLINK("https://www.suredividend.com/sure-analysis-research-database/","Amerisafe Inc")</f>
        <v>0</v>
      </c>
      <c r="C15">
        <v>-0.036453000204792</v>
      </c>
      <c r="D15">
        <v>-0.0487454762338</v>
      </c>
      <c r="E15">
        <v>0.005268847989675</v>
      </c>
      <c r="F15">
        <v>-0.10893695515898</v>
      </c>
      <c r="G15">
        <v>-0.114112813637955</v>
      </c>
      <c r="H15">
        <v>-0.039819432993477</v>
      </c>
      <c r="I15">
        <v>0.137165617718997</v>
      </c>
    </row>
    <row r="16" spans="1:9">
      <c r="A16" s="1" t="s">
        <v>28</v>
      </c>
      <c r="B16">
        <f>HYPERLINK("https://www.suredividend.com/sure-analysis-research-database/","American National Group Inc")</f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 t="s">
        <v>29</v>
      </c>
      <c r="B17">
        <f>HYPERLINK("https://www.suredividend.com/sure-analysis-AON/","Aon plc.")</f>
        <v>0</v>
      </c>
      <c r="C17">
        <v>-0.042795028929439</v>
      </c>
      <c r="D17">
        <v>0.020978275317588</v>
      </c>
      <c r="E17">
        <v>-0.158586024865936</v>
      </c>
      <c r="F17">
        <v>-0.06457694514564601</v>
      </c>
      <c r="G17">
        <v>-0.043809849521203</v>
      </c>
      <c r="H17">
        <v>0.357984515702864</v>
      </c>
      <c r="I17">
        <v>0.8149361081989871</v>
      </c>
    </row>
    <row r="18" spans="1:9">
      <c r="A18" s="1" t="s">
        <v>30</v>
      </c>
      <c r="B18">
        <f>HYPERLINK("https://www.suredividend.com/sure-analysis-research-database/","Argo Group International Holdings Ltd")</f>
        <v>0</v>
      </c>
      <c r="C18">
        <v>-0.022232304900181</v>
      </c>
      <c r="D18">
        <v>-0.358587046137086</v>
      </c>
      <c r="E18">
        <v>-0.4760782940817511</v>
      </c>
      <c r="F18">
        <v>-0.6178908639567351</v>
      </c>
      <c r="G18">
        <v>-0.60197553119182</v>
      </c>
      <c r="H18">
        <v>-0.378464591228707</v>
      </c>
      <c r="I18">
        <v>-0.604277112526695</v>
      </c>
    </row>
    <row r="19" spans="1:9">
      <c r="A19" s="1" t="s">
        <v>31</v>
      </c>
      <c r="B19">
        <f>HYPERLINK("https://www.suredividend.com/sure-analysis-ARI/","Apollo Commercial Real Estate Finance Inc")</f>
        <v>0</v>
      </c>
      <c r="C19">
        <v>-0.23259421480062</v>
      </c>
      <c r="D19">
        <v>-0.186858236806992</v>
      </c>
      <c r="E19">
        <v>-0.327054643803061</v>
      </c>
      <c r="F19">
        <v>-0.2973338792015841</v>
      </c>
      <c r="G19">
        <v>-0.372200656912511</v>
      </c>
      <c r="H19">
        <v>0.135734446110008</v>
      </c>
      <c r="I19">
        <v>-0.188216102472031</v>
      </c>
    </row>
    <row r="20" spans="1:9">
      <c r="A20" s="1" t="s">
        <v>32</v>
      </c>
      <c r="B20">
        <f>HYPERLINK("https://www.suredividend.com/sure-analysis-ARR/","ARMOUR Residential REIT Inc")</f>
        <v>0</v>
      </c>
      <c r="C20">
        <v>-0.364430665163472</v>
      </c>
      <c r="D20">
        <v>-0.339610208952601</v>
      </c>
      <c r="E20">
        <v>-0.401459854014598</v>
      </c>
      <c r="F20">
        <v>-0.484105649672275</v>
      </c>
      <c r="G20">
        <v>-0.524407090657921</v>
      </c>
      <c r="H20">
        <v>-0.414680994652961</v>
      </c>
      <c r="I20">
        <v>-0.706336235243558</v>
      </c>
    </row>
    <row r="21" spans="1:9">
      <c r="A21" s="1" t="s">
        <v>33</v>
      </c>
      <c r="B21">
        <f>HYPERLINK("https://www.suredividend.com/sure-analysis-ASB/","Associated Banc-Corp.")</f>
        <v>0</v>
      </c>
      <c r="C21">
        <v>0.017900338655055</v>
      </c>
      <c r="D21">
        <v>0.146138048623708</v>
      </c>
      <c r="E21">
        <v>-0.016689177505362</v>
      </c>
      <c r="F21">
        <v>-0.05172258378553701</v>
      </c>
      <c r="G21">
        <v>-0.02820694019131</v>
      </c>
      <c r="H21">
        <v>0.594809289915711</v>
      </c>
      <c r="I21">
        <v>-0.006004601480599001</v>
      </c>
    </row>
    <row r="22" spans="1:9">
      <c r="A22" s="1" t="s">
        <v>34</v>
      </c>
      <c r="B22">
        <f>HYPERLINK("https://www.suredividend.com/sure-analysis-research-database/","Athene Holding Ltd")</f>
        <v>0</v>
      </c>
      <c r="C22">
        <v>0.01055056997332</v>
      </c>
      <c r="D22">
        <v>0.196582423894313</v>
      </c>
      <c r="E22">
        <v>0.18856083297675</v>
      </c>
      <c r="F22">
        <v>0</v>
      </c>
      <c r="G22">
        <v>0.9316179879462211</v>
      </c>
      <c r="H22">
        <v>0.7524710830704521</v>
      </c>
      <c r="I22">
        <v>0.73640341737862</v>
      </c>
    </row>
    <row r="23" spans="1:9">
      <c r="A23" s="1" t="s">
        <v>35</v>
      </c>
      <c r="B23">
        <f>HYPERLINK("https://www.suredividend.com/sure-analysis-research-database/","Atlantic Union Bankshares Corp")</f>
        <v>0</v>
      </c>
      <c r="C23">
        <v>-0.069506063294883</v>
      </c>
      <c r="D23">
        <v>-0.07169161040555201</v>
      </c>
      <c r="E23">
        <v>-0.103159467141028</v>
      </c>
      <c r="F23">
        <v>-0.135873341994742</v>
      </c>
      <c r="G23">
        <v>-0.153557024588818</v>
      </c>
      <c r="H23">
        <v>0.37234288506083</v>
      </c>
      <c r="I23">
        <v>-0.07981022914070701</v>
      </c>
    </row>
    <row r="24" spans="1:9">
      <c r="A24" s="1" t="s">
        <v>36</v>
      </c>
      <c r="B24">
        <f>HYPERLINK("https://www.suredividend.com/sure-analysis-research-database/","Axos Financial Inc.")</f>
        <v>0</v>
      </c>
      <c r="C24">
        <v>-0.125184094256259</v>
      </c>
      <c r="D24">
        <v>-0.009724923589886001</v>
      </c>
      <c r="E24">
        <v>-0.117384843982169</v>
      </c>
      <c r="F24">
        <v>-0.36254695045609</v>
      </c>
      <c r="G24">
        <v>-0.338161559888579</v>
      </c>
      <c r="H24">
        <v>0.36030534351145</v>
      </c>
      <c r="I24">
        <v>0.32</v>
      </c>
    </row>
    <row r="25" spans="1:9">
      <c r="A25" s="1" t="s">
        <v>37</v>
      </c>
      <c r="B25">
        <f>HYPERLINK("https://www.suredividend.com/sure-analysis-AXP/","American Express Co.")</f>
        <v>0</v>
      </c>
      <c r="C25">
        <v>-0.132100479676849</v>
      </c>
      <c r="D25">
        <v>-0.029980248306997</v>
      </c>
      <c r="E25">
        <v>-0.248641232335474</v>
      </c>
      <c r="F25">
        <v>-0.151810552313137</v>
      </c>
      <c r="G25">
        <v>-0.207742928683612</v>
      </c>
      <c r="H25">
        <v>0.320119656544245</v>
      </c>
      <c r="I25">
        <v>0.59503452563643</v>
      </c>
    </row>
    <row r="26" spans="1:9">
      <c r="A26" s="1" t="s">
        <v>38</v>
      </c>
      <c r="B26">
        <f>HYPERLINK("https://www.suredividend.com/sure-analysis-AXS/","Axis Capital Holdings Ltd")</f>
        <v>0</v>
      </c>
      <c r="C26">
        <v>-0.06869100378541601</v>
      </c>
      <c r="D26">
        <v>-0.081045416223745</v>
      </c>
      <c r="E26">
        <v>-0.121502171715313</v>
      </c>
      <c r="F26">
        <v>-0.05777914749120001</v>
      </c>
      <c r="G26">
        <v>0.04599542715999901</v>
      </c>
      <c r="H26">
        <v>0.182491391915475</v>
      </c>
      <c r="I26">
        <v>0.04980392074755</v>
      </c>
    </row>
    <row r="27" spans="1:9">
      <c r="A27" s="1" t="s">
        <v>39</v>
      </c>
      <c r="B27">
        <f>HYPERLINK("https://www.suredividend.com/sure-analysis-BAC/","Bank Of America Corp.")</f>
        <v>0</v>
      </c>
      <c r="C27">
        <v>-0.122495706926159</v>
      </c>
      <c r="D27">
        <v>-0.029190770662943</v>
      </c>
      <c r="E27">
        <v>-0.217549751688163</v>
      </c>
      <c r="F27">
        <v>-0.298908345871882</v>
      </c>
      <c r="G27">
        <v>-0.293150988113132</v>
      </c>
      <c r="H27">
        <v>0.261442883298019</v>
      </c>
      <c r="I27">
        <v>0.309534487397972</v>
      </c>
    </row>
    <row r="28" spans="1:9">
      <c r="A28" s="1" t="s">
        <v>40</v>
      </c>
      <c r="B28">
        <f>HYPERLINK("https://www.suredividend.com/sure-analysis-research-database/","Banc of California Inc")</f>
        <v>0</v>
      </c>
      <c r="C28">
        <v>-0.07054935035331601</v>
      </c>
      <c r="D28">
        <v>-0.101174369967871</v>
      </c>
      <c r="E28">
        <v>-0.09454785683752301</v>
      </c>
      <c r="F28">
        <v>-0.160230666254762</v>
      </c>
      <c r="G28">
        <v>-0.158102297539346</v>
      </c>
      <c r="H28">
        <v>0.465896120003954</v>
      </c>
      <c r="I28">
        <v>-0.125548877582204</v>
      </c>
    </row>
    <row r="29" spans="1:9">
      <c r="A29" s="1" t="s">
        <v>41</v>
      </c>
      <c r="B29">
        <f>HYPERLINK("https://www.suredividend.com/sure-analysis-BANF/","Bancfirst Corp.")</f>
        <v>0</v>
      </c>
      <c r="C29">
        <v>-0.08074978313820801</v>
      </c>
      <c r="D29">
        <v>-0.08968009044858101</v>
      </c>
      <c r="E29">
        <v>0.114400267948616</v>
      </c>
      <c r="F29">
        <v>0.298546632172676</v>
      </c>
      <c r="G29">
        <v>0.4608578867762491</v>
      </c>
      <c r="H29">
        <v>1.11295063633668</v>
      </c>
      <c r="I29">
        <v>0.7369774672757281</v>
      </c>
    </row>
    <row r="30" spans="1:9">
      <c r="A30" s="1" t="s">
        <v>42</v>
      </c>
      <c r="B30">
        <f>HYPERLINK("https://www.suredividend.com/sure-analysis-research-database/","Banner Corp.")</f>
        <v>0</v>
      </c>
      <c r="C30">
        <v>0.006223386832623</v>
      </c>
      <c r="D30">
        <v>0.077847462830577</v>
      </c>
      <c r="E30">
        <v>0.124354237464932</v>
      </c>
      <c r="F30">
        <v>0.035743606255594</v>
      </c>
      <c r="G30">
        <v>0.089666963440112</v>
      </c>
      <c r="H30">
        <v>0.828887129325895</v>
      </c>
      <c r="I30">
        <v>0.16598821486521</v>
      </c>
    </row>
    <row r="31" spans="1:9">
      <c r="A31" s="1" t="s">
        <v>43</v>
      </c>
      <c r="B31">
        <f>HYPERLINK("https://www.suredividend.com/sure-analysis-research-database/","Blucora Inc")</f>
        <v>0</v>
      </c>
      <c r="C31">
        <v>0.007770762506071001</v>
      </c>
      <c r="D31">
        <v>0.132641921397379</v>
      </c>
      <c r="E31">
        <v>0.081292339760291</v>
      </c>
      <c r="F31">
        <v>0.198036951501154</v>
      </c>
      <c r="G31">
        <v>0.286422814631122</v>
      </c>
      <c r="H31">
        <v>0.9159741458910431</v>
      </c>
      <c r="I31">
        <v>-0.18145956607495</v>
      </c>
    </row>
    <row r="32" spans="1:9">
      <c r="A32" s="1" t="s">
        <v>44</v>
      </c>
      <c r="B32">
        <f>HYPERLINK("https://www.suredividend.com/sure-analysis-BEN/","Franklin Resources, Inc.")</f>
        <v>0</v>
      </c>
      <c r="C32">
        <v>-0.166154791154791</v>
      </c>
      <c r="D32">
        <v>-0.078473966465277</v>
      </c>
      <c r="E32">
        <v>-0.153028158304184</v>
      </c>
      <c r="F32">
        <v>-0.3286536910137881</v>
      </c>
      <c r="G32">
        <v>-0.245335464368854</v>
      </c>
      <c r="H32">
        <v>0.04320762329254001</v>
      </c>
      <c r="I32">
        <v>-0.4132710946870241</v>
      </c>
    </row>
    <row r="33" spans="1:9">
      <c r="A33" s="1" t="s">
        <v>45</v>
      </c>
      <c r="B33">
        <f>HYPERLINK("https://www.suredividend.com/sure-analysis-research-database/","Brighthouse Financial Inc")</f>
        <v>0</v>
      </c>
      <c r="C33">
        <v>-0.074723974763406</v>
      </c>
      <c r="D33">
        <v>0.157622101628021</v>
      </c>
      <c r="E33">
        <v>-0.085185185185185</v>
      </c>
      <c r="F33">
        <v>-0.09401544401544301</v>
      </c>
      <c r="G33">
        <v>-0.049037487335359</v>
      </c>
      <c r="H33">
        <v>0.5331590983338771</v>
      </c>
      <c r="I33">
        <v>-0.219134775374376</v>
      </c>
    </row>
    <row r="34" spans="1:9">
      <c r="A34" s="1" t="s">
        <v>46</v>
      </c>
      <c r="B34">
        <f>HYPERLINK("https://www.suredividend.com/sure-analysis-research-database/","Berkshire Hills Bancorp Inc.")</f>
        <v>0</v>
      </c>
      <c r="C34">
        <v>-0.03454231433506001</v>
      </c>
      <c r="D34">
        <v>0.115069597098824</v>
      </c>
      <c r="E34">
        <v>0.030361566591954</v>
      </c>
      <c r="F34">
        <v>-0.004200528005301</v>
      </c>
      <c r="G34">
        <v>0.044457648083167</v>
      </c>
      <c r="H34">
        <v>1.643026004728132</v>
      </c>
      <c r="I34">
        <v>-0.177658194143278</v>
      </c>
    </row>
    <row r="35" spans="1:9">
      <c r="A35" s="1" t="s">
        <v>47</v>
      </c>
      <c r="B35">
        <f>HYPERLINK("https://www.suredividend.com/sure-analysis-BK/","Bank Of New York Mellon Corp")</f>
        <v>0</v>
      </c>
      <c r="C35">
        <v>-0.111690077027639</v>
      </c>
      <c r="D35">
        <v>-0.05594279316696101</v>
      </c>
      <c r="E35">
        <v>-0.175429004037685</v>
      </c>
      <c r="F35">
        <v>-0.309687959943944</v>
      </c>
      <c r="G35">
        <v>-0.277865975166398</v>
      </c>
      <c r="H35">
        <v>0.10153135613933</v>
      </c>
      <c r="I35">
        <v>-0.182956484774984</v>
      </c>
    </row>
    <row r="36" spans="1:9">
      <c r="A36" s="1" t="s">
        <v>48</v>
      </c>
      <c r="B36">
        <f>HYPERLINK("https://www.suredividend.com/sure-analysis-research-database/","BankUnited Inc")</f>
        <v>0</v>
      </c>
      <c r="C36">
        <v>-0.05871413390010601</v>
      </c>
      <c r="D36">
        <v>0.0100088657284</v>
      </c>
      <c r="E36">
        <v>-0.148648843479222</v>
      </c>
      <c r="F36">
        <v>-0.147392966894397</v>
      </c>
      <c r="G36">
        <v>-0.141263697243948</v>
      </c>
      <c r="H36">
        <v>0.529323911926827</v>
      </c>
      <c r="I36">
        <v>0.156584501180088</v>
      </c>
    </row>
    <row r="37" spans="1:9">
      <c r="A37" s="1" t="s">
        <v>49</v>
      </c>
      <c r="B37">
        <f>HYPERLINK("https://www.suredividend.com/sure-analysis-BLK/","Blackrock Inc.")</f>
        <v>0</v>
      </c>
      <c r="C37">
        <v>-0.215569551088488</v>
      </c>
      <c r="D37">
        <v>-0.119471883271999</v>
      </c>
      <c r="E37">
        <v>-0.253571749618569</v>
      </c>
      <c r="F37">
        <v>-0.395883806465773</v>
      </c>
      <c r="G37">
        <v>-0.341952024039727</v>
      </c>
      <c r="H37">
        <v>-0.073082943054255</v>
      </c>
      <c r="I37">
        <v>0.309536011760235</v>
      </c>
    </row>
    <row r="38" spans="1:9">
      <c r="A38" s="1" t="s">
        <v>50</v>
      </c>
      <c r="B38">
        <f>HYPERLINK("https://www.suredividend.com/sure-analysis-research-database/","Bryn Mawr Bank Corp.")</f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 t="s">
        <v>51</v>
      </c>
      <c r="B39">
        <f>HYPERLINK("https://www.suredividend.com/sure-analysis-research-database/","Bank of Hawaii Corp.")</f>
        <v>0</v>
      </c>
      <c r="C39">
        <v>-0.03687853996224</v>
      </c>
      <c r="D39">
        <v>0.017363788656367</v>
      </c>
      <c r="E39">
        <v>-0.015143519793659</v>
      </c>
      <c r="F39">
        <v>-0.062130772210047</v>
      </c>
      <c r="G39">
        <v>-0.04543418897459001</v>
      </c>
      <c r="H39">
        <v>0.4659846351322871</v>
      </c>
      <c r="I39">
        <v>0.049338952114653</v>
      </c>
    </row>
    <row r="40" spans="1:9">
      <c r="A40" s="1" t="s">
        <v>52</v>
      </c>
      <c r="B40">
        <f>HYPERLINK("https://www.suredividend.com/sure-analysis-BOKF/","BOK Financial Corp.")</f>
        <v>0</v>
      </c>
      <c r="C40">
        <v>0.010955302366345</v>
      </c>
      <c r="D40">
        <v>0.217852867853461</v>
      </c>
      <c r="E40">
        <v>0.043105533613815</v>
      </c>
      <c r="F40">
        <v>-0.110278081486495</v>
      </c>
      <c r="G40">
        <v>0.010781449728738</v>
      </c>
      <c r="H40">
        <v>0.686520628260003</v>
      </c>
      <c r="I40">
        <v>0.156495322886275</v>
      </c>
    </row>
    <row r="41" spans="1:9">
      <c r="A41" s="1" t="s">
        <v>53</v>
      </c>
      <c r="B41">
        <f>HYPERLINK("https://www.suredividend.com/sure-analysis-research-database/","Popular Inc.")</f>
        <v>0</v>
      </c>
      <c r="C41">
        <v>-0.117007992007992</v>
      </c>
      <c r="D41">
        <v>-0.07362766933053801</v>
      </c>
      <c r="E41">
        <v>-0.111800579069343</v>
      </c>
      <c r="F41">
        <v>-0.126343504782191</v>
      </c>
      <c r="G41">
        <v>-0.114460185148078</v>
      </c>
      <c r="H41">
        <v>0.8271742753707441</v>
      </c>
      <c r="I41">
        <v>1.326002144750952</v>
      </c>
    </row>
    <row r="42" spans="1:9">
      <c r="A42" s="1" t="s">
        <v>54</v>
      </c>
      <c r="B42">
        <f>HYPERLINK("https://www.suredividend.com/sure-analysis-research-database/","Berkshire Hathaway Inc.")</f>
        <v>0</v>
      </c>
      <c r="C42">
        <v>-0.06592714420687901</v>
      </c>
      <c r="D42">
        <v>-0.049496136452658</v>
      </c>
      <c r="E42">
        <v>-0.244038516001132</v>
      </c>
      <c r="F42">
        <v>-0.107257525083611</v>
      </c>
      <c r="G42">
        <v>-0.060568733722812</v>
      </c>
      <c r="H42">
        <v>0.237620548961424</v>
      </c>
      <c r="I42">
        <v>0.419840425531915</v>
      </c>
    </row>
    <row r="43" spans="1:9">
      <c r="A43" s="1" t="s">
        <v>55</v>
      </c>
      <c r="B43">
        <f>HYPERLINK("https://www.suredividend.com/sure-analysis-research-database/","Brookline Bancorp, Inc.")</f>
        <v>0</v>
      </c>
      <c r="C43">
        <v>-0.06269592476489</v>
      </c>
      <c r="D43">
        <v>-0.09360292835976901</v>
      </c>
      <c r="E43">
        <v>-0.188872084585178</v>
      </c>
      <c r="F43">
        <v>-0.241996919820259</v>
      </c>
      <c r="G43">
        <v>-0.212453247642627</v>
      </c>
      <c r="H43">
        <v>0.375518982391976</v>
      </c>
      <c r="I43">
        <v>-0.118845363255262</v>
      </c>
    </row>
    <row r="44" spans="1:9">
      <c r="A44" s="1" t="s">
        <v>56</v>
      </c>
      <c r="B44">
        <f>HYPERLINK("https://www.suredividend.com/sure-analysis-BRO/","Brown &amp; Brown, Inc.")</f>
        <v>0</v>
      </c>
      <c r="C44">
        <v>-0.05106252866534101</v>
      </c>
      <c r="D44">
        <v>0.03474661460981501</v>
      </c>
      <c r="E44">
        <v>-0.146438060033993</v>
      </c>
      <c r="F44">
        <v>-0.112552936567623</v>
      </c>
      <c r="G44">
        <v>0.04139402846846101</v>
      </c>
      <c r="H44">
        <v>0.333141462911734</v>
      </c>
      <c r="I44">
        <v>1.6508874728804</v>
      </c>
    </row>
    <row r="45" spans="1:9">
      <c r="A45" s="1" t="s">
        <v>57</v>
      </c>
      <c r="B45">
        <f>HYPERLINK("https://www.suredividend.com/sure-analysis-research-database/","BrightSphere Investment Group Inc")</f>
        <v>0</v>
      </c>
      <c r="C45">
        <v>-0.050990271021542</v>
      </c>
      <c r="D45">
        <v>-0.010730293838004</v>
      </c>
      <c r="E45">
        <v>-0.212832452198034</v>
      </c>
      <c r="F45">
        <v>-0.31616174261392</v>
      </c>
      <c r="G45">
        <v>-0.341874903521421</v>
      </c>
      <c r="H45">
        <v>0.177500842034354</v>
      </c>
      <c r="I45">
        <v>0.156888050564214</v>
      </c>
    </row>
    <row r="46" spans="1:9">
      <c r="A46" s="1" t="s">
        <v>58</v>
      </c>
      <c r="B46">
        <f>HYPERLINK("https://www.suredividend.com/sure-analysis-research-database/","First Busey Corp.")</f>
        <v>0</v>
      </c>
      <c r="C46">
        <v>-0.023175965665236</v>
      </c>
      <c r="D46">
        <v>-0.019768293208148</v>
      </c>
      <c r="E46">
        <v>-0.04810101170634901</v>
      </c>
      <c r="F46">
        <v>-0.138120375349333</v>
      </c>
      <c r="G46">
        <v>-0.087446373441321</v>
      </c>
      <c r="H46">
        <v>0.416806210043388</v>
      </c>
      <c r="I46">
        <v>-0.15267803626806</v>
      </c>
    </row>
    <row r="47" spans="1:9">
      <c r="A47" s="1" t="s">
        <v>59</v>
      </c>
      <c r="B47">
        <f>HYPERLINK("https://www.suredividend.com/sure-analysis-C/","Citigroup Inc")</f>
        <v>0</v>
      </c>
      <c r="C47">
        <v>-0.17900138148806</v>
      </c>
      <c r="D47">
        <v>-0.102728911972529</v>
      </c>
      <c r="E47">
        <v>-0.165822797501478</v>
      </c>
      <c r="F47">
        <v>-0.291649639013758</v>
      </c>
      <c r="G47">
        <v>-0.404460249153216</v>
      </c>
      <c r="H47">
        <v>-0.006681025219795001</v>
      </c>
      <c r="I47">
        <v>-0.355965370753396</v>
      </c>
    </row>
    <row r="48" spans="1:9">
      <c r="A48" s="1" t="s">
        <v>60</v>
      </c>
      <c r="B48">
        <f>HYPERLINK("https://www.suredividend.com/sure-analysis-research-database/","Camden National Corp.")</f>
        <v>0</v>
      </c>
      <c r="C48">
        <v>-0.092007026789635</v>
      </c>
      <c r="D48">
        <v>-0.07961599843301001</v>
      </c>
      <c r="E48">
        <v>-0.09874565447194301</v>
      </c>
      <c r="F48">
        <v>-0.119080690930472</v>
      </c>
      <c r="G48">
        <v>-0.129568973501848</v>
      </c>
      <c r="H48">
        <v>0.360398743235018</v>
      </c>
      <c r="I48">
        <v>0.09996807831453501</v>
      </c>
    </row>
    <row r="49" spans="1:9">
      <c r="A49" s="1" t="s">
        <v>61</v>
      </c>
      <c r="B49">
        <f>HYPERLINK("https://www.suredividend.com/sure-analysis-research-database/","Cadence Bank")</f>
        <v>0</v>
      </c>
      <c r="C49">
        <v>0.004368327505041</v>
      </c>
      <c r="D49">
        <v>0.100725929807066</v>
      </c>
      <c r="E49">
        <v>-0.0004681109039140001</v>
      </c>
      <c r="F49">
        <v>-0.103214657018335</v>
      </c>
      <c r="G49">
        <v>-0.155043788517677</v>
      </c>
      <c r="H49">
        <v>0.202861008371543</v>
      </c>
      <c r="I49">
        <v>0.430941290209175</v>
      </c>
    </row>
    <row r="50" spans="1:9">
      <c r="A50" s="1" t="s">
        <v>62</v>
      </c>
      <c r="B50">
        <f>HYPERLINK("https://www.suredividend.com/sure-analysis-research-database/","Cathay General Bancorp")</f>
        <v>0</v>
      </c>
      <c r="C50">
        <v>-0.031553973902728</v>
      </c>
      <c r="D50">
        <v>0.033721295367753</v>
      </c>
      <c r="E50">
        <v>-0.02191232673208</v>
      </c>
      <c r="F50">
        <v>-0.027578928812202</v>
      </c>
      <c r="G50">
        <v>-0.011950031103483</v>
      </c>
      <c r="H50">
        <v>0.814383500755622</v>
      </c>
      <c r="I50">
        <v>0.153860287362657</v>
      </c>
    </row>
    <row r="51" spans="1:9">
      <c r="A51" s="1" t="s">
        <v>63</v>
      </c>
      <c r="B51">
        <f>HYPERLINK("https://www.suredividend.com/sure-analysis-CB/","Chubb Limited")</f>
        <v>0</v>
      </c>
      <c r="C51">
        <v>-0.04760187986866601</v>
      </c>
      <c r="D51">
        <v>-0.038081406236345</v>
      </c>
      <c r="E51">
        <v>-0.13719938803305</v>
      </c>
      <c r="F51">
        <v>-0.031585540396949</v>
      </c>
      <c r="G51">
        <v>0.028446912796133</v>
      </c>
      <c r="H51">
        <v>0.590188505960626</v>
      </c>
      <c r="I51">
        <v>0.390724143714178</v>
      </c>
    </row>
    <row r="52" spans="1:9">
      <c r="A52" s="1" t="s">
        <v>64</v>
      </c>
      <c r="B52">
        <f>HYPERLINK("https://www.suredividend.com/sure-analysis-CBOE/","Cboe Global Markets Inc.")</f>
        <v>0</v>
      </c>
      <c r="C52">
        <v>-0.042429620069371</v>
      </c>
      <c r="D52">
        <v>0.005866921543905001</v>
      </c>
      <c r="E52">
        <v>0.029055585125288</v>
      </c>
      <c r="F52">
        <v>-0.07804646192272001</v>
      </c>
      <c r="G52">
        <v>-0.04508861345997901</v>
      </c>
      <c r="H52">
        <v>0.43051844996439</v>
      </c>
      <c r="I52">
        <v>0.186087081632285</v>
      </c>
    </row>
    <row r="53" spans="1:9">
      <c r="A53" s="1" t="s">
        <v>65</v>
      </c>
      <c r="B53">
        <f>HYPERLINK("https://www.suredividend.com/sure-analysis-CBSH/","Commerce Bancshares, Inc.")</f>
        <v>0</v>
      </c>
      <c r="C53">
        <v>-0.019929328621908</v>
      </c>
      <c r="D53">
        <v>0.032767351802204</v>
      </c>
      <c r="E53">
        <v>0.002435974353599</v>
      </c>
      <c r="F53">
        <v>0.016526248044719</v>
      </c>
      <c r="G53">
        <v>0.027875984850169</v>
      </c>
      <c r="H53">
        <v>0.291885194742284</v>
      </c>
      <c r="I53">
        <v>0.403748863781295</v>
      </c>
    </row>
    <row r="54" spans="1:9">
      <c r="A54" s="1" t="s">
        <v>66</v>
      </c>
      <c r="B54">
        <f>HYPERLINK("https://www.suredividend.com/sure-analysis-CBU/","Community Bank System, Inc.")</f>
        <v>0</v>
      </c>
      <c r="C54">
        <v>-0.057931043031478</v>
      </c>
      <c r="D54">
        <v>-0.042610147072717</v>
      </c>
      <c r="E54">
        <v>-0.08966363969845101</v>
      </c>
      <c r="F54">
        <v>-0.167277284337827</v>
      </c>
      <c r="G54">
        <v>-0.132434946890178</v>
      </c>
      <c r="H54">
        <v>0.09388521761658901</v>
      </c>
      <c r="I54">
        <v>0.226808180066384</v>
      </c>
    </row>
    <row r="55" spans="1:9">
      <c r="A55" s="1" t="s">
        <v>67</v>
      </c>
      <c r="B55">
        <f>HYPERLINK("https://www.suredividend.com/sure-analysis-research-database/","Capitol Federal Financial")</f>
        <v>0</v>
      </c>
      <c r="C55">
        <v>-0.10119695321001</v>
      </c>
      <c r="D55">
        <v>-0.09220793493790501</v>
      </c>
      <c r="E55">
        <v>-0.174156910187064</v>
      </c>
      <c r="F55">
        <v>-0.236747026917141</v>
      </c>
      <c r="G55">
        <v>-0.249254708063695</v>
      </c>
      <c r="H55">
        <v>-0.153905249679897</v>
      </c>
      <c r="I55">
        <v>-0.226895790045113</v>
      </c>
    </row>
    <row r="56" spans="1:9">
      <c r="A56" s="1" t="s">
        <v>68</v>
      </c>
      <c r="B56">
        <f>HYPERLINK("https://www.suredividend.com/sure-analysis-CFG/","Citizens Financial Group Inc")</f>
        <v>0</v>
      </c>
      <c r="C56">
        <v>-0.095250521920668</v>
      </c>
      <c r="D56">
        <v>-0.034487752169408</v>
      </c>
      <c r="E56">
        <v>-0.15351898783626</v>
      </c>
      <c r="F56">
        <v>-0.244933738416473</v>
      </c>
      <c r="G56">
        <v>-0.266634514502318</v>
      </c>
      <c r="H56">
        <v>0.3416248094173</v>
      </c>
      <c r="I56">
        <v>0.107887185321054</v>
      </c>
    </row>
    <row r="57" spans="1:9">
      <c r="A57" s="1" t="s">
        <v>69</v>
      </c>
      <c r="B57">
        <f>HYPERLINK("https://www.suredividend.com/sure-analysis-CFR/","Cullen Frost Bankers Inc.")</f>
        <v>0</v>
      </c>
      <c r="C57">
        <v>-0.018410989944766</v>
      </c>
      <c r="D57">
        <v>0.180809922142528</v>
      </c>
      <c r="E57">
        <v>0.002895388359699</v>
      </c>
      <c r="F57">
        <v>0.119853939119757</v>
      </c>
      <c r="G57">
        <v>0.155295674683673</v>
      </c>
      <c r="H57">
        <v>1.079907332941219</v>
      </c>
      <c r="I57">
        <v>0.632111937776762</v>
      </c>
    </row>
    <row r="58" spans="1:9">
      <c r="A58" s="1" t="s">
        <v>70</v>
      </c>
      <c r="B58">
        <f>HYPERLINK("https://www.suredividend.com/sure-analysis-research-database/","City Holding Co.")</f>
        <v>0</v>
      </c>
      <c r="C58">
        <v>0.046611149664584</v>
      </c>
      <c r="D58">
        <v>0.127147577984188</v>
      </c>
      <c r="E58">
        <v>0.244132681821556</v>
      </c>
      <c r="F58">
        <v>0.131860709461149</v>
      </c>
      <c r="G58">
        <v>0.179685269512912</v>
      </c>
      <c r="H58">
        <v>0.5894260747376271</v>
      </c>
      <c r="I58">
        <v>0.4202017380168021</v>
      </c>
    </row>
    <row r="59" spans="1:9">
      <c r="A59" s="1" t="s">
        <v>71</v>
      </c>
      <c r="B59">
        <f>HYPERLINK("https://www.suredividend.com/sure-analysis-CINF/","Cincinnati Financial Corp.")</f>
        <v>0</v>
      </c>
      <c r="C59">
        <v>-0.042467443893092</v>
      </c>
      <c r="D59">
        <v>-0.187340332532697</v>
      </c>
      <c r="E59">
        <v>-0.2966612897065</v>
      </c>
      <c r="F59">
        <v>-0.144221281585608</v>
      </c>
      <c r="G59">
        <v>-0.18368077698244</v>
      </c>
      <c r="H59">
        <v>0.259962918271502</v>
      </c>
      <c r="I59">
        <v>0.423616118754116</v>
      </c>
    </row>
    <row r="60" spans="1:9">
      <c r="A60" s="1" t="s">
        <v>72</v>
      </c>
      <c r="B60">
        <f>HYPERLINK("https://www.suredividend.com/sure-analysis-research-database/","CIT Group Inc")</f>
        <v>0</v>
      </c>
      <c r="C60">
        <v>0.120418848167539</v>
      </c>
      <c r="D60">
        <v>0.009009416792557</v>
      </c>
      <c r="E60">
        <v>0.07937545520390001</v>
      </c>
      <c r="F60">
        <v>0.042072458122321</v>
      </c>
      <c r="G60">
        <v>0.535705879313611</v>
      </c>
      <c r="H60">
        <v>0.293020108275328</v>
      </c>
      <c r="I60">
        <v>0.448208282127214</v>
      </c>
    </row>
    <row r="61" spans="1:9">
      <c r="A61" s="1" t="s">
        <v>73</v>
      </c>
      <c r="B61">
        <f>HYPERLINK("https://www.suredividend.com/sure-analysis-CMA/","Comerica, Inc.")</f>
        <v>0</v>
      </c>
      <c r="C61">
        <v>-0.151058017792011</v>
      </c>
      <c r="D61">
        <v>-0.032673096492217</v>
      </c>
      <c r="E61">
        <v>-0.181964617671862</v>
      </c>
      <c r="F61">
        <v>-0.160719800647377</v>
      </c>
      <c r="G61">
        <v>-0.125865540440995</v>
      </c>
      <c r="H61">
        <v>0.8120275876110251</v>
      </c>
      <c r="I61">
        <v>0.119641211602753</v>
      </c>
    </row>
    <row r="62" spans="1:9">
      <c r="A62" s="1" t="s">
        <v>74</v>
      </c>
      <c r="B62">
        <f>HYPERLINK("https://www.suredividend.com/sure-analysis-CME/","CME Group Inc")</f>
        <v>0</v>
      </c>
      <c r="C62">
        <v>-0.158255513610172</v>
      </c>
      <c r="D62">
        <v>-0.184729138692747</v>
      </c>
      <c r="E62">
        <v>-0.294153419373918</v>
      </c>
      <c r="F62">
        <v>-0.247396688030249</v>
      </c>
      <c r="G62">
        <v>-0.143505098990209</v>
      </c>
      <c r="H62">
        <v>0.05161711108752901</v>
      </c>
      <c r="I62">
        <v>0.4270736400651801</v>
      </c>
    </row>
    <row r="63" spans="1:9">
      <c r="A63" s="1" t="s">
        <v>75</v>
      </c>
      <c r="B63">
        <f>HYPERLINK("https://www.suredividend.com/sure-analysis-CNA/","CNA Financial Corp.")</f>
        <v>0</v>
      </c>
      <c r="C63">
        <v>-0.054418372441337</v>
      </c>
      <c r="D63">
        <v>-0.136970602776366</v>
      </c>
      <c r="E63">
        <v>-0.202940786580451</v>
      </c>
      <c r="F63">
        <v>-0.117003967421455</v>
      </c>
      <c r="G63">
        <v>-0.121741307835699</v>
      </c>
      <c r="H63">
        <v>0.324827576558805</v>
      </c>
      <c r="I63">
        <v>-0.011567375460881</v>
      </c>
    </row>
    <row r="64" spans="1:9">
      <c r="A64" s="1" t="s">
        <v>76</v>
      </c>
      <c r="B64">
        <f>HYPERLINK("https://www.suredividend.com/sure-analysis-research-database/","CNO Financial Group Inc")</f>
        <v>0</v>
      </c>
      <c r="C64">
        <v>-0.009973753280839001</v>
      </c>
      <c r="D64">
        <v>0.07381786090471701</v>
      </c>
      <c r="E64">
        <v>-0.226069079284832</v>
      </c>
      <c r="F64">
        <v>-0.192595510043324</v>
      </c>
      <c r="G64">
        <v>-0.254182863605626</v>
      </c>
      <c r="H64">
        <v>0.08669974013701801</v>
      </c>
      <c r="I64">
        <v>-0.130218229445295</v>
      </c>
    </row>
    <row r="65" spans="1:9">
      <c r="A65" s="1" t="s">
        <v>77</v>
      </c>
      <c r="B65">
        <f>HYPERLINK("https://www.suredividend.com/sure-analysis-research-database/","ConnectOne Bancorp Inc.")</f>
        <v>0</v>
      </c>
      <c r="C65">
        <v>-0.09671026555687601</v>
      </c>
      <c r="D65">
        <v>-0.078864404313452</v>
      </c>
      <c r="E65">
        <v>-0.255038866116199</v>
      </c>
      <c r="F65">
        <v>-0.292528241440647</v>
      </c>
      <c r="G65">
        <v>-0.284860313983663</v>
      </c>
      <c r="H65">
        <v>0.484884023977065</v>
      </c>
      <c r="I65">
        <v>-0.025268596455211</v>
      </c>
    </row>
    <row r="66" spans="1:9">
      <c r="A66" s="1" t="s">
        <v>78</v>
      </c>
      <c r="B66">
        <f>HYPERLINK("https://www.suredividend.com/sure-analysis-COF/","Capital One Financial Corp.")</f>
        <v>0</v>
      </c>
      <c r="C66">
        <v>-0.140971196454948</v>
      </c>
      <c r="D66">
        <v>-0.138428319180594</v>
      </c>
      <c r="E66">
        <v>-0.286052433905182</v>
      </c>
      <c r="F66">
        <v>-0.34916643643269</v>
      </c>
      <c r="G66">
        <v>-0.43843991910638</v>
      </c>
      <c r="H66">
        <v>0.19562661499538</v>
      </c>
      <c r="I66">
        <v>0.152297722524727</v>
      </c>
    </row>
    <row r="67" spans="1:9">
      <c r="A67" s="1" t="s">
        <v>79</v>
      </c>
      <c r="B67">
        <f>HYPERLINK("https://www.suredividend.com/sure-analysis-research-database/","Columbia Banking System, Inc.")</f>
        <v>0</v>
      </c>
      <c r="C67">
        <v>-0.050940947436729</v>
      </c>
      <c r="D67">
        <v>0.000424111418173</v>
      </c>
      <c r="E67">
        <v>-0.010888678479642</v>
      </c>
      <c r="F67">
        <v>-0.07973143889102101</v>
      </c>
      <c r="G67">
        <v>-0.248421685539633</v>
      </c>
      <c r="H67">
        <v>0.199380012793386</v>
      </c>
      <c r="I67">
        <v>-0.194900208913074</v>
      </c>
    </row>
    <row r="68" spans="1:9">
      <c r="A68" s="1" t="s">
        <v>80</v>
      </c>
      <c r="B68">
        <f>HYPERLINK("https://www.suredividend.com/sure-analysis-research-database/","Mr. Cooper Group Inc")</f>
        <v>0</v>
      </c>
      <c r="C68">
        <v>-0.025307797537619</v>
      </c>
      <c r="D68">
        <v>0.144578313253012</v>
      </c>
      <c r="E68">
        <v>0.057644730331519</v>
      </c>
      <c r="F68">
        <v>0.027397260273972</v>
      </c>
      <c r="G68">
        <v>0.036614936954413</v>
      </c>
      <c r="H68">
        <v>0.7665289256198341</v>
      </c>
      <c r="I68">
        <v>44.49324252420985</v>
      </c>
    </row>
    <row r="69" spans="1:9">
      <c r="A69" s="1" t="s">
        <v>81</v>
      </c>
      <c r="B69">
        <f>HYPERLINK("https://www.suredividend.com/sure-analysis-research-database/","Central Pacific Financial Corp.")</f>
        <v>0</v>
      </c>
      <c r="C69">
        <v>-0.04896675651392601</v>
      </c>
      <c r="D69">
        <v>-0.025111327036697</v>
      </c>
      <c r="E69">
        <v>-0.1995220575724</v>
      </c>
      <c r="F69">
        <v>-0.224243756756261</v>
      </c>
      <c r="G69">
        <v>-0.162655296393128</v>
      </c>
      <c r="H69">
        <v>0.572703162492849</v>
      </c>
      <c r="I69">
        <v>-0.228248229199703</v>
      </c>
    </row>
    <row r="70" spans="1:9">
      <c r="A70" s="1" t="s">
        <v>82</v>
      </c>
      <c r="B70">
        <f>HYPERLINK("https://www.suredividend.com/sure-analysis-research-database/","Customers Bancorp Inc")</f>
        <v>0</v>
      </c>
      <c r="C70">
        <v>-0.098849218058424</v>
      </c>
      <c r="D70">
        <v>-0.115039119095914</v>
      </c>
      <c r="E70">
        <v>-0.325827814569536</v>
      </c>
      <c r="F70">
        <v>-0.5328132170720511</v>
      </c>
      <c r="G70">
        <v>-0.31769436997319</v>
      </c>
      <c r="H70">
        <v>1.743245185398103</v>
      </c>
      <c r="I70">
        <v>0.052990887181025</v>
      </c>
    </row>
    <row r="71" spans="1:9">
      <c r="A71" s="1" t="s">
        <v>83</v>
      </c>
      <c r="B71">
        <f>HYPERLINK("https://www.suredividend.com/sure-analysis-research-database/","CVB Financial Corp.")</f>
        <v>0</v>
      </c>
      <c r="C71">
        <v>0.032066522268744</v>
      </c>
      <c r="D71">
        <v>0.079913606911447</v>
      </c>
      <c r="E71">
        <v>0.182330110156372</v>
      </c>
      <c r="F71">
        <v>0.259457883441594</v>
      </c>
      <c r="G71">
        <v>0.337529504327301</v>
      </c>
      <c r="H71">
        <v>0.5728432349833761</v>
      </c>
      <c r="I71">
        <v>0.299130297592048</v>
      </c>
    </row>
    <row r="72" spans="1:9">
      <c r="A72" s="1" t="s">
        <v>84</v>
      </c>
      <c r="B72">
        <f>HYPERLINK("https://www.suredividend.com/sure-analysis-research-database/","Dime Community Bancshares Inc")</f>
        <v>0</v>
      </c>
      <c r="C72">
        <v>-0.025151225724291</v>
      </c>
      <c r="D72">
        <v>0.01386364163132</v>
      </c>
      <c r="E72">
        <v>-0.092678908488578</v>
      </c>
      <c r="F72">
        <v>-0.110199289786761</v>
      </c>
      <c r="G72">
        <v>-0.090609398620173</v>
      </c>
      <c r="H72">
        <v>0.6135491758357571</v>
      </c>
      <c r="I72">
        <v>-0.06081686235538</v>
      </c>
    </row>
    <row r="73" spans="1:9">
      <c r="A73" s="1" t="s">
        <v>85</v>
      </c>
      <c r="B73">
        <f>HYPERLINK("https://www.suredividend.com/sure-analysis-research-database/","Donnelley Financial Solutions Inc")</f>
        <v>0</v>
      </c>
      <c r="C73">
        <v>-0.07545320921117001</v>
      </c>
      <c r="D73">
        <v>0.237782879632666</v>
      </c>
      <c r="E73">
        <v>0.234947643979057</v>
      </c>
      <c r="F73">
        <v>-0.199406024607552</v>
      </c>
      <c r="G73">
        <v>0.027777777777777</v>
      </c>
      <c r="H73">
        <v>1.629965156794425</v>
      </c>
      <c r="I73">
        <v>0.7619047619047611</v>
      </c>
    </row>
    <row r="74" spans="1:9">
      <c r="A74" s="1" t="s">
        <v>86</v>
      </c>
      <c r="B74">
        <f>HYPERLINK("https://www.suredividend.com/sure-analysis-DFS/","Discover Financial Services")</f>
        <v>0</v>
      </c>
      <c r="C74">
        <v>-0.103784627389777</v>
      </c>
      <c r="D74">
        <v>-0.07783872214220801</v>
      </c>
      <c r="E74">
        <v>-0.166945469744652</v>
      </c>
      <c r="F74">
        <v>-0.192543417928207</v>
      </c>
      <c r="G74">
        <v>-0.26986301587579</v>
      </c>
      <c r="H74">
        <v>0.470357603515543</v>
      </c>
      <c r="I74">
        <v>0.569533154423408</v>
      </c>
    </row>
    <row r="75" spans="1:9">
      <c r="A75" s="1" t="s">
        <v>87</v>
      </c>
      <c r="B75">
        <f>HYPERLINK("https://www.suredividend.com/sure-analysis-research-database/","Eastern Bankshares Inc.")</f>
        <v>0</v>
      </c>
      <c r="C75">
        <v>-0.009842519685039</v>
      </c>
      <c r="D75">
        <v>0.053894222962532</v>
      </c>
      <c r="E75">
        <v>0.008440425830509002</v>
      </c>
      <c r="F75">
        <v>0.012744880906839</v>
      </c>
      <c r="G75">
        <v>-0.04065761680661</v>
      </c>
      <c r="H75">
        <v>0.706965300755069</v>
      </c>
      <c r="I75">
        <v>0.706965300755069</v>
      </c>
    </row>
    <row r="76" spans="1:9">
      <c r="A76" s="1" t="s">
        <v>88</v>
      </c>
      <c r="B76">
        <f>HYPERLINK("https://www.suredividend.com/sure-analysis-research-database/","Encore Capital Group, Inc.")</f>
        <v>0</v>
      </c>
      <c r="C76">
        <v>-0.119733079122974</v>
      </c>
      <c r="D76">
        <v>-0.231140716069941</v>
      </c>
      <c r="E76">
        <v>-0.249878147847278</v>
      </c>
      <c r="F76">
        <v>-0.256641442601835</v>
      </c>
      <c r="G76">
        <v>-0.084110295576274</v>
      </c>
      <c r="H76">
        <v>0.20078023407022</v>
      </c>
      <c r="I76">
        <v>0.026</v>
      </c>
    </row>
    <row r="77" spans="1:9">
      <c r="A77" s="1" t="s">
        <v>89</v>
      </c>
      <c r="B77">
        <f>HYPERLINK("https://www.suredividend.com/sure-analysis-EFC/","Ellington Financial Inc")</f>
        <v>0</v>
      </c>
      <c r="C77">
        <v>-0.240191217403792</v>
      </c>
      <c r="D77">
        <v>-0.25656279066655</v>
      </c>
      <c r="E77">
        <v>-0.308899090558479</v>
      </c>
      <c r="F77">
        <v>-0.291372734114885</v>
      </c>
      <c r="G77">
        <v>-0.336664935188999</v>
      </c>
      <c r="H77">
        <v>0.040301134873965</v>
      </c>
      <c r="I77">
        <v>0.017343369411936</v>
      </c>
    </row>
    <row r="78" spans="1:9">
      <c r="A78" s="1" t="s">
        <v>90</v>
      </c>
      <c r="B78">
        <f>HYPERLINK("https://www.suredividend.com/sure-analysis-research-database/","Enterprise Financial Services Corp.")</f>
        <v>0</v>
      </c>
      <c r="C78">
        <v>-0.01595113212027</v>
      </c>
      <c r="D78">
        <v>0.10350002420487</v>
      </c>
      <c r="E78">
        <v>0.034305173340835</v>
      </c>
      <c r="F78">
        <v>-0.017689771821335</v>
      </c>
      <c r="G78">
        <v>-0.027743122866057</v>
      </c>
      <c r="H78">
        <v>0.5668551200316191</v>
      </c>
      <c r="I78">
        <v>0.140445671859834</v>
      </c>
    </row>
    <row r="79" spans="1:9">
      <c r="A79" s="1" t="s">
        <v>91</v>
      </c>
      <c r="B79">
        <f>HYPERLINK("https://www.suredividend.com/sure-analysis-research-database/","Eagle Bancorp Inc (MD)")</f>
        <v>0</v>
      </c>
      <c r="C79">
        <v>-0.06633782967586001</v>
      </c>
      <c r="D79">
        <v>-0.048557341944473</v>
      </c>
      <c r="E79">
        <v>-0.157846948330164</v>
      </c>
      <c r="F79">
        <v>-0.216159923094935</v>
      </c>
      <c r="G79">
        <v>-0.221102318672724</v>
      </c>
      <c r="H79">
        <v>0.56955652624565</v>
      </c>
      <c r="I79">
        <v>-0.295820317133931</v>
      </c>
    </row>
    <row r="80" spans="1:9">
      <c r="A80" s="1" t="s">
        <v>92</v>
      </c>
      <c r="B80">
        <f>HYPERLINK("https://www.suredividend.com/sure-analysis-research-database/","eHealth Inc")</f>
        <v>0</v>
      </c>
      <c r="C80">
        <v>-0.388349514563106</v>
      </c>
      <c r="D80">
        <v>-0.6383467278989661</v>
      </c>
      <c r="E80">
        <v>-0.708333333333333</v>
      </c>
      <c r="F80">
        <v>-0.8764705882352941</v>
      </c>
      <c r="G80">
        <v>-0.9289900811541931</v>
      </c>
      <c r="H80">
        <v>-0.9633891213389121</v>
      </c>
      <c r="I80">
        <v>-0.8672566371681411</v>
      </c>
    </row>
    <row r="81" spans="1:9">
      <c r="A81" s="1" t="s">
        <v>93</v>
      </c>
      <c r="B81">
        <f>HYPERLINK("https://www.suredividend.com/sure-analysis-research-database/","Employers Holdings Inc")</f>
        <v>0</v>
      </c>
      <c r="C81">
        <v>-0.128004179728317</v>
      </c>
      <c r="D81">
        <v>-0.181788544549383</v>
      </c>
      <c r="E81">
        <v>-0.162518566095299</v>
      </c>
      <c r="F81">
        <v>-0.177368515739173</v>
      </c>
      <c r="G81">
        <v>-0.168675658982686</v>
      </c>
      <c r="H81">
        <v>0.120085365403522</v>
      </c>
      <c r="I81">
        <v>-0.188495994748805</v>
      </c>
    </row>
    <row r="82" spans="1:9">
      <c r="A82" s="1" t="s">
        <v>94</v>
      </c>
      <c r="B82">
        <f>HYPERLINK("https://www.suredividend.com/sure-analysis-research-database/","Enova International Inc.")</f>
        <v>0</v>
      </c>
      <c r="C82">
        <v>-0.149496080627099</v>
      </c>
      <c r="D82">
        <v>0.023929895517357</v>
      </c>
      <c r="E82">
        <v>-0.183552808384842</v>
      </c>
      <c r="F82">
        <v>-0.25830078125</v>
      </c>
      <c r="G82">
        <v>-0.157515252357182</v>
      </c>
      <c r="H82">
        <v>0.5831162063574771</v>
      </c>
      <c r="I82">
        <v>1.117073170731707</v>
      </c>
    </row>
    <row r="83" spans="1:9">
      <c r="A83" s="1" t="s">
        <v>95</v>
      </c>
      <c r="B83">
        <f>HYPERLINK("https://www.suredividend.com/sure-analysis-ERIE/","Erie Indemnity Co.")</f>
        <v>0</v>
      </c>
      <c r="C83">
        <v>0.062136566338246</v>
      </c>
      <c r="D83">
        <v>0.209878811926725</v>
      </c>
      <c r="E83">
        <v>0.275490187059267</v>
      </c>
      <c r="F83">
        <v>0.244069950828359</v>
      </c>
      <c r="G83">
        <v>0.258968884720219</v>
      </c>
      <c r="H83">
        <v>0.112367000880171</v>
      </c>
      <c r="I83">
        <v>1.215071508184581</v>
      </c>
    </row>
    <row r="84" spans="1:9">
      <c r="A84" s="1" t="s">
        <v>96</v>
      </c>
      <c r="B84">
        <f>HYPERLINK("https://www.suredividend.com/sure-analysis-research-database/","East West Bancorp, Inc.")</f>
        <v>0</v>
      </c>
      <c r="C84">
        <v>-0.060332225913621</v>
      </c>
      <c r="D84">
        <v>0.056980691529355</v>
      </c>
      <c r="E84">
        <v>-0.06133139342706301</v>
      </c>
      <c r="F84">
        <v>-0.087023886378308</v>
      </c>
      <c r="G84">
        <v>-0.104307456504253</v>
      </c>
      <c r="H84">
        <v>0.9814048892027301</v>
      </c>
      <c r="I84">
        <v>0.296453500204432</v>
      </c>
    </row>
    <row r="85" spans="1:9">
      <c r="A85" s="1" t="s">
        <v>97</v>
      </c>
      <c r="B85">
        <f>HYPERLINK("https://www.suredividend.com/sure-analysis-research-database/","EZCorp, Inc.")</f>
        <v>0</v>
      </c>
      <c r="C85">
        <v>-0.088888888888888</v>
      </c>
      <c r="D85">
        <v>0.06275579809004</v>
      </c>
      <c r="E85">
        <v>0.133915574963609</v>
      </c>
      <c r="F85">
        <v>0.056987788331071</v>
      </c>
      <c r="G85">
        <v>-0.054611650485436</v>
      </c>
      <c r="H85">
        <v>0.5304518664047151</v>
      </c>
      <c r="I85">
        <v>-0.213131313131313</v>
      </c>
    </row>
    <row r="86" spans="1:9">
      <c r="A86" s="1" t="s">
        <v>98</v>
      </c>
      <c r="B86">
        <f>HYPERLINK("https://www.suredividend.com/sure-analysis-FAF/","First American Financial Corp")</f>
        <v>0</v>
      </c>
      <c r="C86">
        <v>-0.121589010581028</v>
      </c>
      <c r="D86">
        <v>-0.116946710757126</v>
      </c>
      <c r="E86">
        <v>-0.185084918560156</v>
      </c>
      <c r="F86">
        <v>-0.379025442634653</v>
      </c>
      <c r="G86">
        <v>-0.308070801377424</v>
      </c>
      <c r="H86">
        <v>-0.04953772423337301</v>
      </c>
      <c r="I86">
        <v>0.089275972164993</v>
      </c>
    </row>
    <row r="87" spans="1:9">
      <c r="A87" s="1" t="s">
        <v>99</v>
      </c>
      <c r="B87">
        <f>HYPERLINK("https://www.suredividend.com/sure-analysis-research-database/","Flagstar Bancorp, Inc.")</f>
        <v>0</v>
      </c>
      <c r="C87">
        <v>-0.168171266443126</v>
      </c>
      <c r="D87">
        <v>-0.106286753091277</v>
      </c>
      <c r="E87">
        <v>-0.18155309499821</v>
      </c>
      <c r="F87">
        <v>-0.324222384269154</v>
      </c>
      <c r="G87">
        <v>-0.399986604352097</v>
      </c>
      <c r="H87">
        <v>0.003372576349652</v>
      </c>
      <c r="I87">
        <v>-0.09208892742623301</v>
      </c>
    </row>
    <row r="88" spans="1:9">
      <c r="A88" s="1" t="s">
        <v>100</v>
      </c>
      <c r="B88">
        <f>HYPERLINK("https://www.suredividend.com/sure-analysis-research-database/","FB Financial Corp")</f>
        <v>0</v>
      </c>
      <c r="C88">
        <v>-0.008074690890739001</v>
      </c>
      <c r="D88">
        <v>-0.021333486029541</v>
      </c>
      <c r="E88">
        <v>-0.028941543812497</v>
      </c>
      <c r="F88">
        <v>-0.09457760006633401</v>
      </c>
      <c r="G88">
        <v>-0.104294646274995</v>
      </c>
      <c r="H88">
        <v>0.422857659940276</v>
      </c>
      <c r="I88">
        <v>0.07668541941703901</v>
      </c>
    </row>
    <row r="89" spans="1:9">
      <c r="A89" s="1" t="s">
        <v>101</v>
      </c>
      <c r="B89">
        <f>HYPERLINK("https://www.suredividend.com/sure-analysis-research-database/","First Bancorp")</f>
        <v>0</v>
      </c>
      <c r="C89">
        <v>0.039277174763727</v>
      </c>
      <c r="D89">
        <v>0.104159737593614</v>
      </c>
      <c r="E89">
        <v>-0.000314105409622</v>
      </c>
      <c r="F89">
        <v>-0.143146394918063</v>
      </c>
      <c r="G89">
        <v>-0.177700765073528</v>
      </c>
      <c r="H89">
        <v>0.7590177637498911</v>
      </c>
      <c r="I89">
        <v>0.19218993309991</v>
      </c>
    </row>
    <row r="90" spans="1:9">
      <c r="A90" s="1" t="s">
        <v>102</v>
      </c>
      <c r="B90">
        <f>HYPERLINK("https://www.suredividend.com/sure-analysis-research-database/","First Bancorp PR")</f>
        <v>0</v>
      </c>
      <c r="C90">
        <v>0.010387811634348</v>
      </c>
      <c r="D90">
        <v>0.08297085850863201</v>
      </c>
      <c r="E90">
        <v>0.149081286277968</v>
      </c>
      <c r="F90">
        <v>0.08436331745312101</v>
      </c>
      <c r="G90">
        <v>0.09895903948418901</v>
      </c>
      <c r="H90">
        <v>1.432518047983461</v>
      </c>
      <c r="I90">
        <v>2.1746377126942</v>
      </c>
    </row>
    <row r="91" spans="1:9">
      <c r="A91" s="1" t="s">
        <v>103</v>
      </c>
      <c r="B91">
        <f>HYPERLINK("https://www.suredividend.com/sure-analysis-research-database/","Franklin BSP Realty Trust Inc.")</f>
        <v>0</v>
      </c>
      <c r="C91">
        <v>-0.08259176167401901</v>
      </c>
      <c r="D91">
        <v>-0.171181217459444</v>
      </c>
      <c r="E91">
        <v>-0.14638026431171</v>
      </c>
      <c r="F91">
        <v>-0.202187456936254</v>
      </c>
      <c r="G91">
        <v>-0.280552012819255</v>
      </c>
      <c r="H91">
        <v>-0.280552012819255</v>
      </c>
      <c r="I91">
        <v>-0.280552012819255</v>
      </c>
    </row>
    <row r="92" spans="1:9">
      <c r="A92" s="1" t="s">
        <v>104</v>
      </c>
      <c r="B92">
        <f>HYPERLINK("https://www.suredividend.com/sure-analysis-research-database/","First Commonwealth Financial Corp.")</f>
        <v>0</v>
      </c>
      <c r="C92">
        <v>-0.025830258302583</v>
      </c>
      <c r="D92">
        <v>-0.023553083205113</v>
      </c>
      <c r="E92">
        <v>-0.07616721373431401</v>
      </c>
      <c r="F92">
        <v>-0.159931267103672</v>
      </c>
      <c r="G92">
        <v>-0.051185658527469</v>
      </c>
      <c r="H92">
        <v>0.638713361721145</v>
      </c>
      <c r="I92">
        <v>0.087404234286184</v>
      </c>
    </row>
    <row r="93" spans="1:9">
      <c r="A93" s="1" t="s">
        <v>105</v>
      </c>
      <c r="B93">
        <f>HYPERLINK("https://www.suredividend.com/sure-analysis-research-database/","First Citizens Bancshares, Inc (NC)")</f>
        <v>0</v>
      </c>
      <c r="C93">
        <v>-0.017276218611521</v>
      </c>
      <c r="D93">
        <v>0.220194279144439</v>
      </c>
      <c r="E93">
        <v>0.312969463193896</v>
      </c>
      <c r="F93">
        <v>0.004063436747975001</v>
      </c>
      <c r="G93">
        <v>-0.03086190280301</v>
      </c>
      <c r="H93">
        <v>1.404391585973847</v>
      </c>
      <c r="I93">
        <v>1.20491618121021</v>
      </c>
    </row>
    <row r="94" spans="1:9">
      <c r="A94" s="1" t="s">
        <v>106</v>
      </c>
      <c r="B94">
        <f>HYPERLINK("https://www.suredividend.com/sure-analysis-research-database/","First Financial Bancorp")</f>
        <v>0</v>
      </c>
      <c r="C94">
        <v>0.010059442158207</v>
      </c>
      <c r="D94">
        <v>0.125192286142154</v>
      </c>
      <c r="E94">
        <v>0.026382061313434</v>
      </c>
      <c r="F94">
        <v>-0.075852086131087</v>
      </c>
      <c r="G94">
        <v>-0.053916886876897</v>
      </c>
      <c r="H94">
        <v>0.734153962098255</v>
      </c>
      <c r="I94">
        <v>-0.008269657271641001</v>
      </c>
    </row>
    <row r="95" spans="1:9">
      <c r="A95" s="1" t="s">
        <v>107</v>
      </c>
      <c r="B95">
        <f>HYPERLINK("https://www.suredividend.com/sure-analysis-research-database/","Flushing Financial Corp.")</f>
        <v>0</v>
      </c>
      <c r="C95">
        <v>-0.06448508180943201</v>
      </c>
      <c r="D95">
        <v>-0.07488923892508201</v>
      </c>
      <c r="E95">
        <v>-0.04947241807567</v>
      </c>
      <c r="F95">
        <v>-0.175757781329896</v>
      </c>
      <c r="G95">
        <v>-0.144983374676729</v>
      </c>
      <c r="H95">
        <v>0.8097694033532871</v>
      </c>
      <c r="I95">
        <v>-0.237942916279562</v>
      </c>
    </row>
    <row r="96" spans="1:9">
      <c r="A96" s="1" t="s">
        <v>108</v>
      </c>
      <c r="B96">
        <f>HYPERLINK("https://www.suredividend.com/sure-analysis-research-database/","First Financial Bankshares, Inc.")</f>
        <v>0</v>
      </c>
      <c r="C96">
        <v>0.00991424505692</v>
      </c>
      <c r="D96">
        <v>0.06189507049359001</v>
      </c>
      <c r="E96">
        <v>0.021996006754884</v>
      </c>
      <c r="F96">
        <v>-0.141242263219694</v>
      </c>
      <c r="G96">
        <v>-0.077149450460142</v>
      </c>
      <c r="H96">
        <v>0.434727385171934</v>
      </c>
      <c r="I96">
        <v>1.030358924168564</v>
      </c>
    </row>
    <row r="97" spans="1:9">
      <c r="A97" s="1" t="s">
        <v>109</v>
      </c>
      <c r="B97">
        <f>HYPERLINK("https://www.suredividend.com/sure-analysis-research-database/","First Foundation Inc")</f>
        <v>0</v>
      </c>
      <c r="C97">
        <v>-0.07774936061381001</v>
      </c>
      <c r="D97">
        <v>-0.095737477995275</v>
      </c>
      <c r="E97">
        <v>-0.214026338618203</v>
      </c>
      <c r="F97">
        <v>-0.264153715554394</v>
      </c>
      <c r="G97">
        <v>-0.321034377577188</v>
      </c>
      <c r="H97">
        <v>0.303753624550772</v>
      </c>
      <c r="I97">
        <v>0.03352803939215</v>
      </c>
    </row>
    <row r="98" spans="1:9">
      <c r="A98" s="1" t="s">
        <v>110</v>
      </c>
      <c r="B98">
        <f>HYPERLINK("https://www.suredividend.com/sure-analysis-research-database/","First Hawaiian INC")</f>
        <v>0</v>
      </c>
      <c r="C98">
        <v>-0.053808260704812</v>
      </c>
      <c r="D98">
        <v>0.09555503880730501</v>
      </c>
      <c r="E98">
        <v>-0.077494864709098</v>
      </c>
      <c r="F98">
        <v>-0.059446591482661</v>
      </c>
      <c r="G98">
        <v>-0.112060964464658</v>
      </c>
      <c r="H98">
        <v>0.677246011754827</v>
      </c>
      <c r="I98">
        <v>7.209170064300001E-05</v>
      </c>
    </row>
    <row r="99" spans="1:9">
      <c r="A99" s="1" t="s">
        <v>111</v>
      </c>
      <c r="B99">
        <f>HYPERLINK("https://www.suredividend.com/sure-analysis-research-database/","First Horizon Corporation")</f>
        <v>0</v>
      </c>
      <c r="C99">
        <v>-0.006884681583476</v>
      </c>
      <c r="D99">
        <v>0.05837575090567201</v>
      </c>
      <c r="E99">
        <v>-0.000627855117019</v>
      </c>
      <c r="F99">
        <v>0.441256915910027</v>
      </c>
      <c r="G99">
        <v>0.423768545078806</v>
      </c>
      <c r="H99">
        <v>1.301234370949408</v>
      </c>
      <c r="I99">
        <v>0.4289782929034011</v>
      </c>
    </row>
    <row r="100" spans="1:9">
      <c r="A100" s="1" t="s">
        <v>112</v>
      </c>
      <c r="B100">
        <f>HYPERLINK("https://www.suredividend.com/sure-analysis-research-database/","First Interstate BancSystem Inc.")</f>
        <v>0</v>
      </c>
      <c r="C100">
        <v>0.033029332018732</v>
      </c>
      <c r="D100">
        <v>0.09343651102176601</v>
      </c>
      <c r="E100">
        <v>0.258951744689031</v>
      </c>
      <c r="F100">
        <v>0.077632756333117</v>
      </c>
      <c r="G100">
        <v>0.04958151975196701</v>
      </c>
      <c r="H100">
        <v>0.274255240226453</v>
      </c>
      <c r="I100">
        <v>0.324450989624975</v>
      </c>
    </row>
    <row r="101" spans="1:9">
      <c r="A101" s="1" t="s">
        <v>113</v>
      </c>
      <c r="B101">
        <f>HYPERLINK("https://www.suredividend.com/sure-analysis-FITB/","Fifth Third Bancorp")</f>
        <v>0</v>
      </c>
      <c r="C101">
        <v>-0.06776906225708401</v>
      </c>
      <c r="D101">
        <v>-0.016009977145653</v>
      </c>
      <c r="E101">
        <v>-0.1712130997585</v>
      </c>
      <c r="F101">
        <v>-0.223256153539978</v>
      </c>
      <c r="G101">
        <v>-0.225028432856162</v>
      </c>
      <c r="H101">
        <v>0.502889119775432</v>
      </c>
      <c r="I101">
        <v>0.379771990377575</v>
      </c>
    </row>
    <row r="102" spans="1:9">
      <c r="A102" s="1" t="s">
        <v>114</v>
      </c>
      <c r="B102">
        <f>HYPERLINK("https://www.suredividend.com/sure-analysis-research-database/","First Midwest Bancorp, Inc.")</f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 t="s">
        <v>115</v>
      </c>
      <c r="B103">
        <f>HYPERLINK("https://www.suredividend.com/sure-analysis-research-database/","F.N.B. Corp.")</f>
        <v>0</v>
      </c>
      <c r="C103">
        <v>0.01158940397351</v>
      </c>
      <c r="D103">
        <v>0.11409946665451</v>
      </c>
      <c r="E103">
        <v>0.045203780524312</v>
      </c>
      <c r="F103">
        <v>0.03739547518994801</v>
      </c>
      <c r="G103">
        <v>0.057029418633819</v>
      </c>
      <c r="H103">
        <v>0.7667129308350681</v>
      </c>
      <c r="I103">
        <v>0.097174461513597</v>
      </c>
    </row>
    <row r="104" spans="1:9">
      <c r="A104" s="1" t="s">
        <v>116</v>
      </c>
      <c r="B104">
        <f>HYPERLINK("https://www.suredividend.com/sure-analysis-research-database/","First Republic Bank")</f>
        <v>0</v>
      </c>
      <c r="C104">
        <v>-0.139238070805541</v>
      </c>
      <c r="D104">
        <v>-0.109287934737305</v>
      </c>
      <c r="E104">
        <v>-0.148275354372283</v>
      </c>
      <c r="F104">
        <v>-0.3469659046232531</v>
      </c>
      <c r="G104">
        <v>-0.3383533225795</v>
      </c>
      <c r="H104">
        <v>0.09687226721805801</v>
      </c>
      <c r="I104">
        <v>0.332352509043835</v>
      </c>
    </row>
    <row r="105" spans="1:9">
      <c r="A105" s="1" t="s">
        <v>117</v>
      </c>
      <c r="B105">
        <f>HYPERLINK("https://www.suredividend.com/sure-analysis-research-database/","First Merchants Corp.")</f>
        <v>0</v>
      </c>
      <c r="C105">
        <v>-0.017504930966469</v>
      </c>
      <c r="D105">
        <v>0.105777235140684</v>
      </c>
      <c r="E105">
        <v>0.034540946793182</v>
      </c>
      <c r="F105">
        <v>-0.026947569932802</v>
      </c>
      <c r="G105">
        <v>-0.049041763413045</v>
      </c>
      <c r="H105">
        <v>0.644343211771599</v>
      </c>
      <c r="I105">
        <v>0.03224970858697</v>
      </c>
    </row>
    <row r="106" spans="1:9">
      <c r="A106" s="1" t="s">
        <v>118</v>
      </c>
      <c r="B106">
        <f>HYPERLINK("https://www.suredividend.com/sure-analysis-research-database/","Fulton Financial Corp.")</f>
        <v>0</v>
      </c>
      <c r="C106">
        <v>0.013244910663108</v>
      </c>
      <c r="D106">
        <v>0.136780091136019</v>
      </c>
      <c r="E106">
        <v>0.047320541243024</v>
      </c>
      <c r="F106">
        <v>-0.004902850917014001</v>
      </c>
      <c r="G106">
        <v>0.05019739111548301</v>
      </c>
      <c r="H106">
        <v>0.7193235654001821</v>
      </c>
      <c r="I106">
        <v>0.034847416658273</v>
      </c>
    </row>
    <row r="107" spans="1:9">
      <c r="A107" s="1" t="s">
        <v>119</v>
      </c>
      <c r="B107">
        <f>HYPERLINK("https://www.suredividend.com/sure-analysis-research-database/","Glacier Bancorp, Inc.")</f>
        <v>0</v>
      </c>
      <c r="C107">
        <v>-0.016851998654515</v>
      </c>
      <c r="D107">
        <v>0.06010889553960901</v>
      </c>
      <c r="E107">
        <v>0.098862442121741</v>
      </c>
      <c r="F107">
        <v>-0.079052592398775</v>
      </c>
      <c r="G107">
        <v>-0.048377023960031</v>
      </c>
      <c r="H107">
        <v>0.519948179437819</v>
      </c>
      <c r="I107">
        <v>0.556858994925723</v>
      </c>
    </row>
    <row r="108" spans="1:9">
      <c r="A108" s="1" t="s">
        <v>120</v>
      </c>
      <c r="B108">
        <f>HYPERLINK("https://www.suredividend.com/sure-analysis-research-database/","Green Dot Corp.")</f>
        <v>0</v>
      </c>
      <c r="C108">
        <v>-0.096652522395096</v>
      </c>
      <c r="D108">
        <v>-0.254764683002722</v>
      </c>
      <c r="E108">
        <v>-0.297396406307297</v>
      </c>
      <c r="F108">
        <v>-0.47130242825607</v>
      </c>
      <c r="G108">
        <v>-0.596970971813209</v>
      </c>
      <c r="H108">
        <v>-0.697505525734133</v>
      </c>
      <c r="I108">
        <v>-0.649789800767684</v>
      </c>
    </row>
    <row r="109" spans="1:9">
      <c r="A109" s="1" t="s">
        <v>121</v>
      </c>
      <c r="B109">
        <f>HYPERLINK("https://www.suredividend.com/sure-analysis-research-database/","Greenhill &amp; Co Inc")</f>
        <v>0</v>
      </c>
      <c r="C109">
        <v>-0.193220427921132</v>
      </c>
      <c r="D109">
        <v>-0.254093389933292</v>
      </c>
      <c r="E109">
        <v>-0.5616942122255241</v>
      </c>
      <c r="F109">
        <v>-0.6506535335116981</v>
      </c>
      <c r="G109">
        <v>-0.6141297527920691</v>
      </c>
      <c r="H109">
        <v>-0.530530767410438</v>
      </c>
      <c r="I109">
        <v>-0.6173493196284241</v>
      </c>
    </row>
    <row r="110" spans="1:9">
      <c r="A110" s="1" t="s">
        <v>122</v>
      </c>
      <c r="B110">
        <f>HYPERLINK("https://www.suredividend.com/sure-analysis-GL/","Globe Life Inc")</f>
        <v>0</v>
      </c>
      <c r="C110">
        <v>0.045443287066381</v>
      </c>
      <c r="D110">
        <v>0.08209203787776301</v>
      </c>
      <c r="E110">
        <v>0.049921459098013</v>
      </c>
      <c r="F110">
        <v>0.153328958550727</v>
      </c>
      <c r="G110">
        <v>0.144778556197297</v>
      </c>
      <c r="H110">
        <v>0.332527925166643</v>
      </c>
      <c r="I110">
        <v>0.3425920128235631</v>
      </c>
    </row>
    <row r="111" spans="1:9">
      <c r="A111" s="1" t="s">
        <v>123</v>
      </c>
      <c r="B111">
        <f>HYPERLINK("https://www.suredividend.com/sure-analysis-research-database/","Genworth Financial Inc")</f>
        <v>0</v>
      </c>
      <c r="C111">
        <v>-0.02200488997555</v>
      </c>
      <c r="D111">
        <v>0.09289617486338701</v>
      </c>
      <c r="E111">
        <v>0.072386058981233</v>
      </c>
      <c r="F111">
        <v>-0.012345679012345</v>
      </c>
      <c r="G111">
        <v>-0.026763990267639</v>
      </c>
      <c r="H111">
        <v>0.166180758017492</v>
      </c>
      <c r="I111">
        <v>0.04438642297650101</v>
      </c>
    </row>
    <row r="112" spans="1:9">
      <c r="A112" s="1" t="s">
        <v>124</v>
      </c>
      <c r="B112">
        <f>HYPERLINK("https://www.suredividend.com/sure-analysis-research-database/","Granite Point Mortgage Trust Inc")</f>
        <v>0</v>
      </c>
      <c r="C112">
        <v>-0.307903334130155</v>
      </c>
      <c r="D112">
        <v>-0.343950968967154</v>
      </c>
      <c r="E112">
        <v>-0.375038546142302</v>
      </c>
      <c r="F112">
        <v>-0.4356575332293751</v>
      </c>
      <c r="G112">
        <v>-0.503799038610637</v>
      </c>
      <c r="H112">
        <v>0.03035130234371</v>
      </c>
      <c r="I112">
        <v>-0.5152983944259311</v>
      </c>
    </row>
    <row r="113" spans="1:9">
      <c r="A113" s="1" t="s">
        <v>125</v>
      </c>
      <c r="B113">
        <f>HYPERLINK("https://www.suredividend.com/sure-analysis-GS/","Goldman Sachs Group, Inc.")</f>
        <v>0</v>
      </c>
      <c r="C113">
        <v>-0.116318729785357</v>
      </c>
      <c r="D113">
        <v>0.021381587331796</v>
      </c>
      <c r="E113">
        <v>-0.057814288405886</v>
      </c>
      <c r="F113">
        <v>-0.20377980725823</v>
      </c>
      <c r="G113">
        <v>-0.220484749860782</v>
      </c>
      <c r="H113">
        <v>0.501543811265325</v>
      </c>
      <c r="I113">
        <v>0.350357403938565</v>
      </c>
    </row>
    <row r="114" spans="1:9">
      <c r="A114" s="1" t="s">
        <v>126</v>
      </c>
      <c r="B114">
        <f>HYPERLINK("https://www.suredividend.com/sure-analysis-research-database/","Great Western Bancorp Inc")</f>
        <v>0</v>
      </c>
      <c r="C114">
        <v>-0.09069493521790301</v>
      </c>
      <c r="D114">
        <v>-0.09182614117280201</v>
      </c>
      <c r="E114">
        <v>0.005525833352328</v>
      </c>
      <c r="F114">
        <v>-0.09069493521790301</v>
      </c>
      <c r="G114">
        <v>0.291310002216302</v>
      </c>
      <c r="H114">
        <v>0.074191573440195</v>
      </c>
      <c r="I114">
        <v>-0.198119944429296</v>
      </c>
    </row>
    <row r="115" spans="1:9">
      <c r="A115" s="1" t="s">
        <v>127</v>
      </c>
      <c r="B115">
        <f>HYPERLINK("https://www.suredividend.com/sure-analysis-research-database/","Hanmi Financial Corp.")</f>
        <v>0</v>
      </c>
      <c r="C115">
        <v>-0.029614604462474</v>
      </c>
      <c r="D115">
        <v>0.066471681877561</v>
      </c>
      <c r="E115">
        <v>0.038059280475632</v>
      </c>
      <c r="F115">
        <v>0.03827105298568</v>
      </c>
      <c r="G115">
        <v>0.219798264133239</v>
      </c>
      <c r="H115">
        <v>1.898164415096625</v>
      </c>
      <c r="I115">
        <v>-0.082012511033503</v>
      </c>
    </row>
    <row r="116" spans="1:9">
      <c r="A116" s="1" t="s">
        <v>128</v>
      </c>
      <c r="B116">
        <f>HYPERLINK("https://www.suredividend.com/sure-analysis-HBAN/","Huntington Bancshares, Inc.")</f>
        <v>0</v>
      </c>
      <c r="C116">
        <v>-0.054074344179661</v>
      </c>
      <c r="D116">
        <v>0.090091129311339</v>
      </c>
      <c r="E116">
        <v>-0.018640635547016</v>
      </c>
      <c r="F116">
        <v>-0.112824811399832</v>
      </c>
      <c r="G116">
        <v>-0.136282030357434</v>
      </c>
      <c r="H116">
        <v>0.462848297213622</v>
      </c>
      <c r="I116">
        <v>0.174600919793312</v>
      </c>
    </row>
    <row r="117" spans="1:9">
      <c r="A117" s="1" t="s">
        <v>129</v>
      </c>
      <c r="B117">
        <f>HYPERLINK("https://www.suredividend.com/sure-analysis-research-database/","HCI Group Inc")</f>
        <v>0</v>
      </c>
      <c r="C117">
        <v>-0.235975988408197</v>
      </c>
      <c r="D117">
        <v>-0.466223564255634</v>
      </c>
      <c r="E117">
        <v>-0.444980767553554</v>
      </c>
      <c r="F117">
        <v>-0.5496699084088861</v>
      </c>
      <c r="G117">
        <v>-0.714586846869</v>
      </c>
      <c r="H117">
        <v>-0.191050932450232</v>
      </c>
      <c r="I117">
        <v>0.132031492005851</v>
      </c>
    </row>
    <row r="118" spans="1:9">
      <c r="A118" s="1" t="s">
        <v>130</v>
      </c>
      <c r="B118">
        <f>HYPERLINK("https://www.suredividend.com/sure-analysis-research-database/","Heritage Financial Corp.")</f>
        <v>0</v>
      </c>
      <c r="C118">
        <v>0.057037037037037</v>
      </c>
      <c r="D118">
        <v>0.114604284235808</v>
      </c>
      <c r="E118">
        <v>0.177077103911904</v>
      </c>
      <c r="F118">
        <v>0.197127564973742</v>
      </c>
      <c r="G118">
        <v>0.150630145380949</v>
      </c>
      <c r="H118">
        <v>0.491866348847906</v>
      </c>
      <c r="I118">
        <v>0.122150880931692</v>
      </c>
    </row>
    <row r="119" spans="1:9">
      <c r="A119" s="1" t="s">
        <v>131</v>
      </c>
      <c r="B119">
        <f>HYPERLINK("https://www.suredividend.com/sure-analysis-HIG/","Hartford Financial Services Group Inc.")</f>
        <v>0</v>
      </c>
      <c r="C119">
        <v>-0.048045359594151</v>
      </c>
      <c r="D119">
        <v>-0.022691030969052</v>
      </c>
      <c r="E119">
        <v>-0.134226156954755</v>
      </c>
      <c r="F119">
        <v>-0.065309656464673</v>
      </c>
      <c r="G119">
        <v>-0.111145786022976</v>
      </c>
      <c r="H119">
        <v>0.722401751558395</v>
      </c>
      <c r="I119">
        <v>0.270126933061523</v>
      </c>
    </row>
    <row r="120" spans="1:9">
      <c r="A120" s="1" t="s">
        <v>132</v>
      </c>
      <c r="B120">
        <f>HYPERLINK("https://www.suredividend.com/sure-analysis-research-database/","Horace Mann Educators Corp.")</f>
        <v>0</v>
      </c>
      <c r="C120">
        <v>0.01379196659157</v>
      </c>
      <c r="D120">
        <v>-0.010461221611097</v>
      </c>
      <c r="E120">
        <v>-0.071420123257025</v>
      </c>
      <c r="F120">
        <v>-0.02180137000827</v>
      </c>
      <c r="G120">
        <v>-0.070208107079773</v>
      </c>
      <c r="H120">
        <v>0.148656010210275</v>
      </c>
      <c r="I120">
        <v>0.07427020952636</v>
      </c>
    </row>
    <row r="121" spans="1:9">
      <c r="A121" s="1" t="s">
        <v>133</v>
      </c>
      <c r="B121">
        <f>HYPERLINK("https://www.suredividend.com/sure-analysis-research-database/","HomeStreet Inc")</f>
        <v>0</v>
      </c>
      <c r="C121">
        <v>-0.198263791654998</v>
      </c>
      <c r="D121">
        <v>-0.178813797534433</v>
      </c>
      <c r="E121">
        <v>-0.359155150261665</v>
      </c>
      <c r="F121">
        <v>-0.435003719937086</v>
      </c>
      <c r="G121">
        <v>-0.3074487359669471</v>
      </c>
      <c r="H121">
        <v>0.015712861557237</v>
      </c>
      <c r="I121">
        <v>0.06790503366344</v>
      </c>
    </row>
    <row r="122" spans="1:9">
      <c r="A122" s="1" t="s">
        <v>134</v>
      </c>
      <c r="B122">
        <f>HYPERLINK("https://www.suredividend.com/sure-analysis-research-database/","Home Bancshares Inc")</f>
        <v>0</v>
      </c>
      <c r="C122">
        <v>-0.002546689303904</v>
      </c>
      <c r="D122">
        <v>0.100187265917603</v>
      </c>
      <c r="E122">
        <v>0.09696211512967401</v>
      </c>
      <c r="F122">
        <v>-0.013699090084947</v>
      </c>
      <c r="G122">
        <v>-0.000199960007998</v>
      </c>
      <c r="H122">
        <v>0.455207475431763</v>
      </c>
      <c r="I122">
        <v>0.033566728827275</v>
      </c>
    </row>
    <row r="123" spans="1:9">
      <c r="A123" s="1" t="s">
        <v>135</v>
      </c>
      <c r="B123">
        <f>HYPERLINK("https://www.suredividend.com/sure-analysis-research-database/","HarborOne Bancorp Inc.")</f>
        <v>0</v>
      </c>
      <c r="C123">
        <v>-0.005054613060655</v>
      </c>
      <c r="D123">
        <v>-0.012192571976552</v>
      </c>
      <c r="E123">
        <v>0.020605807768523</v>
      </c>
      <c r="F123">
        <v>-0.059440607450328</v>
      </c>
      <c r="G123">
        <v>-0.010051231655237</v>
      </c>
      <c r="H123">
        <v>0.6019644527595881</v>
      </c>
      <c r="I123">
        <v>0.421899325376232</v>
      </c>
    </row>
    <row r="124" spans="1:9">
      <c r="A124" s="1" t="s">
        <v>136</v>
      </c>
      <c r="B124">
        <f>HYPERLINK("https://www.suredividend.com/sure-analysis-research-database/","Hope Bancorp Inc")</f>
        <v>0</v>
      </c>
      <c r="C124">
        <v>-0.09388038942976301</v>
      </c>
      <c r="D124">
        <v>-0.065822585154967</v>
      </c>
      <c r="E124">
        <v>-0.134989444614097</v>
      </c>
      <c r="F124">
        <v>-0.08977233830011601</v>
      </c>
      <c r="G124">
        <v>-0.08731131579869</v>
      </c>
      <c r="H124">
        <v>0.7555205259825121</v>
      </c>
      <c r="I124">
        <v>-0.109193830671625</v>
      </c>
    </row>
    <row r="125" spans="1:9">
      <c r="A125" s="1" t="s">
        <v>137</v>
      </c>
      <c r="B125">
        <f>HYPERLINK("https://www.suredividend.com/sure-analysis-research-database/","Heritage Commerce Corp.")</f>
        <v>0</v>
      </c>
      <c r="C125">
        <v>0.054451166810717</v>
      </c>
      <c r="D125">
        <v>0.126542069882544</v>
      </c>
      <c r="E125">
        <v>0.129577334382667</v>
      </c>
      <c r="F125">
        <v>0.056359369994198</v>
      </c>
      <c r="G125">
        <v>0.07213160854893101</v>
      </c>
      <c r="H125">
        <v>0.8616858939144231</v>
      </c>
      <c r="I125">
        <v>0.028650444343265</v>
      </c>
    </row>
    <row r="126" spans="1:9">
      <c r="A126" s="1" t="s">
        <v>138</v>
      </c>
      <c r="B126">
        <f>HYPERLINK("https://www.suredividend.com/sure-analysis-research-database/","Hilltop Holdings Inc")</f>
        <v>0</v>
      </c>
      <c r="C126">
        <v>-0.055659320134478</v>
      </c>
      <c r="D126">
        <v>-0.05076243152009401</v>
      </c>
      <c r="E126">
        <v>-0.08512863569084</v>
      </c>
      <c r="F126">
        <v>-0.269792578342764</v>
      </c>
      <c r="G126">
        <v>-0.234792716001549</v>
      </c>
      <c r="H126">
        <v>0.229195334114546</v>
      </c>
      <c r="I126">
        <v>0.039678883990261</v>
      </c>
    </row>
    <row r="127" spans="1:9">
      <c r="A127" s="1" t="s">
        <v>139</v>
      </c>
      <c r="B127">
        <f>HYPERLINK("https://www.suredividend.com/sure-analysis-research-database/","Heartland Financial USA, Inc.")</f>
        <v>0</v>
      </c>
      <c r="C127">
        <v>-0.038401077924994</v>
      </c>
      <c r="D127">
        <v>0.030446542878319</v>
      </c>
      <c r="E127">
        <v>-0.04519385998555001</v>
      </c>
      <c r="F127">
        <v>-0.138960720361306</v>
      </c>
      <c r="G127">
        <v>-0.13004081616068</v>
      </c>
      <c r="H127">
        <v>0.326460438518775</v>
      </c>
      <c r="I127">
        <v>-0.07293342310998101</v>
      </c>
    </row>
    <row r="128" spans="1:9">
      <c r="A128" s="1" t="s">
        <v>140</v>
      </c>
      <c r="B128">
        <f>HYPERLINK("https://www.suredividend.com/sure-analysis-research-database/","Hancock Whitney Corp.")</f>
        <v>0</v>
      </c>
      <c r="C128">
        <v>-0.05652087078090601</v>
      </c>
      <c r="D128">
        <v>0.061320224845317</v>
      </c>
      <c r="E128">
        <v>-0.021305864706515</v>
      </c>
      <c r="F128">
        <v>-0.040551134724981</v>
      </c>
      <c r="G128">
        <v>-0.02528602820563</v>
      </c>
      <c r="H128">
        <v>1.251721919016182</v>
      </c>
      <c r="I128">
        <v>-0.030833208528831</v>
      </c>
    </row>
    <row r="129" spans="1:9">
      <c r="A129" s="1" t="s">
        <v>141</v>
      </c>
      <c r="B129">
        <f>HYPERLINK("https://www.suredividend.com/sure-analysis-research-database/","Independent Bank Corporation (Ionia, MI)")</f>
        <v>0</v>
      </c>
      <c r="C129">
        <v>-0.043994068215521</v>
      </c>
      <c r="D129">
        <v>0.00393475981354</v>
      </c>
      <c r="E129">
        <v>-0.066476164732685</v>
      </c>
      <c r="F129">
        <v>-0.164499434071488</v>
      </c>
      <c r="G129">
        <v>-0.08824333625623401</v>
      </c>
      <c r="H129">
        <v>0.480211546262351</v>
      </c>
      <c r="I129">
        <v>0.020865994183069</v>
      </c>
    </row>
    <row r="130" spans="1:9">
      <c r="A130" s="1" t="s">
        <v>142</v>
      </c>
      <c r="B130">
        <f>HYPERLINK("https://www.suredividend.com/sure-analysis-research-database/","International Bancshares Corp.")</f>
        <v>0</v>
      </c>
      <c r="C130">
        <v>0.060252441057394</v>
      </c>
      <c r="D130">
        <v>0.113905047851379</v>
      </c>
      <c r="E130">
        <v>0.122499149048825</v>
      </c>
      <c r="F130">
        <v>0.07930412521091501</v>
      </c>
      <c r="G130">
        <v>0.07197291655129001</v>
      </c>
      <c r="H130">
        <v>0.649652616952292</v>
      </c>
      <c r="I130">
        <v>0.219495492632899</v>
      </c>
    </row>
    <row r="131" spans="1:9">
      <c r="A131" s="1" t="s">
        <v>143</v>
      </c>
      <c r="B131">
        <f>HYPERLINK("https://www.suredividend.com/sure-analysis-research-database/","Independent Bank Group Inc")</f>
        <v>0</v>
      </c>
      <c r="C131">
        <v>-0.051320083061406</v>
      </c>
      <c r="D131">
        <v>-0.06367068612912101</v>
      </c>
      <c r="E131">
        <v>-0.06484118675688701</v>
      </c>
      <c r="F131">
        <v>-0.09951258795802201</v>
      </c>
      <c r="G131">
        <v>-0.114617940199335</v>
      </c>
      <c r="H131">
        <v>0.401743193458531</v>
      </c>
      <c r="I131">
        <v>0.128840679210517</v>
      </c>
    </row>
    <row r="132" spans="1:9">
      <c r="A132" s="1" t="s">
        <v>144</v>
      </c>
      <c r="B132">
        <f>HYPERLINK("https://www.suredividend.com/sure-analysis-ICE/","Intercontinental Exchange Inc")</f>
        <v>0</v>
      </c>
      <c r="C132">
        <v>-0.123744618058083</v>
      </c>
      <c r="D132">
        <v>-0.05492056977002201</v>
      </c>
      <c r="E132">
        <v>-0.299701523572034</v>
      </c>
      <c r="F132">
        <v>-0.332983049670075</v>
      </c>
      <c r="G132">
        <v>-0.286094503497156</v>
      </c>
      <c r="H132">
        <v>-0.087755753829485</v>
      </c>
      <c r="I132">
        <v>0.37909959739337</v>
      </c>
    </row>
    <row r="133" spans="1:9">
      <c r="A133" s="1" t="s">
        <v>145</v>
      </c>
      <c r="B133">
        <f>HYPERLINK("https://www.suredividend.com/sure-analysis-research-database/","Independent Bank Corp.")</f>
        <v>0</v>
      </c>
      <c r="C133">
        <v>-0.005517064408519</v>
      </c>
      <c r="D133">
        <v>-0.029154182991472</v>
      </c>
      <c r="E133">
        <v>0.01768174435719</v>
      </c>
      <c r="F133">
        <v>-0.030938455652713</v>
      </c>
      <c r="G133">
        <v>-0.022213700109371</v>
      </c>
      <c r="H133">
        <v>0.479850850279417</v>
      </c>
      <c r="I133">
        <v>0.14785755962906</v>
      </c>
    </row>
    <row r="134" spans="1:9">
      <c r="A134" s="1" t="s">
        <v>146</v>
      </c>
      <c r="B134">
        <f>HYPERLINK("https://www.suredividend.com/sure-analysis-research-database/","Investors Bancorp Inc")</f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 t="s">
        <v>147</v>
      </c>
      <c r="B135">
        <f>HYPERLINK("https://www.suredividend.com/sure-analysis-research-database/","Invesco Mortgage Capital Inc")</f>
        <v>0</v>
      </c>
      <c r="C135">
        <v>-0.339240929610433</v>
      </c>
      <c r="D135">
        <v>-0.277767218818988</v>
      </c>
      <c r="E135">
        <v>-0.446876644534267</v>
      </c>
      <c r="F135">
        <v>-0.5697426294473711</v>
      </c>
      <c r="G135">
        <v>-0.6226760972181911</v>
      </c>
      <c r="H135">
        <v>-0.5357470103141221</v>
      </c>
      <c r="I135">
        <v>-0.8573555038685821</v>
      </c>
    </row>
    <row r="136" spans="1:9">
      <c r="A136" s="1" t="s">
        <v>148</v>
      </c>
      <c r="B136">
        <f>HYPERLINK("https://www.suredividend.com/sure-analysis-IVZ/","Invesco Ltd")</f>
        <v>0</v>
      </c>
      <c r="C136">
        <v>-0.179180887372013</v>
      </c>
      <c r="D136">
        <v>-0.100631988332523</v>
      </c>
      <c r="E136">
        <v>-0.318449105671089</v>
      </c>
      <c r="F136">
        <v>-0.355392058322947</v>
      </c>
      <c r="G136">
        <v>-0.403255421567167</v>
      </c>
      <c r="H136">
        <v>0.174058434426029</v>
      </c>
      <c r="I136">
        <v>-0.493234344874572</v>
      </c>
    </row>
    <row r="137" spans="1:9">
      <c r="A137" s="1" t="s">
        <v>149</v>
      </c>
      <c r="B137">
        <f>HYPERLINK("https://www.suredividend.com/sure-analysis-JPM/","JPMorgan Chase &amp; Co.")</f>
        <v>0</v>
      </c>
      <c r="C137">
        <v>-0.111106971955717</v>
      </c>
      <c r="D137">
        <v>-0.073720355125328</v>
      </c>
      <c r="E137">
        <v>-0.206462579635285</v>
      </c>
      <c r="F137">
        <v>-0.322045061822464</v>
      </c>
      <c r="G137">
        <v>-0.369321096596772</v>
      </c>
      <c r="H137">
        <v>0.08745188861774801</v>
      </c>
      <c r="I137">
        <v>0.231869263929075</v>
      </c>
    </row>
    <row r="138" spans="1:9">
      <c r="A138" s="1" t="s">
        <v>150</v>
      </c>
      <c r="B138">
        <f>HYPERLINK("https://www.suredividend.com/sure-analysis-research-database/","James River Group Holdings Ltd")</f>
        <v>0</v>
      </c>
      <c r="C138">
        <v>-0.068708609271523</v>
      </c>
      <c r="D138">
        <v>-0.04744163992447201</v>
      </c>
      <c r="E138">
        <v>-0.076737477482652</v>
      </c>
      <c r="F138">
        <v>-0.213998511837182</v>
      </c>
      <c r="G138">
        <v>-0.40027827088231</v>
      </c>
      <c r="H138">
        <v>-0.497528959080991</v>
      </c>
      <c r="I138">
        <v>-0.3737387794864651</v>
      </c>
    </row>
    <row r="139" spans="1:9">
      <c r="A139" s="1" t="s">
        <v>151</v>
      </c>
      <c r="B139">
        <f>HYPERLINK("https://www.suredividend.com/sure-analysis-KEY/","Keycorp")</f>
        <v>0</v>
      </c>
      <c r="C139">
        <v>-0.145766345123258</v>
      </c>
      <c r="D139">
        <v>-0.07887361383192</v>
      </c>
      <c r="E139">
        <v>-0.216672973251888</v>
      </c>
      <c r="F139">
        <v>-0.291133386105502</v>
      </c>
      <c r="G139">
        <v>-0.280065399328843</v>
      </c>
      <c r="H139">
        <v>0.308595353419259</v>
      </c>
      <c r="I139">
        <v>0.035132151438405</v>
      </c>
    </row>
    <row r="140" spans="1:9">
      <c r="A140" s="1" t="s">
        <v>152</v>
      </c>
      <c r="B140">
        <f>HYPERLINK("https://www.suredividend.com/sure-analysis-research-database/","Kemper Corporation")</f>
        <v>0</v>
      </c>
      <c r="C140">
        <v>-0.100123355263157</v>
      </c>
      <c r="D140">
        <v>-0.119120932198273</v>
      </c>
      <c r="E140">
        <v>-0.19255609401547</v>
      </c>
      <c r="F140">
        <v>-0.240930445504632</v>
      </c>
      <c r="G140">
        <v>-0.330739061627969</v>
      </c>
      <c r="H140">
        <v>-0.314453794937577</v>
      </c>
      <c r="I140">
        <v>-0.135946747314268</v>
      </c>
    </row>
    <row r="141" spans="1:9">
      <c r="A141" s="1" t="s">
        <v>153</v>
      </c>
      <c r="B141">
        <f>HYPERLINK("https://www.suredividend.com/sure-analysis-research-database/","Kinsale Capital Group Inc")</f>
        <v>0</v>
      </c>
      <c r="C141">
        <v>0.106027330405075</v>
      </c>
      <c r="D141">
        <v>0.187298460506772</v>
      </c>
      <c r="E141">
        <v>0.172111883132751</v>
      </c>
      <c r="F141">
        <v>0.145131223742934</v>
      </c>
      <c r="G141">
        <v>0.656926372638141</v>
      </c>
      <c r="H141">
        <v>0.310929036294826</v>
      </c>
      <c r="I141">
        <v>5.764807577977498</v>
      </c>
    </row>
    <row r="142" spans="1:9">
      <c r="A142" s="1" t="s">
        <v>154</v>
      </c>
      <c r="B142">
        <f>HYPERLINK("https://www.suredividend.com/sure-analysis-KREF/","KKR Real Estate Finance Trust Inc")</f>
        <v>0</v>
      </c>
      <c r="C142">
        <v>-0.141592781646908</v>
      </c>
      <c r="D142">
        <v>-0.054355833870522</v>
      </c>
      <c r="E142">
        <v>-0.144965548824913</v>
      </c>
      <c r="F142">
        <v>-0.154383003252769</v>
      </c>
      <c r="G142">
        <v>-0.171202437461851</v>
      </c>
      <c r="H142">
        <v>0.133478668800706</v>
      </c>
      <c r="I142">
        <v>0.20125169988448</v>
      </c>
    </row>
    <row r="143" spans="1:9">
      <c r="A143" s="1" t="s">
        <v>155</v>
      </c>
      <c r="B143">
        <f>HYPERLINK("https://www.suredividend.com/sure-analysis-research-database/","Loews Corp.")</f>
        <v>0</v>
      </c>
      <c r="C143">
        <v>-0.09549771368272901</v>
      </c>
      <c r="D143">
        <v>-0.111254732745675</v>
      </c>
      <c r="E143">
        <v>-0.200135617682555</v>
      </c>
      <c r="F143">
        <v>-0.10776864092155</v>
      </c>
      <c r="G143">
        <v>-0.101494597262379</v>
      </c>
      <c r="H143">
        <v>0.401985077841111</v>
      </c>
      <c r="I143">
        <v>0.071692766125923</v>
      </c>
    </row>
    <row r="144" spans="1:9">
      <c r="A144" s="1" t="s">
        <v>156</v>
      </c>
      <c r="B144">
        <f>HYPERLINK("https://www.suredividend.com/sure-analysis-research-database/","Lakeland Bancorp, Inc.")</f>
        <v>0</v>
      </c>
      <c r="C144">
        <v>-0.024345709068776</v>
      </c>
      <c r="D144">
        <v>0.108943494382644</v>
      </c>
      <c r="E144">
        <v>0.038420926481353</v>
      </c>
      <c r="F144">
        <v>-0.133579080502016</v>
      </c>
      <c r="G144">
        <v>-0.089943965982184</v>
      </c>
      <c r="H144">
        <v>0.619731829801853</v>
      </c>
      <c r="I144">
        <v>-0.09417628244973601</v>
      </c>
    </row>
    <row r="145" spans="1:9">
      <c r="A145" s="1" t="s">
        <v>157</v>
      </c>
      <c r="B145">
        <f>HYPERLINK("https://www.suredividend.com/sure-analysis-research-database/","Lakeland Financial Corp.")</f>
        <v>0</v>
      </c>
      <c r="C145">
        <v>-0.026759820722383</v>
      </c>
      <c r="D145">
        <v>0.104186576572938</v>
      </c>
      <c r="E145">
        <v>0.024843039243312</v>
      </c>
      <c r="F145">
        <v>-0.06396196513470601</v>
      </c>
      <c r="G145">
        <v>0.004340852853114001</v>
      </c>
      <c r="H145">
        <v>0.621910176536234</v>
      </c>
      <c r="I145">
        <v>0.684259033244896</v>
      </c>
    </row>
    <row r="146" spans="1:9">
      <c r="A146" s="1" t="s">
        <v>158</v>
      </c>
      <c r="B146">
        <f>HYPERLINK("https://www.suredividend.com/sure-analysis-research-database/","Lemonade Inc")</f>
        <v>0</v>
      </c>
      <c r="C146">
        <v>-0.16156862745098</v>
      </c>
      <c r="D146">
        <v>-0.001401214385801</v>
      </c>
      <c r="E146">
        <v>-0.090599744789451</v>
      </c>
      <c r="F146">
        <v>-0.492282118261695</v>
      </c>
      <c r="G146">
        <v>-0.6634130982367751</v>
      </c>
      <c r="H146">
        <v>-0.684707270314113</v>
      </c>
      <c r="I146">
        <v>-0.691975219708975</v>
      </c>
    </row>
    <row r="147" spans="1:9">
      <c r="A147" s="1" t="s">
        <v>159</v>
      </c>
      <c r="B147">
        <f>HYPERLINK("https://www.suredividend.com/sure-analysis-LNC/","Lincoln National Corp.")</f>
        <v>0</v>
      </c>
      <c r="C147">
        <v>-0.08917358146483101</v>
      </c>
      <c r="D147">
        <v>-0.022821435269645</v>
      </c>
      <c r="E147">
        <v>-0.272441644583379</v>
      </c>
      <c r="F147">
        <v>-0.306418015886582</v>
      </c>
      <c r="G147">
        <v>-0.348149369759248</v>
      </c>
      <c r="H147">
        <v>0.396618264781764</v>
      </c>
      <c r="I147">
        <v>-0.295700006605212</v>
      </c>
    </row>
    <row r="148" spans="1:9">
      <c r="A148" s="1" t="s">
        <v>160</v>
      </c>
      <c r="B148">
        <f>HYPERLINK("https://www.suredividend.com/sure-analysis-research-database/","Live Oak Bancshares Inc")</f>
        <v>0</v>
      </c>
      <c r="C148">
        <v>-0.06711597865768</v>
      </c>
      <c r="D148">
        <v>0.007854713586621001</v>
      </c>
      <c r="E148">
        <v>-0.29338693552847</v>
      </c>
      <c r="F148">
        <v>-0.6186268961028071</v>
      </c>
      <c r="G148">
        <v>-0.500740923313685</v>
      </c>
      <c r="H148">
        <v>0.08539035825723201</v>
      </c>
      <c r="I148">
        <v>0.393228456754138</v>
      </c>
    </row>
    <row r="149" spans="1:9">
      <c r="A149" s="1" t="s">
        <v>161</v>
      </c>
      <c r="B149">
        <f>HYPERLINK("https://www.suredividend.com/sure-analysis-research-database/","MBIA Inc.")</f>
        <v>0</v>
      </c>
      <c r="C149">
        <v>-0.232613908872901</v>
      </c>
      <c r="D149">
        <v>-0.229534510433386</v>
      </c>
      <c r="E149">
        <v>-0.296187683284457</v>
      </c>
      <c r="F149">
        <v>-0.392020265991133</v>
      </c>
      <c r="G149">
        <v>-0.218241042345276</v>
      </c>
      <c r="H149">
        <v>0.44578313253012</v>
      </c>
      <c r="I149">
        <v>0.28</v>
      </c>
    </row>
    <row r="150" spans="1:9">
      <c r="A150" s="1" t="s">
        <v>162</v>
      </c>
      <c r="B150">
        <f>HYPERLINK("https://www.suredividend.com/sure-analysis-MCO/","Moody`s Corp.")</f>
        <v>0</v>
      </c>
      <c r="C150">
        <v>-0.188522401014889</v>
      </c>
      <c r="D150">
        <v>-0.142645007345381</v>
      </c>
      <c r="E150">
        <v>-0.287374923407536</v>
      </c>
      <c r="F150">
        <v>-0.373376048358344</v>
      </c>
      <c r="G150">
        <v>-0.323324952959573</v>
      </c>
      <c r="H150">
        <v>-0.161687674770547</v>
      </c>
      <c r="I150">
        <v>0.790614431142709</v>
      </c>
    </row>
    <row r="151" spans="1:9">
      <c r="A151" s="1" t="s">
        <v>163</v>
      </c>
      <c r="B151">
        <f>HYPERLINK("https://www.suredividend.com/sure-analysis-MCY/","Mercury General Corp.")</f>
        <v>0</v>
      </c>
      <c r="C151">
        <v>-0.12913297240667</v>
      </c>
      <c r="D151">
        <v>-0.348770542884105</v>
      </c>
      <c r="E151">
        <v>-0.4507052036577101</v>
      </c>
      <c r="F151">
        <v>-0.428609368775435</v>
      </c>
      <c r="G151">
        <v>-0.454892645894462</v>
      </c>
      <c r="H151">
        <v>-0.213804370022462</v>
      </c>
      <c r="I151">
        <v>-0.334721792749695</v>
      </c>
    </row>
    <row r="152" spans="1:9">
      <c r="A152" s="1" t="s">
        <v>164</v>
      </c>
      <c r="B152">
        <f>HYPERLINK("https://www.suredividend.com/sure-analysis-MET/","Metlife Inc")</f>
        <v>0</v>
      </c>
      <c r="C152">
        <v>-0.062832643406268</v>
      </c>
      <c r="D152">
        <v>0.020193030370819</v>
      </c>
      <c r="E152">
        <v>-0.08835571816255901</v>
      </c>
      <c r="F152">
        <v>0.037321651532581</v>
      </c>
      <c r="G152">
        <v>0.004957409400846001</v>
      </c>
      <c r="H152">
        <v>0.7161514241701471</v>
      </c>
      <c r="I152">
        <v>0.431982524346413</v>
      </c>
    </row>
    <row r="153" spans="1:9">
      <c r="A153" s="1" t="s">
        <v>165</v>
      </c>
      <c r="B153">
        <f>HYPERLINK("https://www.suredividend.com/sure-analysis-research-database/","Metromile Inc")</f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 t="s">
        <v>166</v>
      </c>
      <c r="B154">
        <f>HYPERLINK("https://www.suredividend.com/sure-analysis-research-database/","Markel Corp")</f>
        <v>0</v>
      </c>
      <c r="C154">
        <v>-0.033978802826289</v>
      </c>
      <c r="D154">
        <v>-0.10576856329685</v>
      </c>
      <c r="E154">
        <v>-0.217945604662457</v>
      </c>
      <c r="F154">
        <v>-0.06047001620745501</v>
      </c>
      <c r="G154">
        <v>-0.08404436860068201</v>
      </c>
      <c r="H154">
        <v>0.17647416968553</v>
      </c>
      <c r="I154">
        <v>0.062968735674337</v>
      </c>
    </row>
    <row r="155" spans="1:9">
      <c r="A155" s="1" t="s">
        <v>167</v>
      </c>
      <c r="B155">
        <f>HYPERLINK("https://www.suredividend.com/sure-analysis-MKTX/","MarketAxess Holdings Inc.")</f>
        <v>0</v>
      </c>
      <c r="C155">
        <v>-0.124544052946264</v>
      </c>
      <c r="D155">
        <v>-0.122856922181385</v>
      </c>
      <c r="E155">
        <v>-0.167284261490125</v>
      </c>
      <c r="F155">
        <v>-0.429848267295635</v>
      </c>
      <c r="G155">
        <v>-0.4273663352601491</v>
      </c>
      <c r="H155">
        <v>-0.5478205810489021</v>
      </c>
      <c r="I155">
        <v>0.285222726487313</v>
      </c>
    </row>
    <row r="156" spans="1:9">
      <c r="A156" s="1" t="s">
        <v>168</v>
      </c>
      <c r="B156">
        <f>HYPERLINK("https://www.suredividend.com/sure-analysis-MMC/","Marsh &amp; McLennan Cos., Inc.")</f>
        <v>0</v>
      </c>
      <c r="C156">
        <v>-0.073142809679184</v>
      </c>
      <c r="D156">
        <v>-0.002826587405658</v>
      </c>
      <c r="E156">
        <v>-0.100943195186814</v>
      </c>
      <c r="F156">
        <v>-0.101540666093326</v>
      </c>
      <c r="G156">
        <v>-0.00312611467772</v>
      </c>
      <c r="H156">
        <v>0.3702274725313831</v>
      </c>
      <c r="I156">
        <v>1.006366065716664</v>
      </c>
    </row>
    <row r="157" spans="1:9">
      <c r="A157" s="1" t="s">
        <v>169</v>
      </c>
      <c r="B157">
        <f>HYPERLINK("https://www.suredividend.com/sure-analysis-MS/","Morgan Stanley")</f>
        <v>0</v>
      </c>
      <c r="C157">
        <v>-0.123518891124524</v>
      </c>
      <c r="D157">
        <v>0.031584292974675</v>
      </c>
      <c r="E157">
        <v>-0.05028257757257001</v>
      </c>
      <c r="F157">
        <v>-0.181035022999118</v>
      </c>
      <c r="G157">
        <v>-0.190866209660692</v>
      </c>
      <c r="H157">
        <v>0.6980829702266991</v>
      </c>
      <c r="I157">
        <v>0.8107875921444011</v>
      </c>
    </row>
    <row r="158" spans="1:9">
      <c r="A158" s="1" t="s">
        <v>170</v>
      </c>
      <c r="B158">
        <f>HYPERLINK("https://www.suredividend.com/sure-analysis-research-database/","Midland States Bancorp Inc")</f>
        <v>0</v>
      </c>
      <c r="C158">
        <v>-0.05310778914240701</v>
      </c>
      <c r="D158">
        <v>-0.014635144816293</v>
      </c>
      <c r="E158">
        <v>-0.08774961815859501</v>
      </c>
      <c r="F158">
        <v>0.001860538682139</v>
      </c>
      <c r="G158">
        <v>-0.030053433699497</v>
      </c>
      <c r="H158">
        <v>0.841748857993281</v>
      </c>
      <c r="I158">
        <v>-0.105656619701563</v>
      </c>
    </row>
    <row r="159" spans="1:9">
      <c r="A159" s="1" t="s">
        <v>171</v>
      </c>
      <c r="B159">
        <f>HYPERLINK("https://www.suredividend.com/sure-analysis-research-database/","MSCI Inc")</f>
        <v>0</v>
      </c>
      <c r="C159">
        <v>-0.171680983593209</v>
      </c>
      <c r="D159">
        <v>-0.05999388298388401</v>
      </c>
      <c r="E159">
        <v>-0.192454654459419</v>
      </c>
      <c r="F159">
        <v>-0.331150076037052</v>
      </c>
      <c r="G159">
        <v>-0.316050837330124</v>
      </c>
      <c r="H159">
        <v>0.173270808098486</v>
      </c>
      <c r="I159">
        <v>2.505721825298024</v>
      </c>
    </row>
    <row r="160" spans="1:9">
      <c r="A160" s="1" t="s">
        <v>172</v>
      </c>
      <c r="B160">
        <f>HYPERLINK("https://www.suredividend.com/sure-analysis-MTB/","M &amp; T Bank Corp")</f>
        <v>0</v>
      </c>
      <c r="C160">
        <v>-0.033740205745962</v>
      </c>
      <c r="D160">
        <v>0.148238561002707</v>
      </c>
      <c r="E160">
        <v>0.119016490184531</v>
      </c>
      <c r="F160">
        <v>0.19639155424647</v>
      </c>
      <c r="G160">
        <v>0.204532678796158</v>
      </c>
      <c r="H160">
        <v>0.8843624320832241</v>
      </c>
      <c r="I160">
        <v>0.257657432652749</v>
      </c>
    </row>
    <row r="161" spans="1:9">
      <c r="A161" s="1" t="s">
        <v>173</v>
      </c>
      <c r="B161">
        <f>HYPERLINK("https://www.suredividend.com/sure-analysis-research-database/","National Bank Holdings Corp")</f>
        <v>0</v>
      </c>
      <c r="C161">
        <v>-0.049999999999999</v>
      </c>
      <c r="D161">
        <v>-0.015960733073762</v>
      </c>
      <c r="E161">
        <v>-0.018229508196721</v>
      </c>
      <c r="F161">
        <v>-0.133981786547217</v>
      </c>
      <c r="G161">
        <v>-0.09774834820212501</v>
      </c>
      <c r="H161">
        <v>0.312739146140869</v>
      </c>
      <c r="I161">
        <v>0.133023565558263</v>
      </c>
    </row>
    <row r="162" spans="1:9">
      <c r="A162" s="1" t="s">
        <v>174</v>
      </c>
      <c r="B162">
        <f>HYPERLINK("https://www.suredividend.com/sure-analysis-research-database/","NBT Bancorp. Inc.")</f>
        <v>0</v>
      </c>
      <c r="C162">
        <v>0.024678663239074</v>
      </c>
      <c r="D162">
        <v>0.05814768407416</v>
      </c>
      <c r="E162">
        <v>0.139338920457793</v>
      </c>
      <c r="F162">
        <v>0.05830782260997901</v>
      </c>
      <c r="G162">
        <v>0.098452906518516</v>
      </c>
      <c r="H162">
        <v>0.485622705503065</v>
      </c>
      <c r="I162">
        <v>0.220415786411928</v>
      </c>
    </row>
    <row r="163" spans="1:9">
      <c r="A163" s="1" t="s">
        <v>175</v>
      </c>
      <c r="B163">
        <f>HYPERLINK("https://www.suredividend.com/sure-analysis-research-database/","Nicolet Bankshares Inc.")</f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 t="s">
        <v>176</v>
      </c>
      <c r="B164">
        <f>HYPERLINK("https://www.suredividend.com/sure-analysis-NDAQ/","Nasdaq Inc")</f>
        <v>0</v>
      </c>
      <c r="C164">
        <v>-0.084940370464349</v>
      </c>
      <c r="D164">
        <v>0.109222890361871</v>
      </c>
      <c r="E164">
        <v>-0.04950638576862301</v>
      </c>
      <c r="F164">
        <v>-0.167185071106806</v>
      </c>
      <c r="G164">
        <v>-0.111573715515741</v>
      </c>
      <c r="H164">
        <v>0.420839304798349</v>
      </c>
      <c r="I164">
        <v>1.520355033721215</v>
      </c>
    </row>
    <row r="165" spans="1:9">
      <c r="A165" s="1" t="s">
        <v>177</v>
      </c>
      <c r="B165">
        <f>HYPERLINK("https://www.suredividend.com/sure-analysis-research-database/","Northfield Bancorp Inc")</f>
        <v>0</v>
      </c>
      <c r="C165">
        <v>-0.017006802721088</v>
      </c>
      <c r="D165">
        <v>0.10273355820449</v>
      </c>
      <c r="E165">
        <v>0.08587832151015901</v>
      </c>
      <c r="F165">
        <v>-0.08106939356939301</v>
      </c>
      <c r="G165">
        <v>-0.151671705756303</v>
      </c>
      <c r="H165">
        <v>0.5047694422460111</v>
      </c>
      <c r="I165">
        <v>-0.031527304897992</v>
      </c>
    </row>
    <row r="166" spans="1:9">
      <c r="A166" s="1" t="s">
        <v>178</v>
      </c>
      <c r="B166">
        <f>HYPERLINK("https://www.suredividend.com/sure-analysis-research-database/","NMI Holdings Inc")</f>
        <v>0</v>
      </c>
      <c r="C166">
        <v>0.021161417322834</v>
      </c>
      <c r="D166">
        <v>0.221306650971159</v>
      </c>
      <c r="E166">
        <v>0.100795755968169</v>
      </c>
      <c r="F166">
        <v>-0.05034324942791701</v>
      </c>
      <c r="G166">
        <v>-0.110205831903945</v>
      </c>
      <c r="H166">
        <v>-0.087912087912087</v>
      </c>
      <c r="I166">
        <v>0.693877551020408</v>
      </c>
    </row>
    <row r="167" spans="1:9">
      <c r="A167" s="1" t="s">
        <v>179</v>
      </c>
      <c r="B167">
        <f>HYPERLINK("https://www.suredividend.com/sure-analysis-NTRS/","Northern Trust Corp.")</f>
        <v>0</v>
      </c>
      <c r="C167">
        <v>-0.138950554994954</v>
      </c>
      <c r="D167">
        <v>-0.10984026572306</v>
      </c>
      <c r="E167">
        <v>-0.247565367372924</v>
      </c>
      <c r="F167">
        <v>-0.271657374245026</v>
      </c>
      <c r="G167">
        <v>-0.240952452115868</v>
      </c>
      <c r="H167">
        <v>0.055929751529198</v>
      </c>
      <c r="I167">
        <v>0.04230922858367801</v>
      </c>
    </row>
    <row r="168" spans="1:9">
      <c r="A168" s="1" t="s">
        <v>180</v>
      </c>
      <c r="B168">
        <f>HYPERLINK("https://www.suredividend.com/sure-analysis-NWBI/","Northwest Bancshares Inc")</f>
        <v>0</v>
      </c>
      <c r="C168">
        <v>-0.034801136363636</v>
      </c>
      <c r="D168">
        <v>0.071825731704431</v>
      </c>
      <c r="E168">
        <v>0.074079050321275</v>
      </c>
      <c r="F168">
        <v>0.003366705058917</v>
      </c>
      <c r="G168">
        <v>0.036613272311212</v>
      </c>
      <c r="H168">
        <v>0.5224673156851101</v>
      </c>
      <c r="I168">
        <v>0.005177514792899</v>
      </c>
    </row>
    <row r="169" spans="1:9">
      <c r="A169" s="1" t="s">
        <v>181</v>
      </c>
      <c r="B169">
        <f>HYPERLINK("https://www.suredividend.com/sure-analysis-research-database/","National Western Life Group Inc")</f>
        <v>0</v>
      </c>
      <c r="C169">
        <v>-0.09465567668173301</v>
      </c>
      <c r="D169">
        <v>-0.1449020592667</v>
      </c>
      <c r="E169">
        <v>-0.180268669651885</v>
      </c>
      <c r="F169">
        <v>-0.206071628427532</v>
      </c>
      <c r="G169">
        <v>-0.193720634737214</v>
      </c>
      <c r="H169">
        <v>-0.13964703545867</v>
      </c>
      <c r="I169">
        <v>-0.525193206623366</v>
      </c>
    </row>
    <row r="170" spans="1:9">
      <c r="A170" s="1" t="s">
        <v>182</v>
      </c>
      <c r="B170">
        <f>HYPERLINK("https://www.suredividend.com/sure-analysis-NYCB/","New York Community Bancorp Inc.")</f>
        <v>0</v>
      </c>
      <c r="C170">
        <v>-0.152064451158106</v>
      </c>
      <c r="D170">
        <v>-0.076480975727463</v>
      </c>
      <c r="E170">
        <v>-0.128265123357732</v>
      </c>
      <c r="F170">
        <v>-0.275299950080044</v>
      </c>
      <c r="G170">
        <v>-0.34394552098673</v>
      </c>
      <c r="H170">
        <v>0.133030115456037</v>
      </c>
      <c r="I170">
        <v>-0.109051277167587</v>
      </c>
    </row>
    <row r="171" spans="1:9">
      <c r="A171" s="1" t="s">
        <v>183</v>
      </c>
      <c r="B171">
        <f>HYPERLINK("https://www.suredividend.com/sure-analysis-NYMT/","New York Mortgage Trust Inc")</f>
        <v>0</v>
      </c>
      <c r="C171">
        <v>-0.186487669633737</v>
      </c>
      <c r="D171">
        <v>-0.186487669633737</v>
      </c>
      <c r="E171">
        <v>-0.299689099645133</v>
      </c>
      <c r="F171">
        <v>-0.334566722368106</v>
      </c>
      <c r="G171">
        <v>-0.410380476454879</v>
      </c>
      <c r="H171">
        <v>0.035715944452185</v>
      </c>
      <c r="I171">
        <v>-0.369504368232067</v>
      </c>
    </row>
    <row r="172" spans="1:9">
      <c r="A172" s="1" t="s">
        <v>184</v>
      </c>
      <c r="B172">
        <f>HYPERLINK("https://www.suredividend.com/sure-analysis-research-database/","OceanFirst Financial Corp.")</f>
        <v>0</v>
      </c>
      <c r="C172">
        <v>-0.025967413441955</v>
      </c>
      <c r="D172">
        <v>-0.001247787656821</v>
      </c>
      <c r="E172">
        <v>0.04003566457898301</v>
      </c>
      <c r="F172">
        <v>-0.115428899071963</v>
      </c>
      <c r="G172">
        <v>-0.106884413195514</v>
      </c>
      <c r="H172">
        <v>0.349521001171042</v>
      </c>
      <c r="I172">
        <v>-0.205927524801793</v>
      </c>
    </row>
    <row r="173" spans="1:9">
      <c r="A173" s="1" t="s">
        <v>185</v>
      </c>
      <c r="B173">
        <f>HYPERLINK("https://www.suredividend.com/sure-analysis-research-database/","OFG Bancorp")</f>
        <v>0</v>
      </c>
      <c r="C173">
        <v>-0.024896960761317</v>
      </c>
      <c r="D173">
        <v>0.020336605890603</v>
      </c>
      <c r="E173">
        <v>0.04353854797129501</v>
      </c>
      <c r="F173">
        <v>0.004988488104374</v>
      </c>
      <c r="G173">
        <v>0.02529772390952</v>
      </c>
      <c r="H173">
        <v>0.9541713612045871</v>
      </c>
      <c r="I173">
        <v>2.216259363870809</v>
      </c>
    </row>
    <row r="174" spans="1:9">
      <c r="A174" s="1" t="s">
        <v>186</v>
      </c>
      <c r="B174">
        <f>HYPERLINK("https://www.suredividend.com/sure-analysis-research-database/","Old National Bancorp")</f>
        <v>0</v>
      </c>
      <c r="C174">
        <v>0.018213866039952</v>
      </c>
      <c r="D174">
        <v>0.157231192489015</v>
      </c>
      <c r="E174">
        <v>0.135425538884884</v>
      </c>
      <c r="F174">
        <v>-0.027966301336055</v>
      </c>
      <c r="G174">
        <v>0.024322487218133</v>
      </c>
      <c r="H174">
        <v>0.336758149365174</v>
      </c>
      <c r="I174">
        <v>0.08303023485445001</v>
      </c>
    </row>
    <row r="175" spans="1:9">
      <c r="A175" s="1" t="s">
        <v>187</v>
      </c>
      <c r="B175">
        <f>HYPERLINK("https://www.suredividend.com/sure-analysis-ORI/","Old Republic International Corp.")</f>
        <v>0</v>
      </c>
      <c r="C175">
        <v>-0.015151515151515</v>
      </c>
      <c r="D175">
        <v>-0.003080975988235</v>
      </c>
      <c r="E175">
        <v>-0.06548379185237101</v>
      </c>
      <c r="F175">
        <v>-0.07503515703475501</v>
      </c>
      <c r="G175">
        <v>-0.06621033506570301</v>
      </c>
      <c r="H175">
        <v>0.710936834689438</v>
      </c>
      <c r="I175">
        <v>0.652620637567581</v>
      </c>
    </row>
    <row r="176" spans="1:9">
      <c r="A176" s="1" t="s">
        <v>188</v>
      </c>
      <c r="B176">
        <f>HYPERLINK("https://www.suredividend.com/sure-analysis-research-database/","Oscar Health Inc")</f>
        <v>0</v>
      </c>
      <c r="C176">
        <v>-0.350961538461538</v>
      </c>
      <c r="D176">
        <v>-0.185110663983903</v>
      </c>
      <c r="E176">
        <v>-0.529616724738675</v>
      </c>
      <c r="F176">
        <v>-0.4840764331210191</v>
      </c>
      <c r="G176">
        <v>-0.7265361242403781</v>
      </c>
      <c r="H176">
        <v>-0.883620689655172</v>
      </c>
      <c r="I176">
        <v>-0.883620689655172</v>
      </c>
    </row>
    <row r="177" spans="1:9">
      <c r="A177" s="1" t="s">
        <v>189</v>
      </c>
      <c r="B177">
        <f>HYPERLINK("https://www.suredividend.com/sure-analysis-OZK/","Bank OZK")</f>
        <v>0</v>
      </c>
      <c r="C177">
        <v>-0.024182076813655</v>
      </c>
      <c r="D177">
        <v>0.09698861168042301</v>
      </c>
      <c r="E177">
        <v>0.03727747424447</v>
      </c>
      <c r="F177">
        <v>-0.09531104727197601</v>
      </c>
      <c r="G177">
        <v>-0.038818559488864</v>
      </c>
      <c r="H177">
        <v>0.9666209572226491</v>
      </c>
      <c r="I177">
        <v>-0.122202767748416</v>
      </c>
    </row>
    <row r="178" spans="1:9">
      <c r="A178" s="1" t="s">
        <v>190</v>
      </c>
      <c r="B178">
        <f>HYPERLINK("https://www.suredividend.com/sure-analysis-PACW/","Pacwest Bancorp")</f>
        <v>0</v>
      </c>
      <c r="C178">
        <v>-0.151132565911622</v>
      </c>
      <c r="D178">
        <v>-0.160065254772857</v>
      </c>
      <c r="E178">
        <v>-0.396946746124077</v>
      </c>
      <c r="F178">
        <v>-0.4827375537966521</v>
      </c>
      <c r="G178">
        <v>-0.499903743502686</v>
      </c>
      <c r="H178">
        <v>0.250369203504972</v>
      </c>
      <c r="I178">
        <v>-0.4348606434578811</v>
      </c>
    </row>
    <row r="179" spans="1:9">
      <c r="A179" s="1" t="s">
        <v>191</v>
      </c>
      <c r="B179">
        <f>HYPERLINK("https://www.suredividend.com/sure-analysis-PB/","Prosperity Bancshares Inc.")</f>
        <v>0</v>
      </c>
      <c r="C179">
        <v>-0.032345800032297</v>
      </c>
      <c r="D179">
        <v>0.0008659226471730001</v>
      </c>
      <c r="E179">
        <v>0.043087085784789</v>
      </c>
      <c r="F179">
        <v>-0.03361481253032701</v>
      </c>
      <c r="G179">
        <v>-0.032776022020593</v>
      </c>
      <c r="H179">
        <v>0.293194024538692</v>
      </c>
      <c r="I179">
        <v>0.202041940371258</v>
      </c>
    </row>
    <row r="180" spans="1:9">
      <c r="A180" s="1" t="s">
        <v>192</v>
      </c>
      <c r="B180">
        <f>HYPERLINK("https://www.suredividend.com/sure-analysis-PBCT/","People`s United Financial Inc")</f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 t="s">
        <v>193</v>
      </c>
      <c r="B181">
        <f>HYPERLINK("https://www.suredividend.com/sure-analysis-research-database/","Peoples Bancorp, Inc. (Marietta, OH)")</f>
        <v>0</v>
      </c>
      <c r="C181">
        <v>-0.031384208787578</v>
      </c>
      <c r="D181">
        <v>0.112228059860023</v>
      </c>
      <c r="E181">
        <v>-0.001195703642637</v>
      </c>
      <c r="F181">
        <v>-0.043187113701482</v>
      </c>
      <c r="G181">
        <v>-0.05442841616759701</v>
      </c>
      <c r="H181">
        <v>0.5499450224139391</v>
      </c>
      <c r="I181">
        <v>0.07273918022530401</v>
      </c>
    </row>
    <row r="182" spans="1:9">
      <c r="A182" s="1" t="s">
        <v>194</v>
      </c>
      <c r="B182">
        <f>HYPERLINK("https://www.suredividend.com/sure-analysis-research-database/","Preferred Bank (Los Angeles, CA)")</f>
        <v>0</v>
      </c>
      <c r="C182">
        <v>-0.035342050961296</v>
      </c>
      <c r="D182">
        <v>-0.030272936814223</v>
      </c>
      <c r="E182">
        <v>-0.049854908915041</v>
      </c>
      <c r="F182">
        <v>-0.057889621371818</v>
      </c>
      <c r="G182">
        <v>-0.031584630348767</v>
      </c>
      <c r="H182">
        <v>1.002025986000072</v>
      </c>
      <c r="I182">
        <v>0.217856233556819</v>
      </c>
    </row>
    <row r="183" spans="1:9">
      <c r="A183" s="1" t="s">
        <v>195</v>
      </c>
      <c r="B183">
        <f>HYPERLINK("https://www.suredividend.com/sure-analysis-PFG/","Principal Financial Group Inc")</f>
        <v>0</v>
      </c>
      <c r="C183">
        <v>-0.027717460722953</v>
      </c>
      <c r="D183">
        <v>0.147342813130232</v>
      </c>
      <c r="E183">
        <v>0.05215870843786401</v>
      </c>
      <c r="F183">
        <v>0.081592606749012</v>
      </c>
      <c r="G183">
        <v>0.145443656270596</v>
      </c>
      <c r="H183">
        <v>0.933957829963135</v>
      </c>
      <c r="I183">
        <v>0.37828887210993</v>
      </c>
    </row>
    <row r="184" spans="1:9">
      <c r="A184" s="1" t="s">
        <v>196</v>
      </c>
      <c r="B184">
        <f>HYPERLINK("https://www.suredividend.com/sure-analysis-research-database/","Provident Financial Services Inc")</f>
        <v>0</v>
      </c>
      <c r="C184">
        <v>-0.166954270923209</v>
      </c>
      <c r="D184">
        <v>-0.13477522526761</v>
      </c>
      <c r="E184">
        <v>-0.109781340906261</v>
      </c>
      <c r="F184">
        <v>-0.177650490811915</v>
      </c>
      <c r="G184">
        <v>-0.186306692005916</v>
      </c>
      <c r="H184">
        <v>0.5997547760674691</v>
      </c>
      <c r="I184">
        <v>-0.134437810410055</v>
      </c>
    </row>
    <row r="185" spans="1:9">
      <c r="A185" s="1" t="s">
        <v>197</v>
      </c>
      <c r="B185">
        <f>HYPERLINK("https://www.suredividend.com/sure-analysis-PGR/","Progressive Corp.")</f>
        <v>0</v>
      </c>
      <c r="C185">
        <v>-0.03768078970373601</v>
      </c>
      <c r="D185">
        <v>0.028669389166755</v>
      </c>
      <c r="E185">
        <v>0.045794171343566</v>
      </c>
      <c r="F185">
        <v>0.209608434117742</v>
      </c>
      <c r="G185">
        <v>0.385690863153367</v>
      </c>
      <c r="H185">
        <v>0.324547975121235</v>
      </c>
      <c r="I185">
        <v>1.94832508066015</v>
      </c>
    </row>
    <row r="186" spans="1:9">
      <c r="A186" s="1" t="s">
        <v>198</v>
      </c>
      <c r="B186">
        <f>HYPERLINK("https://www.suredividend.com/sure-analysis-research-database/","Piper Sandler Co`s")</f>
        <v>0</v>
      </c>
      <c r="C186">
        <v>-0.06036043804432101</v>
      </c>
      <c r="D186">
        <v>-0.021043477635914</v>
      </c>
      <c r="E186">
        <v>-0.037017006189531</v>
      </c>
      <c r="F186">
        <v>-0.364289856289954</v>
      </c>
      <c r="G186">
        <v>-0.256961088817595</v>
      </c>
      <c r="H186">
        <v>0.4482429571428</v>
      </c>
      <c r="I186">
        <v>0.9229547540057881</v>
      </c>
    </row>
    <row r="187" spans="1:9">
      <c r="A187" s="1" t="s">
        <v>199</v>
      </c>
      <c r="B187">
        <f>HYPERLINK("https://www.suredividend.com/sure-analysis-research-database/","Palomar Holdings Inc")</f>
        <v>0</v>
      </c>
      <c r="C187">
        <v>0.099236641221373</v>
      </c>
      <c r="D187">
        <v>0.498536585365853</v>
      </c>
      <c r="E187">
        <v>0.437977843657356</v>
      </c>
      <c r="F187">
        <v>0.422880963408985</v>
      </c>
      <c r="G187">
        <v>0.169543147208121</v>
      </c>
      <c r="H187">
        <v>0.09635974304068501</v>
      </c>
      <c r="I187">
        <v>3.85308056872038</v>
      </c>
    </row>
    <row r="188" spans="1:9">
      <c r="A188" s="1" t="s">
        <v>200</v>
      </c>
      <c r="B188">
        <f>HYPERLINK("https://www.suredividend.com/sure-analysis-PMT/","Pennymac Mortgage Investment Trust")</f>
        <v>0</v>
      </c>
      <c r="C188">
        <v>-0.24293405114401</v>
      </c>
      <c r="D188">
        <v>-0.22294823799196</v>
      </c>
      <c r="E188">
        <v>-0.259722313614529</v>
      </c>
      <c r="F188">
        <v>-0.3088449416665131</v>
      </c>
      <c r="G188">
        <v>-0.378895704166643</v>
      </c>
      <c r="H188">
        <v>-0.199823605559269</v>
      </c>
      <c r="I188">
        <v>0.06595666057097301</v>
      </c>
    </row>
    <row r="189" spans="1:9">
      <c r="A189" s="1" t="s">
        <v>201</v>
      </c>
      <c r="B189">
        <f>HYPERLINK("https://www.suredividend.com/sure-analysis-PNC/","PNC Financial Services Group Inc")</f>
        <v>0</v>
      </c>
      <c r="C189">
        <v>-0.08208591943531701</v>
      </c>
      <c r="D189">
        <v>-0.05641552995544401</v>
      </c>
      <c r="E189">
        <v>-0.168774348547214</v>
      </c>
      <c r="F189">
        <v>-0.230104177086757</v>
      </c>
      <c r="G189">
        <v>-0.233863001398193</v>
      </c>
      <c r="H189">
        <v>0.38721190179073</v>
      </c>
      <c r="I189">
        <v>0.27786785397829</v>
      </c>
    </row>
    <row r="190" spans="1:9">
      <c r="A190" s="1" t="s">
        <v>202</v>
      </c>
      <c r="B190">
        <f>HYPERLINK("https://www.suredividend.com/sure-analysis-research-database/","Pinnacle Financial Partners Inc.")</f>
        <v>0</v>
      </c>
      <c r="C190">
        <v>-0.003497346840328</v>
      </c>
      <c r="D190">
        <v>0.115780262990879</v>
      </c>
      <c r="E190">
        <v>-0.02873592266561</v>
      </c>
      <c r="F190">
        <v>-0.128065567612115</v>
      </c>
      <c r="G190">
        <v>-0.134842307394308</v>
      </c>
      <c r="H190">
        <v>1.11336949821861</v>
      </c>
      <c r="I190">
        <v>0.292713681832546</v>
      </c>
    </row>
    <row r="191" spans="1:9">
      <c r="A191" s="1" t="s">
        <v>203</v>
      </c>
      <c r="B191">
        <f>HYPERLINK("https://www.suredividend.com/sure-analysis-research-database/","Pacific Premier Bancorp, Inc.")</f>
        <v>0</v>
      </c>
      <c r="C191">
        <v>-0.021361000915471</v>
      </c>
      <c r="D191">
        <v>0.06583447161929</v>
      </c>
      <c r="E191">
        <v>-0.031486503627018</v>
      </c>
      <c r="F191">
        <v>-0.175569928739627</v>
      </c>
      <c r="G191">
        <v>-0.230267042372515</v>
      </c>
      <c r="H191">
        <v>0.429634946037633</v>
      </c>
      <c r="I191">
        <v>-0.08306981478410501</v>
      </c>
    </row>
    <row r="192" spans="1:9">
      <c r="A192" s="1" t="s">
        <v>204</v>
      </c>
      <c r="B192">
        <f>HYPERLINK("https://www.suredividend.com/sure-analysis-research-database/","Proassurance Corporation")</f>
        <v>0</v>
      </c>
      <c r="C192">
        <v>-0.077399584829813</v>
      </c>
      <c r="D192">
        <v>-0.172223888098184</v>
      </c>
      <c r="E192">
        <v>-0.234763596611095</v>
      </c>
      <c r="F192">
        <v>-0.219947067836746</v>
      </c>
      <c r="G192">
        <v>-0.130646914018318</v>
      </c>
      <c r="H192">
        <v>0.234715668919812</v>
      </c>
      <c r="I192">
        <v>-0.607934917196254</v>
      </c>
    </row>
    <row r="193" spans="1:9">
      <c r="A193" s="1" t="s">
        <v>205</v>
      </c>
      <c r="B193">
        <f>HYPERLINK("https://www.suredividend.com/sure-analysis-research-database/","PRA Group Inc")</f>
        <v>0</v>
      </c>
      <c r="C193">
        <v>-0.115076071922545</v>
      </c>
      <c r="D193">
        <v>-0.150783116538359</v>
      </c>
      <c r="E193">
        <v>-0.28497988377291</v>
      </c>
      <c r="F193">
        <v>-0.362875921131248</v>
      </c>
      <c r="G193">
        <v>-0.25760037131585</v>
      </c>
      <c r="H193">
        <v>-0.189716312056737</v>
      </c>
      <c r="I193">
        <v>0.105008635578583</v>
      </c>
    </row>
    <row r="194" spans="1:9">
      <c r="A194" s="1" t="s">
        <v>206</v>
      </c>
      <c r="B194">
        <f>HYPERLINK("https://www.suredividend.com/sure-analysis-PRI/","Primerica Inc")</f>
        <v>0</v>
      </c>
      <c r="C194">
        <v>0.008964065788447001</v>
      </c>
      <c r="D194">
        <v>0.067542869961666</v>
      </c>
      <c r="E194">
        <v>-0.027980844974809</v>
      </c>
      <c r="F194">
        <v>-0.144837245561993</v>
      </c>
      <c r="G194">
        <v>-0.167374779766641</v>
      </c>
      <c r="H194">
        <v>0.158732162247568</v>
      </c>
      <c r="I194">
        <v>0.584652959287983</v>
      </c>
    </row>
    <row r="195" spans="1:9">
      <c r="A195" s="1" t="s">
        <v>207</v>
      </c>
      <c r="B195">
        <f>HYPERLINK("https://www.suredividend.com/sure-analysis-research-database/","Park National Corp.")</f>
        <v>0</v>
      </c>
      <c r="C195">
        <v>-0.039834337349397</v>
      </c>
      <c r="D195">
        <v>0.0584966541677</v>
      </c>
      <c r="E195">
        <v>0.07330836719250401</v>
      </c>
      <c r="F195">
        <v>-0.048557801363402</v>
      </c>
      <c r="G195">
        <v>0.034208948977348</v>
      </c>
      <c r="H195">
        <v>0.501935872956791</v>
      </c>
      <c r="I195">
        <v>0.371023671152161</v>
      </c>
    </row>
    <row r="196" spans="1:9">
      <c r="A196" s="1" t="s">
        <v>208</v>
      </c>
      <c r="B196">
        <f>HYPERLINK("https://www.suredividend.com/sure-analysis-PRU/","Prudential Financial Inc.")</f>
        <v>0</v>
      </c>
      <c r="C196">
        <v>-0.07443135662063301</v>
      </c>
      <c r="D196">
        <v>-0.042464569088045</v>
      </c>
      <c r="E196">
        <v>-0.200108816792888</v>
      </c>
      <c r="F196">
        <v>-0.12879330943847</v>
      </c>
      <c r="G196">
        <v>-0.131165839137475</v>
      </c>
      <c r="H196">
        <v>0.47753226985591</v>
      </c>
      <c r="I196">
        <v>0.006122834186762001</v>
      </c>
    </row>
    <row r="197" spans="1:9">
      <c r="A197" s="1" t="s">
        <v>209</v>
      </c>
      <c r="B197">
        <f>HYPERLINK("https://www.suredividend.com/sure-analysis-research-database/","QCR Holding, Inc.")</f>
        <v>0</v>
      </c>
      <c r="C197">
        <v>-0.038159346883884</v>
      </c>
      <c r="D197">
        <v>-0.026611019783983</v>
      </c>
      <c r="E197">
        <v>-0.063053441908067</v>
      </c>
      <c r="F197">
        <v>-0.05686914238516701</v>
      </c>
      <c r="G197">
        <v>0.007689760195105</v>
      </c>
      <c r="H197">
        <v>0.7390844698171051</v>
      </c>
      <c r="I197">
        <v>0.115431477459341</v>
      </c>
    </row>
    <row r="198" spans="1:9">
      <c r="A198" s="1" t="s">
        <v>210</v>
      </c>
      <c r="B198">
        <f>HYPERLINK("https://www.suredividend.com/sure-analysis-research-database/","Ready Capital Corp")</f>
        <v>0</v>
      </c>
      <c r="C198">
        <v>-0.22027591424579</v>
      </c>
      <c r="D198">
        <v>-0.144720128715386</v>
      </c>
      <c r="E198">
        <v>-0.262477637007557</v>
      </c>
      <c r="F198">
        <v>-0.285431288204663</v>
      </c>
      <c r="G198">
        <v>-0.220287953062878</v>
      </c>
      <c r="H198">
        <v>0.11125781181234</v>
      </c>
      <c r="I198">
        <v>-0.3112806769906371</v>
      </c>
    </row>
    <row r="199" spans="1:9">
      <c r="A199" s="1" t="s">
        <v>211</v>
      </c>
      <c r="B199">
        <f>HYPERLINK("https://www.suredividend.com/sure-analysis-RE/","Everest Re Group Ltd")</f>
        <v>0</v>
      </c>
      <c r="C199">
        <v>-0.05373377197636901</v>
      </c>
      <c r="D199">
        <v>-0.04133409023142701</v>
      </c>
      <c r="E199">
        <v>-0.09091187146751201</v>
      </c>
      <c r="F199">
        <v>-0.005928013580323001</v>
      </c>
      <c r="G199">
        <v>0.019739876746804</v>
      </c>
      <c r="H199">
        <v>0.369662412776825</v>
      </c>
      <c r="I199">
        <v>0.303899805901718</v>
      </c>
    </row>
    <row r="200" spans="1:9">
      <c r="A200" s="1" t="s">
        <v>212</v>
      </c>
      <c r="B200">
        <f>HYPERLINK("https://www.suredividend.com/sure-analysis-RF/","Regions Financial Corp.")</f>
        <v>0</v>
      </c>
      <c r="C200">
        <v>-0.087798289058982</v>
      </c>
      <c r="D200">
        <v>0.07511475496829301</v>
      </c>
      <c r="E200">
        <v>-0.006706934421085001</v>
      </c>
      <c r="F200">
        <v>-0.047332436778798</v>
      </c>
      <c r="G200">
        <v>-0.049558086731342</v>
      </c>
      <c r="H200">
        <v>0.6899105832109971</v>
      </c>
      <c r="I200">
        <v>0.571322206365949</v>
      </c>
    </row>
    <row r="201" spans="1:9">
      <c r="A201" s="1" t="s">
        <v>213</v>
      </c>
      <c r="B201">
        <f>HYPERLINK("https://www.suredividend.com/sure-analysis-research-database/","B. Riley Financial Inc")</f>
        <v>0</v>
      </c>
      <c r="C201">
        <v>-0.132064364207221</v>
      </c>
      <c r="D201">
        <v>0.019815266563063</v>
      </c>
      <c r="E201">
        <v>-0.212630664501979</v>
      </c>
      <c r="F201">
        <v>-0.474279764465923</v>
      </c>
      <c r="G201">
        <v>-0.205744926141281</v>
      </c>
      <c r="H201">
        <v>0.8162480905372771</v>
      </c>
      <c r="I201">
        <v>2.187150515939356</v>
      </c>
    </row>
    <row r="202" spans="1:9">
      <c r="A202" s="1" t="s">
        <v>214</v>
      </c>
      <c r="B202">
        <f>HYPERLINK("https://www.suredividend.com/sure-analysis-RJF/","Raymond James Financial, Inc.")</f>
        <v>0</v>
      </c>
      <c r="C202">
        <v>-0.006431585387186</v>
      </c>
      <c r="D202">
        <v>0.187942850376744</v>
      </c>
      <c r="E202">
        <v>-0.004509613182202</v>
      </c>
      <c r="F202">
        <v>0.084006187973842</v>
      </c>
      <c r="G202">
        <v>0.12945429524051</v>
      </c>
      <c r="H202">
        <v>1.113134900091139</v>
      </c>
      <c r="I202">
        <v>1.00994205150769</v>
      </c>
    </row>
    <row r="203" spans="1:9">
      <c r="A203" s="1" t="s">
        <v>215</v>
      </c>
      <c r="B203">
        <f>HYPERLINK("https://www.suredividend.com/sure-analysis-RLI/","RLI Corp.")</f>
        <v>0</v>
      </c>
      <c r="C203">
        <v>-0.07166902905740601</v>
      </c>
      <c r="D203">
        <v>-0.09234535051112401</v>
      </c>
      <c r="E203">
        <v>-0.04542063345300101</v>
      </c>
      <c r="F203">
        <v>-0.05863519620974601</v>
      </c>
      <c r="G203">
        <v>0.040504096879381</v>
      </c>
      <c r="H203">
        <v>0.262811590535239</v>
      </c>
      <c r="I203">
        <v>1.00150126920278</v>
      </c>
    </row>
    <row r="204" spans="1:9">
      <c r="A204" s="1" t="s">
        <v>216</v>
      </c>
      <c r="B204">
        <f>HYPERLINK("https://www.suredividend.com/sure-analysis-research-database/","Renasant Corp.")</f>
        <v>0</v>
      </c>
      <c r="C204">
        <v>-0.012564626668269</v>
      </c>
      <c r="D204">
        <v>0.119849459506448</v>
      </c>
      <c r="E204">
        <v>0.046941877993823</v>
      </c>
      <c r="F204">
        <v>-0.116410555733379</v>
      </c>
      <c r="G204">
        <v>-0.109830881416466</v>
      </c>
      <c r="H204">
        <v>0.293240897119438</v>
      </c>
      <c r="I204">
        <v>-0.136349056951009</v>
      </c>
    </row>
    <row r="205" spans="1:9">
      <c r="A205" s="1" t="s">
        <v>217</v>
      </c>
      <c r="B205">
        <f>HYPERLINK("https://www.suredividend.com/sure-analysis-research-database/","Root Inc")</f>
        <v>0</v>
      </c>
      <c r="C205">
        <v>-0.283760683760683</v>
      </c>
      <c r="D205">
        <v>-0.595169082125603</v>
      </c>
      <c r="E205">
        <v>-0.741358024691358</v>
      </c>
      <c r="F205">
        <v>-0.8498207885304651</v>
      </c>
      <c r="G205">
        <v>-0.9068888888888881</v>
      </c>
      <c r="H205">
        <v>-0.98275720164609</v>
      </c>
      <c r="I205">
        <v>-0.98275720164609</v>
      </c>
    </row>
    <row r="206" spans="1:9">
      <c r="A206" s="1" t="s">
        <v>218</v>
      </c>
      <c r="B206">
        <f>HYPERLINK("https://www.suredividend.com/sure-analysis-research-database/","Redwood Trust Inc.")</f>
        <v>0</v>
      </c>
      <c r="C206">
        <v>-0.213849745450454</v>
      </c>
      <c r="D206">
        <v>-0.2786259049438</v>
      </c>
      <c r="E206">
        <v>-0.383070301291248</v>
      </c>
      <c r="F206">
        <v>-0.5379172384148661</v>
      </c>
      <c r="G206">
        <v>-0.537251655629139</v>
      </c>
      <c r="H206">
        <v>-0.166679089459012</v>
      </c>
      <c r="I206">
        <v>-0.499077011308851</v>
      </c>
    </row>
    <row r="207" spans="1:9">
      <c r="A207" s="1" t="s">
        <v>219</v>
      </c>
      <c r="B207">
        <f>HYPERLINK("https://www.suredividend.com/sure-analysis-research-database/","Safety Insurance Group, Inc.")</f>
        <v>0</v>
      </c>
      <c r="C207">
        <v>-0.117262374563084</v>
      </c>
      <c r="D207">
        <v>-0.182529158095874</v>
      </c>
      <c r="E207">
        <v>-0.133336063913282</v>
      </c>
      <c r="F207">
        <v>-0.06021287756838901</v>
      </c>
      <c r="G207">
        <v>-0.01071795921565</v>
      </c>
      <c r="H207">
        <v>0.23714109634499</v>
      </c>
      <c r="I207">
        <v>0.158043588234076</v>
      </c>
    </row>
    <row r="208" spans="1:9">
      <c r="A208" s="1" t="s">
        <v>220</v>
      </c>
      <c r="B208">
        <f>HYPERLINK("https://www.suredividend.com/sure-analysis-research-database/","Sandy Spring Bancorp")</f>
        <v>0</v>
      </c>
      <c r="C208">
        <v>-0.07668711656441701</v>
      </c>
      <c r="D208">
        <v>-0.061435442505125</v>
      </c>
      <c r="E208">
        <v>-0.137653184738466</v>
      </c>
      <c r="F208">
        <v>-0.230346344145134</v>
      </c>
      <c r="G208">
        <v>-0.21766703631827</v>
      </c>
      <c r="H208">
        <v>0.4965817277812301</v>
      </c>
      <c r="I208">
        <v>-0.007285949468326</v>
      </c>
    </row>
    <row r="209" spans="1:9">
      <c r="A209" s="1" t="s">
        <v>221</v>
      </c>
      <c r="B209">
        <f>HYPERLINK("https://www.suredividend.com/sure-analysis-research-database/","Seacoast Banking Corp. Of Florida")</f>
        <v>0</v>
      </c>
      <c r="C209">
        <v>-0.026758617208548</v>
      </c>
      <c r="D209">
        <v>-0.07106293285155001</v>
      </c>
      <c r="E209">
        <v>-0.064334934730916</v>
      </c>
      <c r="F209">
        <v>-0.115506025167222</v>
      </c>
      <c r="G209">
        <v>-0.136693466014825</v>
      </c>
      <c r="H209">
        <v>0.562492086243485</v>
      </c>
      <c r="I209">
        <v>0.295369421723576</v>
      </c>
    </row>
    <row r="210" spans="1:9">
      <c r="A210" s="1" t="s">
        <v>222</v>
      </c>
      <c r="B210">
        <f>HYPERLINK("https://www.suredividend.com/sure-analysis-research-database/","Signature Bank")</f>
        <v>0</v>
      </c>
      <c r="C210">
        <v>-0.170439703961689</v>
      </c>
      <c r="D210">
        <v>-0.209581260584113</v>
      </c>
      <c r="E210">
        <v>-0.42486800713218</v>
      </c>
      <c r="F210">
        <v>-0.5253267037669951</v>
      </c>
      <c r="G210">
        <v>-0.487151365370336</v>
      </c>
      <c r="H210">
        <v>0.844904124045718</v>
      </c>
      <c r="I210">
        <v>0.281294810436618</v>
      </c>
    </row>
    <row r="211" spans="1:9">
      <c r="A211" s="1" t="s">
        <v>223</v>
      </c>
      <c r="B211">
        <f>HYPERLINK("https://www.suredividend.com/sure-analysis-SBSI/","Southside Bancshares Inc")</f>
        <v>0</v>
      </c>
      <c r="C211">
        <v>-0.052813163481953</v>
      </c>
      <c r="D211">
        <v>-0.044774361733163</v>
      </c>
      <c r="E211">
        <v>-0.07099145437081701</v>
      </c>
      <c r="F211">
        <v>-0.1251936388415</v>
      </c>
      <c r="G211">
        <v>-0.060418586284059</v>
      </c>
      <c r="H211">
        <v>0.445536213335061</v>
      </c>
      <c r="I211">
        <v>0.135503165664471</v>
      </c>
    </row>
    <row r="212" spans="1:9">
      <c r="A212" s="1" t="s">
        <v>224</v>
      </c>
      <c r="B212">
        <f>HYPERLINK("https://www.suredividend.com/sure-analysis-SCHW/","Charles Schwab Corp.")</f>
        <v>0</v>
      </c>
      <c r="C212">
        <v>-0.013147303461228</v>
      </c>
      <c r="D212">
        <v>0.146551616644014</v>
      </c>
      <c r="E212">
        <v>-0.093897852872957</v>
      </c>
      <c r="F212">
        <v>-0.117997244640658</v>
      </c>
      <c r="G212">
        <v>-0.038763093520667</v>
      </c>
      <c r="H212">
        <v>0.9683817311911971</v>
      </c>
      <c r="I212">
        <v>0.7388508833721791</v>
      </c>
    </row>
    <row r="213" spans="1:9">
      <c r="A213" s="1" t="s">
        <v>225</v>
      </c>
      <c r="B213">
        <f>HYPERLINK("https://www.suredividend.com/sure-analysis-research-database/","ServisFirst Bancshares Inc")</f>
        <v>0</v>
      </c>
      <c r="C213">
        <v>-0.021393266191681</v>
      </c>
      <c r="D213">
        <v>0.03438485370396</v>
      </c>
      <c r="E213">
        <v>-0.004511596777843001</v>
      </c>
      <c r="F213">
        <v>-0.018316061868641</v>
      </c>
      <c r="G213">
        <v>0.101075245911242</v>
      </c>
      <c r="H213">
        <v>1.232866060435881</v>
      </c>
      <c r="I213">
        <v>1.257188476602481</v>
      </c>
    </row>
    <row r="214" spans="1:9">
      <c r="A214" s="1" t="s">
        <v>226</v>
      </c>
      <c r="B214">
        <f>HYPERLINK("https://www.suredividend.com/sure-analysis-research-database/","Simmons First National Corp.")</f>
        <v>0</v>
      </c>
      <c r="C214">
        <v>-0.058949914988284</v>
      </c>
      <c r="D214">
        <v>0.06476651704104901</v>
      </c>
      <c r="E214">
        <v>-0.110583457252042</v>
      </c>
      <c r="F214">
        <v>-0.229930607229999</v>
      </c>
      <c r="G214">
        <v>-0.253741355138619</v>
      </c>
      <c r="H214">
        <v>0.357982495758212</v>
      </c>
      <c r="I214">
        <v>-0.133627705223154</v>
      </c>
    </row>
    <row r="215" spans="1:9">
      <c r="A215" s="1" t="s">
        <v>227</v>
      </c>
      <c r="B215">
        <f>HYPERLINK("https://www.suredividend.com/sure-analysis-research-database/","Silvergate Capital Corp")</f>
        <v>0</v>
      </c>
      <c r="C215">
        <v>-0.296436854311617</v>
      </c>
      <c r="D215">
        <v>0.054844318002212</v>
      </c>
      <c r="E215">
        <v>-0.4781452811009461</v>
      </c>
      <c r="F215">
        <v>-0.54966261808367</v>
      </c>
      <c r="G215">
        <v>-0.5896458435809141</v>
      </c>
      <c r="H215">
        <v>3.308586184635248</v>
      </c>
      <c r="I215">
        <v>4.330670926517572</v>
      </c>
    </row>
    <row r="216" spans="1:9">
      <c r="A216" s="1" t="s">
        <v>228</v>
      </c>
      <c r="B216">
        <f>HYPERLINK("https://www.suredividend.com/sure-analysis-research-database/","Selective Insurance Group Inc.")</f>
        <v>0</v>
      </c>
      <c r="C216">
        <v>0.048596768314907</v>
      </c>
      <c r="D216">
        <v>-0.016337392513405</v>
      </c>
      <c r="E216">
        <v>-0.006303428028667001</v>
      </c>
      <c r="F216">
        <v>0.06477078005470001</v>
      </c>
      <c r="G216">
        <v>0.119758793239671</v>
      </c>
      <c r="H216">
        <v>0.654167616952199</v>
      </c>
      <c r="I216">
        <v>0.6944194684497561</v>
      </c>
    </row>
    <row r="217" spans="1:9">
      <c r="A217" s="1" t="s">
        <v>229</v>
      </c>
      <c r="B217">
        <f>HYPERLINK("https://www.suredividend.com/sure-analysis-research-database/","SVB Financial Group")</f>
        <v>0</v>
      </c>
      <c r="C217">
        <v>-0.194883797905288</v>
      </c>
      <c r="D217">
        <v>-0.186537037479396</v>
      </c>
      <c r="E217">
        <v>-0.319423626516377</v>
      </c>
      <c r="F217">
        <v>-0.497906345836282</v>
      </c>
      <c r="G217">
        <v>-0.492102790496502</v>
      </c>
      <c r="H217">
        <v>0.239950480629187</v>
      </c>
      <c r="I217">
        <v>0.8024665219922721</v>
      </c>
    </row>
    <row r="218" spans="1:9">
      <c r="A218" s="1" t="s">
        <v>230</v>
      </c>
      <c r="B218">
        <f>HYPERLINK("https://www.suredividend.com/sure-analysis-research-database/","SelectQuote Inc")</f>
        <v>0</v>
      </c>
      <c r="C218">
        <v>-0.5420979020979021</v>
      </c>
      <c r="D218">
        <v>-0.721361702127659</v>
      </c>
      <c r="E218">
        <v>-0.7140611353711791</v>
      </c>
      <c r="F218">
        <v>-0.927726269315673</v>
      </c>
      <c r="G218">
        <v>-0.9476159999999999</v>
      </c>
      <c r="H218">
        <v>-0.9666258919469921</v>
      </c>
      <c r="I218">
        <v>-0.975748148148148</v>
      </c>
    </row>
    <row r="219" spans="1:9">
      <c r="A219" s="1" t="s">
        <v>231</v>
      </c>
      <c r="B219">
        <f>HYPERLINK("https://www.suredividend.com/sure-analysis-research-database/","StoneX Group Inc")</f>
        <v>0</v>
      </c>
      <c r="C219">
        <v>-0.022347008938803</v>
      </c>
      <c r="D219">
        <v>0.142034805890227</v>
      </c>
      <c r="E219">
        <v>0.173775454045129</v>
      </c>
      <c r="F219">
        <v>0.392816326530612</v>
      </c>
      <c r="G219">
        <v>0.229250720461094</v>
      </c>
      <c r="H219">
        <v>0.5757295899519761</v>
      </c>
      <c r="I219">
        <v>1.171290404683125</v>
      </c>
    </row>
    <row r="220" spans="1:9">
      <c r="A220" s="1" t="s">
        <v>232</v>
      </c>
      <c r="B220">
        <f>HYPERLINK("https://www.suredividend.com/sure-analysis-SNV/","Synovus Financial Corp.")</f>
        <v>0</v>
      </c>
      <c r="C220">
        <v>-0.03345977687006101</v>
      </c>
      <c r="D220">
        <v>0.088996754899117</v>
      </c>
      <c r="E220">
        <v>-0.104021323392022</v>
      </c>
      <c r="F220">
        <v>-0.147625666319006</v>
      </c>
      <c r="G220">
        <v>-0.09876249674490201</v>
      </c>
      <c r="H220">
        <v>0.7445351778067071</v>
      </c>
      <c r="I220">
        <v>0.002652747092181</v>
      </c>
    </row>
    <row r="221" spans="1:9">
      <c r="A221" s="1" t="s">
        <v>233</v>
      </c>
      <c r="B221">
        <f>HYPERLINK("https://www.suredividend.com/sure-analysis-SPGI/","S&amp;P Global Inc")</f>
        <v>0</v>
      </c>
      <c r="C221">
        <v>-0.191381083861187</v>
      </c>
      <c r="D221">
        <v>-0.150597726472677</v>
      </c>
      <c r="E221">
        <v>-0.273448446872012</v>
      </c>
      <c r="F221">
        <v>-0.362807333688277</v>
      </c>
      <c r="G221">
        <v>-0.299040310344552</v>
      </c>
      <c r="H221">
        <v>-0.148824861426168</v>
      </c>
      <c r="I221">
        <v>0.959345162079534</v>
      </c>
    </row>
    <row r="222" spans="1:9">
      <c r="A222" s="1" t="s">
        <v>234</v>
      </c>
      <c r="B222">
        <f>HYPERLINK("https://www.suredividend.com/sure-analysis-research-database/","SiriusPoint Ltd")</f>
        <v>0</v>
      </c>
      <c r="C222">
        <v>0.026315789473684</v>
      </c>
      <c r="D222">
        <v>-0.019342359767891</v>
      </c>
      <c r="E222">
        <v>-0.217592592592592</v>
      </c>
      <c r="F222">
        <v>-0.3763837638376381</v>
      </c>
      <c r="G222">
        <v>-0.461211477151966</v>
      </c>
      <c r="H222">
        <v>-0.340702210663198</v>
      </c>
      <c r="I222">
        <v>-0.6880000000000001</v>
      </c>
    </row>
    <row r="223" spans="1:9">
      <c r="A223" s="1" t="s">
        <v>235</v>
      </c>
      <c r="B223">
        <f>HYPERLINK("https://www.suredividend.com/sure-analysis-SRCE/","1st Source Corp.")</f>
        <v>0</v>
      </c>
      <c r="C223">
        <v>-0.003321569441561</v>
      </c>
      <c r="D223">
        <v>0.07473204452045601</v>
      </c>
      <c r="E223">
        <v>0.112674195738881</v>
      </c>
      <c r="F223">
        <v>-0.012397994762685</v>
      </c>
      <c r="G223">
        <v>0.010485816155144</v>
      </c>
      <c r="H223">
        <v>0.5303894348620221</v>
      </c>
      <c r="I223">
        <v>0.04358675616457301</v>
      </c>
    </row>
    <row r="224" spans="1:9">
      <c r="A224" s="1" t="s">
        <v>236</v>
      </c>
      <c r="B224">
        <f>HYPERLINK("https://www.suredividend.com/sure-analysis-research-database/","SouthState Corporation")</f>
        <v>0</v>
      </c>
      <c r="C224">
        <v>-0.002918997810751</v>
      </c>
      <c r="D224">
        <v>0.07852668886517901</v>
      </c>
      <c r="E224">
        <v>0.07720588718377201</v>
      </c>
      <c r="F224">
        <v>0.042138073760697</v>
      </c>
      <c r="G224">
        <v>0.076129818168452</v>
      </c>
      <c r="H224">
        <v>0.5776063797031831</v>
      </c>
      <c r="I224">
        <v>-0.009185400048344</v>
      </c>
    </row>
    <row r="225" spans="1:9">
      <c r="A225" s="1" t="s">
        <v>237</v>
      </c>
      <c r="B225">
        <f>HYPERLINK("https://www.suredividend.com/sure-analysis-research-database/","S &amp; T Bancorp, Inc.")</f>
        <v>0</v>
      </c>
      <c r="C225">
        <v>-0.0039827414537</v>
      </c>
      <c r="D225">
        <v>0.087121898206846</v>
      </c>
      <c r="E225">
        <v>0.08425072530267601</v>
      </c>
      <c r="F225">
        <v>-0.01936436773346</v>
      </c>
      <c r="G225">
        <v>0.013936987921277</v>
      </c>
      <c r="H225">
        <v>0.641478369789359</v>
      </c>
      <c r="I225">
        <v>-0.138237996783827</v>
      </c>
    </row>
    <row r="226" spans="1:9">
      <c r="A226" s="1" t="s">
        <v>238</v>
      </c>
      <c r="B226">
        <f>HYPERLINK("https://www.suredividend.com/sure-analysis-research-database/","Stewart Information Services Corp.")</f>
        <v>0</v>
      </c>
      <c r="C226">
        <v>-0.184349434552454</v>
      </c>
      <c r="D226">
        <v>-0.121140431186045</v>
      </c>
      <c r="E226">
        <v>-0.213598813964194</v>
      </c>
      <c r="F226">
        <v>-0.443486781688804</v>
      </c>
      <c r="G226">
        <v>-0.333839977277786</v>
      </c>
      <c r="H226">
        <v>-0.007275555962295</v>
      </c>
      <c r="I226">
        <v>0.310947423122707</v>
      </c>
    </row>
    <row r="227" spans="1:9">
      <c r="A227" s="1" t="s">
        <v>239</v>
      </c>
      <c r="B227">
        <f>HYPERLINK("https://www.suredividend.com/sure-analysis-research-database/","State Auto Financial Corp.")</f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 t="s">
        <v>240</v>
      </c>
      <c r="B228">
        <f>HYPERLINK("https://www.suredividend.com/sure-analysis-research-database/","Sterling Bancorp.")</f>
        <v>0</v>
      </c>
      <c r="C228">
        <v>0.021927318383418</v>
      </c>
      <c r="D228">
        <v>0.035577544235587</v>
      </c>
      <c r="E228">
        <v>0.217276153611082</v>
      </c>
      <c r="F228">
        <v>0.021927318383418</v>
      </c>
      <c r="G228">
        <v>0.440161271768128</v>
      </c>
      <c r="H228">
        <v>0.3583755296062821</v>
      </c>
      <c r="I228">
        <v>0.187717134479938</v>
      </c>
    </row>
    <row r="229" spans="1:9">
      <c r="A229" s="1" t="s">
        <v>241</v>
      </c>
      <c r="B229">
        <f>HYPERLINK("https://www.suredividend.com/sure-analysis-STT/","State Street Corp.")</f>
        <v>0</v>
      </c>
      <c r="C229">
        <v>-0.147185865595274</v>
      </c>
      <c r="D229">
        <v>-0.012287895156972</v>
      </c>
      <c r="E229">
        <v>-0.253722305249619</v>
      </c>
      <c r="F229">
        <v>-0.320372394457538</v>
      </c>
      <c r="G229">
        <v>-0.302695857931919</v>
      </c>
      <c r="H229">
        <v>-0.017273468137938</v>
      </c>
      <c r="I229">
        <v>-0.28393466397687</v>
      </c>
    </row>
    <row r="230" spans="1:9">
      <c r="A230" s="1" t="s">
        <v>242</v>
      </c>
      <c r="B230">
        <f>HYPERLINK("https://www.suredividend.com/sure-analysis-SYF/","Synchrony Financial")</f>
        <v>0</v>
      </c>
      <c r="C230">
        <v>-0.07211250748055001</v>
      </c>
      <c r="D230">
        <v>0.05222082725391</v>
      </c>
      <c r="E230">
        <v>-0.142699956042983</v>
      </c>
      <c r="F230">
        <v>-0.319478581460674</v>
      </c>
      <c r="G230">
        <v>-0.364999406158748</v>
      </c>
      <c r="H230">
        <v>0.126870091973821</v>
      </c>
      <c r="I230">
        <v>0.10907250637511</v>
      </c>
    </row>
    <row r="231" spans="1:9">
      <c r="A231" s="1" t="s">
        <v>243</v>
      </c>
      <c r="B231">
        <f>HYPERLINK("https://www.suredividend.com/sure-analysis-research-database/","Bancorp Inc. (The)")</f>
        <v>0</v>
      </c>
      <c r="C231">
        <v>-0.062371768567911</v>
      </c>
      <c r="D231">
        <v>0.117906066536203</v>
      </c>
      <c r="E231">
        <v>-0.115369725125822</v>
      </c>
      <c r="F231">
        <v>-0.09719478467009</v>
      </c>
      <c r="G231">
        <v>-0.252779594506213</v>
      </c>
      <c r="H231">
        <v>1.415433403805496</v>
      </c>
      <c r="I231">
        <v>1.688235294117647</v>
      </c>
    </row>
    <row r="232" spans="1:9">
      <c r="A232" s="1" t="s">
        <v>244</v>
      </c>
      <c r="B232">
        <f>HYPERLINK("https://www.suredividend.com/sure-analysis-research-database/","Triumph Bancorp Inc")</f>
        <v>0</v>
      </c>
      <c r="C232">
        <v>-0.1114859437751</v>
      </c>
      <c r="D232">
        <v>-0.148290729904527</v>
      </c>
      <c r="E232">
        <v>-0.281874837704492</v>
      </c>
      <c r="F232">
        <v>-0.535522337924084</v>
      </c>
      <c r="G232">
        <v>-0.484769445738239</v>
      </c>
      <c r="H232">
        <v>0.408095723014256</v>
      </c>
      <c r="I232">
        <v>0.707098765432098</v>
      </c>
    </row>
    <row r="233" spans="1:9">
      <c r="A233" s="1" t="s">
        <v>245</v>
      </c>
      <c r="B233">
        <f>HYPERLINK("https://www.suredividend.com/sure-analysis-research-database/","Texas Capital Bancshares, Inc.")</f>
        <v>0</v>
      </c>
      <c r="C233">
        <v>0.018262586377097</v>
      </c>
      <c r="D233">
        <v>0.137892995035852</v>
      </c>
      <c r="E233">
        <v>0.139569140121524</v>
      </c>
      <c r="F233">
        <v>0.027219917012448</v>
      </c>
      <c r="G233">
        <v>-0.007696007696007001</v>
      </c>
      <c r="H233">
        <v>0.694687842278203</v>
      </c>
      <c r="I233">
        <v>-0.28326577880718</v>
      </c>
    </row>
    <row r="234" spans="1:9">
      <c r="A234" s="1" t="s">
        <v>246</v>
      </c>
      <c r="B234">
        <f>HYPERLINK("https://www.suredividend.com/sure-analysis-research-database/","Trico Bancshares")</f>
        <v>0</v>
      </c>
      <c r="C234">
        <v>0.014237144071398</v>
      </c>
      <c r="D234">
        <v>0.033333838489899</v>
      </c>
      <c r="E234">
        <v>0.279912902637591</v>
      </c>
      <c r="F234">
        <v>0.131115023947029</v>
      </c>
      <c r="G234">
        <v>0.09376145779863601</v>
      </c>
      <c r="H234">
        <v>0.8334492123428431</v>
      </c>
      <c r="I234">
        <v>0.279700143171983</v>
      </c>
    </row>
    <row r="235" spans="1:9">
      <c r="A235" s="1" t="s">
        <v>247</v>
      </c>
      <c r="B235">
        <f>HYPERLINK("https://www.suredividend.com/sure-analysis-TFC/","Truist Financial Corporation")</f>
        <v>0</v>
      </c>
      <c r="C235">
        <v>-0.106641914191419</v>
      </c>
      <c r="D235">
        <v>-0.08266208033008</v>
      </c>
      <c r="E235">
        <v>-0.179321400554066</v>
      </c>
      <c r="F235">
        <v>-0.239345390935371</v>
      </c>
      <c r="G235">
        <v>-0.26238665858261</v>
      </c>
      <c r="H235">
        <v>0.07370670527482201</v>
      </c>
      <c r="I235">
        <v>-0.033248138930121</v>
      </c>
    </row>
    <row r="236" spans="1:9">
      <c r="A236" s="1" t="s">
        <v>248</v>
      </c>
      <c r="B236">
        <f>HYPERLINK("https://www.suredividend.com/sure-analysis-THFF/","First Financial Corp. - Indiana")</f>
        <v>0</v>
      </c>
      <c r="C236">
        <v>-0.009067357512953001</v>
      </c>
      <c r="D236">
        <v>0.034715960324616</v>
      </c>
      <c r="E236">
        <v>0.112681416765854</v>
      </c>
      <c r="F236">
        <v>0.038071674439011</v>
      </c>
      <c r="G236">
        <v>0.08427587379879201</v>
      </c>
      <c r="H236">
        <v>0.413721413721413</v>
      </c>
      <c r="I236">
        <v>0.10999332553033</v>
      </c>
    </row>
    <row r="237" spans="1:9">
      <c r="A237" s="1" t="s">
        <v>249</v>
      </c>
      <c r="B237">
        <f>HYPERLINK("https://www.suredividend.com/sure-analysis-THG/","Hanover Insurance Group Inc")</f>
        <v>0</v>
      </c>
      <c r="C237">
        <v>0.02314655692405</v>
      </c>
      <c r="D237">
        <v>-0.070351343078615</v>
      </c>
      <c r="E237">
        <v>-0.105232845153858</v>
      </c>
      <c r="F237">
        <v>0.045656049335425</v>
      </c>
      <c r="G237">
        <v>0.011696972561517</v>
      </c>
      <c r="H237">
        <v>0.467951627809763</v>
      </c>
      <c r="I237">
        <v>0.5991433287795991</v>
      </c>
    </row>
    <row r="238" spans="1:9">
      <c r="A238" s="1" t="s">
        <v>250</v>
      </c>
      <c r="B238">
        <f>HYPERLINK("https://www.suredividend.com/sure-analysis-TMP/","Tompkins Financial Corp")</f>
        <v>0</v>
      </c>
      <c r="C238">
        <v>-0.014602416036107</v>
      </c>
      <c r="D238">
        <v>0.032195086679079</v>
      </c>
      <c r="E238">
        <v>0.004177421362207</v>
      </c>
      <c r="F238">
        <v>-0.09184224016325501</v>
      </c>
      <c r="G238">
        <v>-0.07542688174855501</v>
      </c>
      <c r="H238">
        <v>0.361111773259278</v>
      </c>
      <c r="I238">
        <v>-0.030035829742083</v>
      </c>
    </row>
    <row r="239" spans="1:9">
      <c r="A239" s="1" t="s">
        <v>251</v>
      </c>
      <c r="B239">
        <f>HYPERLINK("https://www.suredividend.com/sure-analysis-research-database/","LendingTree Inc.")</f>
        <v>0</v>
      </c>
      <c r="C239">
        <v>-0.323806881243063</v>
      </c>
      <c r="D239">
        <v>-0.480605285592497</v>
      </c>
      <c r="E239">
        <v>-0.7759286502390581</v>
      </c>
      <c r="F239">
        <v>-0.801223491027732</v>
      </c>
      <c r="G239">
        <v>-0.8218957830885041</v>
      </c>
      <c r="H239">
        <v>-0.9253667350626281</v>
      </c>
      <c r="I239">
        <v>-0.906735553004209</v>
      </c>
    </row>
    <row r="240" spans="1:9">
      <c r="A240" s="1" t="s">
        <v>252</v>
      </c>
      <c r="B240">
        <f>HYPERLINK("https://www.suredividend.com/sure-analysis-research-database/","Trustmark Corp.")</f>
        <v>0</v>
      </c>
      <c r="C240">
        <v>0.005047318611987</v>
      </c>
      <c r="D240">
        <v>0.058756675384405</v>
      </c>
      <c r="E240">
        <v>0.08232608385479301</v>
      </c>
      <c r="F240">
        <v>-0.004231858329634</v>
      </c>
      <c r="G240">
        <v>-0.023681694491432</v>
      </c>
      <c r="H240">
        <v>0.455638658034567</v>
      </c>
      <c r="I240">
        <v>0.083890984925546</v>
      </c>
    </row>
    <row r="241" spans="1:9">
      <c r="A241" s="1" t="s">
        <v>253</v>
      </c>
      <c r="B241">
        <f>HYPERLINK("https://www.suredividend.com/sure-analysis-TROW/","T. Rowe Price Group Inc.")</f>
        <v>0</v>
      </c>
      <c r="C241">
        <v>-0.13984137144491</v>
      </c>
      <c r="D241">
        <v>-0.07731023167015601</v>
      </c>
      <c r="E241">
        <v>-0.259675121196824</v>
      </c>
      <c r="F241">
        <v>-0.444877528627679</v>
      </c>
      <c r="G241">
        <v>-0.438046318059734</v>
      </c>
      <c r="H241">
        <v>-0.197995025433305</v>
      </c>
      <c r="I241">
        <v>0.34411093072288</v>
      </c>
    </row>
    <row r="242" spans="1:9">
      <c r="A242" s="1" t="s">
        <v>254</v>
      </c>
      <c r="B242">
        <f>HYPERLINK("https://www.suredividend.com/sure-analysis-TRST/","Trustco Bank Corp.")</f>
        <v>0</v>
      </c>
      <c r="C242">
        <v>-0.042840023966447</v>
      </c>
      <c r="D242">
        <v>0.036563605100087</v>
      </c>
      <c r="E242">
        <v>0.05507177460100401</v>
      </c>
      <c r="F242">
        <v>-0.009851896156861</v>
      </c>
      <c r="G242">
        <v>-0.000240943497185</v>
      </c>
      <c r="H242">
        <v>0.230782269030898</v>
      </c>
      <c r="I242">
        <v>-0.165861681852596</v>
      </c>
    </row>
    <row r="243" spans="1:9">
      <c r="A243" s="1" t="s">
        <v>255</v>
      </c>
      <c r="B243">
        <f>HYPERLINK("https://www.suredividend.com/sure-analysis-research-database/","Trupanion Inc")</f>
        <v>0</v>
      </c>
      <c r="C243">
        <v>-0.299378546338827</v>
      </c>
      <c r="D243">
        <v>-0.219093510013552</v>
      </c>
      <c r="E243">
        <v>-0.389595103578154</v>
      </c>
      <c r="F243">
        <v>-0.6072104824661061</v>
      </c>
      <c r="G243">
        <v>-0.390312720432635</v>
      </c>
      <c r="H243">
        <v>-0.423649699933318</v>
      </c>
      <c r="I243">
        <v>0.8442389758179231</v>
      </c>
    </row>
    <row r="244" spans="1:9">
      <c r="A244" s="1" t="s">
        <v>256</v>
      </c>
      <c r="B244">
        <f>HYPERLINK("https://www.suredividend.com/sure-analysis-TRV/","Travelers Companies Inc.")</f>
        <v>0</v>
      </c>
      <c r="C244">
        <v>-0.040633566859579</v>
      </c>
      <c r="D244">
        <v>-0.062852218912199</v>
      </c>
      <c r="E244">
        <v>-0.138702387437349</v>
      </c>
      <c r="F244">
        <v>0.023177424604986</v>
      </c>
      <c r="G244">
        <v>0.023183407639959</v>
      </c>
      <c r="H244">
        <v>0.422018348623853</v>
      </c>
      <c r="I244">
        <v>0.405706195979437</v>
      </c>
    </row>
    <row r="245" spans="1:9">
      <c r="A245" s="1" t="s">
        <v>257</v>
      </c>
      <c r="B245">
        <f>HYPERLINK("https://www.suredividend.com/sure-analysis-research-database/","Tristate Capital Holdings Inc")</f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 t="s">
        <v>258</v>
      </c>
      <c r="B246">
        <f>HYPERLINK("https://www.suredividend.com/sure-analysis-TWO/","Two Harbors Investment Corp")</f>
        <v>0</v>
      </c>
      <c r="C246">
        <v>-0.343600637280934</v>
      </c>
      <c r="D246">
        <v>-0.324501573976915</v>
      </c>
      <c r="E246">
        <v>-0.337790921949337</v>
      </c>
      <c r="F246">
        <v>-0.398493313347998</v>
      </c>
      <c r="G246">
        <v>-0.451553930530164</v>
      </c>
      <c r="H246">
        <v>-0.272530370091345</v>
      </c>
      <c r="I246">
        <v>-0.327105245965898</v>
      </c>
    </row>
    <row r="247" spans="1:9">
      <c r="A247" s="1" t="s">
        <v>259</v>
      </c>
      <c r="B247">
        <f>HYPERLINK("https://www.suredividend.com/sure-analysis-UBSI/","United Bankshares, Inc.")</f>
        <v>0</v>
      </c>
      <c r="C247">
        <v>0.006268738075769001</v>
      </c>
      <c r="D247">
        <v>0.046390350081625</v>
      </c>
      <c r="E247">
        <v>0.12023060001517</v>
      </c>
      <c r="F247">
        <v>0.04900072168522</v>
      </c>
      <c r="G247">
        <v>0.044418921747789</v>
      </c>
      <c r="H247">
        <v>0.6281961949954571</v>
      </c>
      <c r="I247">
        <v>0.208740120874012</v>
      </c>
    </row>
    <row r="248" spans="1:9">
      <c r="A248" s="1" t="s">
        <v>260</v>
      </c>
      <c r="B248">
        <f>HYPERLINK("https://www.suredividend.com/sure-analysis-research-database/","United Community Banks Inc")</f>
        <v>0</v>
      </c>
      <c r="C248">
        <v>0.05833771395407401</v>
      </c>
      <c r="D248">
        <v>0.135818895095727</v>
      </c>
      <c r="E248">
        <v>0.12597104091707</v>
      </c>
      <c r="F248">
        <v>-0.011715834962503</v>
      </c>
      <c r="G248">
        <v>0.054607663542912</v>
      </c>
      <c r="H248">
        <v>0.9257563694267511</v>
      </c>
      <c r="I248">
        <v>0.3819235042056811</v>
      </c>
    </row>
    <row r="249" spans="1:9">
      <c r="A249" s="1" t="s">
        <v>261</v>
      </c>
      <c r="B249">
        <f>HYPERLINK("https://www.suredividend.com/sure-analysis-research-database/","United Fire Group Inc")</f>
        <v>0</v>
      </c>
      <c r="C249">
        <v>0.001335559265442</v>
      </c>
      <c r="D249">
        <v>-0.115200901615886</v>
      </c>
      <c r="E249">
        <v>0.018893180991985</v>
      </c>
      <c r="F249">
        <v>0.313772045874694</v>
      </c>
      <c r="G249">
        <v>0.339616741859114</v>
      </c>
      <c r="H249">
        <v>0.475051029191156</v>
      </c>
      <c r="I249">
        <v>-0.221289766412895</v>
      </c>
    </row>
    <row r="250" spans="1:9">
      <c r="A250" s="1" t="s">
        <v>262</v>
      </c>
      <c r="B250">
        <f>HYPERLINK("https://www.suredividend.com/sure-analysis-UMBF/","UMB Financial Corp.")</f>
        <v>0</v>
      </c>
      <c r="C250">
        <v>-0.03574590526781701</v>
      </c>
      <c r="D250">
        <v>-0.016856626711304</v>
      </c>
      <c r="E250">
        <v>-0.05694481725532301</v>
      </c>
      <c r="F250">
        <v>-0.168955781923619</v>
      </c>
      <c r="G250">
        <v>-0.124871311989956</v>
      </c>
      <c r="H250">
        <v>0.595317131761513</v>
      </c>
      <c r="I250">
        <v>0.256429594230777</v>
      </c>
    </row>
    <row r="251" spans="1:9">
      <c r="A251" s="1" t="s">
        <v>263</v>
      </c>
      <c r="B251">
        <f>HYPERLINK("https://www.suredividend.com/sure-analysis-research-database/","Umpqua Holdings Corp")</f>
        <v>0</v>
      </c>
      <c r="C251">
        <v>-0.050027487630566</v>
      </c>
      <c r="D251">
        <v>0.00795044243658</v>
      </c>
      <c r="E251">
        <v>-0.010144869422756</v>
      </c>
      <c r="F251">
        <v>-0.0704129883963</v>
      </c>
      <c r="G251">
        <v>-0.141660747371087</v>
      </c>
      <c r="H251">
        <v>0.508946269986115</v>
      </c>
      <c r="I251">
        <v>0.09234348133913201</v>
      </c>
    </row>
    <row r="252" spans="1:9">
      <c r="A252" s="1" t="s">
        <v>264</v>
      </c>
      <c r="B252">
        <f>HYPERLINK("https://www.suredividend.com/sure-analysis-UNM/","Unum Group")</f>
        <v>0</v>
      </c>
      <c r="C252">
        <v>0.05771195097037801</v>
      </c>
      <c r="D252">
        <v>0.250388671031857</v>
      </c>
      <c r="E252">
        <v>0.310606036634951</v>
      </c>
      <c r="F252">
        <v>0.739072019078569</v>
      </c>
      <c r="G252">
        <v>0.5257446385289199</v>
      </c>
      <c r="H252">
        <v>1.424590096761164</v>
      </c>
      <c r="I252">
        <v>-0.036414774353092</v>
      </c>
    </row>
    <row r="253" spans="1:9">
      <c r="A253" s="1" t="s">
        <v>265</v>
      </c>
      <c r="B253">
        <f>HYPERLINK("https://www.suredividend.com/sure-analysis-USB/","U.S. Bancorp.")</f>
        <v>0</v>
      </c>
      <c r="C253">
        <v>-0.153068558281556</v>
      </c>
      <c r="D253">
        <v>-0.133957226227854</v>
      </c>
      <c r="E253">
        <v>-0.221125623070169</v>
      </c>
      <c r="F253">
        <v>-0.269572361483741</v>
      </c>
      <c r="G253">
        <v>-0.336366862663096</v>
      </c>
      <c r="H253">
        <v>0.09002936483827401</v>
      </c>
      <c r="I253">
        <v>-0.132105977639145</v>
      </c>
    </row>
    <row r="254" spans="1:9">
      <c r="A254" s="1" t="s">
        <v>266</v>
      </c>
      <c r="B254">
        <f>HYPERLINK("https://www.suredividend.com/sure-analysis-research-database/","Universal Insurance Holdings Inc")</f>
        <v>0</v>
      </c>
      <c r="C254">
        <v>-0.264631043256997</v>
      </c>
      <c r="D254">
        <v>-0.30911930640997</v>
      </c>
      <c r="E254">
        <v>-0.316224486576863</v>
      </c>
      <c r="F254">
        <v>-0.469828535087933</v>
      </c>
      <c r="G254">
        <v>-0.335978187611053</v>
      </c>
      <c r="H254">
        <v>-0.330429544506742</v>
      </c>
      <c r="I254">
        <v>-0.571434926817694</v>
      </c>
    </row>
    <row r="255" spans="1:9">
      <c r="A255" s="1" t="s">
        <v>267</v>
      </c>
      <c r="B255">
        <f>HYPERLINK("https://www.suredividend.com/sure-analysis-research-database/","Univest Financial Corp")</f>
        <v>0</v>
      </c>
      <c r="C255">
        <v>-0.007223113964687</v>
      </c>
      <c r="D255">
        <v>-0.026279434974436</v>
      </c>
      <c r="E255">
        <v>-0.011230566324287</v>
      </c>
      <c r="F255">
        <v>-0.153696165292648</v>
      </c>
      <c r="G255">
        <v>-0.108172799630868</v>
      </c>
      <c r="H255">
        <v>0.6639427506843411</v>
      </c>
      <c r="I255">
        <v>-0.09519142150767301</v>
      </c>
    </row>
    <row r="256" spans="1:9">
      <c r="A256" s="1" t="s">
        <v>268</v>
      </c>
      <c r="B256">
        <f>HYPERLINK("https://www.suredividend.com/sure-analysis-research-database/","Veritex Holdings Inc")</f>
        <v>0</v>
      </c>
      <c r="C256">
        <v>-0.096654275092936</v>
      </c>
      <c r="D256">
        <v>-0.08672210795334101</v>
      </c>
      <c r="E256">
        <v>-0.216420863783869</v>
      </c>
      <c r="F256">
        <v>-0.316221387715007</v>
      </c>
      <c r="G256">
        <v>-0.325432677020295</v>
      </c>
      <c r="H256">
        <v>0.410829555111024</v>
      </c>
      <c r="I256">
        <v>0.07525584089592501</v>
      </c>
    </row>
    <row r="257" spans="1:9">
      <c r="A257" s="1" t="s">
        <v>269</v>
      </c>
      <c r="B257">
        <f>HYPERLINK("https://www.suredividend.com/sure-analysis-research-database/","Valley National Bancorp")</f>
        <v>0</v>
      </c>
      <c r="C257">
        <v>-0.05728972910818701</v>
      </c>
      <c r="D257">
        <v>0.06793605792715</v>
      </c>
      <c r="E257">
        <v>-0.073135047964222</v>
      </c>
      <c r="F257">
        <v>-0.166111987794571</v>
      </c>
      <c r="G257">
        <v>-0.163553435057238</v>
      </c>
      <c r="H257">
        <v>0.5812911277513041</v>
      </c>
      <c r="I257">
        <v>0.13977879091448</v>
      </c>
    </row>
    <row r="258" spans="1:9">
      <c r="A258" s="1" t="s">
        <v>270</v>
      </c>
      <c r="B258">
        <f>HYPERLINK("https://www.suredividend.com/sure-analysis-research-database/","Voya Financial Inc")</f>
        <v>0</v>
      </c>
      <c r="C258">
        <v>0.008666876772770001</v>
      </c>
      <c r="D258">
        <v>0.086178166478312</v>
      </c>
      <c r="E258">
        <v>-0.032979318054779</v>
      </c>
      <c r="F258">
        <v>-0.025677010635204</v>
      </c>
      <c r="G258">
        <v>-0.005428888398586001</v>
      </c>
      <c r="H258">
        <v>0.3228049002264951</v>
      </c>
      <c r="I258">
        <v>0.645611274789574</v>
      </c>
    </row>
    <row r="259" spans="1:9">
      <c r="A259" s="1" t="s">
        <v>271</v>
      </c>
      <c r="B259">
        <f>HYPERLINK("https://www.suredividend.com/sure-analysis-research-database/","Virtus Investment Partners Inc")</f>
        <v>0</v>
      </c>
      <c r="C259">
        <v>-0.206910548480389</v>
      </c>
      <c r="D259">
        <v>-0.09965693536607</v>
      </c>
      <c r="E259">
        <v>-0.2207021707266</v>
      </c>
      <c r="F259">
        <v>-0.462200590818978</v>
      </c>
      <c r="G259">
        <v>-0.505972982907379</v>
      </c>
      <c r="H259">
        <v>0.047675221351635</v>
      </c>
      <c r="I259">
        <v>0.410909432269397</v>
      </c>
    </row>
    <row r="260" spans="1:9">
      <c r="A260" s="1" t="s">
        <v>272</v>
      </c>
      <c r="B260">
        <f>HYPERLINK("https://www.suredividend.com/sure-analysis-WABC/","Westamerica Bancorporation")</f>
        <v>0</v>
      </c>
      <c r="C260">
        <v>-0.064378445669571</v>
      </c>
      <c r="D260">
        <v>-0.044061132117983</v>
      </c>
      <c r="E260">
        <v>-0.097723986890329</v>
      </c>
      <c r="F260">
        <v>-0.068795168567367</v>
      </c>
      <c r="G260">
        <v>-0.036039056817078</v>
      </c>
      <c r="H260">
        <v>-0.018395063801522</v>
      </c>
      <c r="I260">
        <v>0.019393866585543</v>
      </c>
    </row>
    <row r="261" spans="1:9">
      <c r="A261" s="1" t="s">
        <v>273</v>
      </c>
      <c r="B261">
        <f>HYPERLINK("https://www.suredividend.com/sure-analysis-research-database/","Western Alliance Bancorp")</f>
        <v>0</v>
      </c>
      <c r="C261">
        <v>-0.174878111367718</v>
      </c>
      <c r="D261">
        <v>-0.12128242756148</v>
      </c>
      <c r="E261">
        <v>-0.134375689834332</v>
      </c>
      <c r="F261">
        <v>-0.3949224670905001</v>
      </c>
      <c r="G261">
        <v>-0.418496355090666</v>
      </c>
      <c r="H261">
        <v>0.7640491662529241</v>
      </c>
      <c r="I261">
        <v>0.266915019572074</v>
      </c>
    </row>
    <row r="262" spans="1:9">
      <c r="A262" s="1" t="s">
        <v>274</v>
      </c>
      <c r="B262">
        <f>HYPERLINK("https://www.suredividend.com/sure-analysis-WASH/","Washington Trust Bancorp, Inc.")</f>
        <v>0</v>
      </c>
      <c r="C262">
        <v>-0.04982039164906801</v>
      </c>
      <c r="D262">
        <v>-0.017698524566919</v>
      </c>
      <c r="E262">
        <v>-0.01255528307028</v>
      </c>
      <c r="F262">
        <v>-0.136437709314411</v>
      </c>
      <c r="G262">
        <v>-0.103815489857763</v>
      </c>
      <c r="H262">
        <v>0.507163103777025</v>
      </c>
      <c r="I262">
        <v>-0.017684186821412</v>
      </c>
    </row>
    <row r="263" spans="1:9">
      <c r="A263" s="1" t="s">
        <v>275</v>
      </c>
      <c r="B263">
        <f>HYPERLINK("https://www.suredividend.com/sure-analysis-research-database/","Webster Financial Corp.")</f>
        <v>0</v>
      </c>
      <c r="C263">
        <v>-0.042636457260556</v>
      </c>
      <c r="D263">
        <v>0.081765456119608</v>
      </c>
      <c r="E263">
        <v>-0.054261925496675</v>
      </c>
      <c r="F263">
        <v>-0.147489146443683</v>
      </c>
      <c r="G263">
        <v>-0.151666916104822</v>
      </c>
      <c r="H263">
        <v>0.6487940887468381</v>
      </c>
      <c r="I263">
        <v>0.025238332620136</v>
      </c>
    </row>
    <row r="264" spans="1:9">
      <c r="A264" s="1" t="s">
        <v>276</v>
      </c>
      <c r="B264">
        <f>HYPERLINK("https://www.suredividend.com/sure-analysis-research-database/","Walker &amp; Dunlop Inc")</f>
        <v>0</v>
      </c>
      <c r="C264">
        <v>-0.162641695416461</v>
      </c>
      <c r="D264">
        <v>-0.141288602842693</v>
      </c>
      <c r="E264">
        <v>-0.31842999004322</v>
      </c>
      <c r="F264">
        <v>-0.428292617268995</v>
      </c>
      <c r="G264">
        <v>-0.27455600180016</v>
      </c>
      <c r="H264">
        <v>0.492702538385034</v>
      </c>
      <c r="I264">
        <v>0.750034506271901</v>
      </c>
    </row>
    <row r="265" spans="1:9">
      <c r="A265" s="1" t="s">
        <v>277</v>
      </c>
      <c r="B265">
        <f>HYPERLINK("https://www.suredividend.com/sure-analysis-research-database/","Wisdomtree Investments Inc")</f>
        <v>0</v>
      </c>
      <c r="C265">
        <v>-0.09640831758034001</v>
      </c>
      <c r="D265">
        <v>-0.061143519336908</v>
      </c>
      <c r="E265">
        <v>-0.169432329585932</v>
      </c>
      <c r="F265">
        <v>-0.205953686168975</v>
      </c>
      <c r="G265">
        <v>-0.123675429912367</v>
      </c>
      <c r="H265">
        <v>0.257398395370248</v>
      </c>
      <c r="I265">
        <v>-0.4976564306282441</v>
      </c>
    </row>
    <row r="266" spans="1:9">
      <c r="A266" s="1" t="s">
        <v>278</v>
      </c>
      <c r="B266">
        <f>HYPERLINK("https://www.suredividend.com/sure-analysis-WFC/","Wells Fargo &amp; Co.")</f>
        <v>0</v>
      </c>
      <c r="C266">
        <v>-0.08559452900948501</v>
      </c>
      <c r="D266">
        <v>0.038706540969392</v>
      </c>
      <c r="E266">
        <v>-0.138858764527213</v>
      </c>
      <c r="F266">
        <v>-0.121470249739832</v>
      </c>
      <c r="G266">
        <v>-0.118445230884404</v>
      </c>
      <c r="H266">
        <v>0.6965385701597491</v>
      </c>
      <c r="I266">
        <v>-0.138439921513851</v>
      </c>
    </row>
    <row r="267" spans="1:9">
      <c r="A267" s="1" t="s">
        <v>279</v>
      </c>
      <c r="B267">
        <f>HYPERLINK("https://www.suredividend.com/sure-analysis-research-database/","W.R. Berkley Corp.")</f>
        <v>0</v>
      </c>
      <c r="C267">
        <v>0.0009626064420580001</v>
      </c>
      <c r="D267">
        <v>0.005721257932758001</v>
      </c>
      <c r="E267">
        <v>0.001446088744806</v>
      </c>
      <c r="F267">
        <v>0.236141643287452</v>
      </c>
      <c r="G267">
        <v>0.322312432749682</v>
      </c>
      <c r="H267">
        <v>0.63020276837807</v>
      </c>
      <c r="I267">
        <v>1.368138913998612</v>
      </c>
    </row>
    <row r="268" spans="1:9">
      <c r="A268" s="1" t="s">
        <v>280</v>
      </c>
      <c r="B268">
        <f>HYPERLINK("https://www.suredividend.com/sure-analysis-research-database/","World Acceptance Corp.")</f>
        <v>0</v>
      </c>
      <c r="C268">
        <v>-0.192771084337349</v>
      </c>
      <c r="D268">
        <v>-0.07642535633908401</v>
      </c>
      <c r="E268">
        <v>-0.47620060628623</v>
      </c>
      <c r="F268">
        <v>-0.598704314875932</v>
      </c>
      <c r="G268">
        <v>-0.5070570570570571</v>
      </c>
      <c r="H268">
        <v>-0.06315989727004601</v>
      </c>
      <c r="I268">
        <v>0.163771712158808</v>
      </c>
    </row>
    <row r="269" spans="1:9">
      <c r="A269" s="1" t="s">
        <v>281</v>
      </c>
      <c r="B269">
        <f>HYPERLINK("https://www.suredividend.com/sure-analysis-WSBC/","Wesbanco, Inc.")</f>
        <v>0</v>
      </c>
      <c r="C269">
        <v>0.031025567365699</v>
      </c>
      <c r="D269">
        <v>0.148884407311373</v>
      </c>
      <c r="E269">
        <v>0.085670898635424</v>
      </c>
      <c r="F269">
        <v>0.056893810000589</v>
      </c>
      <c r="G269">
        <v>0.020324036036855</v>
      </c>
      <c r="H269">
        <v>0.6292530131420651</v>
      </c>
      <c r="I269">
        <v>0.017818199349435</v>
      </c>
    </row>
    <row r="270" spans="1:9">
      <c r="A270" s="1" t="s">
        <v>282</v>
      </c>
      <c r="B270">
        <f>HYPERLINK("https://www.suredividend.com/sure-analysis-research-database/","WSFS Financial Corp.")</f>
        <v>0</v>
      </c>
      <c r="C270">
        <v>-0.07841161056238601</v>
      </c>
      <c r="D270">
        <v>0.131075635116781</v>
      </c>
      <c r="E270">
        <v>0.105455952222638</v>
      </c>
      <c r="F270">
        <v>-0.07971570219986601</v>
      </c>
      <c r="G270">
        <v>-0.153178082648485</v>
      </c>
      <c r="H270">
        <v>0.5261060263163161</v>
      </c>
      <c r="I270">
        <v>-0.02977520579079</v>
      </c>
    </row>
    <row r="271" spans="1:9">
      <c r="A271" s="1" t="s">
        <v>283</v>
      </c>
      <c r="B271">
        <f>HYPERLINK("https://www.suredividend.com/sure-analysis-research-database/","Wintrust Financial Corp.")</f>
        <v>0</v>
      </c>
      <c r="C271">
        <v>-0.024843304843304</v>
      </c>
      <c r="D271">
        <v>0.058577421386059</v>
      </c>
      <c r="E271">
        <v>-0.03100402115779</v>
      </c>
      <c r="F271">
        <v>-0.04712589920046301</v>
      </c>
      <c r="G271">
        <v>0.042402654673209</v>
      </c>
      <c r="H271">
        <v>0.830335179996149</v>
      </c>
      <c r="I271">
        <v>0.169220678959629</v>
      </c>
    </row>
    <row r="272" spans="1:9">
      <c r="A272" s="1" t="s">
        <v>284</v>
      </c>
      <c r="B272">
        <f>HYPERLINK("https://www.suredividend.com/sure-analysis-research-database/","White Mountains Insurance Group, Ltd.")</f>
        <v>0</v>
      </c>
      <c r="C272">
        <v>-0.036511644885741</v>
      </c>
      <c r="D272">
        <v>0.062073461241308</v>
      </c>
      <c r="E272">
        <v>0.199336574726223</v>
      </c>
      <c r="F272">
        <v>0.302836635565982</v>
      </c>
      <c r="G272">
        <v>0.200871017995457</v>
      </c>
      <c r="H272">
        <v>0.510690012920578</v>
      </c>
      <c r="I272">
        <v>0.535523310006901</v>
      </c>
    </row>
    <row r="273" spans="1:9">
      <c r="A273" s="1" t="s">
        <v>285</v>
      </c>
      <c r="B273">
        <f>HYPERLINK("https://www.suredividend.com/sure-analysis-research-database/","Alleghany Corp.")</f>
        <v>0</v>
      </c>
      <c r="C273">
        <v>0.001474417664474</v>
      </c>
      <c r="D273">
        <v>0.009202343721916001</v>
      </c>
      <c r="E273">
        <v>-0.006780660377358001</v>
      </c>
      <c r="F273">
        <v>0.26162764571069</v>
      </c>
      <c r="G273">
        <v>0.301515924157433</v>
      </c>
      <c r="H273">
        <v>0.5082733426453201</v>
      </c>
      <c r="I273">
        <v>0.609833045643569</v>
      </c>
    </row>
    <row r="274" spans="1:9">
      <c r="A274" s="1" t="s">
        <v>286</v>
      </c>
      <c r="B274">
        <f>HYPERLINK("https://www.suredividend.com/sure-analysis-ZION/","Zions Bancorporation N.A")</f>
        <v>0</v>
      </c>
      <c r="C274">
        <v>-0.148627918868246</v>
      </c>
      <c r="D274">
        <v>-0.014507164799261</v>
      </c>
      <c r="E274">
        <v>-0.207228426138131</v>
      </c>
      <c r="F274">
        <v>-0.193944010172926</v>
      </c>
      <c r="G274">
        <v>-0.193190169680425</v>
      </c>
      <c r="H274">
        <v>0.6678408889808971</v>
      </c>
      <c r="I274">
        <v>0.07593355275628501</v>
      </c>
    </row>
  </sheetData>
  <autoFilter ref="A1:I274"/>
  <conditionalFormatting sqref="A1:I1">
    <cfRule type="cellIs" dxfId="8" priority="10" operator="notEqual">
      <formula>-13.345</formula>
    </cfRule>
  </conditionalFormatting>
  <conditionalFormatting sqref="A2:A274">
    <cfRule type="cellIs" dxfId="0" priority="1" operator="notEqual">
      <formula>"None"</formula>
    </cfRule>
  </conditionalFormatting>
  <conditionalFormatting sqref="B2:B274">
    <cfRule type="cellIs" dxfId="0" priority="2" operator="notEqual">
      <formula>"None"</formula>
    </cfRule>
  </conditionalFormatting>
  <conditionalFormatting sqref="C2:C274">
    <cfRule type="cellIs" dxfId="3" priority="3" operator="notEqual">
      <formula>"None"</formula>
    </cfRule>
  </conditionalFormatting>
  <conditionalFormatting sqref="D2:D274">
    <cfRule type="cellIs" dxfId="3" priority="4" operator="notEqual">
      <formula>"None"</formula>
    </cfRule>
  </conditionalFormatting>
  <conditionalFormatting sqref="E2:E274">
    <cfRule type="cellIs" dxfId="3" priority="5" operator="notEqual">
      <formula>"None"</formula>
    </cfRule>
  </conditionalFormatting>
  <conditionalFormatting sqref="F2:F274">
    <cfRule type="cellIs" dxfId="3" priority="6" operator="notEqual">
      <formula>"None"</formula>
    </cfRule>
  </conditionalFormatting>
  <conditionalFormatting sqref="G2:G274">
    <cfRule type="cellIs" dxfId="3" priority="7" operator="notEqual">
      <formula>"None"</formula>
    </cfRule>
  </conditionalFormatting>
  <conditionalFormatting sqref="H2:H274">
    <cfRule type="cellIs" dxfId="3" priority="8" operator="notEqual">
      <formula>"None"</formula>
    </cfRule>
  </conditionalFormatting>
  <conditionalFormatting sqref="I2:I274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297</v>
      </c>
      <c r="B1" s="1"/>
    </row>
    <row r="2" spans="1:2">
      <c r="A2" s="1" t="s">
        <v>298</v>
      </c>
    </row>
    <row r="3" spans="1:2">
      <c r="A3" s="1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2022-10-11T12:32:16Z</dcterms:created>
  <dcterms:modified xsi:type="dcterms:W3CDTF">2022-10-11T12:32:16Z</dcterms:modified>
</cp:coreProperties>
</file>