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Characteristics!$A$1:$O$229</definedName>
    <definedName name="_xlnm._FilterDatabase" localSheetId="1" hidden="1">Performance!$A$1:$I$229</definedName>
  </definedNames>
  <calcPr calcId="124519" fullCalcOnLoad="1"/>
</workbook>
</file>

<file path=xl/sharedStrings.xml><?xml version="1.0" encoding="utf-8"?>
<sst xmlns="http://schemas.openxmlformats.org/spreadsheetml/2006/main" count="817" uniqueCount="264">
  <si>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</si>
  <si>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</si>
  <si>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</si>
  <si>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</si>
  <si>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</si>
  <si>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</si>
  <si>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</si>
  <si>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</si>
  <si>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</si>
  <si>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</si>
  <si>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</si>
  <si>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</si>
  <si>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</si>
  <si>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</si>
  <si>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AAT</t>
  </si>
  <si>
    <t>ABR</t>
  </si>
  <si>
    <t>ACCO</t>
  </si>
  <si>
    <t>ACRE</t>
  </si>
  <si>
    <t>AGNC</t>
  </si>
  <si>
    <t>AHC</t>
  </si>
  <si>
    <t>AHH</t>
  </si>
  <si>
    <t>AJX</t>
  </si>
  <si>
    <t>AKR</t>
  </si>
  <si>
    <t>ALCO</t>
  </si>
  <si>
    <t>ALE</t>
  </si>
  <si>
    <t>ALX</t>
  </si>
  <si>
    <t>AM</t>
  </si>
  <si>
    <t>ANH</t>
  </si>
  <si>
    <t>APAM</t>
  </si>
  <si>
    <t>ARC</t>
  </si>
  <si>
    <t>ARGO</t>
  </si>
  <si>
    <t>ARI</t>
  </si>
  <si>
    <t>AROC</t>
  </si>
  <si>
    <t>ARR</t>
  </si>
  <si>
    <t>BBY</t>
  </si>
  <si>
    <t>BDN</t>
  </si>
  <si>
    <t>BEN</t>
  </si>
  <si>
    <t>BFS</t>
  </si>
  <si>
    <t>BGFV</t>
  </si>
  <si>
    <t>BGS</t>
  </si>
  <si>
    <t>BGSF</t>
  </si>
  <si>
    <t>BIG</t>
  </si>
  <si>
    <t>BRX</t>
  </si>
  <si>
    <t>BXMT</t>
  </si>
  <si>
    <t>BXP</t>
  </si>
  <si>
    <t>CATO</t>
  </si>
  <si>
    <t>CBRL</t>
  </si>
  <si>
    <t>CCOI</t>
  </si>
  <si>
    <t>CHCT</t>
  </si>
  <si>
    <t>CHK</t>
  </si>
  <si>
    <t>CHMI</t>
  </si>
  <si>
    <t>CIM</t>
  </si>
  <si>
    <t>CIO</t>
  </si>
  <si>
    <t>CIX</t>
  </si>
  <si>
    <t>CIZN</t>
  </si>
  <si>
    <t>CLPR</t>
  </si>
  <si>
    <t>CMO</t>
  </si>
  <si>
    <t>COHN</t>
  </si>
  <si>
    <t>CORR</t>
  </si>
  <si>
    <t>CRWS</t>
  </si>
  <si>
    <t>CTO</t>
  </si>
  <si>
    <t>CTRE</t>
  </si>
  <si>
    <t>CULP</t>
  </si>
  <si>
    <t>CURO</t>
  </si>
  <si>
    <t>CUZ</t>
  </si>
  <si>
    <t>CWH</t>
  </si>
  <si>
    <t>DEA</t>
  </si>
  <si>
    <t>DEI</t>
  </si>
  <si>
    <t>DLX</t>
  </si>
  <si>
    <t>DOC</t>
  </si>
  <si>
    <t>DOW</t>
  </si>
  <si>
    <t>DVN</t>
  </si>
  <si>
    <t>DX</t>
  </si>
  <si>
    <t>EARN</t>
  </si>
  <si>
    <t>EDUC</t>
  </si>
  <si>
    <t>EFC</t>
  </si>
  <si>
    <t>EGLE</t>
  </si>
  <si>
    <t>EPR</t>
  </si>
  <si>
    <t>EPRT</t>
  </si>
  <si>
    <t>ESCA</t>
  </si>
  <si>
    <t>ETRN</t>
  </si>
  <si>
    <t>FCPT</t>
  </si>
  <si>
    <t>FL</t>
  </si>
  <si>
    <t>FNLC</t>
  </si>
  <si>
    <t>FSP</t>
  </si>
  <si>
    <t>GES</t>
  </si>
  <si>
    <t>GHL</t>
  </si>
  <si>
    <t>GLPI</t>
  </si>
  <si>
    <t>GLT</t>
  </si>
  <si>
    <t>GMRE</t>
  </si>
  <si>
    <t>GNK</t>
  </si>
  <si>
    <t>GNL</t>
  </si>
  <si>
    <t>GOOD</t>
  </si>
  <si>
    <t>GPMT</t>
  </si>
  <si>
    <t>GPS</t>
  </si>
  <si>
    <t>GTY</t>
  </si>
  <si>
    <t>HASI</t>
  </si>
  <si>
    <t>HBI</t>
  </si>
  <si>
    <t>HCSG</t>
  </si>
  <si>
    <t>HIW</t>
  </si>
  <si>
    <t>HOFT</t>
  </si>
  <si>
    <t>HPP</t>
  </si>
  <si>
    <t>HR</t>
  </si>
  <si>
    <t>HRTG</t>
  </si>
  <si>
    <t>HY</t>
  </si>
  <si>
    <t>IBM</t>
  </si>
  <si>
    <t>IIPR</t>
  </si>
  <si>
    <t>INTC</t>
  </si>
  <si>
    <t>IP</t>
  </si>
  <si>
    <t>IRM</t>
  </si>
  <si>
    <t>IVR</t>
  </si>
  <si>
    <t>IVZ</t>
  </si>
  <si>
    <t>JHG</t>
  </si>
  <si>
    <t>KBAL</t>
  </si>
  <si>
    <t>KINS</t>
  </si>
  <si>
    <t>KMI</t>
  </si>
  <si>
    <t>KRC</t>
  </si>
  <si>
    <t>KREF</t>
  </si>
  <si>
    <t>KRO</t>
  </si>
  <si>
    <t>KSS</t>
  </si>
  <si>
    <t>KTB</t>
  </si>
  <si>
    <t>KW</t>
  </si>
  <si>
    <t>LADR</t>
  </si>
  <si>
    <t>LAMR</t>
  </si>
  <si>
    <t>LAZ</t>
  </si>
  <si>
    <t>LEG</t>
  </si>
  <si>
    <t>LOAN</t>
  </si>
  <si>
    <t>LTC</t>
  </si>
  <si>
    <t>LXP</t>
  </si>
  <si>
    <t>LYB</t>
  </si>
  <si>
    <t>MAC</t>
  </si>
  <si>
    <t>MC</t>
  </si>
  <si>
    <t>MDC</t>
  </si>
  <si>
    <t>MED</t>
  </si>
  <si>
    <t>MFA</t>
  </si>
  <si>
    <t>MITT</t>
  </si>
  <si>
    <t>MMM</t>
  </si>
  <si>
    <t>MNRL</t>
  </si>
  <si>
    <t>MO</t>
  </si>
  <si>
    <t>MPW</t>
  </si>
  <si>
    <t>MPX</t>
  </si>
  <si>
    <t>NCMI</t>
  </si>
  <si>
    <t>NHI</t>
  </si>
  <si>
    <t>NHTC</t>
  </si>
  <si>
    <t>NLY</t>
  </si>
  <si>
    <t>NNN</t>
  </si>
  <si>
    <t>NP</t>
  </si>
  <si>
    <t>NRZ</t>
  </si>
  <si>
    <t>NSA</t>
  </si>
  <si>
    <t>NVEC</t>
  </si>
  <si>
    <t>NWBI</t>
  </si>
  <si>
    <t>NWE</t>
  </si>
  <si>
    <t>NWL</t>
  </si>
  <si>
    <t>NYCB</t>
  </si>
  <si>
    <t>NYMT</t>
  </si>
  <si>
    <t>O</t>
  </si>
  <si>
    <t>OHI</t>
  </si>
  <si>
    <t>OKE</t>
  </si>
  <si>
    <t>OLP</t>
  </si>
  <si>
    <t>OMF</t>
  </si>
  <si>
    <t>OPI</t>
  </si>
  <si>
    <t>ORC</t>
  </si>
  <si>
    <t>OUT</t>
  </si>
  <si>
    <t>PBI</t>
  </si>
  <si>
    <t>PDM</t>
  </si>
  <si>
    <t>PETS</t>
  </si>
  <si>
    <t>PGRE</t>
  </si>
  <si>
    <t>PLYM</t>
  </si>
  <si>
    <t>PM</t>
  </si>
  <si>
    <t>PMT</t>
  </si>
  <si>
    <t>PNW</t>
  </si>
  <si>
    <t>PRU</t>
  </si>
  <si>
    <t>PWOD</t>
  </si>
  <si>
    <t>PXD</t>
  </si>
  <si>
    <t>PZN</t>
  </si>
  <si>
    <t>RC</t>
  </si>
  <si>
    <t>RCII</t>
  </si>
  <si>
    <t>RGR</t>
  </si>
  <si>
    <t>RILY</t>
  </si>
  <si>
    <t>RMR</t>
  </si>
  <si>
    <t>RPT</t>
  </si>
  <si>
    <t>RWT</t>
  </si>
  <si>
    <t>SACH</t>
  </si>
  <si>
    <t>SBRA</t>
  </si>
  <si>
    <t>SCS</t>
  </si>
  <si>
    <t>SGC</t>
  </si>
  <si>
    <t>SKT</t>
  </si>
  <si>
    <t>SLG</t>
  </si>
  <si>
    <t>SMG</t>
  </si>
  <si>
    <t>SPG</t>
  </si>
  <si>
    <t>SPOK</t>
  </si>
  <si>
    <t>SRC</t>
  </si>
  <si>
    <t>STAG</t>
  </si>
  <si>
    <t>STAR</t>
  </si>
  <si>
    <t>STOR</t>
  </si>
  <si>
    <t>STWD</t>
  </si>
  <si>
    <t>STX</t>
  </si>
  <si>
    <t>SWM</t>
  </si>
  <si>
    <t>T</t>
  </si>
  <si>
    <t>TDS</t>
  </si>
  <si>
    <t>TFSL</t>
  </si>
  <si>
    <t>TRTX</t>
  </si>
  <si>
    <t>TSE</t>
  </si>
  <si>
    <t>TWO</t>
  </si>
  <si>
    <t>UBA</t>
  </si>
  <si>
    <t>UBFO</t>
  </si>
  <si>
    <t>UG</t>
  </si>
  <si>
    <t>UHT</t>
  </si>
  <si>
    <t>UIHC</t>
  </si>
  <si>
    <t>UMH</t>
  </si>
  <si>
    <t>UNB</t>
  </si>
  <si>
    <t>UNIT</t>
  </si>
  <si>
    <t>UVE</t>
  </si>
  <si>
    <t>UVV</t>
  </si>
  <si>
    <t>VFC</t>
  </si>
  <si>
    <t>VGR</t>
  </si>
  <si>
    <t>VIA</t>
  </si>
  <si>
    <t>VICI</t>
  </si>
  <si>
    <t>VLGEA</t>
  </si>
  <si>
    <t>VNO</t>
  </si>
  <si>
    <t>VZ</t>
  </si>
  <si>
    <t>WBA</t>
  </si>
  <si>
    <t>WHG</t>
  </si>
  <si>
    <t>WMB</t>
  </si>
  <si>
    <t>WMC</t>
  </si>
  <si>
    <t>WPC</t>
  </si>
  <si>
    <t>WSR</t>
  </si>
  <si>
    <t>WU</t>
  </si>
  <si>
    <t>XRX</t>
  </si>
  <si>
    <t>BRMK</t>
  </si>
  <si>
    <t>CRT</t>
  </si>
  <si>
    <t>DREUF</t>
  </si>
  <si>
    <t>GAIN</t>
  </si>
  <si>
    <t>GLAD</t>
  </si>
  <si>
    <t>HRZN</t>
  </si>
  <si>
    <t>MAIN</t>
  </si>
  <si>
    <t>OXSQ</t>
  </si>
  <si>
    <t>PBA</t>
  </si>
  <si>
    <t>PFLT</t>
  </si>
  <si>
    <t>PRT</t>
  </si>
  <si>
    <t>PSEC</t>
  </si>
  <si>
    <t>SBR</t>
  </si>
  <si>
    <t>Real Estate</t>
  </si>
  <si>
    <t>Industrials</t>
  </si>
  <si>
    <t>Communication Services</t>
  </si>
  <si>
    <t>Consumer Defensive</t>
  </si>
  <si>
    <t>Utilities</t>
  </si>
  <si>
    <t>Energy</t>
  </si>
  <si>
    <t>Financial Services</t>
  </si>
  <si>
    <t>Consumer Cyclical</t>
  </si>
  <si>
    <t>Basic Materials</t>
  </si>
  <si>
    <t>Healthcare</t>
  </si>
  <si>
    <t>Technology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</si>
  <si>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</si>
  <si>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</si>
  <si>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</si>
  <si>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</si>
  <si>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</si>
  <si>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</si>
  <si>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</si>
  <si>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</si>
  <si>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</si>
  <si>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</si>
  <si>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2022-10-07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</si>
</sst>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HYPERLINK("https://www.suredividend.com/sure-analysis-AAT/","American Assets Trust Inc")</f>
        <v>0</v>
      </c>
      <c r="C2" t="s">
        <v>242</v>
      </c>
      <c r="D2">
        <v>25.02</v>
      </c>
      <c r="E2">
        <v>0.05115907274180655</v>
      </c>
      <c r="F2">
        <v>0.06666666666666643</v>
      </c>
      <c r="G2">
        <v>0.03456371594357321</v>
      </c>
      <c r="H2">
        <v>1.24061097955883</v>
      </c>
      <c r="I2">
        <v>1514.261516</v>
      </c>
      <c r="J2">
        <v>38.54750186747448</v>
      </c>
      <c r="K2">
        <v>2.406616837165529</v>
      </c>
      <c r="L2">
        <v>0.7017091207246161</v>
      </c>
      <c r="M2">
        <v>39.29</v>
      </c>
      <c r="N2">
        <v>24.01</v>
      </c>
    </row>
    <row r="3" spans="1:14">
      <c r="A3" s="1" t="s">
        <v>15</v>
      </c>
      <c r="B3">
        <f>HYPERLINK("https://www.suredividend.com/sure-analysis-ABR/","Arbor Realty Trust Inc.")</f>
        <v>0</v>
      </c>
      <c r="C3" t="s">
        <v>242</v>
      </c>
      <c r="D3">
        <v>12.05</v>
      </c>
      <c r="E3">
        <v>0.1294605809128631</v>
      </c>
      <c r="F3">
        <v>0.1142857142857143</v>
      </c>
      <c r="G3">
        <v>0.1317983656310018</v>
      </c>
      <c r="H3">
        <v>1.449702998595262</v>
      </c>
      <c r="I3">
        <v>2052.14445</v>
      </c>
      <c r="J3">
        <v>6.561130437090158</v>
      </c>
      <c r="K3">
        <v>0.8190412421442158</v>
      </c>
      <c r="L3">
        <v>0.9100382265762511</v>
      </c>
      <c r="M3">
        <v>19.02</v>
      </c>
      <c r="N3">
        <v>11.16</v>
      </c>
    </row>
    <row r="4" spans="1:14">
      <c r="A4" s="1" t="s">
        <v>16</v>
      </c>
      <c r="B4">
        <f>HYPERLINK("https://www.suredividend.com/sure-analysis-research-database/","Acco Brands Corporation")</f>
        <v>0</v>
      </c>
      <c r="C4" t="s">
        <v>243</v>
      </c>
      <c r="D4">
        <v>5.21</v>
      </c>
      <c r="E4">
        <v>0.05666317308957401</v>
      </c>
      <c r="H4">
        <v>0.295215131796682</v>
      </c>
      <c r="I4">
        <v>491.099424</v>
      </c>
      <c r="J4">
        <v>4.448364351992754</v>
      </c>
      <c r="K4">
        <v>0.2612523290236125</v>
      </c>
      <c r="L4">
        <v>0.879898935731191</v>
      </c>
      <c r="M4">
        <v>9.130000000000001</v>
      </c>
      <c r="N4">
        <v>4.89</v>
      </c>
    </row>
    <row r="5" spans="1:14">
      <c r="A5" s="1" t="s">
        <v>17</v>
      </c>
      <c r="B5">
        <f>HYPERLINK("https://www.suredividend.com/sure-analysis-ACRE/","Ares Commercial Real Estate Corp")</f>
        <v>0</v>
      </c>
      <c r="C5" t="s">
        <v>242</v>
      </c>
      <c r="D5">
        <v>10.68</v>
      </c>
      <c r="E5">
        <v>0.1235955056179775</v>
      </c>
      <c r="F5">
        <v>15.5</v>
      </c>
      <c r="G5">
        <v>0</v>
      </c>
      <c r="H5">
        <v>1.289290308716734</v>
      </c>
      <c r="I5">
        <v>581.401717</v>
      </c>
      <c r="J5">
        <v>10.90053277912143</v>
      </c>
      <c r="K5">
        <v>1.172082098833394</v>
      </c>
      <c r="L5">
        <v>0.8896278346409021</v>
      </c>
      <c r="M5">
        <v>15.97</v>
      </c>
      <c r="N5">
        <v>9.99</v>
      </c>
    </row>
    <row r="6" spans="1:14">
      <c r="A6" s="1" t="s">
        <v>18</v>
      </c>
      <c r="B6">
        <f>HYPERLINK("https://www.suredividend.com/sure-analysis-AGNC/","AGNC Investment Corp")</f>
        <v>0</v>
      </c>
      <c r="C6" t="s">
        <v>242</v>
      </c>
      <c r="D6">
        <v>8.199999999999999</v>
      </c>
      <c r="E6">
        <v>0.175609756097561</v>
      </c>
      <c r="F6">
        <v>0</v>
      </c>
      <c r="G6">
        <v>0</v>
      </c>
      <c r="H6">
        <v>1.361580616183991</v>
      </c>
      <c r="I6">
        <v>4286.327116</v>
      </c>
      <c r="J6" t="s">
        <v>253</v>
      </c>
      <c r="K6" t="s">
        <v>253</v>
      </c>
      <c r="L6">
        <v>0.811097126000295</v>
      </c>
      <c r="M6">
        <v>14.95</v>
      </c>
      <c r="N6">
        <v>8.1</v>
      </c>
    </row>
    <row r="7" spans="1:14">
      <c r="A7" s="1" t="s">
        <v>19</v>
      </c>
      <c r="B7">
        <f>HYPERLINK("https://www.suredividend.com/sure-analysis-research-database/","A.H. Belo Corp")</f>
        <v>0</v>
      </c>
      <c r="C7" t="s">
        <v>244</v>
      </c>
      <c r="D7">
        <v>5.17</v>
      </c>
      <c r="E7">
        <v>0.08214878876362301</v>
      </c>
      <c r="H7">
        <v>0.62104484305299</v>
      </c>
      <c r="I7">
        <v>143.197135</v>
      </c>
      <c r="J7" t="s">
        <v>253</v>
      </c>
      <c r="K7" t="s">
        <v>253</v>
      </c>
      <c r="L7">
        <v>-0.07341366974298701</v>
      </c>
      <c r="M7">
        <v>12.18</v>
      </c>
      <c r="N7">
        <v>4.95</v>
      </c>
    </row>
    <row r="8" spans="1:14">
      <c r="A8" s="1" t="s">
        <v>20</v>
      </c>
      <c r="B8">
        <f>HYPERLINK("https://www.suredividend.com/sure-analysis-research-database/","Armada Hoffler Properties Inc")</f>
        <v>0</v>
      </c>
      <c r="C8" t="s">
        <v>242</v>
      </c>
      <c r="D8">
        <v>10.56</v>
      </c>
      <c r="E8">
        <v>0.064883447766378</v>
      </c>
      <c r="H8">
        <v>0.685169208412954</v>
      </c>
      <c r="I8">
        <v>715.225104</v>
      </c>
      <c r="J8">
        <v>22.16171734886748</v>
      </c>
      <c r="K8">
        <v>1.367330290187496</v>
      </c>
      <c r="L8">
        <v>0.807680866060823</v>
      </c>
      <c r="M8">
        <v>15.15</v>
      </c>
      <c r="N8">
        <v>10.04</v>
      </c>
    </row>
    <row r="9" spans="1:14">
      <c r="A9" s="1" t="s">
        <v>21</v>
      </c>
      <c r="B9">
        <f>HYPERLINK("https://www.suredividend.com/sure-analysis-research-database/","Great Ajax Corp")</f>
        <v>0</v>
      </c>
      <c r="C9" t="s">
        <v>242</v>
      </c>
      <c r="D9">
        <v>7.86</v>
      </c>
      <c r="E9">
        <v>0.125915754249098</v>
      </c>
      <c r="F9">
        <v>0.1250000000000002</v>
      </c>
      <c r="G9">
        <v>-0.0208516376390232</v>
      </c>
      <c r="H9">
        <v>0.9896978283979111</v>
      </c>
      <c r="I9">
        <v>178.683251</v>
      </c>
      <c r="J9">
        <v>0</v>
      </c>
      <c r="K9" t="s">
        <v>253</v>
      </c>
      <c r="L9">
        <v>0.775973715868421</v>
      </c>
      <c r="M9">
        <v>13.31</v>
      </c>
      <c r="N9">
        <v>7.33</v>
      </c>
    </row>
    <row r="10" spans="1:14">
      <c r="A10" s="1" t="s">
        <v>22</v>
      </c>
      <c r="B10">
        <f>HYPERLINK("https://www.suredividend.com/sure-analysis-AKR/","Acadia Realty Trust")</f>
        <v>0</v>
      </c>
      <c r="C10" t="s">
        <v>242</v>
      </c>
      <c r="D10">
        <v>12.79</v>
      </c>
      <c r="E10">
        <v>0.05629397967161846</v>
      </c>
      <c r="H10">
        <v>0.6782915528137241</v>
      </c>
      <c r="I10">
        <v>1214.17611</v>
      </c>
      <c r="J10">
        <v>39.91899363690163</v>
      </c>
      <c r="K10">
        <v>2.038748280173502</v>
      </c>
      <c r="L10">
        <v>0.9417837428265491</v>
      </c>
      <c r="M10">
        <v>22.42</v>
      </c>
      <c r="N10">
        <v>12.3</v>
      </c>
    </row>
    <row r="11" spans="1:14">
      <c r="A11" s="1" t="s">
        <v>23</v>
      </c>
      <c r="B11">
        <f>HYPERLINK("https://www.suredividend.com/sure-analysis-research-database/","Alico Inc.")</f>
        <v>0</v>
      </c>
      <c r="C11" t="s">
        <v>245</v>
      </c>
      <c r="D11">
        <v>28.2</v>
      </c>
      <c r="E11">
        <v>0.06938239115432</v>
      </c>
      <c r="F11">
        <v>0</v>
      </c>
      <c r="G11">
        <v>0.5281421358157987</v>
      </c>
      <c r="H11">
        <v>1.956583430551841</v>
      </c>
      <c r="I11">
        <v>213.326965</v>
      </c>
      <c r="J11">
        <v>6.550402714404151</v>
      </c>
      <c r="K11">
        <v>0.4539636729818657</v>
      </c>
      <c r="L11">
        <v>0.423530852045727</v>
      </c>
      <c r="M11">
        <v>42.39</v>
      </c>
      <c r="N11">
        <v>27.8</v>
      </c>
    </row>
    <row r="12" spans="1:14">
      <c r="A12" s="1" t="s">
        <v>24</v>
      </c>
      <c r="B12">
        <f>HYPERLINK("https://www.suredividend.com/sure-analysis-ALE/","Allete, Inc.")</f>
        <v>0</v>
      </c>
      <c r="C12" t="s">
        <v>246</v>
      </c>
      <c r="D12">
        <v>49.72</v>
      </c>
      <c r="E12">
        <v>0.05229283990345938</v>
      </c>
      <c r="F12">
        <v>0.03174603174603186</v>
      </c>
      <c r="G12">
        <v>0.03970926709216616</v>
      </c>
      <c r="H12">
        <v>2.539352351397262</v>
      </c>
      <c r="I12">
        <v>2837.618199</v>
      </c>
      <c r="J12">
        <v>14.67227610775595</v>
      </c>
      <c r="K12">
        <v>0.7053756531659061</v>
      </c>
      <c r="L12">
        <v>0.472761769508949</v>
      </c>
      <c r="M12">
        <v>66.98999999999999</v>
      </c>
      <c r="N12">
        <v>49.53</v>
      </c>
    </row>
    <row r="13" spans="1:14">
      <c r="A13" s="1" t="s">
        <v>25</v>
      </c>
      <c r="B13">
        <f>HYPERLINK("https://www.suredividend.com/sure-analysis-research-database/","Alexander`s Inc.")</f>
        <v>0</v>
      </c>
      <c r="C13" t="s">
        <v>242</v>
      </c>
      <c r="D13">
        <v>209.63</v>
      </c>
      <c r="E13">
        <v>0.083617952939617</v>
      </c>
      <c r="F13">
        <v>0</v>
      </c>
      <c r="G13">
        <v>0.01149727415513624</v>
      </c>
      <c r="H13">
        <v>17.52883147473197</v>
      </c>
      <c r="I13">
        <v>1070.641203</v>
      </c>
      <c r="J13">
        <v>9.035251845631921</v>
      </c>
      <c r="K13">
        <v>0.7581674513292376</v>
      </c>
      <c r="L13">
        <v>0.5235413515978661</v>
      </c>
      <c r="M13">
        <v>279.82</v>
      </c>
      <c r="N13">
        <v>205</v>
      </c>
    </row>
    <row r="14" spans="1:14">
      <c r="A14" s="1" t="s">
        <v>26</v>
      </c>
      <c r="B14">
        <f>HYPERLINK("https://www.suredividend.com/sure-analysis-AM/","Antero Midstream Corp")</f>
        <v>0</v>
      </c>
      <c r="C14" t="s">
        <v>247</v>
      </c>
      <c r="D14">
        <v>9.859999999999999</v>
      </c>
      <c r="E14">
        <v>0.09127789046653145</v>
      </c>
      <c r="H14">
        <v>0.8702469292111251</v>
      </c>
      <c r="I14">
        <v>4717.595012</v>
      </c>
      <c r="J14">
        <v>14.43404687435365</v>
      </c>
      <c r="K14">
        <v>1.278458835332929</v>
      </c>
      <c r="L14">
        <v>0.9270150850451381</v>
      </c>
      <c r="M14">
        <v>11.2</v>
      </c>
      <c r="N14">
        <v>8.369999999999999</v>
      </c>
    </row>
    <row r="15" spans="1:14">
      <c r="A15" s="1" t="s">
        <v>27</v>
      </c>
      <c r="B15">
        <f>HYPERLINK("https://www.suredividend.com/sure-analysis-research-database/","Anworth Mortgage Asset Corp.")</f>
        <v>0</v>
      </c>
      <c r="C15" t="s">
        <v>242</v>
      </c>
      <c r="D15">
        <v>2.98</v>
      </c>
      <c r="E15">
        <v>0.077325378967178</v>
      </c>
      <c r="H15">
        <v>0.23042962932219</v>
      </c>
      <c r="I15">
        <v>295.925866</v>
      </c>
      <c r="J15" t="s">
        <v>253</v>
      </c>
      <c r="K15" t="s">
        <v>253</v>
      </c>
      <c r="L15">
        <v>1.59387389050198</v>
      </c>
      <c r="M15">
        <v>3.19</v>
      </c>
      <c r="N15">
        <v>0.6996</v>
      </c>
    </row>
    <row r="16" spans="1:14">
      <c r="A16" s="1" t="s">
        <v>28</v>
      </c>
      <c r="B16">
        <f>HYPERLINK("https://www.suredividend.com/sure-analysis-APAM/","Artisan Partners Asset Management Inc")</f>
        <v>0</v>
      </c>
      <c r="C16" t="s">
        <v>248</v>
      </c>
      <c r="D16">
        <v>27.71</v>
      </c>
      <c r="E16">
        <v>0.0866113316492241</v>
      </c>
      <c r="F16">
        <v>-0.4392523364485981</v>
      </c>
      <c r="G16">
        <v>0</v>
      </c>
      <c r="H16">
        <v>4.03934483844486</v>
      </c>
      <c r="I16">
        <v>1868.006388</v>
      </c>
      <c r="J16">
        <v>7.475524097557657</v>
      </c>
      <c r="K16">
        <v>0.9924680192739214</v>
      </c>
      <c r="L16">
        <v>1.177660429072019</v>
      </c>
      <c r="M16">
        <v>48.22</v>
      </c>
      <c r="N16">
        <v>26.47</v>
      </c>
    </row>
    <row r="17" spans="1:14">
      <c r="A17" s="1" t="s">
        <v>29</v>
      </c>
      <c r="B17">
        <f>HYPERLINK("https://www.suredividend.com/sure-analysis-research-database/","ARC Document Solutions Inc")</f>
        <v>0</v>
      </c>
      <c r="C17" t="s">
        <v>243</v>
      </c>
      <c r="D17">
        <v>2.39</v>
      </c>
      <c r="E17">
        <v>0.06969054053795201</v>
      </c>
      <c r="H17">
        <v>0.166560391885707</v>
      </c>
      <c r="I17">
        <v>102.765861</v>
      </c>
      <c r="J17">
        <v>9.33047580533866</v>
      </c>
      <c r="K17">
        <v>0.6536907059878611</v>
      </c>
      <c r="L17">
        <v>0.714951949922623</v>
      </c>
      <c r="M17">
        <v>4.05</v>
      </c>
      <c r="N17">
        <v>2.22</v>
      </c>
    </row>
    <row r="18" spans="1:14">
      <c r="A18" s="1" t="s">
        <v>30</v>
      </c>
      <c r="B18">
        <f>HYPERLINK("https://www.suredividend.com/sure-analysis-research-database/","Argo Group International Holdings Ltd")</f>
        <v>0</v>
      </c>
      <c r="C18" t="s">
        <v>248</v>
      </c>
      <c r="D18">
        <v>20.36</v>
      </c>
      <c r="E18">
        <v>0.05988689071621101</v>
      </c>
      <c r="F18">
        <v>0</v>
      </c>
      <c r="G18">
        <v>0.0280153179958833</v>
      </c>
      <c r="H18">
        <v>1.219297094982069</v>
      </c>
      <c r="I18">
        <v>713.012025</v>
      </c>
      <c r="J18" t="s">
        <v>253</v>
      </c>
      <c r="K18" t="s">
        <v>253</v>
      </c>
      <c r="L18">
        <v>0.640751546875999</v>
      </c>
      <c r="M18">
        <v>59.17</v>
      </c>
      <c r="N18">
        <v>19</v>
      </c>
    </row>
    <row r="19" spans="1:14">
      <c r="A19" s="1" t="s">
        <v>31</v>
      </c>
      <c r="B19">
        <f>HYPERLINK("https://www.suredividend.com/sure-analysis-ARI/","Apollo Commercial Real Estate Finance Inc")</f>
        <v>0</v>
      </c>
      <c r="C19" t="s">
        <v>242</v>
      </c>
      <c r="D19">
        <v>8.699999999999999</v>
      </c>
      <c r="E19">
        <v>0.1609195402298851</v>
      </c>
      <c r="F19">
        <v>0</v>
      </c>
      <c r="G19">
        <v>-0.05319173028852708</v>
      </c>
      <c r="H19">
        <v>1.33154183537196</v>
      </c>
      <c r="I19">
        <v>1223.185157</v>
      </c>
      <c r="J19">
        <v>7.303862498581844</v>
      </c>
      <c r="K19">
        <v>1.280328687857654</v>
      </c>
      <c r="L19">
        <v>1.050991290968844</v>
      </c>
      <c r="M19">
        <v>14.16</v>
      </c>
      <c r="N19">
        <v>7.91</v>
      </c>
    </row>
    <row r="20" spans="1:14">
      <c r="A20" s="1" t="s">
        <v>32</v>
      </c>
      <c r="B20">
        <f>HYPERLINK("https://www.suredividend.com/sure-analysis-research-database/","Archrock Inc")</f>
        <v>0</v>
      </c>
      <c r="C20" t="s">
        <v>247</v>
      </c>
      <c r="D20">
        <v>7.16</v>
      </c>
      <c r="E20">
        <v>0.07887608451918801</v>
      </c>
      <c r="F20">
        <v>0</v>
      </c>
      <c r="G20">
        <v>0.03857377308425858</v>
      </c>
      <c r="H20">
        <v>0.564752765157389</v>
      </c>
      <c r="I20">
        <v>1114.271971</v>
      </c>
      <c r="J20">
        <v>34.18956065539566</v>
      </c>
      <c r="K20">
        <v>2.640265381754974</v>
      </c>
      <c r="L20">
        <v>0.665860766636727</v>
      </c>
      <c r="M20">
        <v>10.24</v>
      </c>
      <c r="N20">
        <v>6.28</v>
      </c>
    </row>
    <row r="21" spans="1:14">
      <c r="A21" s="1" t="s">
        <v>33</v>
      </c>
      <c r="B21">
        <f>HYPERLINK("https://www.suredividend.com/sure-analysis-ARR/","ARMOUR Residential REIT Inc")</f>
        <v>0</v>
      </c>
      <c r="C21" t="s">
        <v>242</v>
      </c>
      <c r="D21">
        <v>4.93</v>
      </c>
      <c r="E21">
        <v>0.2434077079107505</v>
      </c>
      <c r="F21">
        <v>0</v>
      </c>
      <c r="G21">
        <v>0</v>
      </c>
      <c r="H21">
        <v>1.117420342233852</v>
      </c>
      <c r="I21">
        <v>565.148386</v>
      </c>
      <c r="J21" t="s">
        <v>253</v>
      </c>
      <c r="K21" t="s">
        <v>253</v>
      </c>
      <c r="L21">
        <v>0.802734347183485</v>
      </c>
      <c r="M21">
        <v>9.68</v>
      </c>
      <c r="N21">
        <v>4.57</v>
      </c>
    </row>
    <row r="22" spans="1:14">
      <c r="A22" s="1" t="s">
        <v>34</v>
      </c>
      <c r="B22">
        <f>HYPERLINK("https://www.suredividend.com/sure-analysis-BBY/","Best Buy Co. Inc.")</f>
        <v>0</v>
      </c>
      <c r="C22" t="s">
        <v>249</v>
      </c>
      <c r="D22">
        <v>66.81</v>
      </c>
      <c r="E22">
        <v>0.05268672354437958</v>
      </c>
      <c r="F22">
        <v>0.2571428571428571</v>
      </c>
      <c r="G22">
        <v>0.209485736335056</v>
      </c>
      <c r="H22">
        <v>3.285220114291716</v>
      </c>
      <c r="I22">
        <v>15040.989216</v>
      </c>
      <c r="J22">
        <v>8.488142898233635</v>
      </c>
      <c r="K22">
        <v>0.4368643769004942</v>
      </c>
      <c r="L22">
        <v>1.152543096695968</v>
      </c>
      <c r="M22">
        <v>136.4</v>
      </c>
      <c r="N22">
        <v>62.42</v>
      </c>
    </row>
    <row r="23" spans="1:14">
      <c r="A23" s="1" t="s">
        <v>35</v>
      </c>
      <c r="B23">
        <f>HYPERLINK("https://www.suredividend.com/sure-analysis-BDN/","Brandywine Realty Trust")</f>
        <v>0</v>
      </c>
      <c r="C23" t="s">
        <v>242</v>
      </c>
      <c r="D23">
        <v>6.37</v>
      </c>
      <c r="E23">
        <v>0.119309262166405</v>
      </c>
      <c r="F23">
        <v>0</v>
      </c>
      <c r="G23">
        <v>0.01087212085035083</v>
      </c>
      <c r="H23">
        <v>0.742343827116961</v>
      </c>
      <c r="I23">
        <v>1092.899671</v>
      </c>
      <c r="J23">
        <v>69.00490406553858</v>
      </c>
      <c r="K23">
        <v>8.10419025236857</v>
      </c>
      <c r="L23">
        <v>0.9098485616471611</v>
      </c>
      <c r="M23">
        <v>14.29</v>
      </c>
      <c r="N23">
        <v>6.23</v>
      </c>
    </row>
    <row r="24" spans="1:14">
      <c r="A24" s="1" t="s">
        <v>36</v>
      </c>
      <c r="B24">
        <f>HYPERLINK("https://www.suredividend.com/sure-analysis-BEN/","Franklin Resources, Inc.")</f>
        <v>0</v>
      </c>
      <c r="C24" t="s">
        <v>248</v>
      </c>
      <c r="D24">
        <v>22.95</v>
      </c>
      <c r="E24">
        <v>0.05054466230936819</v>
      </c>
      <c r="F24">
        <v>0.03571428571428559</v>
      </c>
      <c r="G24">
        <v>0.04745176373283</v>
      </c>
      <c r="H24">
        <v>1.139488712188077</v>
      </c>
      <c r="I24">
        <v>11437.295697</v>
      </c>
      <c r="J24">
        <v>6.921207683782148</v>
      </c>
      <c r="K24">
        <v>0.3381272142991326</v>
      </c>
      <c r="L24">
        <v>1.206059254557</v>
      </c>
      <c r="M24">
        <v>36.65</v>
      </c>
      <c r="N24">
        <v>21.46</v>
      </c>
    </row>
    <row r="25" spans="1:14">
      <c r="A25" s="1" t="s">
        <v>37</v>
      </c>
      <c r="B25">
        <f>HYPERLINK("https://www.suredividend.com/sure-analysis-BFS/","Saul Centers, Inc.")</f>
        <v>0</v>
      </c>
      <c r="C25" t="s">
        <v>242</v>
      </c>
      <c r="D25">
        <v>37.14</v>
      </c>
      <c r="E25">
        <v>0.06354334948842218</v>
      </c>
      <c r="F25">
        <v>0.07272727272727253</v>
      </c>
      <c r="G25">
        <v>0.02957115609465299</v>
      </c>
      <c r="H25">
        <v>2.241334047981532</v>
      </c>
      <c r="I25">
        <v>886.931278</v>
      </c>
      <c r="J25">
        <v>21.86282976336028</v>
      </c>
      <c r="K25">
        <v>1.318431792930313</v>
      </c>
      <c r="L25">
        <v>0.7987296514855581</v>
      </c>
      <c r="M25">
        <v>55.52</v>
      </c>
      <c r="N25">
        <v>36.7</v>
      </c>
    </row>
    <row r="26" spans="1:14">
      <c r="A26" s="1" t="s">
        <v>38</v>
      </c>
      <c r="B26">
        <f>HYPERLINK("https://www.suredividend.com/sure-analysis-research-database/","Big 5 Sporting Goods Corp")</f>
        <v>0</v>
      </c>
      <c r="C26" t="s">
        <v>249</v>
      </c>
      <c r="D26">
        <v>11.27</v>
      </c>
      <c r="E26">
        <v>0.08707378992459901</v>
      </c>
      <c r="F26">
        <v>-0.75</v>
      </c>
      <c r="G26">
        <v>0.1075663432482901</v>
      </c>
      <c r="H26">
        <v>0.9813216124502351</v>
      </c>
      <c r="I26">
        <v>249.918899</v>
      </c>
      <c r="J26">
        <v>4.026144590327673</v>
      </c>
      <c r="K26">
        <v>0.3529933857734658</v>
      </c>
      <c r="L26">
        <v>1.213768570531422</v>
      </c>
      <c r="M26">
        <v>44.23</v>
      </c>
      <c r="N26">
        <v>10.18</v>
      </c>
    </row>
    <row r="27" spans="1:14">
      <c r="A27" s="1" t="s">
        <v>39</v>
      </c>
      <c r="B27">
        <f>HYPERLINK("https://www.suredividend.com/sure-analysis-BGS/","B&amp;G Foods, Inc")</f>
        <v>0</v>
      </c>
      <c r="C27" t="s">
        <v>245</v>
      </c>
      <c r="D27">
        <v>15.39</v>
      </c>
      <c r="E27">
        <v>0.1234567901234568</v>
      </c>
      <c r="F27">
        <v>0</v>
      </c>
      <c r="G27">
        <v>0.004264547100649496</v>
      </c>
      <c r="H27">
        <v>1.837543841651482</v>
      </c>
      <c r="I27">
        <v>1102.990158</v>
      </c>
      <c r="J27">
        <v>27.68132705014305</v>
      </c>
      <c r="K27">
        <v>3.131999048323644</v>
      </c>
      <c r="L27">
        <v>0.426533642407422</v>
      </c>
      <c r="M27">
        <v>32.18</v>
      </c>
      <c r="N27">
        <v>15.25</v>
      </c>
    </row>
    <row r="28" spans="1:14">
      <c r="A28" s="1" t="s">
        <v>40</v>
      </c>
      <c r="B28">
        <f>HYPERLINK("https://www.suredividend.com/sure-analysis-research-database/","BGSF Inc")</f>
        <v>0</v>
      </c>
      <c r="C28" t="s">
        <v>243</v>
      </c>
      <c r="D28">
        <v>11.17</v>
      </c>
      <c r="E28">
        <v>0.050213180461897</v>
      </c>
      <c r="F28">
        <v>0.25</v>
      </c>
      <c r="G28">
        <v>-0.09711954855256577</v>
      </c>
      <c r="H28">
        <v>0.56088122575939</v>
      </c>
      <c r="I28">
        <v>117.086241</v>
      </c>
      <c r="J28">
        <v>0</v>
      </c>
      <c r="K28" t="s">
        <v>253</v>
      </c>
      <c r="L28">
        <v>0.456301960545395</v>
      </c>
      <c r="M28">
        <v>15.14</v>
      </c>
      <c r="N28">
        <v>11.11</v>
      </c>
    </row>
    <row r="29" spans="1:14">
      <c r="A29" s="1" t="s">
        <v>41</v>
      </c>
      <c r="B29">
        <f>HYPERLINK("https://www.suredividend.com/sure-analysis-BIG/","Big Lots Inc")</f>
        <v>0</v>
      </c>
      <c r="C29" t="s">
        <v>245</v>
      </c>
      <c r="D29">
        <v>17.45</v>
      </c>
      <c r="E29">
        <v>0.06876790830945559</v>
      </c>
      <c r="F29">
        <v>0</v>
      </c>
      <c r="G29">
        <v>0.03713728933664817</v>
      </c>
      <c r="H29">
        <v>1.178667459762283</v>
      </c>
      <c r="I29">
        <v>505.035981</v>
      </c>
      <c r="J29" t="s">
        <v>253</v>
      </c>
      <c r="K29" t="s">
        <v>253</v>
      </c>
      <c r="L29">
        <v>1.311243047370103</v>
      </c>
      <c r="M29">
        <v>50.03</v>
      </c>
      <c r="N29">
        <v>15.19</v>
      </c>
    </row>
    <row r="30" spans="1:14">
      <c r="A30" s="1" t="s">
        <v>42</v>
      </c>
      <c r="B30">
        <f>HYPERLINK("https://www.suredividend.com/sure-analysis-BRX/","Brixmor Property Group Inc")</f>
        <v>0</v>
      </c>
      <c r="C30" t="s">
        <v>242</v>
      </c>
      <c r="D30">
        <v>18.97</v>
      </c>
      <c r="E30">
        <v>0.05060622034791776</v>
      </c>
      <c r="H30">
        <v>0.9428519290024451</v>
      </c>
      <c r="I30">
        <v>5684.721234</v>
      </c>
      <c r="J30">
        <v>19.34137840368814</v>
      </c>
      <c r="K30">
        <v>0.9621919879604501</v>
      </c>
      <c r="L30">
        <v>0.994662124262323</v>
      </c>
      <c r="M30">
        <v>26.52</v>
      </c>
      <c r="N30">
        <v>17.39</v>
      </c>
    </row>
    <row r="31" spans="1:14">
      <c r="A31" s="1" t="s">
        <v>43</v>
      </c>
      <c r="B31">
        <f>HYPERLINK("https://www.suredividend.com/sure-analysis-BXMT/","Blackstone Mortgage Trust Inc")</f>
        <v>0</v>
      </c>
      <c r="C31" t="s">
        <v>242</v>
      </c>
      <c r="D31">
        <v>23.1</v>
      </c>
      <c r="E31">
        <v>0.1073593073593073</v>
      </c>
      <c r="F31">
        <v>0</v>
      </c>
      <c r="G31">
        <v>0</v>
      </c>
      <c r="H31">
        <v>2.398104867026767</v>
      </c>
      <c r="I31">
        <v>3933.861832</v>
      </c>
      <c r="J31">
        <v>9.819115828950686</v>
      </c>
      <c r="K31">
        <v>1.007607086986037</v>
      </c>
      <c r="L31">
        <v>0.7811164405788521</v>
      </c>
      <c r="M31">
        <v>31.27</v>
      </c>
      <c r="N31">
        <v>22.94</v>
      </c>
    </row>
    <row r="32" spans="1:14">
      <c r="A32" s="1" t="s">
        <v>44</v>
      </c>
      <c r="B32">
        <f>HYPERLINK("https://www.suredividend.com/sure-analysis-BXP/","Boston Properties, Inc.")</f>
        <v>0</v>
      </c>
      <c r="C32" t="s">
        <v>242</v>
      </c>
      <c r="D32">
        <v>73.42</v>
      </c>
      <c r="E32">
        <v>0.05339144647235086</v>
      </c>
      <c r="F32">
        <v>0</v>
      </c>
      <c r="G32">
        <v>0.04142312668144399</v>
      </c>
      <c r="H32">
        <v>3.854512651973005</v>
      </c>
      <c r="I32">
        <v>11507.460206</v>
      </c>
      <c r="J32">
        <v>16.97981774848978</v>
      </c>
      <c r="K32">
        <v>0.9177411076126202</v>
      </c>
      <c r="L32">
        <v>0.8321764650673551</v>
      </c>
      <c r="M32">
        <v>129.32</v>
      </c>
      <c r="N32">
        <v>72.37</v>
      </c>
    </row>
    <row r="33" spans="1:14">
      <c r="A33" s="1" t="s">
        <v>45</v>
      </c>
      <c r="B33">
        <f>HYPERLINK("https://www.suredividend.com/sure-analysis-research-database/","Cato Corp.")</f>
        <v>0</v>
      </c>
      <c r="C33" t="s">
        <v>249</v>
      </c>
      <c r="D33">
        <v>9.609999999999999</v>
      </c>
      <c r="E33">
        <v>0.069161228043256</v>
      </c>
      <c r="H33">
        <v>0.664639401495693</v>
      </c>
      <c r="I33">
        <v>186.596524</v>
      </c>
      <c r="J33">
        <v>5.345533111410319</v>
      </c>
      <c r="K33">
        <v>0.4028117584822382</v>
      </c>
      <c r="L33">
        <v>0.82526067099928</v>
      </c>
      <c r="M33">
        <v>18.85</v>
      </c>
      <c r="N33">
        <v>9.07</v>
      </c>
    </row>
    <row r="34" spans="1:14">
      <c r="A34" s="1" t="s">
        <v>46</v>
      </c>
      <c r="B34">
        <f>HYPERLINK("https://www.suredividend.com/sure-analysis-CBRL/","Cracker Barrel Old Country Store Inc")</f>
        <v>0</v>
      </c>
      <c r="C34" t="s">
        <v>249</v>
      </c>
      <c r="D34">
        <v>95.01000000000001</v>
      </c>
      <c r="E34">
        <v>0.05473108093884854</v>
      </c>
      <c r="H34">
        <v>5.102306124830249</v>
      </c>
      <c r="I34">
        <v>2105.503594</v>
      </c>
      <c r="J34">
        <v>15.96529870814377</v>
      </c>
      <c r="K34">
        <v>0.8998776234268516</v>
      </c>
      <c r="L34">
        <v>1.064451004001388</v>
      </c>
      <c r="M34">
        <v>144.1</v>
      </c>
      <c r="N34">
        <v>80.68000000000001</v>
      </c>
    </row>
    <row r="35" spans="1:14">
      <c r="A35" s="1" t="s">
        <v>47</v>
      </c>
      <c r="B35">
        <f>HYPERLINK("https://www.suredividend.com/sure-analysis-CCOI/","Cogent Communications Holdings Inc")</f>
        <v>0</v>
      </c>
      <c r="C35" t="s">
        <v>244</v>
      </c>
      <c r="D35">
        <v>52.77</v>
      </c>
      <c r="E35">
        <v>0.06859958309645632</v>
      </c>
      <c r="F35">
        <v>0.1242236024844721</v>
      </c>
      <c r="G35">
        <v>0.1352237498765039</v>
      </c>
      <c r="H35">
        <v>3.395994778144467</v>
      </c>
      <c r="I35">
        <v>2533.719466</v>
      </c>
      <c r="J35">
        <v>57.41750058556926</v>
      </c>
      <c r="K35">
        <v>3.637916205832316</v>
      </c>
      <c r="L35">
        <v>0.717119394798145</v>
      </c>
      <c r="M35">
        <v>76.63</v>
      </c>
      <c r="N35">
        <v>49.02</v>
      </c>
    </row>
    <row r="36" spans="1:14">
      <c r="A36" s="1" t="s">
        <v>48</v>
      </c>
      <c r="B36">
        <f>HYPERLINK("https://www.suredividend.com/sure-analysis-CHCT/","Community Healthcare Trust Inc")</f>
        <v>0</v>
      </c>
      <c r="C36" t="s">
        <v>242</v>
      </c>
      <c r="D36">
        <v>31.97</v>
      </c>
      <c r="E36">
        <v>0.05536440412887082</v>
      </c>
      <c r="F36">
        <v>0.02312138728323698</v>
      </c>
      <c r="G36">
        <v>0.02297079677433556</v>
      </c>
      <c r="H36">
        <v>1.725974743785457</v>
      </c>
      <c r="I36">
        <v>802.423214</v>
      </c>
      <c r="J36">
        <v>40.08107963636364</v>
      </c>
      <c r="K36">
        <v>2.030319660963954</v>
      </c>
      <c r="L36">
        <v>0.5700162718324231</v>
      </c>
      <c r="M36">
        <v>47.16</v>
      </c>
      <c r="N36">
        <v>30.38</v>
      </c>
    </row>
    <row r="37" spans="1:14">
      <c r="A37" s="1" t="s">
        <v>49</v>
      </c>
      <c r="B37">
        <f>HYPERLINK("https://www.suredividend.com/sure-analysis-research-database/","Chesapeake Energy Corp.")</f>
        <v>0</v>
      </c>
      <c r="C37" t="s">
        <v>247</v>
      </c>
      <c r="D37">
        <v>101.65</v>
      </c>
      <c r="E37">
        <v>0.067136862984103</v>
      </c>
      <c r="H37">
        <v>6.824462122334115</v>
      </c>
      <c r="I37">
        <v>12284.374038</v>
      </c>
      <c r="J37">
        <v>0</v>
      </c>
      <c r="K37" t="s">
        <v>253</v>
      </c>
      <c r="L37">
        <v>0.772642617437984</v>
      </c>
      <c r="M37">
        <v>105.93</v>
      </c>
      <c r="N37">
        <v>55.81</v>
      </c>
    </row>
    <row r="38" spans="1:14">
      <c r="A38" s="1" t="s">
        <v>50</v>
      </c>
      <c r="B38">
        <f>HYPERLINK("https://www.suredividend.com/sure-analysis-research-database/","Cherry Hill Mortgage Investment Corporation")</f>
        <v>0</v>
      </c>
      <c r="C38" t="s">
        <v>242</v>
      </c>
      <c r="D38">
        <v>4.93</v>
      </c>
      <c r="E38">
        <v>0.205712141550887</v>
      </c>
      <c r="F38">
        <v>0</v>
      </c>
      <c r="G38">
        <v>-0.1123668018056081</v>
      </c>
      <c r="H38">
        <v>1.014160857845873</v>
      </c>
      <c r="I38">
        <v>96.864369</v>
      </c>
      <c r="J38">
        <v>16.17641430360721</v>
      </c>
      <c r="K38">
        <v>3.069494121809543</v>
      </c>
      <c r="L38">
        <v>0.7069646345585681</v>
      </c>
      <c r="M38">
        <v>7.94</v>
      </c>
      <c r="N38">
        <v>4.61</v>
      </c>
    </row>
    <row r="39" spans="1:14">
      <c r="A39" s="1" t="s">
        <v>51</v>
      </c>
      <c r="B39">
        <f>HYPERLINK("https://www.suredividend.com/sure-analysis-CIM/","Chimera Investment Corp")</f>
        <v>0</v>
      </c>
      <c r="C39" t="s">
        <v>242</v>
      </c>
      <c r="D39">
        <v>5.47</v>
      </c>
      <c r="E39">
        <v>0.2413162705667276</v>
      </c>
      <c r="F39">
        <v>-0.303030303030303</v>
      </c>
      <c r="G39">
        <v>-0.1438466381942645</v>
      </c>
      <c r="H39">
        <v>1.151690780560823</v>
      </c>
      <c r="I39">
        <v>1267.67937</v>
      </c>
      <c r="J39" t="s">
        <v>253</v>
      </c>
      <c r="K39" t="s">
        <v>253</v>
      </c>
      <c r="L39">
        <v>1.10111656024261</v>
      </c>
      <c r="M39">
        <v>14.9</v>
      </c>
      <c r="N39">
        <v>4.94</v>
      </c>
    </row>
    <row r="40" spans="1:14">
      <c r="A40" s="1" t="s">
        <v>52</v>
      </c>
      <c r="B40">
        <f>HYPERLINK("https://www.suredividend.com/sure-analysis-CIO/","City Office REIT Inc")</f>
        <v>0</v>
      </c>
      <c r="C40" t="s">
        <v>242</v>
      </c>
      <c r="D40">
        <v>9.300000000000001</v>
      </c>
      <c r="E40">
        <v>0.08602150537634408</v>
      </c>
      <c r="F40">
        <v>0.3333333333333335</v>
      </c>
      <c r="G40">
        <v>-0.03173902863120104</v>
      </c>
      <c r="H40">
        <v>0.779368086156435</v>
      </c>
      <c r="I40">
        <v>386.627691</v>
      </c>
      <c r="J40">
        <v>0.8517623145302531</v>
      </c>
      <c r="K40">
        <v>0.07640863589768972</v>
      </c>
      <c r="L40">
        <v>0.8859992214412691</v>
      </c>
      <c r="M40">
        <v>20.48</v>
      </c>
      <c r="N40">
        <v>9.279999999999999</v>
      </c>
    </row>
    <row r="41" spans="1:14">
      <c r="A41" s="1" t="s">
        <v>53</v>
      </c>
      <c r="B41">
        <f>HYPERLINK("https://www.suredividend.com/sure-analysis-research-database/","Compx International, Inc.")</f>
        <v>0</v>
      </c>
      <c r="C41" t="s">
        <v>243</v>
      </c>
      <c r="D41">
        <v>17.26</v>
      </c>
      <c r="E41">
        <v>0.051652645587049</v>
      </c>
      <c r="F41">
        <v>0.25</v>
      </c>
      <c r="G41">
        <v>0.3797296614612149</v>
      </c>
      <c r="H41">
        <v>0.8915246628324771</v>
      </c>
      <c r="I41">
        <v>212.42153</v>
      </c>
      <c r="J41">
        <v>11.53023556532595</v>
      </c>
      <c r="K41">
        <v>0.5983386998875685</v>
      </c>
      <c r="L41">
        <v>0.656459595343411</v>
      </c>
      <c r="M41">
        <v>26.74</v>
      </c>
      <c r="N41">
        <v>16.01</v>
      </c>
    </row>
    <row r="42" spans="1:14">
      <c r="A42" s="1" t="s">
        <v>54</v>
      </c>
      <c r="B42">
        <f>HYPERLINK("https://www.suredividend.com/sure-analysis-research-database/","Citizens Holding Co")</f>
        <v>0</v>
      </c>
      <c r="C42" t="s">
        <v>248</v>
      </c>
      <c r="D42">
        <v>14.87</v>
      </c>
      <c r="E42">
        <v>0.06319855293780001</v>
      </c>
      <c r="F42">
        <v>0</v>
      </c>
      <c r="G42">
        <v>0</v>
      </c>
      <c r="H42">
        <v>0.9403944677144701</v>
      </c>
      <c r="I42">
        <v>83.381122</v>
      </c>
      <c r="J42">
        <v>0</v>
      </c>
      <c r="K42" t="s">
        <v>253</v>
      </c>
      <c r="M42">
        <v>21.15</v>
      </c>
      <c r="N42">
        <v>14.83</v>
      </c>
    </row>
    <row r="43" spans="1:14">
      <c r="A43" s="1" t="s">
        <v>55</v>
      </c>
      <c r="B43">
        <f>HYPERLINK("https://www.suredividend.com/sure-analysis-CLPR/","Clipper Realty Inc")</f>
        <v>0</v>
      </c>
      <c r="C43" t="s">
        <v>242</v>
      </c>
      <c r="D43">
        <v>6.9</v>
      </c>
      <c r="E43">
        <v>0.05507246376811594</v>
      </c>
      <c r="F43">
        <v>0</v>
      </c>
      <c r="G43">
        <v>0</v>
      </c>
      <c r="H43">
        <v>0.374055893044165</v>
      </c>
      <c r="I43">
        <v>110.836273</v>
      </c>
      <c r="J43">
        <v>0</v>
      </c>
      <c r="K43" t="s">
        <v>253</v>
      </c>
      <c r="L43">
        <v>0.748503284774473</v>
      </c>
      <c r="M43">
        <v>10.09</v>
      </c>
      <c r="N43">
        <v>6.84</v>
      </c>
    </row>
    <row r="44" spans="1:14">
      <c r="A44" s="1" t="s">
        <v>56</v>
      </c>
      <c r="B44">
        <f>HYPERLINK("https://www.suredividend.com/sure-analysis-research-database/","Capstead Mortgage Corp.")</f>
        <v>0</v>
      </c>
      <c r="C44" t="s">
        <v>242</v>
      </c>
      <c r="D44">
        <v>6.5</v>
      </c>
      <c r="E44">
        <v>0.077874537735778</v>
      </c>
      <c r="H44">
        <v>0.506184495282563</v>
      </c>
      <c r="I44">
        <v>629.69114</v>
      </c>
      <c r="J44">
        <v>9.350645065486621</v>
      </c>
      <c r="K44">
        <v>0.7213688118605716</v>
      </c>
      <c r="L44">
        <v>0.6896066183388661</v>
      </c>
      <c r="M44">
        <v>6.95</v>
      </c>
      <c r="N44">
        <v>4.64</v>
      </c>
    </row>
    <row r="45" spans="1:14">
      <c r="A45" s="1" t="s">
        <v>57</v>
      </c>
      <c r="B45">
        <f>HYPERLINK("https://www.suredividend.com/sure-analysis-research-database/","Cohen &amp; Company Inc")</f>
        <v>0</v>
      </c>
      <c r="C45" t="s">
        <v>248</v>
      </c>
      <c r="D45">
        <v>9.880000000000001</v>
      </c>
      <c r="E45">
        <v>0.172050555772226</v>
      </c>
      <c r="H45">
        <v>1.699859491029594</v>
      </c>
      <c r="I45">
        <v>15.298044</v>
      </c>
      <c r="J45" t="s">
        <v>253</v>
      </c>
      <c r="K45" t="s">
        <v>253</v>
      </c>
      <c r="M45">
        <v>22.44</v>
      </c>
      <c r="N45">
        <v>8.109999999999999</v>
      </c>
    </row>
    <row r="46" spans="1:14">
      <c r="A46" s="1" t="s">
        <v>58</v>
      </c>
      <c r="B46">
        <f>HYPERLINK("https://www.suredividend.com/sure-analysis-CORR/","CorEnergy Infrastructure Trust Inc")</f>
        <v>0</v>
      </c>
      <c r="C46" t="s">
        <v>242</v>
      </c>
      <c r="D46">
        <v>1.76</v>
      </c>
      <c r="E46">
        <v>0.1136363636363636</v>
      </c>
      <c r="F46">
        <v>0</v>
      </c>
      <c r="G46">
        <v>-0.418189240847312</v>
      </c>
      <c r="H46">
        <v>0.194390155186691</v>
      </c>
      <c r="I46">
        <v>26.507108</v>
      </c>
      <c r="J46">
        <v>0</v>
      </c>
      <c r="K46" t="s">
        <v>253</v>
      </c>
      <c r="L46">
        <v>1.133476250928065</v>
      </c>
      <c r="M46">
        <v>5.15</v>
      </c>
      <c r="N46">
        <v>1.56</v>
      </c>
    </row>
    <row r="47" spans="1:14">
      <c r="A47" s="1" t="s">
        <v>59</v>
      </c>
      <c r="B47">
        <f>HYPERLINK("https://www.suredividend.com/sure-analysis-research-database/","Crown Crafts, Inc.")</f>
        <v>0</v>
      </c>
      <c r="C47" t="s">
        <v>249</v>
      </c>
      <c r="D47">
        <v>5.91</v>
      </c>
      <c r="E47">
        <v>0.053091734853491</v>
      </c>
      <c r="F47">
        <v>0</v>
      </c>
      <c r="G47">
        <v>0</v>
      </c>
      <c r="H47">
        <v>0.313772152984136</v>
      </c>
      <c r="I47">
        <v>59.51224</v>
      </c>
      <c r="J47">
        <v>0</v>
      </c>
      <c r="K47" t="s">
        <v>253</v>
      </c>
      <c r="L47">
        <v>0.171858542643941</v>
      </c>
      <c r="M47">
        <v>7.36</v>
      </c>
      <c r="N47">
        <v>5.69</v>
      </c>
    </row>
    <row r="48" spans="1:14">
      <c r="A48" s="1" t="s">
        <v>60</v>
      </c>
      <c r="B48">
        <f>HYPERLINK("https://www.suredividend.com/sure-analysis-CTO/","CTO Realty Growth Inc")</f>
        <v>0</v>
      </c>
      <c r="C48" t="s">
        <v>242</v>
      </c>
      <c r="D48">
        <v>17.84</v>
      </c>
      <c r="E48">
        <v>0.08520179372197309</v>
      </c>
      <c r="F48">
        <v>-0.62</v>
      </c>
      <c r="G48">
        <v>0.4465267498881476</v>
      </c>
      <c r="H48">
        <v>1.41005779244806</v>
      </c>
      <c r="I48">
        <v>326.782024</v>
      </c>
      <c r="J48">
        <v>14.47026628525882</v>
      </c>
      <c r="K48">
        <v>1.110281726337055</v>
      </c>
      <c r="L48">
        <v>0.5727669457562881</v>
      </c>
      <c r="M48">
        <v>22.65</v>
      </c>
      <c r="N48">
        <v>16.37</v>
      </c>
    </row>
    <row r="49" spans="1:14">
      <c r="A49" s="1" t="s">
        <v>61</v>
      </c>
      <c r="B49">
        <f>HYPERLINK("https://www.suredividend.com/sure-analysis-CTRE/","CareTrust REIT Inc")</f>
        <v>0</v>
      </c>
      <c r="C49" t="s">
        <v>242</v>
      </c>
      <c r="D49">
        <v>17.54</v>
      </c>
      <c r="E49">
        <v>0.06271379703534778</v>
      </c>
      <c r="F49">
        <v>0.03773584905660377</v>
      </c>
      <c r="G49">
        <v>0.08251068824981633</v>
      </c>
      <c r="H49">
        <v>0.5458463812916591</v>
      </c>
      <c r="I49">
        <v>1701.884135</v>
      </c>
      <c r="J49">
        <v>0</v>
      </c>
      <c r="K49" t="s">
        <v>253</v>
      </c>
      <c r="M49">
        <v>22.24</v>
      </c>
      <c r="N49">
        <v>15.2</v>
      </c>
    </row>
    <row r="50" spans="1:14">
      <c r="A50" s="1" t="s">
        <v>62</v>
      </c>
      <c r="B50">
        <f>HYPERLINK("https://www.suredividend.com/sure-analysis-research-database/","Culp Inc.")</f>
        <v>0</v>
      </c>
      <c r="C50" t="s">
        <v>249</v>
      </c>
      <c r="D50">
        <v>4.4</v>
      </c>
      <c r="E50">
        <v>0.051887989699829</v>
      </c>
      <c r="H50">
        <v>0.22830715467925</v>
      </c>
      <c r="I50">
        <v>54.009058</v>
      </c>
      <c r="J50" t="s">
        <v>253</v>
      </c>
      <c r="K50" t="s">
        <v>253</v>
      </c>
      <c r="L50">
        <v>0.365033745251909</v>
      </c>
      <c r="M50">
        <v>13.94</v>
      </c>
      <c r="N50">
        <v>4.04</v>
      </c>
    </row>
    <row r="51" spans="1:14">
      <c r="A51" s="1" t="s">
        <v>63</v>
      </c>
      <c r="B51">
        <f>HYPERLINK("https://www.suredividend.com/sure-analysis-research-database/","CURO Group Holdings Corp")</f>
        <v>0</v>
      </c>
      <c r="C51" t="s">
        <v>248</v>
      </c>
      <c r="D51">
        <v>4.59</v>
      </c>
      <c r="E51">
        <v>0.09406593902426101</v>
      </c>
      <c r="H51">
        <v>0.4317626601213581</v>
      </c>
      <c r="I51">
        <v>185.202273</v>
      </c>
      <c r="J51" t="s">
        <v>253</v>
      </c>
      <c r="K51" t="s">
        <v>253</v>
      </c>
      <c r="L51">
        <v>1.520528665597704</v>
      </c>
      <c r="M51">
        <v>19.42</v>
      </c>
      <c r="N51">
        <v>4.01</v>
      </c>
    </row>
    <row r="52" spans="1:14">
      <c r="A52" s="1" t="s">
        <v>64</v>
      </c>
      <c r="B52">
        <f>HYPERLINK("https://www.suredividend.com/sure-analysis-CUZ/","Cousins Properties Inc.")</f>
        <v>0</v>
      </c>
      <c r="C52" t="s">
        <v>242</v>
      </c>
      <c r="D52">
        <v>22.92</v>
      </c>
      <c r="E52">
        <v>0.05584642233856893</v>
      </c>
      <c r="F52">
        <v>0.032258064516129</v>
      </c>
      <c r="G52">
        <v>0.3976542375431587</v>
      </c>
      <c r="H52">
        <v>1.254857085526896</v>
      </c>
      <c r="I52">
        <v>3470.873721</v>
      </c>
      <c r="J52">
        <v>12.24903292473505</v>
      </c>
      <c r="K52">
        <v>0.6604510976457348</v>
      </c>
      <c r="L52">
        <v>0.7926084044640931</v>
      </c>
      <c r="M52">
        <v>41.51</v>
      </c>
      <c r="N52">
        <v>22.41</v>
      </c>
    </row>
    <row r="53" spans="1:14">
      <c r="A53" s="1" t="s">
        <v>65</v>
      </c>
      <c r="B53">
        <f>HYPERLINK("https://www.suredividend.com/sure-analysis-CWH/","Camping World Holdings Inc")</f>
        <v>0</v>
      </c>
      <c r="C53" t="s">
        <v>249</v>
      </c>
      <c r="D53">
        <v>26.79</v>
      </c>
      <c r="E53">
        <v>0.0933184023889511</v>
      </c>
      <c r="F53">
        <v>0.25</v>
      </c>
      <c r="G53">
        <v>0.5355847386831107</v>
      </c>
      <c r="H53">
        <v>2.305666588327998</v>
      </c>
      <c r="I53">
        <v>1121.234047</v>
      </c>
      <c r="J53">
        <v>4.751152781958711</v>
      </c>
      <c r="K53">
        <v>0.7510314619960905</v>
      </c>
      <c r="L53">
        <v>1.182000384499069</v>
      </c>
      <c r="M53">
        <v>43.33</v>
      </c>
      <c r="N53">
        <v>20.45</v>
      </c>
    </row>
    <row r="54" spans="1:14">
      <c r="A54" s="1" t="s">
        <v>66</v>
      </c>
      <c r="B54">
        <f>HYPERLINK("https://www.suredividend.com/sure-analysis-DEA/","Easterly Government Properties Inc")</f>
        <v>0</v>
      </c>
      <c r="C54" t="s">
        <v>242</v>
      </c>
      <c r="D54">
        <v>15.12</v>
      </c>
      <c r="E54">
        <v>0.07010582010582012</v>
      </c>
      <c r="F54">
        <v>0</v>
      </c>
      <c r="G54">
        <v>0.003816904892658401</v>
      </c>
      <c r="H54">
        <v>1.038149466746484</v>
      </c>
      <c r="I54">
        <v>1373.147325</v>
      </c>
      <c r="J54">
        <v>47.53183996123092</v>
      </c>
      <c r="K54">
        <v>3.17379843089723</v>
      </c>
      <c r="L54">
        <v>0.3602608447371251</v>
      </c>
      <c r="M54">
        <v>22.7</v>
      </c>
      <c r="N54">
        <v>14.8</v>
      </c>
    </row>
    <row r="55" spans="1:14">
      <c r="A55" s="1" t="s">
        <v>67</v>
      </c>
      <c r="B55">
        <f>HYPERLINK("https://www.suredividend.com/sure-analysis-DEI/","Douglas Emmett Inc")</f>
        <v>0</v>
      </c>
      <c r="C55" t="s">
        <v>242</v>
      </c>
      <c r="D55">
        <v>17.23</v>
      </c>
      <c r="E55">
        <v>0.06500290191526407</v>
      </c>
      <c r="F55">
        <v>0</v>
      </c>
      <c r="G55">
        <v>0.02292455662603032</v>
      </c>
      <c r="H55">
        <v>1.09835411372415</v>
      </c>
      <c r="I55">
        <v>3028.760681</v>
      </c>
      <c r="J55">
        <v>35.02793760058751</v>
      </c>
      <c r="K55">
        <v>2.230613553460906</v>
      </c>
      <c r="L55">
        <v>0.882380274404815</v>
      </c>
      <c r="M55">
        <v>35.67</v>
      </c>
      <c r="N55">
        <v>16.79</v>
      </c>
    </row>
    <row r="56" spans="1:14">
      <c r="A56" s="1" t="s">
        <v>68</v>
      </c>
      <c r="B56">
        <f>HYPERLINK("https://www.suredividend.com/sure-analysis-research-database/","Deluxe Corp.")</f>
        <v>0</v>
      </c>
      <c r="C56" t="s">
        <v>244</v>
      </c>
      <c r="D56">
        <v>17.22</v>
      </c>
      <c r="E56">
        <v>0.068445498731943</v>
      </c>
      <c r="F56">
        <v>0</v>
      </c>
      <c r="G56">
        <v>0</v>
      </c>
      <c r="H56">
        <v>1.178631488164062</v>
      </c>
      <c r="I56">
        <v>741.929038</v>
      </c>
      <c r="J56">
        <v>12.81950821943844</v>
      </c>
      <c r="K56">
        <v>0.8795757374358671</v>
      </c>
      <c r="L56">
        <v>0.8517908397460011</v>
      </c>
      <c r="M56">
        <v>37.09</v>
      </c>
      <c r="N56">
        <v>16.15</v>
      </c>
    </row>
    <row r="57" spans="1:14">
      <c r="A57" s="1" t="s">
        <v>69</v>
      </c>
      <c r="B57">
        <f>HYPERLINK("https://www.suredividend.com/sure-analysis-DOC/","Physicians Realty Trust")</f>
        <v>0</v>
      </c>
      <c r="C57" t="s">
        <v>242</v>
      </c>
      <c r="D57">
        <v>14.17</v>
      </c>
      <c r="E57">
        <v>0.06492589978828511</v>
      </c>
      <c r="F57">
        <v>0</v>
      </c>
      <c r="G57">
        <v>0</v>
      </c>
      <c r="H57">
        <v>0.900642062953355</v>
      </c>
      <c r="I57">
        <v>3206.965821</v>
      </c>
      <c r="J57">
        <v>40.77981995422235</v>
      </c>
      <c r="K57">
        <v>2.661471817238047</v>
      </c>
      <c r="L57">
        <v>0.4637003709674281</v>
      </c>
      <c r="M57">
        <v>18.34</v>
      </c>
      <c r="N57">
        <v>14.1</v>
      </c>
    </row>
    <row r="58" spans="1:14">
      <c r="A58" s="1" t="s">
        <v>70</v>
      </c>
      <c r="B58">
        <f>HYPERLINK("https://www.suredividend.com/sure-analysis-DOW/","Dow Inc")</f>
        <v>0</v>
      </c>
      <c r="C58" t="s">
        <v>250</v>
      </c>
      <c r="D58">
        <v>45.52</v>
      </c>
      <c r="E58">
        <v>0.06151142355008787</v>
      </c>
      <c r="H58">
        <v>2.750151549888549</v>
      </c>
      <c r="I58">
        <v>32690.983553</v>
      </c>
      <c r="J58">
        <v>4.916676726280644</v>
      </c>
      <c r="K58">
        <v>0.3065943756843421</v>
      </c>
      <c r="L58">
        <v>0.72999698038942</v>
      </c>
      <c r="M58">
        <v>70.19</v>
      </c>
      <c r="N58">
        <v>43.04</v>
      </c>
    </row>
    <row r="59" spans="1:14">
      <c r="A59" s="1" t="s">
        <v>71</v>
      </c>
      <c r="B59">
        <f>HYPERLINK("https://www.suredividend.com/sure-analysis-DVN/","Devon Energy Corp.")</f>
        <v>0</v>
      </c>
      <c r="C59" t="s">
        <v>247</v>
      </c>
      <c r="D59">
        <v>72.23999999999999</v>
      </c>
      <c r="E59">
        <v>0.06658361018826135</v>
      </c>
      <c r="F59">
        <v>0.6363636363636362</v>
      </c>
      <c r="G59">
        <v>0.1486983549970351</v>
      </c>
      <c r="H59">
        <v>3.238331317173311</v>
      </c>
      <c r="I59">
        <v>47302.752</v>
      </c>
      <c r="J59">
        <v>9.084454004225082</v>
      </c>
      <c r="K59">
        <v>0.4114779310258337</v>
      </c>
      <c r="L59">
        <v>0.9835578864280211</v>
      </c>
      <c r="M59">
        <v>77.90000000000001</v>
      </c>
      <c r="N59">
        <v>34.3</v>
      </c>
    </row>
    <row r="60" spans="1:14">
      <c r="A60" s="1" t="s">
        <v>72</v>
      </c>
      <c r="B60">
        <f>HYPERLINK("https://www.suredividend.com/sure-analysis-DX/","Dynex Capital, Inc.")</f>
        <v>0</v>
      </c>
      <c r="C60" t="s">
        <v>242</v>
      </c>
      <c r="D60">
        <v>11.69</v>
      </c>
      <c r="E60">
        <v>0.1334473909324209</v>
      </c>
      <c r="F60">
        <v>0</v>
      </c>
      <c r="G60">
        <v>0</v>
      </c>
      <c r="H60">
        <v>1.491232134243479</v>
      </c>
      <c r="I60">
        <v>520.405378</v>
      </c>
      <c r="J60">
        <v>3.117263846282863</v>
      </c>
      <c r="K60">
        <v>0.332864315679348</v>
      </c>
      <c r="L60">
        <v>0.6671789801644941</v>
      </c>
      <c r="M60">
        <v>16.77</v>
      </c>
      <c r="N60">
        <v>11.29</v>
      </c>
    </row>
    <row r="61" spans="1:14">
      <c r="A61" s="1" t="s">
        <v>73</v>
      </c>
      <c r="B61">
        <f>HYPERLINK("https://www.suredividend.com/sure-analysis-EARN/","Ellington Residential Mortgage REIT")</f>
        <v>0</v>
      </c>
      <c r="C61" t="s">
        <v>242</v>
      </c>
      <c r="D61">
        <v>6.31</v>
      </c>
      <c r="E61">
        <v>0.1521394611727417</v>
      </c>
      <c r="F61">
        <v>0</v>
      </c>
      <c r="G61">
        <v>-0.2216294584488292</v>
      </c>
      <c r="H61">
        <v>1.036511858670223</v>
      </c>
      <c r="I61">
        <v>82.530976</v>
      </c>
      <c r="J61">
        <v>0</v>
      </c>
      <c r="K61" t="s">
        <v>253</v>
      </c>
      <c r="L61">
        <v>0.745041665859686</v>
      </c>
      <c r="M61">
        <v>11.05</v>
      </c>
      <c r="N61">
        <v>5.7</v>
      </c>
    </row>
    <row r="62" spans="1:14">
      <c r="A62" s="1" t="s">
        <v>74</v>
      </c>
      <c r="B62">
        <f>HYPERLINK("https://www.suredividend.com/sure-analysis-research-database/","Educational Development Corp.")</f>
        <v>0</v>
      </c>
      <c r="C62" t="s">
        <v>244</v>
      </c>
      <c r="D62">
        <v>2.49</v>
      </c>
      <c r="E62">
        <v>0.07978712783759201</v>
      </c>
      <c r="H62">
        <v>0.198669948315604</v>
      </c>
      <c r="I62">
        <v>21.660107</v>
      </c>
      <c r="J62">
        <v>0</v>
      </c>
      <c r="K62" t="s">
        <v>253</v>
      </c>
      <c r="L62">
        <v>0.270324957322812</v>
      </c>
      <c r="M62">
        <v>10.07</v>
      </c>
      <c r="N62">
        <v>2.39</v>
      </c>
    </row>
    <row r="63" spans="1:14">
      <c r="A63" s="1" t="s">
        <v>75</v>
      </c>
      <c r="B63">
        <f>HYPERLINK("https://www.suredividend.com/sure-analysis-EFC/","Ellington Financial Inc")</f>
        <v>0</v>
      </c>
      <c r="C63" t="s">
        <v>248</v>
      </c>
      <c r="D63">
        <v>11.7</v>
      </c>
      <c r="E63">
        <v>0.1538461538461539</v>
      </c>
      <c r="F63">
        <v>0</v>
      </c>
      <c r="G63">
        <v>0.08447177119769855</v>
      </c>
      <c r="H63">
        <v>1.705927558495042</v>
      </c>
      <c r="I63">
        <v>702.537767</v>
      </c>
      <c r="J63">
        <v>0</v>
      </c>
      <c r="K63" t="s">
        <v>253</v>
      </c>
      <c r="L63">
        <v>0.79851234631136</v>
      </c>
      <c r="M63">
        <v>16.95</v>
      </c>
      <c r="N63">
        <v>10.81</v>
      </c>
    </row>
    <row r="64" spans="1:14">
      <c r="A64" s="1" t="s">
        <v>76</v>
      </c>
      <c r="B64">
        <f>HYPERLINK("https://www.suredividend.com/sure-analysis-research-database/","Eagle Bulk Shipping Inc")</f>
        <v>0</v>
      </c>
      <c r="C64" t="s">
        <v>243</v>
      </c>
      <c r="D64">
        <v>48.46</v>
      </c>
      <c r="E64">
        <v>0.161525347659267</v>
      </c>
      <c r="H64">
        <v>7.827518347568116</v>
      </c>
      <c r="I64">
        <v>663.479768</v>
      </c>
      <c r="J64">
        <v>2.117379042469916</v>
      </c>
      <c r="K64">
        <v>0.4447453606572793</v>
      </c>
      <c r="L64">
        <v>0.455690365188181</v>
      </c>
      <c r="M64">
        <v>75.63</v>
      </c>
      <c r="N64">
        <v>32.61</v>
      </c>
    </row>
    <row r="65" spans="1:14">
      <c r="A65" s="1" t="s">
        <v>77</v>
      </c>
      <c r="B65">
        <f>HYPERLINK("https://www.suredividend.com/sure-analysis-EPR/","EPR Properties")</f>
        <v>0</v>
      </c>
      <c r="C65" t="s">
        <v>242</v>
      </c>
      <c r="D65">
        <v>36.58</v>
      </c>
      <c r="E65">
        <v>0.09021323127392017</v>
      </c>
      <c r="F65">
        <v>0</v>
      </c>
      <c r="G65">
        <v>-0.06014623565001131</v>
      </c>
      <c r="H65">
        <v>3.078075102374066</v>
      </c>
      <c r="I65">
        <v>2744.036116</v>
      </c>
      <c r="J65">
        <v>20.22998862063373</v>
      </c>
      <c r="K65">
        <v>1.700593979212191</v>
      </c>
      <c r="L65">
        <v>0.8866812381158701</v>
      </c>
      <c r="M65">
        <v>55.15</v>
      </c>
      <c r="N65">
        <v>34.58</v>
      </c>
    </row>
    <row r="66" spans="1:14">
      <c r="A66" s="1" t="s">
        <v>78</v>
      </c>
      <c r="B66">
        <f>HYPERLINK("https://www.suredividend.com/sure-analysis-EPRT/","Essential Properties Realty Trust Inc")</f>
        <v>0</v>
      </c>
      <c r="C66" t="s">
        <v>242</v>
      </c>
      <c r="D66">
        <v>19.72</v>
      </c>
      <c r="E66">
        <v>0.05476673427991887</v>
      </c>
      <c r="H66">
        <v>1.040637780233495</v>
      </c>
      <c r="I66">
        <v>2635.028759</v>
      </c>
      <c r="J66">
        <v>0</v>
      </c>
      <c r="K66" t="s">
        <v>253</v>
      </c>
      <c r="L66">
        <v>0.7990146732687531</v>
      </c>
      <c r="M66">
        <v>29.86</v>
      </c>
      <c r="N66">
        <v>18.95</v>
      </c>
    </row>
    <row r="67" spans="1:14">
      <c r="A67" s="1" t="s">
        <v>79</v>
      </c>
      <c r="B67">
        <f>HYPERLINK("https://www.suredividend.com/sure-analysis-research-database/","Escalade, Inc.")</f>
        <v>0</v>
      </c>
      <c r="C67" t="s">
        <v>249</v>
      </c>
      <c r="D67">
        <v>10.99</v>
      </c>
      <c r="E67">
        <v>0.052726804366834</v>
      </c>
      <c r="F67">
        <v>0.0714285714285714</v>
      </c>
      <c r="G67">
        <v>0.05457794330579446</v>
      </c>
      <c r="H67">
        <v>0.579467579991507</v>
      </c>
      <c r="I67">
        <v>149.358573</v>
      </c>
      <c r="J67">
        <v>6.44787484588154</v>
      </c>
      <c r="K67">
        <v>0.3428802248470456</v>
      </c>
      <c r="L67">
        <v>0.8880988204993101</v>
      </c>
      <c r="M67">
        <v>19.71</v>
      </c>
      <c r="N67">
        <v>9.859999999999999</v>
      </c>
    </row>
    <row r="68" spans="1:14">
      <c r="A68" s="1" t="s">
        <v>80</v>
      </c>
      <c r="B68">
        <f>HYPERLINK("https://www.suredividend.com/sure-analysis-research-database/","Equitrans Midstream Corporation")</f>
        <v>0</v>
      </c>
      <c r="C68" t="s">
        <v>247</v>
      </c>
      <c r="D68">
        <v>8.1</v>
      </c>
      <c r="E68">
        <v>0.07198165049777801</v>
      </c>
      <c r="H68">
        <v>0.583051369032007</v>
      </c>
      <c r="I68">
        <v>3505.5261</v>
      </c>
      <c r="J68" t="s">
        <v>253</v>
      </c>
      <c r="K68" t="s">
        <v>253</v>
      </c>
      <c r="L68">
        <v>1.077573950175933</v>
      </c>
      <c r="M68">
        <v>10.72</v>
      </c>
      <c r="N68">
        <v>5.65</v>
      </c>
    </row>
    <row r="69" spans="1:14">
      <c r="A69" s="1" t="s">
        <v>81</v>
      </c>
      <c r="B69">
        <f>HYPERLINK("https://www.suredividend.com/sure-analysis-FCPT/","Four Corners Property Trust Inc")</f>
        <v>0</v>
      </c>
      <c r="C69" t="s">
        <v>242</v>
      </c>
      <c r="D69">
        <v>23.51</v>
      </c>
      <c r="E69">
        <v>0.056571671629094</v>
      </c>
      <c r="F69">
        <v>0.04724409448818911</v>
      </c>
      <c r="G69">
        <v>0.03870396912358731</v>
      </c>
      <c r="H69">
        <v>1.304734320854848</v>
      </c>
      <c r="I69">
        <v>1915.116654</v>
      </c>
      <c r="J69">
        <v>20.10642267761342</v>
      </c>
      <c r="K69">
        <v>1.078292827152767</v>
      </c>
      <c r="L69">
        <v>0.5595437931000761</v>
      </c>
      <c r="M69">
        <v>29.36</v>
      </c>
      <c r="N69">
        <v>23.34</v>
      </c>
    </row>
    <row r="70" spans="1:14">
      <c r="A70" s="1" t="s">
        <v>82</v>
      </c>
      <c r="B70">
        <f>HYPERLINK("https://www.suredividend.com/sure-analysis-FL/","Foot Locker Inc")</f>
        <v>0</v>
      </c>
      <c r="C70" t="s">
        <v>249</v>
      </c>
      <c r="D70">
        <v>31.89</v>
      </c>
      <c r="E70">
        <v>0.05017246785826278</v>
      </c>
      <c r="H70">
        <v>1.37398133527173</v>
      </c>
      <c r="I70">
        <v>2975.389491</v>
      </c>
      <c r="J70">
        <v>6.097109612581967</v>
      </c>
      <c r="K70">
        <v>0.2798332658394562</v>
      </c>
      <c r="L70">
        <v>0.9780238086986611</v>
      </c>
      <c r="M70">
        <v>55.68</v>
      </c>
      <c r="N70">
        <v>23.71</v>
      </c>
    </row>
    <row r="71" spans="1:14">
      <c r="A71" s="1" t="s">
        <v>83</v>
      </c>
      <c r="B71">
        <f>HYPERLINK("https://www.suredividend.com/sure-analysis-research-database/","First Bancorp Inc (ME)")</f>
        <v>0</v>
      </c>
      <c r="C71" t="s">
        <v>248</v>
      </c>
      <c r="D71">
        <v>28.13</v>
      </c>
      <c r="E71">
        <v>0.057026463454731</v>
      </c>
      <c r="F71">
        <v>0.0625</v>
      </c>
      <c r="G71">
        <v>0.07214502590085092</v>
      </c>
      <c r="H71">
        <v>1.604154416981587</v>
      </c>
      <c r="I71">
        <v>310.39981</v>
      </c>
      <c r="J71">
        <v>10.57940728970688</v>
      </c>
      <c r="K71">
        <v>0.6030655702938297</v>
      </c>
      <c r="L71">
        <v>0.4609537249790681</v>
      </c>
      <c r="M71">
        <v>35.56</v>
      </c>
      <c r="N71">
        <v>26.89</v>
      </c>
    </row>
    <row r="72" spans="1:14">
      <c r="A72" s="1" t="s">
        <v>84</v>
      </c>
      <c r="B72">
        <f>HYPERLINK("https://www.suredividend.com/sure-analysis-research-database/","Franklin Street Properties Corp.")</f>
        <v>0</v>
      </c>
      <c r="C72" t="s">
        <v>242</v>
      </c>
      <c r="D72">
        <v>2.48</v>
      </c>
      <c r="E72">
        <v>0.10913585053248</v>
      </c>
      <c r="F72">
        <v>-0.8888888888888888</v>
      </c>
      <c r="G72">
        <v>-0.4450558471716457</v>
      </c>
      <c r="H72">
        <v>0.27065690932055</v>
      </c>
      <c r="I72">
        <v>256.025067</v>
      </c>
      <c r="J72">
        <v>0</v>
      </c>
      <c r="K72" t="s">
        <v>253</v>
      </c>
      <c r="L72">
        <v>0.7012142253725081</v>
      </c>
      <c r="M72">
        <v>6.07</v>
      </c>
      <c r="N72">
        <v>2.43</v>
      </c>
    </row>
    <row r="73" spans="1:14">
      <c r="A73" s="1" t="s">
        <v>85</v>
      </c>
      <c r="B73">
        <f>HYPERLINK("https://www.suredividend.com/sure-analysis-research-database/","Guess Inc.")</f>
        <v>0</v>
      </c>
      <c r="C73" t="s">
        <v>249</v>
      </c>
      <c r="D73">
        <v>15.83</v>
      </c>
      <c r="E73">
        <v>0.056394667041487</v>
      </c>
      <c r="H73">
        <v>0.8927275792667461</v>
      </c>
      <c r="I73">
        <v>861.75297</v>
      </c>
      <c r="J73">
        <v>6.711680816536341</v>
      </c>
      <c r="K73">
        <v>0.4799610641219065</v>
      </c>
      <c r="L73">
        <v>1.580559737855481</v>
      </c>
      <c r="M73">
        <v>24.73</v>
      </c>
      <c r="N73">
        <v>14.27</v>
      </c>
    </row>
    <row r="74" spans="1:14">
      <c r="A74" s="1" t="s">
        <v>86</v>
      </c>
      <c r="B74">
        <f>HYPERLINK("https://www.suredividend.com/sure-analysis-research-database/","Greenhill &amp; Co Inc")</f>
        <v>0</v>
      </c>
      <c r="C74" t="s">
        <v>248</v>
      </c>
      <c r="D74">
        <v>6.34</v>
      </c>
      <c r="E74">
        <v>0.054664979707868</v>
      </c>
      <c r="F74">
        <v>1</v>
      </c>
      <c r="G74">
        <v>0.1486983549970351</v>
      </c>
      <c r="H74">
        <v>0.346575971347889</v>
      </c>
      <c r="I74">
        <v>113.434633</v>
      </c>
      <c r="J74">
        <v>6.227539572879495</v>
      </c>
      <c r="K74">
        <v>0.4353969489295088</v>
      </c>
      <c r="L74">
        <v>1.1449193345874</v>
      </c>
      <c r="M74">
        <v>19.95</v>
      </c>
      <c r="N74">
        <v>5.86</v>
      </c>
    </row>
    <row r="75" spans="1:14">
      <c r="A75" s="1" t="s">
        <v>87</v>
      </c>
      <c r="B75">
        <f>HYPERLINK("https://www.suredividend.com/sure-analysis-GLPI/","Gaming and Leisure Properties Inc")</f>
        <v>0</v>
      </c>
      <c r="C75" t="s">
        <v>242</v>
      </c>
      <c r="D75">
        <v>46.46</v>
      </c>
      <c r="E75">
        <v>0.0606973740852346</v>
      </c>
      <c r="F75">
        <v>1.9375</v>
      </c>
      <c r="G75">
        <v>0.02275053066212362</v>
      </c>
      <c r="H75">
        <v>2.707106414404174</v>
      </c>
      <c r="I75">
        <v>11869.570276</v>
      </c>
      <c r="J75">
        <v>22.01995461495222</v>
      </c>
      <c r="K75">
        <v>1.22493502914216</v>
      </c>
      <c r="L75">
        <v>0.7801843618153951</v>
      </c>
      <c r="M75">
        <v>52.1</v>
      </c>
      <c r="N75">
        <v>39.98</v>
      </c>
    </row>
    <row r="76" spans="1:14">
      <c r="A76" s="1" t="s">
        <v>88</v>
      </c>
      <c r="B76">
        <f>HYPERLINK("https://www.suredividend.com/sure-analysis-research-database/","Glatfelter Corporation")</f>
        <v>0</v>
      </c>
      <c r="C76" t="s">
        <v>250</v>
      </c>
      <c r="D76">
        <v>2.9</v>
      </c>
      <c r="E76">
        <v>0.142414781735318</v>
      </c>
      <c r="F76">
        <v>0</v>
      </c>
      <c r="G76">
        <v>0.01493197894539389</v>
      </c>
      <c r="H76">
        <v>0.413002867032422</v>
      </c>
      <c r="I76">
        <v>129.847245</v>
      </c>
      <c r="J76" t="s">
        <v>253</v>
      </c>
      <c r="K76" t="s">
        <v>253</v>
      </c>
      <c r="L76">
        <v>1.048534074996359</v>
      </c>
      <c r="M76">
        <v>18.17</v>
      </c>
      <c r="N76">
        <v>2.82</v>
      </c>
    </row>
    <row r="77" spans="1:14">
      <c r="A77" s="1" t="s">
        <v>89</v>
      </c>
      <c r="B77">
        <f>HYPERLINK("https://www.suredividend.com/sure-analysis-GMRE/","Global Medical REIT Inc")</f>
        <v>0</v>
      </c>
      <c r="C77" t="s">
        <v>242</v>
      </c>
      <c r="D77">
        <v>7.73</v>
      </c>
      <c r="E77">
        <v>0.1086675291073739</v>
      </c>
      <c r="F77">
        <v>0.02439024390243882</v>
      </c>
      <c r="G77">
        <v>0.009805797673485328</v>
      </c>
      <c r="H77">
        <v>0.811667095763118</v>
      </c>
      <c r="I77">
        <v>506.456505</v>
      </c>
      <c r="J77">
        <v>0</v>
      </c>
      <c r="K77" t="s">
        <v>253</v>
      </c>
      <c r="L77">
        <v>0.7945946064270981</v>
      </c>
      <c r="M77">
        <v>17.55</v>
      </c>
      <c r="N77">
        <v>7.7</v>
      </c>
    </row>
    <row r="78" spans="1:14">
      <c r="A78" s="1" t="s">
        <v>90</v>
      </c>
      <c r="B78">
        <f>HYPERLINK("https://www.suredividend.com/sure-analysis-research-database/","Genco Shipping &amp; Trading Limited")</f>
        <v>0</v>
      </c>
      <c r="C78" t="s">
        <v>243</v>
      </c>
      <c r="D78">
        <v>13.91</v>
      </c>
      <c r="E78">
        <v>0.145976904351477</v>
      </c>
      <c r="H78">
        <v>2.030538739529057</v>
      </c>
      <c r="I78">
        <v>588.134371</v>
      </c>
      <c r="J78">
        <v>0</v>
      </c>
      <c r="K78" t="s">
        <v>253</v>
      </c>
      <c r="L78">
        <v>0.6590572957663551</v>
      </c>
      <c r="M78">
        <v>26.38</v>
      </c>
      <c r="N78">
        <v>11.92</v>
      </c>
    </row>
    <row r="79" spans="1:14">
      <c r="A79" s="1" t="s">
        <v>91</v>
      </c>
      <c r="B79">
        <f>HYPERLINK("https://www.suredividend.com/sure-analysis-GNL/","Global Net Lease Inc")</f>
        <v>0</v>
      </c>
      <c r="C79" t="s">
        <v>242</v>
      </c>
      <c r="D79">
        <v>10.74</v>
      </c>
      <c r="E79">
        <v>0.148975791433892</v>
      </c>
      <c r="F79">
        <v>0</v>
      </c>
      <c r="G79">
        <v>0.1764468921689097</v>
      </c>
      <c r="H79">
        <v>1.537277614458186</v>
      </c>
      <c r="I79">
        <v>1113.605737</v>
      </c>
      <c r="J79">
        <v>0</v>
      </c>
      <c r="K79" t="s">
        <v>253</v>
      </c>
      <c r="L79">
        <v>0.696565830521506</v>
      </c>
      <c r="M79">
        <v>15.36</v>
      </c>
      <c r="N79">
        <v>10.19</v>
      </c>
    </row>
    <row r="80" spans="1:14">
      <c r="A80" s="1" t="s">
        <v>92</v>
      </c>
      <c r="B80">
        <f>HYPERLINK("https://www.suredividend.com/sure-analysis-GOOD/","Gladstone Commercial Corp")</f>
        <v>0</v>
      </c>
      <c r="C80" t="s">
        <v>242</v>
      </c>
      <c r="D80">
        <v>15.64</v>
      </c>
      <c r="E80">
        <v>0.0959079283887468</v>
      </c>
      <c r="F80">
        <v>0</v>
      </c>
      <c r="G80">
        <v>0.000399201724016196</v>
      </c>
      <c r="H80">
        <v>1.460375761013748</v>
      </c>
      <c r="I80">
        <v>618.2883</v>
      </c>
      <c r="J80">
        <v>2415.188671875</v>
      </c>
      <c r="K80">
        <v>214.7611413255512</v>
      </c>
      <c r="L80">
        <v>0.7636916465420881</v>
      </c>
      <c r="M80">
        <v>24.89</v>
      </c>
      <c r="N80">
        <v>15.09</v>
      </c>
    </row>
    <row r="81" spans="1:14">
      <c r="A81" s="1" t="s">
        <v>93</v>
      </c>
      <c r="B81">
        <f>HYPERLINK("https://www.suredividend.com/sure-analysis-research-database/","Granite Point Mortgage Trust Inc")</f>
        <v>0</v>
      </c>
      <c r="C81" t="s">
        <v>242</v>
      </c>
      <c r="D81">
        <v>6.3</v>
      </c>
      <c r="E81">
        <v>0.151836404076956</v>
      </c>
      <c r="H81">
        <v>0.9565693456848241</v>
      </c>
      <c r="I81">
        <v>329.811231</v>
      </c>
      <c r="J81">
        <v>36.62534488617435</v>
      </c>
      <c r="K81">
        <v>5.227154894452591</v>
      </c>
      <c r="L81">
        <v>0.8352720554167171</v>
      </c>
      <c r="M81">
        <v>12.7</v>
      </c>
      <c r="N81">
        <v>6.23</v>
      </c>
    </row>
    <row r="82" spans="1:14">
      <c r="A82" s="1" t="s">
        <v>94</v>
      </c>
      <c r="B82">
        <f>HYPERLINK("https://www.suredividend.com/sure-analysis-GPS/","Gap, Inc.")</f>
        <v>0</v>
      </c>
      <c r="C82" t="s">
        <v>249</v>
      </c>
      <c r="D82">
        <v>9.800000000000001</v>
      </c>
      <c r="E82">
        <v>0.05816326530612244</v>
      </c>
      <c r="H82">
        <v>0.5614380031029721</v>
      </c>
      <c r="I82">
        <v>3564.22963</v>
      </c>
      <c r="J82" t="s">
        <v>253</v>
      </c>
      <c r="K82" t="s">
        <v>253</v>
      </c>
      <c r="L82">
        <v>1.484731210666613</v>
      </c>
      <c r="M82">
        <v>24.77</v>
      </c>
      <c r="N82">
        <v>7.65</v>
      </c>
    </row>
    <row r="83" spans="1:14">
      <c r="A83" s="1" t="s">
        <v>95</v>
      </c>
      <c r="B83">
        <f>HYPERLINK("https://www.suredividend.com/sure-analysis-research-database/","Getty Realty Corp.")</f>
        <v>0</v>
      </c>
      <c r="C83" t="s">
        <v>242</v>
      </c>
      <c r="D83">
        <v>26.92</v>
      </c>
      <c r="E83">
        <v>0.05959416962268901</v>
      </c>
      <c r="F83">
        <v>0.05128205128205132</v>
      </c>
      <c r="G83">
        <v>0.05081623913789235</v>
      </c>
      <c r="H83">
        <v>1.604275046242795</v>
      </c>
      <c r="I83">
        <v>1258.06687</v>
      </c>
      <c r="J83">
        <v>15.80188243270741</v>
      </c>
      <c r="K83">
        <v>0.9273266163253151</v>
      </c>
      <c r="L83">
        <v>0.570863740466206</v>
      </c>
      <c r="M83">
        <v>31.48</v>
      </c>
      <c r="N83">
        <v>23.93</v>
      </c>
    </row>
    <row r="84" spans="1:14">
      <c r="A84" s="1" t="s">
        <v>96</v>
      </c>
      <c r="B84">
        <f>HYPERLINK("https://www.suredividend.com/sure-analysis-HASI/","Hannon Armstrong Sustainable Infrastructure capital Inc")</f>
        <v>0</v>
      </c>
      <c r="C84" t="s">
        <v>242</v>
      </c>
      <c r="D84">
        <v>28.36</v>
      </c>
      <c r="E84">
        <v>0.05289139633286319</v>
      </c>
      <c r="F84">
        <v>0.0714285714285714</v>
      </c>
      <c r="G84">
        <v>0.02589630491023409</v>
      </c>
      <c r="H84">
        <v>1.451421169149402</v>
      </c>
      <c r="I84">
        <v>2465.142009</v>
      </c>
      <c r="J84">
        <v>28.50600162723467</v>
      </c>
      <c r="K84">
        <v>1.502039914259963</v>
      </c>
      <c r="L84">
        <v>1.201767312836944</v>
      </c>
      <c r="M84">
        <v>63.77</v>
      </c>
      <c r="N84">
        <v>27.97</v>
      </c>
    </row>
    <row r="85" spans="1:14">
      <c r="A85" s="1" t="s">
        <v>97</v>
      </c>
      <c r="B85">
        <f>HYPERLINK("https://www.suredividend.com/sure-analysis-HBI/","Hanesbrands Inc")</f>
        <v>0</v>
      </c>
      <c r="C85" t="s">
        <v>249</v>
      </c>
      <c r="D85">
        <v>7.69</v>
      </c>
      <c r="E85">
        <v>0.07802340702210663</v>
      </c>
      <c r="F85">
        <v>0</v>
      </c>
      <c r="G85">
        <v>0</v>
      </c>
      <c r="H85">
        <v>0.5880719833308621</v>
      </c>
      <c r="I85">
        <v>2683.366049</v>
      </c>
      <c r="J85">
        <v>6.349464045379579</v>
      </c>
      <c r="K85">
        <v>0.4900599861090518</v>
      </c>
      <c r="L85">
        <v>1.194765661845886</v>
      </c>
      <c r="M85">
        <v>17.76</v>
      </c>
      <c r="N85">
        <v>6.91</v>
      </c>
    </row>
    <row r="86" spans="1:14">
      <c r="A86" s="1" t="s">
        <v>98</v>
      </c>
      <c r="B86">
        <f>HYPERLINK("https://www.suredividend.com/sure-analysis-HCSG/","Healthcare Services Group, Inc.")</f>
        <v>0</v>
      </c>
      <c r="C86" t="s">
        <v>251</v>
      </c>
      <c r="D86">
        <v>12.29</v>
      </c>
      <c r="E86">
        <v>0.06997558991049634</v>
      </c>
      <c r="F86">
        <v>0.0239520958083832</v>
      </c>
      <c r="G86">
        <v>0.02383625553960966</v>
      </c>
      <c r="H86">
        <v>0.8305582858036381</v>
      </c>
      <c r="I86">
        <v>910.12366</v>
      </c>
      <c r="J86">
        <v>30.54721286164999</v>
      </c>
      <c r="K86">
        <v>2.077434431724957</v>
      </c>
      <c r="L86">
        <v>0.706964705474566</v>
      </c>
      <c r="M86">
        <v>24</v>
      </c>
      <c r="N86">
        <v>11.97</v>
      </c>
    </row>
    <row r="87" spans="1:14">
      <c r="A87" s="1" t="s">
        <v>99</v>
      </c>
      <c r="B87">
        <f>HYPERLINK("https://www.suredividend.com/sure-analysis-HIW/","Highwoods Properties, Inc.")</f>
        <v>0</v>
      </c>
      <c r="C87" t="s">
        <v>242</v>
      </c>
      <c r="D87">
        <v>25.57</v>
      </c>
      <c r="E87">
        <v>0.07821666014861166</v>
      </c>
      <c r="F87">
        <v>0</v>
      </c>
      <c r="G87">
        <v>0.01571450260395091</v>
      </c>
      <c r="H87">
        <v>1.959802450742984</v>
      </c>
      <c r="I87">
        <v>2689.576717</v>
      </c>
      <c r="J87">
        <v>9.345362777990118</v>
      </c>
      <c r="K87">
        <v>0.7312695711727553</v>
      </c>
      <c r="L87">
        <v>0.7720501793745941</v>
      </c>
      <c r="M87">
        <v>45.78</v>
      </c>
      <c r="N87">
        <v>25.25</v>
      </c>
    </row>
    <row r="88" spans="1:14">
      <c r="A88" s="1" t="s">
        <v>100</v>
      </c>
      <c r="B88">
        <f>HYPERLINK("https://www.suredividend.com/sure-analysis-research-database/","Hooker Furnishings Corporation")</f>
        <v>0</v>
      </c>
      <c r="C88" t="s">
        <v>249</v>
      </c>
      <c r="D88">
        <v>13.5</v>
      </c>
      <c r="E88">
        <v>0.058142224617844</v>
      </c>
      <c r="F88">
        <v>0.1111111111111112</v>
      </c>
      <c r="G88">
        <v>0.07394092378577932</v>
      </c>
      <c r="H88">
        <v>0.784920032340901</v>
      </c>
      <c r="I88">
        <v>157.802202</v>
      </c>
      <c r="J88">
        <v>46.31705371294394</v>
      </c>
      <c r="K88">
        <v>2.753139362823223</v>
      </c>
      <c r="L88">
        <v>0.686840400857038</v>
      </c>
      <c r="M88">
        <v>26.14</v>
      </c>
      <c r="N88">
        <v>13.27</v>
      </c>
    </row>
    <row r="89" spans="1:14">
      <c r="A89" s="1" t="s">
        <v>101</v>
      </c>
      <c r="B89">
        <f>HYPERLINK("https://www.suredividend.com/sure-analysis-research-database/","Hudson Pacific Properties Inc")</f>
        <v>0</v>
      </c>
      <c r="C89" t="s">
        <v>242</v>
      </c>
      <c r="D89">
        <v>10.56</v>
      </c>
      <c r="E89">
        <v>0.092444295797941</v>
      </c>
      <c r="F89">
        <v>0</v>
      </c>
      <c r="G89">
        <v>0</v>
      </c>
      <c r="H89">
        <v>0.9762117636262591</v>
      </c>
      <c r="I89">
        <v>1495.909842</v>
      </c>
      <c r="J89" t="s">
        <v>253</v>
      </c>
      <c r="K89" t="s">
        <v>253</v>
      </c>
      <c r="L89">
        <v>0.989707172724369</v>
      </c>
      <c r="M89">
        <v>27.7</v>
      </c>
      <c r="N89">
        <v>10.26</v>
      </c>
    </row>
    <row r="90" spans="1:14">
      <c r="A90" s="1" t="s">
        <v>102</v>
      </c>
      <c r="B90">
        <f>HYPERLINK("https://www.suredividend.com/sure-analysis-HR/","Healthcare Realty Trust Inc")</f>
        <v>0</v>
      </c>
      <c r="C90" t="s">
        <v>242</v>
      </c>
      <c r="D90">
        <v>20.12</v>
      </c>
      <c r="E90">
        <v>0.06163021868787276</v>
      </c>
      <c r="F90">
        <v>-0.6396694214876033</v>
      </c>
      <c r="G90">
        <v>-0.1833028338358744</v>
      </c>
      <c r="H90">
        <v>0.9193510851987001</v>
      </c>
      <c r="I90">
        <v>7656.649984</v>
      </c>
      <c r="J90">
        <v>122.6634089150913</v>
      </c>
      <c r="K90">
        <v>3.074752793306689</v>
      </c>
      <c r="L90">
        <v>0.5353563426710051</v>
      </c>
      <c r="M90">
        <v>28.46</v>
      </c>
      <c r="N90">
        <v>20.09</v>
      </c>
    </row>
    <row r="91" spans="1:14">
      <c r="A91" s="1" t="s">
        <v>103</v>
      </c>
      <c r="B91">
        <f>HYPERLINK("https://www.suredividend.com/sure-analysis-research-database/","Heritage Insurance Holdings Inc.")</f>
        <v>0</v>
      </c>
      <c r="C91" t="s">
        <v>248</v>
      </c>
      <c r="D91">
        <v>2.2</v>
      </c>
      <c r="E91">
        <v>0.08066442816471001</v>
      </c>
      <c r="H91">
        <v>0.177461741962362</v>
      </c>
      <c r="I91">
        <v>58.452011</v>
      </c>
      <c r="J91">
        <v>0</v>
      </c>
      <c r="K91" t="s">
        <v>253</v>
      </c>
      <c r="L91">
        <v>0.8449484427770581</v>
      </c>
      <c r="M91">
        <v>7.25</v>
      </c>
      <c r="N91">
        <v>2.08</v>
      </c>
    </row>
    <row r="92" spans="1:14">
      <c r="A92" s="1" t="s">
        <v>104</v>
      </c>
      <c r="B92">
        <f>HYPERLINK("https://www.suredividend.com/sure-analysis-research-database/","Hyster-Yale Materials Handling Inc")</f>
        <v>0</v>
      </c>
      <c r="C92" t="s">
        <v>243</v>
      </c>
      <c r="D92">
        <v>22.7</v>
      </c>
      <c r="E92">
        <v>0.056246382981187</v>
      </c>
      <c r="F92">
        <v>0</v>
      </c>
      <c r="G92">
        <v>0.01288669872745452</v>
      </c>
      <c r="H92">
        <v>1.276792893672957</v>
      </c>
      <c r="I92">
        <v>298.015565</v>
      </c>
      <c r="J92">
        <v>0</v>
      </c>
      <c r="K92" t="s">
        <v>253</v>
      </c>
      <c r="L92">
        <v>1.042640512121104</v>
      </c>
      <c r="M92">
        <v>49.63</v>
      </c>
      <c r="N92">
        <v>21.27</v>
      </c>
    </row>
    <row r="93" spans="1:14">
      <c r="A93" s="1" t="s">
        <v>105</v>
      </c>
      <c r="B93">
        <f>HYPERLINK("https://www.suredividend.com/sure-analysis-IBM/","International Business Machines Corp.")</f>
        <v>0</v>
      </c>
      <c r="C93" t="s">
        <v>252</v>
      </c>
      <c r="D93">
        <v>122.23</v>
      </c>
      <c r="E93">
        <v>0.0539965638550274</v>
      </c>
      <c r="F93">
        <v>0.006097560975609539</v>
      </c>
      <c r="G93">
        <v>0.01924487649145656</v>
      </c>
      <c r="H93">
        <v>6.460790036120005</v>
      </c>
      <c r="I93">
        <v>110395.734547</v>
      </c>
      <c r="J93">
        <v>19.75585800772906</v>
      </c>
      <c r="K93">
        <v>1.025522227955556</v>
      </c>
      <c r="L93">
        <v>0.4662894676959961</v>
      </c>
      <c r="M93">
        <v>142.93</v>
      </c>
      <c r="N93">
        <v>110.45</v>
      </c>
    </row>
    <row r="94" spans="1:14">
      <c r="A94" s="1" t="s">
        <v>106</v>
      </c>
      <c r="B94">
        <f>HYPERLINK("https://www.suredividend.com/sure-analysis-IIPR/","Innovative Industrial Properties Inc")</f>
        <v>0</v>
      </c>
      <c r="C94" t="s">
        <v>242</v>
      </c>
      <c r="D94">
        <v>96.28</v>
      </c>
      <c r="E94">
        <v>0.07478188616535106</v>
      </c>
      <c r="F94">
        <v>0.2</v>
      </c>
      <c r="G94">
        <v>0.4841113939020589</v>
      </c>
      <c r="H94">
        <v>6.643106751529185</v>
      </c>
      <c r="I94">
        <v>2693.281744</v>
      </c>
      <c r="J94">
        <v>20.39144560543312</v>
      </c>
      <c r="K94">
        <v>1.347486156496792</v>
      </c>
      <c r="L94">
        <v>1.351953247940264</v>
      </c>
      <c r="M94">
        <v>274.26</v>
      </c>
      <c r="N94">
        <v>85.79000000000001</v>
      </c>
    </row>
    <row r="95" spans="1:14">
      <c r="A95" s="1" t="s">
        <v>107</v>
      </c>
      <c r="B95">
        <f>HYPERLINK("https://www.suredividend.com/sure-analysis-INTC/","Intel Corp.")</f>
        <v>0</v>
      </c>
      <c r="C95" t="s">
        <v>252</v>
      </c>
      <c r="D95">
        <v>27.18</v>
      </c>
      <c r="E95">
        <v>0.05371596762325239</v>
      </c>
      <c r="F95">
        <v>0.05035971223021574</v>
      </c>
      <c r="G95">
        <v>0.04000235313991807</v>
      </c>
      <c r="H95">
        <v>1.423618308165914</v>
      </c>
      <c r="I95">
        <v>111601.08</v>
      </c>
      <c r="J95">
        <v>5.84145930384716</v>
      </c>
      <c r="K95">
        <v>0.3054974910227283</v>
      </c>
      <c r="L95">
        <v>1.11481273367083</v>
      </c>
      <c r="M95">
        <v>54.86</v>
      </c>
      <c r="N95">
        <v>25.74</v>
      </c>
    </row>
    <row r="96" spans="1:14">
      <c r="A96" s="1" t="s">
        <v>108</v>
      </c>
      <c r="B96">
        <f>HYPERLINK("https://www.suredividend.com/sure-analysis-IP/","International Paper Co.")</f>
        <v>0</v>
      </c>
      <c r="C96" t="s">
        <v>249</v>
      </c>
      <c r="D96">
        <v>32.2</v>
      </c>
      <c r="E96">
        <v>0.05745341614906832</v>
      </c>
      <c r="F96">
        <v>-0.09756097560975618</v>
      </c>
      <c r="G96">
        <v>-0.005319450763145883</v>
      </c>
      <c r="H96">
        <v>1.822009778848594</v>
      </c>
      <c r="I96">
        <v>11656.942473</v>
      </c>
      <c r="J96">
        <v>6.328416109337677</v>
      </c>
      <c r="K96">
        <v>0.3666015651606829</v>
      </c>
      <c r="L96">
        <v>0.7168095996064411</v>
      </c>
      <c r="M96">
        <v>54.37</v>
      </c>
      <c r="N96">
        <v>31.13</v>
      </c>
    </row>
    <row r="97" spans="1:14">
      <c r="A97" s="1" t="s">
        <v>109</v>
      </c>
      <c r="B97">
        <f>HYPERLINK("https://www.suredividend.com/sure-analysis-IRM/","Iron Mountain Inc.")</f>
        <v>0</v>
      </c>
      <c r="C97" t="s">
        <v>242</v>
      </c>
      <c r="D97">
        <v>46</v>
      </c>
      <c r="E97">
        <v>0.05369565217391305</v>
      </c>
      <c r="F97">
        <v>0</v>
      </c>
      <c r="G97">
        <v>0.01033725318703138</v>
      </c>
      <c r="H97">
        <v>2.430026610186949</v>
      </c>
      <c r="I97">
        <v>13365.830748</v>
      </c>
      <c r="J97">
        <v>35.95758734070286</v>
      </c>
      <c r="K97">
        <v>1.913406779674763</v>
      </c>
      <c r="L97">
        <v>0.900403136535689</v>
      </c>
      <c r="M97">
        <v>57.21</v>
      </c>
      <c r="N97">
        <v>40.17</v>
      </c>
    </row>
    <row r="98" spans="1:14">
      <c r="A98" s="1" t="s">
        <v>110</v>
      </c>
      <c r="B98">
        <f>HYPERLINK("https://www.suredividend.com/sure-analysis-research-database/","Invesco Mortgage Capital Inc")</f>
        <v>0</v>
      </c>
      <c r="C98" t="s">
        <v>242</v>
      </c>
      <c r="D98">
        <v>11.36</v>
      </c>
      <c r="E98">
        <v>0.294881839486834</v>
      </c>
      <c r="F98">
        <v>6.222222222222222</v>
      </c>
      <c r="G98">
        <v>0.09127150018383667</v>
      </c>
      <c r="H98">
        <v>3.349857696570441</v>
      </c>
      <c r="I98">
        <v>375.156252</v>
      </c>
      <c r="J98" t="s">
        <v>253</v>
      </c>
      <c r="K98" t="s">
        <v>253</v>
      </c>
      <c r="L98">
        <v>1.295644071616372</v>
      </c>
      <c r="M98">
        <v>29.79</v>
      </c>
      <c r="N98">
        <v>9.08</v>
      </c>
    </row>
    <row r="99" spans="1:14">
      <c r="A99" s="1" t="s">
        <v>111</v>
      </c>
      <c r="B99">
        <f>HYPERLINK("https://www.suredividend.com/sure-analysis-IVZ/","Invesco Ltd")</f>
        <v>0</v>
      </c>
      <c r="C99" t="s">
        <v>248</v>
      </c>
      <c r="D99">
        <v>14.97</v>
      </c>
      <c r="E99">
        <v>0.0501002004008016</v>
      </c>
      <c r="F99">
        <v>0.1029411764705881</v>
      </c>
      <c r="G99">
        <v>-0.08352493195423849</v>
      </c>
      <c r="H99">
        <v>0.7049600746215761</v>
      </c>
      <c r="I99">
        <v>6810.453776</v>
      </c>
      <c r="J99">
        <v>6.331771825994793</v>
      </c>
      <c r="K99">
        <v>0.3038621011299897</v>
      </c>
      <c r="L99">
        <v>1.365588652602845</v>
      </c>
      <c r="M99">
        <v>25.91</v>
      </c>
      <c r="N99">
        <v>13.56</v>
      </c>
    </row>
    <row r="100" spans="1:14">
      <c r="A100" s="1" t="s">
        <v>112</v>
      </c>
      <c r="B100">
        <f>HYPERLINK("https://www.suredividend.com/sure-analysis-JHG/","Janus Henderson Group plc")</f>
        <v>0</v>
      </c>
      <c r="C100" t="s">
        <v>248</v>
      </c>
      <c r="D100">
        <v>20.97</v>
      </c>
      <c r="E100">
        <v>0.07439198855507868</v>
      </c>
      <c r="F100">
        <v>0.02631578947368429</v>
      </c>
      <c r="G100">
        <v>0.0403582746309219</v>
      </c>
      <c r="H100">
        <v>1.506970497617562</v>
      </c>
      <c r="I100">
        <v>3473.846268</v>
      </c>
      <c r="J100">
        <v>7.118537434118852</v>
      </c>
      <c r="K100">
        <v>0.5108374568195125</v>
      </c>
      <c r="L100">
        <v>1.258598321879835</v>
      </c>
      <c r="M100">
        <v>46.58</v>
      </c>
      <c r="N100">
        <v>20.25</v>
      </c>
    </row>
    <row r="101" spans="1:14">
      <c r="A101" s="1" t="s">
        <v>113</v>
      </c>
      <c r="B101">
        <f>HYPERLINK("https://www.suredividend.com/sure-analysis-research-database/","Kimball International, Inc.")</f>
        <v>0</v>
      </c>
      <c r="C101" t="s">
        <v>249</v>
      </c>
      <c r="D101">
        <v>6.52</v>
      </c>
      <c r="E101">
        <v>0.054218499486724</v>
      </c>
      <c r="F101">
        <v>0</v>
      </c>
      <c r="G101">
        <v>0.05154749679728043</v>
      </c>
      <c r="H101">
        <v>0.353504616653446</v>
      </c>
      <c r="I101">
        <v>238.627364</v>
      </c>
      <c r="J101" t="s">
        <v>253</v>
      </c>
      <c r="K101" t="s">
        <v>253</v>
      </c>
      <c r="L101">
        <v>0.907690140463934</v>
      </c>
      <c r="M101">
        <v>11.29</v>
      </c>
      <c r="N101">
        <v>6.29</v>
      </c>
    </row>
    <row r="102" spans="1:14">
      <c r="A102" s="1" t="s">
        <v>114</v>
      </c>
      <c r="B102">
        <f>HYPERLINK("https://www.suredividend.com/sure-analysis-research-database/","Kingstone Cos. Inc")</f>
        <v>0</v>
      </c>
      <c r="C102" t="s">
        <v>248</v>
      </c>
      <c r="D102">
        <v>2.6</v>
      </c>
      <c r="E102">
        <v>0.06068364648323001</v>
      </c>
      <c r="F102">
        <v>0</v>
      </c>
      <c r="G102">
        <v>-0.1294494367038759</v>
      </c>
      <c r="H102">
        <v>0.157777480856398</v>
      </c>
      <c r="I102">
        <v>27.678755</v>
      </c>
      <c r="J102">
        <v>0</v>
      </c>
      <c r="K102" t="s">
        <v>253</v>
      </c>
      <c r="L102">
        <v>0.076284952982149</v>
      </c>
      <c r="M102">
        <v>6.38</v>
      </c>
      <c r="N102">
        <v>2.55</v>
      </c>
    </row>
    <row r="103" spans="1:14">
      <c r="A103" s="1" t="s">
        <v>115</v>
      </c>
      <c r="B103">
        <f>HYPERLINK("https://www.suredividend.com/sure-analysis-KMI/","Kinder Morgan Inc")</f>
        <v>0</v>
      </c>
      <c r="C103" t="s">
        <v>247</v>
      </c>
      <c r="D103">
        <v>17.39</v>
      </c>
      <c r="E103">
        <v>0.06382978723404256</v>
      </c>
      <c r="F103">
        <v>0.0277777777777779</v>
      </c>
      <c r="G103">
        <v>0.1729259502673732</v>
      </c>
      <c r="H103">
        <v>1.070534592656387</v>
      </c>
      <c r="I103">
        <v>39179.684486</v>
      </c>
      <c r="J103">
        <v>16.16323617403878</v>
      </c>
      <c r="K103">
        <v>1.000499619305034</v>
      </c>
      <c r="L103">
        <v>0.5995435501528841</v>
      </c>
      <c r="M103">
        <v>19.89</v>
      </c>
      <c r="N103">
        <v>14.34</v>
      </c>
    </row>
    <row r="104" spans="1:14">
      <c r="A104" s="1" t="s">
        <v>116</v>
      </c>
      <c r="B104">
        <f>HYPERLINK("https://www.suredividend.com/sure-analysis-KRC/","Kilroy Realty Corp.")</f>
        <v>0</v>
      </c>
      <c r="C104" t="s">
        <v>242</v>
      </c>
      <c r="D104">
        <v>41.78</v>
      </c>
      <c r="E104">
        <v>0.05169937769267592</v>
      </c>
      <c r="F104">
        <v>0.03846153846153855</v>
      </c>
      <c r="G104">
        <v>0.04906154108866634</v>
      </c>
      <c r="H104">
        <v>2.06730163103446</v>
      </c>
      <c r="I104">
        <v>4882.869127</v>
      </c>
      <c r="J104">
        <v>25.28935739900559</v>
      </c>
      <c r="K104">
        <v>1.252910079414824</v>
      </c>
      <c r="L104">
        <v>0.843400344775295</v>
      </c>
      <c r="M104">
        <v>76.81</v>
      </c>
      <c r="N104">
        <v>40.23</v>
      </c>
    </row>
    <row r="105" spans="1:14">
      <c r="A105" s="1" t="s">
        <v>117</v>
      </c>
      <c r="B105">
        <f>HYPERLINK("https://www.suredividend.com/sure-analysis-KREF/","KKR Real Estate Finance Trust Inc")</f>
        <v>0</v>
      </c>
      <c r="C105" t="s">
        <v>242</v>
      </c>
      <c r="D105">
        <v>16.98</v>
      </c>
      <c r="E105">
        <v>0.1012956419316843</v>
      </c>
      <c r="F105">
        <v>0</v>
      </c>
      <c r="G105">
        <v>0.03051269507716325</v>
      </c>
      <c r="H105">
        <v>1.660023743359206</v>
      </c>
      <c r="I105">
        <v>1175.910642</v>
      </c>
      <c r="J105">
        <v>10.10432166355895</v>
      </c>
      <c r="K105">
        <v>0.9021868170430468</v>
      </c>
      <c r="L105">
        <v>0.654628169483062</v>
      </c>
      <c r="M105">
        <v>21.39</v>
      </c>
      <c r="N105">
        <v>15.68</v>
      </c>
    </row>
    <row r="106" spans="1:14">
      <c r="A106" s="1" t="s">
        <v>118</v>
      </c>
      <c r="B106">
        <f>HYPERLINK("https://www.suredividend.com/sure-analysis-research-database/","Kronos Worldwide, Inc.")</f>
        <v>0</v>
      </c>
      <c r="C106" t="s">
        <v>250</v>
      </c>
      <c r="D106">
        <v>8.630000000000001</v>
      </c>
      <c r="E106">
        <v>0.085334230850551</v>
      </c>
      <c r="F106">
        <v>0.05555555555555558</v>
      </c>
      <c r="G106">
        <v>0.04841317128472156</v>
      </c>
      <c r="H106">
        <v>0.7364344122402621</v>
      </c>
      <c r="I106">
        <v>996.506333</v>
      </c>
      <c r="J106">
        <v>5.827522415263159</v>
      </c>
      <c r="K106">
        <v>0.4975908190812582</v>
      </c>
      <c r="L106">
        <v>0.6856429931928031</v>
      </c>
      <c r="M106">
        <v>19.5</v>
      </c>
      <c r="N106">
        <v>8.48</v>
      </c>
    </row>
    <row r="107" spans="1:14">
      <c r="A107" s="1" t="s">
        <v>119</v>
      </c>
      <c r="B107">
        <f>HYPERLINK("https://www.suredividend.com/sure-analysis-KSS/","Kohl`s Corp.")</f>
        <v>0</v>
      </c>
      <c r="C107" t="s">
        <v>249</v>
      </c>
      <c r="D107">
        <v>27.35</v>
      </c>
      <c r="E107">
        <v>0.07312614259597806</v>
      </c>
      <c r="H107">
        <v>1.738807375170867</v>
      </c>
      <c r="I107">
        <v>3190.049847</v>
      </c>
      <c r="J107">
        <v>4.563733686695279</v>
      </c>
      <c r="K107">
        <v>0.3350303227689532</v>
      </c>
      <c r="L107">
        <v>1.440596504481913</v>
      </c>
      <c r="M107">
        <v>63.03</v>
      </c>
      <c r="N107">
        <v>24.61</v>
      </c>
    </row>
    <row r="108" spans="1:14">
      <c r="A108" s="1" t="s">
        <v>120</v>
      </c>
      <c r="B108">
        <f>HYPERLINK("https://www.suredividend.com/sure-analysis-KTB/","Kontoor Brands Inc")</f>
        <v>0</v>
      </c>
      <c r="C108" t="s">
        <v>249</v>
      </c>
      <c r="D108">
        <v>35.48</v>
      </c>
      <c r="E108">
        <v>0.05186020293122887</v>
      </c>
      <c r="H108">
        <v>1.806974155153656</v>
      </c>
      <c r="I108">
        <v>1965.060652</v>
      </c>
      <c r="J108">
        <v>0</v>
      </c>
      <c r="K108" t="s">
        <v>253</v>
      </c>
      <c r="L108">
        <v>1.231271205117934</v>
      </c>
      <c r="M108">
        <v>58.61</v>
      </c>
      <c r="N108">
        <v>30.59</v>
      </c>
    </row>
    <row r="109" spans="1:14">
      <c r="A109" s="1" t="s">
        <v>121</v>
      </c>
      <c r="B109">
        <f>HYPERLINK("https://www.suredividend.com/sure-analysis-research-database/","Kennedy-Wilson Holdings Inc")</f>
        <v>0</v>
      </c>
      <c r="C109" t="s">
        <v>242</v>
      </c>
      <c r="D109">
        <v>15.32</v>
      </c>
      <c r="E109">
        <v>0.061430638449254</v>
      </c>
      <c r="F109">
        <v>0.09090909090909083</v>
      </c>
      <c r="G109">
        <v>0.04783168830275741</v>
      </c>
      <c r="H109">
        <v>0.941117381042585</v>
      </c>
      <c r="I109">
        <v>2110.954566</v>
      </c>
      <c r="J109">
        <v>16.33865762972136</v>
      </c>
      <c r="K109">
        <v>1.037501246877505</v>
      </c>
      <c r="L109">
        <v>0.831466073302712</v>
      </c>
      <c r="M109">
        <v>24.54</v>
      </c>
      <c r="N109">
        <v>14.87</v>
      </c>
    </row>
    <row r="110" spans="1:14">
      <c r="A110" s="1" t="s">
        <v>122</v>
      </c>
      <c r="B110">
        <f>HYPERLINK("https://www.suredividend.com/sure-analysis-LADR/","Ladder Capital Corp")</f>
        <v>0</v>
      </c>
      <c r="C110" t="s">
        <v>242</v>
      </c>
      <c r="D110">
        <v>9.289999999999999</v>
      </c>
      <c r="E110">
        <v>0.09472551130247579</v>
      </c>
      <c r="F110">
        <v>0.1499999999999999</v>
      </c>
      <c r="G110">
        <v>-0.06096137457361028</v>
      </c>
      <c r="H110">
        <v>0.82442657531998</v>
      </c>
      <c r="I110">
        <v>1178.254676</v>
      </c>
      <c r="J110">
        <v>11.76889484318191</v>
      </c>
      <c r="K110">
        <v>1.029760898476118</v>
      </c>
      <c r="L110">
        <v>0.842423237263438</v>
      </c>
      <c r="M110">
        <v>12.15</v>
      </c>
      <c r="N110">
        <v>8.67</v>
      </c>
    </row>
    <row r="111" spans="1:14">
      <c r="A111" s="1" t="s">
        <v>123</v>
      </c>
      <c r="B111">
        <f>HYPERLINK("https://www.suredividend.com/sure-analysis-LAMR/","Lamar Advertising Co")</f>
        <v>0</v>
      </c>
      <c r="C111" t="s">
        <v>242</v>
      </c>
      <c r="D111">
        <v>87.09999999999999</v>
      </c>
      <c r="E111">
        <v>0.05510907003444317</v>
      </c>
      <c r="F111">
        <v>0.2</v>
      </c>
      <c r="G111">
        <v>0.05688557575961517</v>
      </c>
      <c r="H111">
        <v>4.42058487525124</v>
      </c>
      <c r="I111">
        <v>7587.674431</v>
      </c>
      <c r="J111">
        <v>16.63442041355452</v>
      </c>
      <c r="K111">
        <v>0.9845400613031715</v>
      </c>
      <c r="L111">
        <v>1.055354561317701</v>
      </c>
      <c r="M111">
        <v>119.9</v>
      </c>
      <c r="N111">
        <v>81.59</v>
      </c>
    </row>
    <row r="112" spans="1:14">
      <c r="A112" s="1" t="s">
        <v>124</v>
      </c>
      <c r="B112">
        <f>HYPERLINK("https://www.suredividend.com/sure-analysis-LAZ/","Lazard Ltd.")</f>
        <v>0</v>
      </c>
      <c r="C112" t="s">
        <v>248</v>
      </c>
      <c r="D112">
        <v>33.02</v>
      </c>
      <c r="E112">
        <v>0.06056935190793458</v>
      </c>
      <c r="F112">
        <v>0.06382978723404253</v>
      </c>
      <c r="G112">
        <v>0.04048836820440749</v>
      </c>
      <c r="H112">
        <v>1.873435136100784</v>
      </c>
      <c r="I112">
        <v>3723.536325</v>
      </c>
      <c r="J112">
        <v>7.223547204930628</v>
      </c>
      <c r="K112">
        <v>0.3960750816280727</v>
      </c>
      <c r="L112">
        <v>1.179280869738811</v>
      </c>
      <c r="M112">
        <v>50.49</v>
      </c>
      <c r="N112">
        <v>30.32</v>
      </c>
    </row>
    <row r="113" spans="1:14">
      <c r="A113" s="1" t="s">
        <v>125</v>
      </c>
      <c r="B113">
        <f>HYPERLINK("https://www.suredividend.com/sure-analysis-LEG/","Leggett &amp; Platt, Inc.")</f>
        <v>0</v>
      </c>
      <c r="C113" t="s">
        <v>249</v>
      </c>
      <c r="D113">
        <v>34.97</v>
      </c>
      <c r="E113">
        <v>0.050328853302831</v>
      </c>
      <c r="F113">
        <v>0.04761904761904767</v>
      </c>
      <c r="G113">
        <v>0.04095039696925684</v>
      </c>
      <c r="H113">
        <v>1.690273334136438</v>
      </c>
      <c r="I113">
        <v>4670.602082</v>
      </c>
      <c r="J113">
        <v>12.02833397471028</v>
      </c>
      <c r="K113">
        <v>0.59516666694945</v>
      </c>
      <c r="L113">
        <v>0.893763612564841</v>
      </c>
      <c r="M113">
        <v>46.2</v>
      </c>
      <c r="N113">
        <v>32.8</v>
      </c>
    </row>
    <row r="114" spans="1:14">
      <c r="A114" s="1" t="s">
        <v>126</v>
      </c>
      <c r="B114">
        <f>HYPERLINK("https://www.suredividend.com/sure-analysis-research-database/","Manhattan Bridge Capital Inc")</f>
        <v>0</v>
      </c>
      <c r="C114" t="s">
        <v>242</v>
      </c>
      <c r="D114">
        <v>5.99</v>
      </c>
      <c r="E114">
        <v>0.06125210981674001</v>
      </c>
      <c r="F114">
        <v>0</v>
      </c>
      <c r="G114">
        <v>0.02589630491023409</v>
      </c>
      <c r="H114">
        <v>0.366900137802276</v>
      </c>
      <c r="I114">
        <v>68.854721</v>
      </c>
      <c r="J114">
        <v>13.66104103487444</v>
      </c>
      <c r="K114">
        <v>0.8342431509828923</v>
      </c>
      <c r="L114">
        <v>0.306305602638216</v>
      </c>
      <c r="M114">
        <v>6.32</v>
      </c>
      <c r="N114">
        <v>4.99</v>
      </c>
    </row>
    <row r="115" spans="1:14">
      <c r="A115" s="1" t="s">
        <v>127</v>
      </c>
      <c r="B115">
        <f>HYPERLINK("https://www.suredividend.com/sure-analysis-LTC/","LTC Properties, Inc.")</f>
        <v>0</v>
      </c>
      <c r="C115" t="s">
        <v>242</v>
      </c>
      <c r="D115">
        <v>36.46</v>
      </c>
      <c r="E115">
        <v>0.06253428414701041</v>
      </c>
      <c r="F115">
        <v>0</v>
      </c>
      <c r="G115">
        <v>0</v>
      </c>
      <c r="H115">
        <v>2.226888641229668</v>
      </c>
      <c r="I115">
        <v>1476.80468</v>
      </c>
      <c r="J115">
        <v>16.05658798434357</v>
      </c>
      <c r="K115">
        <v>0.9516618124913113</v>
      </c>
      <c r="L115">
        <v>0.370671789025365</v>
      </c>
      <c r="M115">
        <v>45.28</v>
      </c>
      <c r="N115">
        <v>29.96</v>
      </c>
    </row>
    <row r="116" spans="1:14">
      <c r="A116" s="1" t="s">
        <v>128</v>
      </c>
      <c r="B116">
        <f>HYPERLINK("https://www.suredividend.com/sure-analysis-LXP/","LXP Industrial Trust")</f>
        <v>0</v>
      </c>
      <c r="C116" t="s">
        <v>242</v>
      </c>
      <c r="D116">
        <v>9.09</v>
      </c>
      <c r="E116">
        <v>0.05280528052805281</v>
      </c>
      <c r="F116">
        <v>0.1162790697674418</v>
      </c>
      <c r="G116">
        <v>-0.07530911271467966</v>
      </c>
      <c r="H116">
        <v>0.4718560198487911</v>
      </c>
      <c r="I116">
        <v>2544.24545</v>
      </c>
      <c r="J116">
        <v>8.100035497941759</v>
      </c>
      <c r="K116">
        <v>0.4369037220822139</v>
      </c>
      <c r="L116">
        <v>0.702570807724416</v>
      </c>
      <c r="M116">
        <v>15.65</v>
      </c>
      <c r="N116">
        <v>8.699999999999999</v>
      </c>
    </row>
    <row r="117" spans="1:14">
      <c r="A117" s="1" t="s">
        <v>129</v>
      </c>
      <c r="B117">
        <f>HYPERLINK("https://www.suredividend.com/sure-analysis-LYB/","LyondellBasell Industries NV")</f>
        <v>0</v>
      </c>
      <c r="C117" t="s">
        <v>250</v>
      </c>
      <c r="D117">
        <v>80.12</v>
      </c>
      <c r="E117">
        <v>0.05941088367448826</v>
      </c>
      <c r="F117">
        <v>0.05309734513274345</v>
      </c>
      <c r="G117">
        <v>0.03540293633542868</v>
      </c>
      <c r="H117">
        <v>4.482058826445201</v>
      </c>
      <c r="I117">
        <v>26135.62496</v>
      </c>
      <c r="J117">
        <v>4.806993739260622</v>
      </c>
      <c r="K117">
        <v>0.2731297273884948</v>
      </c>
      <c r="L117">
        <v>0.7834520021470971</v>
      </c>
      <c r="M117">
        <v>111.05</v>
      </c>
      <c r="N117">
        <v>71.45999999999999</v>
      </c>
    </row>
    <row r="118" spans="1:14">
      <c r="A118" s="1" t="s">
        <v>130</v>
      </c>
      <c r="B118">
        <f>HYPERLINK("https://www.suredividend.com/sure-analysis-MAC/","Macerich Co.")</f>
        <v>0</v>
      </c>
      <c r="C118" t="s">
        <v>242</v>
      </c>
      <c r="D118">
        <v>8.619999999999999</v>
      </c>
      <c r="E118">
        <v>0.06960556844547564</v>
      </c>
      <c r="F118">
        <v>0</v>
      </c>
      <c r="G118">
        <v>-0.2732719757717713</v>
      </c>
      <c r="H118">
        <v>0.589034976540424</v>
      </c>
      <c r="I118">
        <v>1851.369077</v>
      </c>
      <c r="J118">
        <v>51.13008028114557</v>
      </c>
      <c r="K118">
        <v>3.487477658617075</v>
      </c>
      <c r="L118">
        <v>1.467167937820862</v>
      </c>
      <c r="M118">
        <v>21.95</v>
      </c>
      <c r="N118">
        <v>7.4</v>
      </c>
    </row>
    <row r="119" spans="1:14">
      <c r="A119" s="1" t="s">
        <v>131</v>
      </c>
      <c r="B119">
        <f>HYPERLINK("https://www.suredividend.com/sure-analysis-research-database/","Moelis &amp; Co")</f>
        <v>0</v>
      </c>
      <c r="C119" t="s">
        <v>248</v>
      </c>
      <c r="D119">
        <v>37.05</v>
      </c>
      <c r="E119">
        <v>0.063501719411094</v>
      </c>
      <c r="F119">
        <v>0</v>
      </c>
      <c r="G119">
        <v>-0.1365280232466891</v>
      </c>
      <c r="H119">
        <v>2.352738704181057</v>
      </c>
      <c r="I119">
        <v>2373.964486</v>
      </c>
      <c r="J119">
        <v>7.326576011277046</v>
      </c>
      <c r="K119">
        <v>0.5081509080304659</v>
      </c>
      <c r="L119">
        <v>1.279123141929589</v>
      </c>
      <c r="M119">
        <v>73.25</v>
      </c>
      <c r="N119">
        <v>33.12</v>
      </c>
    </row>
    <row r="120" spans="1:14">
      <c r="A120" s="1" t="s">
        <v>132</v>
      </c>
      <c r="B120">
        <f>HYPERLINK("https://www.suredividend.com/sure-analysis-MDC/","M.D.C. Holdings, Inc.")</f>
        <v>0</v>
      </c>
      <c r="C120" t="s">
        <v>249</v>
      </c>
      <c r="D120">
        <v>30.16</v>
      </c>
      <c r="E120">
        <v>0.06631299734748011</v>
      </c>
      <c r="F120">
        <v>0.25</v>
      </c>
      <c r="G120">
        <v>0.1075663432482898</v>
      </c>
      <c r="H120">
        <v>1.960264198748394</v>
      </c>
      <c r="I120">
        <v>2146.069725</v>
      </c>
      <c r="J120">
        <v>3.339058598543371</v>
      </c>
      <c r="K120">
        <v>0.2225044493471503</v>
      </c>
      <c r="L120">
        <v>1.237720969904215</v>
      </c>
      <c r="M120">
        <v>54.37</v>
      </c>
      <c r="N120">
        <v>27.26</v>
      </c>
    </row>
    <row r="121" spans="1:14">
      <c r="A121" s="1" t="s">
        <v>133</v>
      </c>
      <c r="B121">
        <f>HYPERLINK("https://www.suredividend.com/sure-analysis-MED/","Medifast Inc")</f>
        <v>0</v>
      </c>
      <c r="C121" t="s">
        <v>249</v>
      </c>
      <c r="D121">
        <v>114.98</v>
      </c>
      <c r="E121">
        <v>0.0570534005914072</v>
      </c>
      <c r="F121">
        <v>0.154929577464789</v>
      </c>
      <c r="G121">
        <v>0.2785582595476348</v>
      </c>
      <c r="H121">
        <v>6.235844026792395</v>
      </c>
      <c r="I121">
        <v>1266.838027</v>
      </c>
      <c r="J121">
        <v>8.074226266706608</v>
      </c>
      <c r="K121">
        <v>0.4629431348769409</v>
      </c>
      <c r="L121">
        <v>0.927703911523269</v>
      </c>
      <c r="M121">
        <v>226.72</v>
      </c>
      <c r="N121">
        <v>107</v>
      </c>
    </row>
    <row r="122" spans="1:14">
      <c r="A122" s="1" t="s">
        <v>134</v>
      </c>
      <c r="B122">
        <f>HYPERLINK("https://www.suredividend.com/sure-analysis-research-database/","MFA Financial Inc")</f>
        <v>0</v>
      </c>
      <c r="C122" t="s">
        <v>242</v>
      </c>
      <c r="D122">
        <v>7.71</v>
      </c>
      <c r="E122">
        <v>0.214414474719164</v>
      </c>
      <c r="H122">
        <v>1.653135600084754</v>
      </c>
      <c r="I122">
        <v>784.851154</v>
      </c>
      <c r="J122" t="s">
        <v>253</v>
      </c>
      <c r="K122" t="s">
        <v>253</v>
      </c>
      <c r="L122">
        <v>1.006804208725128</v>
      </c>
      <c r="M122">
        <v>16.82</v>
      </c>
      <c r="N122">
        <v>7.4</v>
      </c>
    </row>
    <row r="123" spans="1:14">
      <c r="A123" s="1" t="s">
        <v>135</v>
      </c>
      <c r="B123">
        <f>HYPERLINK("https://www.suredividend.com/sure-analysis-research-database/","AG Mortgage Investment Trust Inc")</f>
        <v>0</v>
      </c>
      <c r="C123" t="s">
        <v>242</v>
      </c>
      <c r="D123">
        <v>4.03</v>
      </c>
      <c r="E123">
        <v>0.197725865413536</v>
      </c>
      <c r="H123">
        <v>0.7968352376165521</v>
      </c>
      <c r="I123">
        <v>90.68335399999999</v>
      </c>
      <c r="J123" t="s">
        <v>253</v>
      </c>
      <c r="K123" t="s">
        <v>253</v>
      </c>
      <c r="L123">
        <v>0.8002633254177031</v>
      </c>
      <c r="M123">
        <v>12.01</v>
      </c>
      <c r="N123">
        <v>3.86</v>
      </c>
    </row>
    <row r="124" spans="1:14">
      <c r="A124" s="1" t="s">
        <v>136</v>
      </c>
      <c r="B124">
        <f>HYPERLINK("https://www.suredividend.com/sure-analysis-MMM/","3M Co.")</f>
        <v>0</v>
      </c>
      <c r="C124" t="s">
        <v>243</v>
      </c>
      <c r="D124">
        <v>111.12</v>
      </c>
      <c r="E124">
        <v>0.05363570914326853</v>
      </c>
      <c r="F124">
        <v>0.006756756756756799</v>
      </c>
      <c r="G124">
        <v>0.04864787315988495</v>
      </c>
      <c r="H124">
        <v>5.861397345968622</v>
      </c>
      <c r="I124">
        <v>63294.388479</v>
      </c>
      <c r="J124">
        <v>15.25165987454458</v>
      </c>
      <c r="K124">
        <v>0.8174891695911607</v>
      </c>
      <c r="L124">
        <v>0.6445834981299831</v>
      </c>
      <c r="M124">
        <v>179.36</v>
      </c>
      <c r="N124">
        <v>110.21</v>
      </c>
    </row>
    <row r="125" spans="1:14">
      <c r="A125" s="1" t="s">
        <v>137</v>
      </c>
      <c r="B125">
        <f>HYPERLINK("https://www.suredividend.com/sure-analysis-research-database/","Brigham Minerals Inc")</f>
        <v>0</v>
      </c>
      <c r="C125" t="s">
        <v>247</v>
      </c>
      <c r="D125">
        <v>27.99</v>
      </c>
      <c r="E125">
        <v>0.07778097831828501</v>
      </c>
      <c r="H125">
        <v>2.177089583128814</v>
      </c>
      <c r="I125">
        <v>1503.652945</v>
      </c>
      <c r="J125">
        <v>0</v>
      </c>
      <c r="K125" t="s">
        <v>253</v>
      </c>
      <c r="L125">
        <v>0.67568376026346</v>
      </c>
      <c r="M125">
        <v>32.93</v>
      </c>
      <c r="N125">
        <v>18.49</v>
      </c>
    </row>
    <row r="126" spans="1:14">
      <c r="A126" s="1" t="s">
        <v>138</v>
      </c>
      <c r="B126">
        <f>HYPERLINK("https://www.suredividend.com/sure-analysis-MO/","Altria Group Inc.")</f>
        <v>0</v>
      </c>
      <c r="C126" t="s">
        <v>245</v>
      </c>
      <c r="D126">
        <v>42.99</v>
      </c>
      <c r="E126">
        <v>0.08746220051174691</v>
      </c>
      <c r="F126">
        <v>0.04444444444444451</v>
      </c>
      <c r="G126">
        <v>0.07328926012383752</v>
      </c>
      <c r="H126">
        <v>3.532732225747859</v>
      </c>
      <c r="I126">
        <v>77417.397235</v>
      </c>
      <c r="J126">
        <v>44.46720116896611</v>
      </c>
      <c r="K126">
        <v>3.703850100385677</v>
      </c>
      <c r="L126">
        <v>0.32239921649719</v>
      </c>
      <c r="M126">
        <v>54.74</v>
      </c>
      <c r="N126">
        <v>39.36</v>
      </c>
    </row>
    <row r="127" spans="1:14">
      <c r="A127" s="1" t="s">
        <v>139</v>
      </c>
      <c r="B127">
        <f>HYPERLINK("https://www.suredividend.com/sure-analysis-MPW/","Medical Properties Trust Inc")</f>
        <v>0</v>
      </c>
      <c r="C127" t="s">
        <v>242</v>
      </c>
      <c r="D127">
        <v>10.69</v>
      </c>
      <c r="E127">
        <v>0.1085126286248831</v>
      </c>
      <c r="F127">
        <v>0.03571428571428559</v>
      </c>
      <c r="G127">
        <v>0.03857377308425858</v>
      </c>
      <c r="H127">
        <v>1.117819813920194</v>
      </c>
      <c r="I127">
        <v>6403.31</v>
      </c>
      <c r="J127">
        <v>5.350345879814806</v>
      </c>
      <c r="K127">
        <v>0.558909906960097</v>
      </c>
      <c r="L127">
        <v>0.749725341404743</v>
      </c>
      <c r="M127">
        <v>22.85</v>
      </c>
      <c r="N127">
        <v>10.68</v>
      </c>
    </row>
    <row r="128" spans="1:14">
      <c r="A128" s="1" t="s">
        <v>140</v>
      </c>
      <c r="B128">
        <f>HYPERLINK("https://www.suredividend.com/sure-analysis-research-database/","Marine Products Corp")</f>
        <v>0</v>
      </c>
      <c r="C128" t="s">
        <v>249</v>
      </c>
      <c r="D128">
        <v>9.32</v>
      </c>
      <c r="E128">
        <v>0.050725988165207</v>
      </c>
      <c r="F128">
        <v>0</v>
      </c>
      <c r="G128">
        <v>0.03713728933664817</v>
      </c>
      <c r="H128">
        <v>0.472766209699732</v>
      </c>
      <c r="I128">
        <v>319.10172</v>
      </c>
      <c r="J128">
        <v>10.12796268257848</v>
      </c>
      <c r="K128">
        <v>0.510877685000791</v>
      </c>
      <c r="L128">
        <v>1.040381484743671</v>
      </c>
      <c r="M128">
        <v>13.38</v>
      </c>
      <c r="N128">
        <v>7.75</v>
      </c>
    </row>
    <row r="129" spans="1:14">
      <c r="A129" s="1" t="s">
        <v>141</v>
      </c>
      <c r="B129">
        <f>HYPERLINK("https://www.suredividend.com/sure-analysis-research-database/","National Cinemedia Inc")</f>
        <v>0</v>
      </c>
      <c r="C129" t="s">
        <v>244</v>
      </c>
      <c r="D129">
        <v>0.5292</v>
      </c>
      <c r="E129">
        <v>0.29200470621138</v>
      </c>
      <c r="F129">
        <v>-0.4</v>
      </c>
      <c r="G129">
        <v>-0.3286643428868223</v>
      </c>
      <c r="H129">
        <v>0.154528890527062</v>
      </c>
      <c r="I129">
        <v>43.335612</v>
      </c>
      <c r="J129" t="s">
        <v>253</v>
      </c>
      <c r="K129" t="s">
        <v>253</v>
      </c>
      <c r="L129">
        <v>1.52524716403045</v>
      </c>
      <c r="M129">
        <v>3.65</v>
      </c>
      <c r="N129">
        <v>0.52</v>
      </c>
    </row>
    <row r="130" spans="1:14">
      <c r="A130" s="1" t="s">
        <v>142</v>
      </c>
      <c r="B130">
        <f>HYPERLINK("https://www.suredividend.com/sure-analysis-NHI/","National Health Investors, Inc.")</f>
        <v>0</v>
      </c>
      <c r="C130" t="s">
        <v>242</v>
      </c>
      <c r="D130">
        <v>52.67</v>
      </c>
      <c r="E130">
        <v>0.06835010442377065</v>
      </c>
      <c r="F130">
        <v>0</v>
      </c>
      <c r="G130">
        <v>-0.01075518913431428</v>
      </c>
      <c r="H130">
        <v>3.518906324348028</v>
      </c>
      <c r="I130">
        <v>2351.987067</v>
      </c>
      <c r="J130">
        <v>34.91615425127299</v>
      </c>
      <c r="K130">
        <v>2.393813826087094</v>
      </c>
      <c r="L130">
        <v>0.359805226632518</v>
      </c>
      <c r="M130">
        <v>66.11</v>
      </c>
      <c r="N130">
        <v>47.86</v>
      </c>
    </row>
    <row r="131" spans="1:14">
      <c r="A131" s="1" t="s">
        <v>143</v>
      </c>
      <c r="B131">
        <f>HYPERLINK("https://www.suredividend.com/sure-analysis-research-database/","Natural Health Trends Corp.")</f>
        <v>0</v>
      </c>
      <c r="C131" t="s">
        <v>249</v>
      </c>
      <c r="D131">
        <v>3.74</v>
      </c>
      <c r="E131">
        <v>0.204352673816872</v>
      </c>
      <c r="F131">
        <v>0</v>
      </c>
      <c r="G131">
        <v>0.07394092378577932</v>
      </c>
      <c r="H131">
        <v>0.7642790000751041</v>
      </c>
      <c r="I131">
        <v>42.720296</v>
      </c>
      <c r="J131">
        <v>0</v>
      </c>
      <c r="K131" t="s">
        <v>253</v>
      </c>
      <c r="L131">
        <v>0.475201972412592</v>
      </c>
      <c r="M131">
        <v>7.44</v>
      </c>
      <c r="N131">
        <v>3.43</v>
      </c>
    </row>
    <row r="132" spans="1:14">
      <c r="A132" s="1" t="s">
        <v>144</v>
      </c>
      <c r="B132">
        <f>HYPERLINK("https://www.suredividend.com/sure-analysis-NLY/","Annaly Capital Management Inc")</f>
        <v>0</v>
      </c>
      <c r="C132" t="s">
        <v>242</v>
      </c>
      <c r="D132">
        <v>16.69</v>
      </c>
      <c r="E132">
        <v>0.2109047333732774</v>
      </c>
      <c r="F132">
        <v>3</v>
      </c>
      <c r="G132">
        <v>0.2401444770294936</v>
      </c>
      <c r="H132">
        <v>3.316659781788645</v>
      </c>
      <c r="I132">
        <v>7194.7252</v>
      </c>
      <c r="J132">
        <v>1.936072767901352</v>
      </c>
      <c r="K132">
        <v>1.316134834043113</v>
      </c>
      <c r="L132">
        <v>0.8438645600358391</v>
      </c>
      <c r="M132">
        <v>30.57</v>
      </c>
      <c r="N132">
        <v>16.52</v>
      </c>
    </row>
    <row r="133" spans="1:14">
      <c r="A133" s="1" t="s">
        <v>145</v>
      </c>
      <c r="B133">
        <f>HYPERLINK("https://www.suredividend.com/sure-analysis-NNN/","National Retail Properties Inc")</f>
        <v>0</v>
      </c>
      <c r="C133" t="s">
        <v>242</v>
      </c>
      <c r="D133">
        <v>39.01</v>
      </c>
      <c r="E133">
        <v>0.05639579594975648</v>
      </c>
      <c r="F133">
        <v>0.03773584905660377</v>
      </c>
      <c r="G133">
        <v>0.02975477857041309</v>
      </c>
      <c r="H133">
        <v>2.102826526869722</v>
      </c>
      <c r="I133">
        <v>6909.128236</v>
      </c>
      <c r="J133">
        <v>23.17643901985844</v>
      </c>
      <c r="K133">
        <v>1.236956780511601</v>
      </c>
      <c r="L133">
        <v>0.666798004754464</v>
      </c>
      <c r="M133">
        <v>48.42</v>
      </c>
      <c r="N133">
        <v>38.66</v>
      </c>
    </row>
    <row r="134" spans="1:14">
      <c r="A134" s="1" t="s">
        <v>146</v>
      </c>
      <c r="B134">
        <f>HYPERLINK("https://www.suredividend.com/sure-analysis-research-database/","Neenah Inc")</f>
        <v>0</v>
      </c>
      <c r="C134" t="s">
        <v>250</v>
      </c>
      <c r="D134">
        <v>32</v>
      </c>
      <c r="E134">
        <v>0.058252615601215</v>
      </c>
      <c r="H134">
        <v>1.864083699238888</v>
      </c>
      <c r="I134">
        <v>537.253888</v>
      </c>
      <c r="J134" t="s">
        <v>253</v>
      </c>
      <c r="K134" t="s">
        <v>253</v>
      </c>
      <c r="L134">
        <v>0.7464642607469351</v>
      </c>
      <c r="M134">
        <v>55.11</v>
      </c>
      <c r="N134">
        <v>31.05</v>
      </c>
    </row>
    <row r="135" spans="1:14">
      <c r="A135" s="1" t="s">
        <v>147</v>
      </c>
      <c r="B135">
        <f>HYPERLINK("https://www.suredividend.com/sure-analysis-NRZ/","New Residential Investment Corp")</f>
        <v>0</v>
      </c>
      <c r="C135" t="s">
        <v>242</v>
      </c>
      <c r="D135">
        <v>10.21</v>
      </c>
      <c r="E135">
        <v>0.088533831580468</v>
      </c>
      <c r="H135">
        <v>0.964133425911298</v>
      </c>
      <c r="I135">
        <v>5083.305268</v>
      </c>
      <c r="J135">
        <v>4.664614165278746</v>
      </c>
      <c r="K135">
        <v>0.4266077105802204</v>
      </c>
      <c r="L135">
        <v>1.127834465914069</v>
      </c>
      <c r="M135">
        <v>11.45</v>
      </c>
      <c r="N135">
        <v>7.97</v>
      </c>
    </row>
    <row r="136" spans="1:14">
      <c r="A136" s="1" t="s">
        <v>148</v>
      </c>
      <c r="B136">
        <f>HYPERLINK("https://www.suredividend.com/sure-analysis-NSA/","National Storage Affiliates Trust")</f>
        <v>0</v>
      </c>
      <c r="C136" t="s">
        <v>242</v>
      </c>
      <c r="D136">
        <v>40.89</v>
      </c>
      <c r="E136">
        <v>0.05380288579114698</v>
      </c>
      <c r="F136">
        <v>0.3414634146341464</v>
      </c>
      <c r="G136">
        <v>0.14456623939758</v>
      </c>
      <c r="H136">
        <v>2.018490174954276</v>
      </c>
      <c r="I136">
        <v>3752.131865</v>
      </c>
      <c r="J136">
        <v>40.48000199469205</v>
      </c>
      <c r="K136">
        <v>2.549242453844753</v>
      </c>
      <c r="L136">
        <v>0.8894380859608371</v>
      </c>
      <c r="M136">
        <v>67.87</v>
      </c>
      <c r="N136">
        <v>40.02</v>
      </c>
    </row>
    <row r="137" spans="1:14">
      <c r="A137" s="1" t="s">
        <v>149</v>
      </c>
      <c r="B137">
        <f>HYPERLINK("https://www.suredividend.com/sure-analysis-research-database/","NVE Corp")</f>
        <v>0</v>
      </c>
      <c r="C137" t="s">
        <v>252</v>
      </c>
      <c r="D137">
        <v>47.5</v>
      </c>
      <c r="E137">
        <v>0.081849373964995</v>
      </c>
      <c r="F137">
        <v>0</v>
      </c>
      <c r="G137">
        <v>0</v>
      </c>
      <c r="H137">
        <v>3.887845263337284</v>
      </c>
      <c r="I137">
        <v>229.464235</v>
      </c>
      <c r="J137">
        <v>15.22852789654083</v>
      </c>
      <c r="K137">
        <v>1.246104251069642</v>
      </c>
      <c r="L137">
        <v>0.780704974571489</v>
      </c>
      <c r="M137">
        <v>71.36</v>
      </c>
      <c r="N137">
        <v>42.56</v>
      </c>
    </row>
    <row r="138" spans="1:14">
      <c r="A138" s="1" t="s">
        <v>150</v>
      </c>
      <c r="B138">
        <f>HYPERLINK("https://www.suredividend.com/sure-analysis-NWBI/","Northwest Bancshares Inc")</f>
        <v>0</v>
      </c>
      <c r="C138" t="s">
        <v>248</v>
      </c>
      <c r="D138">
        <v>13.79</v>
      </c>
      <c r="E138">
        <v>0.05801305293691081</v>
      </c>
      <c r="F138">
        <v>0</v>
      </c>
      <c r="G138">
        <v>0.04563955259127317</v>
      </c>
      <c r="H138">
        <v>0.782552943965904</v>
      </c>
      <c r="I138">
        <v>1749.620536</v>
      </c>
      <c r="J138">
        <v>13.9055215815994</v>
      </c>
      <c r="K138">
        <v>0.7883870078238001</v>
      </c>
      <c r="L138">
        <v>0.451680568423919</v>
      </c>
      <c r="M138">
        <v>15.22</v>
      </c>
      <c r="N138">
        <v>11.87</v>
      </c>
    </row>
    <row r="139" spans="1:14">
      <c r="A139" s="1" t="s">
        <v>151</v>
      </c>
      <c r="B139">
        <f>HYPERLINK("https://www.suredividend.com/sure-analysis-NWE/","Northwestern Corp.")</f>
        <v>0</v>
      </c>
      <c r="C139" t="s">
        <v>246</v>
      </c>
      <c r="D139">
        <v>50.1</v>
      </c>
      <c r="E139">
        <v>0.05029940119760479</v>
      </c>
      <c r="F139">
        <v>0.0161290322580645</v>
      </c>
      <c r="G139">
        <v>0.03713728933664817</v>
      </c>
      <c r="H139">
        <v>2.468242638289947</v>
      </c>
      <c r="I139">
        <v>2813.117505</v>
      </c>
      <c r="J139">
        <v>16.03573833709556</v>
      </c>
      <c r="K139">
        <v>0.7594592733199838</v>
      </c>
      <c r="L139">
        <v>0.321309706971496</v>
      </c>
      <c r="M139">
        <v>61.64</v>
      </c>
      <c r="N139">
        <v>49.05</v>
      </c>
    </row>
    <row r="140" spans="1:14">
      <c r="A140" s="1" t="s">
        <v>152</v>
      </c>
      <c r="B140">
        <f>HYPERLINK("https://www.suredividend.com/sure-analysis-NWL/","Newell Brands Inc")</f>
        <v>0</v>
      </c>
      <c r="C140" t="s">
        <v>245</v>
      </c>
      <c r="D140">
        <v>14.38</v>
      </c>
      <c r="E140">
        <v>0.06397774687065369</v>
      </c>
      <c r="F140">
        <v>0</v>
      </c>
      <c r="G140">
        <v>0</v>
      </c>
      <c r="H140">
        <v>0.9046068722367531</v>
      </c>
      <c r="I140">
        <v>5947.568</v>
      </c>
      <c r="J140">
        <v>8.214872928176796</v>
      </c>
      <c r="K140">
        <v>0.5290098668051187</v>
      </c>
      <c r="L140">
        <v>0.8605072574542081</v>
      </c>
      <c r="M140">
        <v>25.6</v>
      </c>
      <c r="N140">
        <v>13.73</v>
      </c>
    </row>
    <row r="141" spans="1:14">
      <c r="A141" s="1" t="s">
        <v>153</v>
      </c>
      <c r="B141">
        <f>HYPERLINK("https://www.suredividend.com/sure-analysis-NYCB/","New York Community Bancorp Inc.")</f>
        <v>0</v>
      </c>
      <c r="C141" t="s">
        <v>248</v>
      </c>
      <c r="D141">
        <v>8.76</v>
      </c>
      <c r="E141">
        <v>0.07762557077625572</v>
      </c>
      <c r="F141">
        <v>0</v>
      </c>
      <c r="G141">
        <v>0</v>
      </c>
      <c r="H141">
        <v>0.6631651287229511</v>
      </c>
      <c r="I141">
        <v>4083.463795</v>
      </c>
      <c r="J141">
        <v>6.975438916922615</v>
      </c>
      <c r="K141">
        <v>0.5263215307325009</v>
      </c>
      <c r="L141">
        <v>0.805116002583351</v>
      </c>
      <c r="M141">
        <v>13.45</v>
      </c>
      <c r="N141">
        <v>8.359999999999999</v>
      </c>
    </row>
    <row r="142" spans="1:14">
      <c r="A142" s="1" t="s">
        <v>154</v>
      </c>
      <c r="B142">
        <f>HYPERLINK("https://www.suredividend.com/sure-analysis-NYMT/","New York Mortgage Trust Inc")</f>
        <v>0</v>
      </c>
      <c r="C142" t="s">
        <v>242</v>
      </c>
      <c r="D142">
        <v>2.33</v>
      </c>
      <c r="E142">
        <v>0.1716738197424893</v>
      </c>
      <c r="H142">
        <v>0.378838531951997</v>
      </c>
      <c r="I142">
        <v>888.310242</v>
      </c>
      <c r="J142" t="s">
        <v>253</v>
      </c>
      <c r="K142" t="s">
        <v>253</v>
      </c>
      <c r="L142">
        <v>1.048726758562781</v>
      </c>
      <c r="M142">
        <v>3.95</v>
      </c>
      <c r="N142">
        <v>2.07</v>
      </c>
    </row>
    <row r="143" spans="1:14">
      <c r="A143" s="1" t="s">
        <v>155</v>
      </c>
      <c r="B143">
        <f>HYPERLINK("https://www.suredividend.com/sure-analysis-O/","Realty Income Corp.")</f>
        <v>0</v>
      </c>
      <c r="C143" t="s">
        <v>242</v>
      </c>
      <c r="D143">
        <v>58.52</v>
      </c>
      <c r="E143">
        <v>0.05092276144907724</v>
      </c>
      <c r="F143">
        <v>0.004048582995951344</v>
      </c>
      <c r="G143">
        <v>0.0112575260186536</v>
      </c>
      <c r="H143">
        <v>2.900789289853883</v>
      </c>
      <c r="I143">
        <v>35205.532867</v>
      </c>
      <c r="J143">
        <v>62.68646357388451</v>
      </c>
      <c r="K143">
        <v>2.685916009123966</v>
      </c>
      <c r="L143">
        <v>0.5473843640489581</v>
      </c>
      <c r="M143">
        <v>74.52</v>
      </c>
      <c r="N143">
        <v>57.37</v>
      </c>
    </row>
    <row r="144" spans="1:14">
      <c r="A144" s="1" t="s">
        <v>156</v>
      </c>
      <c r="B144">
        <f>HYPERLINK("https://www.suredividend.com/sure-analysis-OHI/","Omega Healthcare Investors, Inc.")</f>
        <v>0</v>
      </c>
      <c r="C144" t="s">
        <v>242</v>
      </c>
      <c r="D144">
        <v>29.68</v>
      </c>
      <c r="E144">
        <v>0.09029649595687332</v>
      </c>
      <c r="F144">
        <v>0</v>
      </c>
      <c r="G144">
        <v>0.006079475350011743</v>
      </c>
      <c r="H144">
        <v>2.589697942480724</v>
      </c>
      <c r="I144">
        <v>6948.402133</v>
      </c>
      <c r="J144">
        <v>15.39600571914773</v>
      </c>
      <c r="K144">
        <v>1.415135487694384</v>
      </c>
      <c r="L144">
        <v>0.5832600601094611</v>
      </c>
      <c r="M144">
        <v>33.71</v>
      </c>
      <c r="N144">
        <v>24.28</v>
      </c>
    </row>
    <row r="145" spans="1:14">
      <c r="A145" s="1" t="s">
        <v>157</v>
      </c>
      <c r="B145">
        <f>HYPERLINK("https://www.suredividend.com/sure-analysis-OKE/","Oneok Inc.")</f>
        <v>0</v>
      </c>
      <c r="C145" t="s">
        <v>247</v>
      </c>
      <c r="D145">
        <v>55.63</v>
      </c>
      <c r="E145">
        <v>0.06722991191802984</v>
      </c>
      <c r="F145">
        <v>0</v>
      </c>
      <c r="G145">
        <v>0.04648032522928136</v>
      </c>
      <c r="H145">
        <v>3.656730158801384</v>
      </c>
      <c r="I145">
        <v>24858.945688</v>
      </c>
      <c r="J145">
        <v>15.77504422277008</v>
      </c>
      <c r="K145">
        <v>1.038843795114029</v>
      </c>
      <c r="L145">
        <v>0.9197627842545961</v>
      </c>
      <c r="M145">
        <v>72.87</v>
      </c>
      <c r="N145">
        <v>50.5</v>
      </c>
    </row>
    <row r="146" spans="1:14">
      <c r="A146" s="1" t="s">
        <v>158</v>
      </c>
      <c r="B146">
        <f>HYPERLINK("https://www.suredividend.com/sure-analysis-OLP/","One Liberty Properties, Inc.")</f>
        <v>0</v>
      </c>
      <c r="C146" t="s">
        <v>242</v>
      </c>
      <c r="D146">
        <v>21.01</v>
      </c>
      <c r="E146">
        <v>0.08567348881485007</v>
      </c>
      <c r="F146">
        <v>0</v>
      </c>
      <c r="G146">
        <v>0</v>
      </c>
      <c r="H146">
        <v>1.75198017774107</v>
      </c>
      <c r="I146">
        <v>443.247088</v>
      </c>
      <c r="J146">
        <v>11.80166908727834</v>
      </c>
      <c r="K146">
        <v>0.9521631400766686</v>
      </c>
      <c r="L146">
        <v>0.7410406114643111</v>
      </c>
      <c r="M146">
        <v>34.74</v>
      </c>
      <c r="N146">
        <v>20.45</v>
      </c>
    </row>
    <row r="147" spans="1:14">
      <c r="A147" s="1" t="s">
        <v>159</v>
      </c>
      <c r="B147">
        <f>HYPERLINK("https://www.suredividend.com/sure-analysis-research-database/","OneMain Holdings Inc")</f>
        <v>0</v>
      </c>
      <c r="C147" t="s">
        <v>248</v>
      </c>
      <c r="D147">
        <v>32.68</v>
      </c>
      <c r="E147">
        <v>0.105281605912795</v>
      </c>
      <c r="F147">
        <v>0.3571428571428572</v>
      </c>
      <c r="G147">
        <v>0.3060407249698005</v>
      </c>
      <c r="H147">
        <v>3.440602881230163</v>
      </c>
      <c r="I147">
        <v>4041.451776</v>
      </c>
      <c r="J147">
        <v>3.809096866918001</v>
      </c>
      <c r="K147">
        <v>0.4175488933531751</v>
      </c>
      <c r="L147">
        <v>1.191195492926622</v>
      </c>
      <c r="M147">
        <v>55.91</v>
      </c>
      <c r="N147">
        <v>28.77</v>
      </c>
    </row>
    <row r="148" spans="1:14">
      <c r="A148" s="1" t="s">
        <v>160</v>
      </c>
      <c r="B148">
        <f>HYPERLINK("https://www.suredividend.com/sure-analysis-OPI/","Office Properties Income Trust")</f>
        <v>0</v>
      </c>
      <c r="C148" t="s">
        <v>242</v>
      </c>
      <c r="D148">
        <v>13.01</v>
      </c>
      <c r="E148">
        <v>0.1691006917755573</v>
      </c>
      <c r="F148">
        <v>0</v>
      </c>
      <c r="G148">
        <v>0.05045837224621441</v>
      </c>
      <c r="H148">
        <v>2.120746001299047</v>
      </c>
      <c r="I148">
        <v>630.400526</v>
      </c>
      <c r="J148" t="s">
        <v>253</v>
      </c>
      <c r="K148" t="s">
        <v>253</v>
      </c>
      <c r="L148">
        <v>0.7716142626468381</v>
      </c>
      <c r="M148">
        <v>26.32</v>
      </c>
      <c r="N148">
        <v>12.8</v>
      </c>
    </row>
    <row r="149" spans="1:14">
      <c r="A149" s="1" t="s">
        <v>161</v>
      </c>
      <c r="B149">
        <f>HYPERLINK("https://www.suredividend.com/sure-analysis-ORC/","Orchid Island Capital Inc")</f>
        <v>0</v>
      </c>
      <c r="C149" t="s">
        <v>242</v>
      </c>
      <c r="D149">
        <v>8.48</v>
      </c>
      <c r="E149">
        <v>0.06367924528301887</v>
      </c>
      <c r="F149">
        <v>2.555555555555556</v>
      </c>
      <c r="G149">
        <v>0.1974057110829954</v>
      </c>
      <c r="H149">
        <v>3.235699614100882</v>
      </c>
      <c r="I149">
        <v>298.922018</v>
      </c>
      <c r="J149" t="s">
        <v>253</v>
      </c>
      <c r="K149" t="s">
        <v>253</v>
      </c>
      <c r="L149">
        <v>0.837476343903049</v>
      </c>
      <c r="M149">
        <v>20.51</v>
      </c>
      <c r="N149">
        <v>7.95</v>
      </c>
    </row>
    <row r="150" spans="1:14">
      <c r="A150" s="1" t="s">
        <v>162</v>
      </c>
      <c r="B150">
        <f>HYPERLINK("https://www.suredividend.com/sure-analysis-research-database/","Outfront Media Inc")</f>
        <v>0</v>
      </c>
      <c r="C150" t="s">
        <v>242</v>
      </c>
      <c r="D150">
        <v>16.11</v>
      </c>
      <c r="E150">
        <v>0.06091361171252301</v>
      </c>
      <c r="H150">
        <v>0.981318284688753</v>
      </c>
      <c r="I150">
        <v>2642.78657</v>
      </c>
      <c r="J150">
        <v>20.28232209992325</v>
      </c>
      <c r="K150">
        <v>1.149623107648492</v>
      </c>
      <c r="L150">
        <v>1.335793267324219</v>
      </c>
      <c r="M150">
        <v>28.44</v>
      </c>
      <c r="N150">
        <v>14.97</v>
      </c>
    </row>
    <row r="151" spans="1:14">
      <c r="A151" s="1" t="s">
        <v>163</v>
      </c>
      <c r="B151">
        <f>HYPERLINK("https://www.suredividend.com/sure-analysis-research-database/","Pitney Bowes, Inc.")</f>
        <v>0</v>
      </c>
      <c r="C151" t="s">
        <v>243</v>
      </c>
      <c r="D151">
        <v>2.6</v>
      </c>
      <c r="E151">
        <v>0.07550028864415201</v>
      </c>
      <c r="F151">
        <v>0</v>
      </c>
      <c r="G151">
        <v>-0.2322961007252451</v>
      </c>
      <c r="H151">
        <v>0.196300750474797</v>
      </c>
      <c r="I151">
        <v>452.080031</v>
      </c>
      <c r="J151">
        <v>12.73787808176721</v>
      </c>
      <c r="K151">
        <v>0.9949353800040396</v>
      </c>
      <c r="L151">
        <v>1.338358008389976</v>
      </c>
      <c r="M151">
        <v>7.88</v>
      </c>
      <c r="N151">
        <v>2.3</v>
      </c>
    </row>
    <row r="152" spans="1:14">
      <c r="A152" s="1" t="s">
        <v>164</v>
      </c>
      <c r="B152">
        <f>HYPERLINK("https://www.suredividend.com/sure-analysis-PDM/","Piedmont Office Realty Trust Inc")</f>
        <v>0</v>
      </c>
      <c r="C152" t="s">
        <v>242</v>
      </c>
      <c r="D152">
        <v>9.960000000000001</v>
      </c>
      <c r="E152">
        <v>0.08433734939759036</v>
      </c>
      <c r="F152">
        <v>0</v>
      </c>
      <c r="G152">
        <v>-0.1592829442939329</v>
      </c>
      <c r="H152">
        <v>0.8208217725765871</v>
      </c>
      <c r="I152">
        <v>1229.017995</v>
      </c>
      <c r="J152">
        <v>25.88169133555153</v>
      </c>
      <c r="K152">
        <v>2.13477704181167</v>
      </c>
      <c r="L152">
        <v>0.7687912813094</v>
      </c>
      <c r="M152">
        <v>18.98</v>
      </c>
      <c r="N152">
        <v>9.890000000000001</v>
      </c>
    </row>
    <row r="153" spans="1:14">
      <c r="A153" s="1" t="s">
        <v>165</v>
      </c>
      <c r="B153">
        <f>HYPERLINK("https://www.suredividend.com/sure-analysis-PETS/","Petmed Express, Inc.")</f>
        <v>0</v>
      </c>
      <c r="C153" t="s">
        <v>251</v>
      </c>
      <c r="D153">
        <v>19.92</v>
      </c>
      <c r="E153">
        <v>0.06024096385542168</v>
      </c>
      <c r="F153">
        <v>0</v>
      </c>
      <c r="G153">
        <v>0.08447177119769855</v>
      </c>
      <c r="H153">
        <v>1.175408687365836</v>
      </c>
      <c r="I153">
        <v>418.095641</v>
      </c>
      <c r="J153">
        <v>21.49923592533553</v>
      </c>
      <c r="K153">
        <v>1.231826333437263</v>
      </c>
      <c r="L153">
        <v>0.6651432528872041</v>
      </c>
      <c r="M153">
        <v>31.06</v>
      </c>
      <c r="N153">
        <v>18.83</v>
      </c>
    </row>
    <row r="154" spans="1:14">
      <c r="A154" s="1" t="s">
        <v>166</v>
      </c>
      <c r="B154">
        <f>HYPERLINK("https://www.suredividend.com/sure-analysis-PGRE/","Paramount Group Inc")</f>
        <v>0</v>
      </c>
      <c r="C154" t="s">
        <v>242</v>
      </c>
      <c r="D154">
        <v>6.05</v>
      </c>
      <c r="E154">
        <v>0.0512396694214876</v>
      </c>
      <c r="F154">
        <v>0.107142857142857</v>
      </c>
      <c r="G154">
        <v>-0.03990187965283842</v>
      </c>
      <c r="H154">
        <v>0.297804159559465</v>
      </c>
      <c r="I154">
        <v>1363.400382</v>
      </c>
      <c r="J154">
        <v>646.7743746442126</v>
      </c>
      <c r="K154">
        <v>31.02126662077761</v>
      </c>
      <c r="L154">
        <v>1.04564315771067</v>
      </c>
      <c r="M154">
        <v>11.2</v>
      </c>
      <c r="N154">
        <v>5.93</v>
      </c>
    </row>
    <row r="155" spans="1:14">
      <c r="A155" s="1" t="s">
        <v>167</v>
      </c>
      <c r="B155">
        <f>HYPERLINK("https://www.suredividend.com/sure-analysis-PLYM/","Plymouth Industrial Reit Inc")</f>
        <v>0</v>
      </c>
      <c r="C155" t="s">
        <v>242</v>
      </c>
      <c r="D155">
        <v>16.33</v>
      </c>
      <c r="E155">
        <v>0.05388854868340479</v>
      </c>
      <c r="F155">
        <v>0.04761904761904767</v>
      </c>
      <c r="G155">
        <v>-0.101168503026812</v>
      </c>
      <c r="H155">
        <v>0.8548160303397591</v>
      </c>
      <c r="I155">
        <v>655.2830709999999</v>
      </c>
      <c r="J155">
        <v>0</v>
      </c>
      <c r="K155" t="s">
        <v>253</v>
      </c>
      <c r="L155">
        <v>0.726324136637399</v>
      </c>
      <c r="M155">
        <v>31.31</v>
      </c>
      <c r="N155">
        <v>16.21</v>
      </c>
    </row>
    <row r="156" spans="1:14">
      <c r="A156" s="1" t="s">
        <v>168</v>
      </c>
      <c r="B156">
        <f>HYPERLINK("https://www.suredividend.com/sure-analysis-PM/","Philip Morris International Inc")</f>
        <v>0</v>
      </c>
      <c r="C156" t="s">
        <v>245</v>
      </c>
      <c r="D156">
        <v>85.47</v>
      </c>
      <c r="E156">
        <v>0.05943605943605944</v>
      </c>
      <c r="F156">
        <v>0.01600000000000001</v>
      </c>
      <c r="G156">
        <v>0.03486569022617725</v>
      </c>
      <c r="H156">
        <v>4.921313231013237</v>
      </c>
      <c r="I156">
        <v>132492.459644</v>
      </c>
      <c r="J156">
        <v>14.63035110911661</v>
      </c>
      <c r="K156">
        <v>0.8455864658098344</v>
      </c>
      <c r="L156">
        <v>0.354852617464415</v>
      </c>
      <c r="M156">
        <v>108.09</v>
      </c>
      <c r="N156">
        <v>81.19</v>
      </c>
    </row>
    <row r="157" spans="1:14">
      <c r="A157" s="1" t="s">
        <v>169</v>
      </c>
      <c r="B157">
        <f>HYPERLINK("https://www.suredividend.com/sure-analysis-PMT/","Pennymac Mortgage Investment Trust")</f>
        <v>0</v>
      </c>
      <c r="C157" t="s">
        <v>242</v>
      </c>
      <c r="D157">
        <v>11.86</v>
      </c>
      <c r="E157">
        <v>0.1585160202360877</v>
      </c>
      <c r="F157">
        <v>0</v>
      </c>
      <c r="G157">
        <v>0</v>
      </c>
      <c r="H157">
        <v>1.79608290066368</v>
      </c>
      <c r="I157">
        <v>1074.172321</v>
      </c>
      <c r="J157" t="s">
        <v>253</v>
      </c>
      <c r="K157" t="s">
        <v>253</v>
      </c>
      <c r="L157">
        <v>0.8938763396372451</v>
      </c>
      <c r="M157">
        <v>18.75</v>
      </c>
      <c r="N157">
        <v>11.07</v>
      </c>
    </row>
    <row r="158" spans="1:14">
      <c r="A158" s="1" t="s">
        <v>170</v>
      </c>
      <c r="B158">
        <f>HYPERLINK("https://www.suredividend.com/sure-analysis-PNW/","Pinnacle West Capital Corp.")</f>
        <v>0</v>
      </c>
      <c r="C158" t="s">
        <v>246</v>
      </c>
      <c r="D158">
        <v>62.73</v>
      </c>
      <c r="E158">
        <v>0.054519368723099</v>
      </c>
      <c r="F158">
        <v>0.02409638554216853</v>
      </c>
      <c r="G158">
        <v>0.0410865223037109</v>
      </c>
      <c r="H158">
        <v>3.341450146370011</v>
      </c>
      <c r="I158">
        <v>7091.226408</v>
      </c>
      <c r="J158">
        <v>12.92486358891825</v>
      </c>
      <c r="K158">
        <v>0.6903822616466966</v>
      </c>
      <c r="L158">
        <v>0.398137841690309</v>
      </c>
      <c r="M158">
        <v>78.67</v>
      </c>
      <c r="N158">
        <v>59.83</v>
      </c>
    </row>
    <row r="159" spans="1:14">
      <c r="A159" s="1" t="s">
        <v>171</v>
      </c>
      <c r="B159">
        <f>HYPERLINK("https://www.suredividend.com/sure-analysis-PRU/","Prudential Financial Inc.")</f>
        <v>0</v>
      </c>
      <c r="C159" t="s">
        <v>248</v>
      </c>
      <c r="D159">
        <v>92.95</v>
      </c>
      <c r="E159">
        <v>0.05164066702528241</v>
      </c>
      <c r="F159">
        <v>0.04347826086956519</v>
      </c>
      <c r="G159">
        <v>0.09856054330611763</v>
      </c>
      <c r="H159">
        <v>4.669318823170038</v>
      </c>
      <c r="I159">
        <v>34577.4</v>
      </c>
      <c r="J159">
        <v>16.55213020584011</v>
      </c>
      <c r="K159">
        <v>0.8489670587581887</v>
      </c>
      <c r="L159">
        <v>0.934982910827943</v>
      </c>
      <c r="M159">
        <v>120.07</v>
      </c>
      <c r="N159">
        <v>85.45999999999999</v>
      </c>
    </row>
    <row r="160" spans="1:14">
      <c r="A160" s="1" t="s">
        <v>172</v>
      </c>
      <c r="B160">
        <f>HYPERLINK("https://www.suredividend.com/sure-analysis-research-database/","Penns Woods Bancorp, Inc.")</f>
        <v>0</v>
      </c>
      <c r="C160" t="s">
        <v>248</v>
      </c>
      <c r="D160">
        <v>23.72</v>
      </c>
      <c r="E160">
        <v>0.052866620649372</v>
      </c>
      <c r="F160">
        <v>0</v>
      </c>
      <c r="G160">
        <v>-0.07400119958231965</v>
      </c>
      <c r="H160">
        <v>1.25399624180311</v>
      </c>
      <c r="I160">
        <v>167.27918</v>
      </c>
      <c r="J160">
        <v>10.03655008339833</v>
      </c>
      <c r="K160">
        <v>0.5313543397470806</v>
      </c>
      <c r="M160">
        <v>24.48</v>
      </c>
      <c r="N160">
        <v>21.31</v>
      </c>
    </row>
    <row r="161" spans="1:14">
      <c r="A161" s="1" t="s">
        <v>173</v>
      </c>
      <c r="B161">
        <f>HYPERLINK("https://www.suredividend.com/sure-analysis-PXD/","Pioneer Natural Resources Co.")</f>
        <v>0</v>
      </c>
      <c r="C161" t="s">
        <v>247</v>
      </c>
      <c r="D161">
        <v>256.7</v>
      </c>
      <c r="E161">
        <v>0.08180755746007012</v>
      </c>
      <c r="F161">
        <v>9.987179487179487</v>
      </c>
      <c r="G161">
        <v>1.217033052695557</v>
      </c>
      <c r="H161">
        <v>19.87261180894002</v>
      </c>
      <c r="I161">
        <v>62110.87145</v>
      </c>
      <c r="J161">
        <v>10.06169957063016</v>
      </c>
      <c r="K161">
        <v>0.8346330033154147</v>
      </c>
      <c r="L161">
        <v>0.674344061221215</v>
      </c>
      <c r="M161">
        <v>279.76</v>
      </c>
      <c r="N161">
        <v>154.51</v>
      </c>
    </row>
    <row r="162" spans="1:14">
      <c r="A162" s="1" t="s">
        <v>174</v>
      </c>
      <c r="B162">
        <f>HYPERLINK("https://www.suredividend.com/sure-analysis-research-database/","Pzena Investment Management Inc")</f>
        <v>0</v>
      </c>
      <c r="C162" t="s">
        <v>248</v>
      </c>
      <c r="D162">
        <v>9.460000000000001</v>
      </c>
      <c r="E162">
        <v>0.064913848089153</v>
      </c>
      <c r="F162">
        <v>0</v>
      </c>
      <c r="G162">
        <v>0</v>
      </c>
      <c r="H162">
        <v>0.6140850029233891</v>
      </c>
      <c r="I162">
        <v>158.326902</v>
      </c>
      <c r="J162">
        <v>10.39777383200893</v>
      </c>
      <c r="K162">
        <v>3.430642474432341</v>
      </c>
      <c r="L162">
        <v>1.201125985709961</v>
      </c>
      <c r="M162">
        <v>11.07</v>
      </c>
      <c r="N162">
        <v>6.05</v>
      </c>
    </row>
    <row r="163" spans="1:14">
      <c r="A163" s="1" t="s">
        <v>175</v>
      </c>
      <c r="B163">
        <f>HYPERLINK("https://www.suredividend.com/sure-analysis-research-database/","Ready Capital Corp")</f>
        <v>0</v>
      </c>
      <c r="C163" t="s">
        <v>242</v>
      </c>
      <c r="D163">
        <v>10.2</v>
      </c>
      <c r="E163">
        <v>0.156265718236131</v>
      </c>
      <c r="F163">
        <v>0</v>
      </c>
      <c r="G163">
        <v>0.02567439351051015</v>
      </c>
      <c r="H163">
        <v>1.593910326008544</v>
      </c>
      <c r="I163">
        <v>1166.911487</v>
      </c>
      <c r="J163">
        <v>5.639106022268185</v>
      </c>
      <c r="K163">
        <v>0.705270055755993</v>
      </c>
      <c r="L163">
        <v>0.8502543703291171</v>
      </c>
      <c r="M163">
        <v>14.86</v>
      </c>
      <c r="N163">
        <v>9.69</v>
      </c>
    </row>
    <row r="164" spans="1:14">
      <c r="A164" s="1" t="s">
        <v>176</v>
      </c>
      <c r="B164">
        <f>HYPERLINK("https://www.suredividend.com/sure-analysis-research-database/","Rent-a-Center Inc.")</f>
        <v>0</v>
      </c>
      <c r="C164" t="s">
        <v>243</v>
      </c>
      <c r="D164">
        <v>20.22</v>
      </c>
      <c r="E164">
        <v>0.065507758360327</v>
      </c>
      <c r="H164">
        <v>1.324566874045815</v>
      </c>
      <c r="I164">
        <v>1197.003275</v>
      </c>
      <c r="J164">
        <v>0</v>
      </c>
      <c r="K164" t="s">
        <v>253</v>
      </c>
      <c r="L164">
        <v>1.282869415503346</v>
      </c>
      <c r="M164">
        <v>55.53</v>
      </c>
      <c r="N164">
        <v>16.82</v>
      </c>
    </row>
    <row r="165" spans="1:14">
      <c r="A165" s="1" t="s">
        <v>177</v>
      </c>
      <c r="B165">
        <f>HYPERLINK("https://www.suredividend.com/sure-analysis-research-database/","Sturm, Ruger &amp; Co., Inc.")</f>
        <v>0</v>
      </c>
      <c r="C165" t="s">
        <v>243</v>
      </c>
      <c r="D165">
        <v>52.41</v>
      </c>
      <c r="E165">
        <v>0.052565311373148</v>
      </c>
      <c r="F165">
        <v>-0.53</v>
      </c>
      <c r="G165">
        <v>0.1536498246073117</v>
      </c>
      <c r="H165">
        <v>2.7549479690667</v>
      </c>
      <c r="I165">
        <v>924.167804</v>
      </c>
      <c r="J165">
        <v>7.434260604366432</v>
      </c>
      <c r="K165">
        <v>0.3941270342012447</v>
      </c>
      <c r="L165">
        <v>0.612978230124969</v>
      </c>
      <c r="M165">
        <v>78.39</v>
      </c>
      <c r="N165">
        <v>49.65</v>
      </c>
    </row>
    <row r="166" spans="1:14">
      <c r="A166" s="1" t="s">
        <v>178</v>
      </c>
      <c r="B166">
        <f>HYPERLINK("https://www.suredividend.com/sure-analysis-research-database/","B. Riley Financial Inc")</f>
        <v>0</v>
      </c>
      <c r="C166" t="s">
        <v>248</v>
      </c>
      <c r="D166">
        <v>45.87</v>
      </c>
      <c r="E166">
        <v>0.084826118607257</v>
      </c>
      <c r="F166">
        <v>0</v>
      </c>
      <c r="G166">
        <v>0.2520547720070587</v>
      </c>
      <c r="H166">
        <v>3.890974060514889</v>
      </c>
      <c r="I166">
        <v>1297.683308</v>
      </c>
      <c r="J166">
        <v>0</v>
      </c>
      <c r="K166" t="s">
        <v>253</v>
      </c>
      <c r="L166">
        <v>1.516977897835321</v>
      </c>
      <c r="M166">
        <v>86.39</v>
      </c>
      <c r="N166">
        <v>40.46</v>
      </c>
    </row>
    <row r="167" spans="1:14">
      <c r="A167" s="1" t="s">
        <v>179</v>
      </c>
      <c r="B167">
        <f>HYPERLINK("https://www.suredividend.com/sure-analysis-research-database/","RMR Group Inc (The)")</f>
        <v>0</v>
      </c>
      <c r="C167" t="s">
        <v>242</v>
      </c>
      <c r="D167">
        <v>24.45</v>
      </c>
      <c r="E167">
        <v>0.06254203200934301</v>
      </c>
      <c r="F167">
        <v>-0.9428571428571428</v>
      </c>
      <c r="G167">
        <v>0.09856054330611785</v>
      </c>
      <c r="H167">
        <v>1.529152682628457</v>
      </c>
      <c r="I167">
        <v>378.608519</v>
      </c>
      <c r="J167">
        <v>0</v>
      </c>
      <c r="K167" t="s">
        <v>253</v>
      </c>
      <c r="L167">
        <v>0.744809843416633</v>
      </c>
      <c r="M167">
        <v>36.26</v>
      </c>
      <c r="N167">
        <v>23</v>
      </c>
    </row>
    <row r="168" spans="1:14">
      <c r="A168" s="1" t="s">
        <v>180</v>
      </c>
      <c r="B168">
        <f>HYPERLINK("https://www.suredividend.com/sure-analysis-RPT/","RPT Realty")</f>
        <v>0</v>
      </c>
      <c r="C168" t="s">
        <v>242</v>
      </c>
      <c r="D168">
        <v>8.09</v>
      </c>
      <c r="E168">
        <v>0.06427688504326329</v>
      </c>
      <c r="H168">
        <v>0.500282877748032</v>
      </c>
      <c r="I168">
        <v>688.545903</v>
      </c>
      <c r="J168">
        <v>33.40996180212529</v>
      </c>
      <c r="K168">
        <v>2.004338452516154</v>
      </c>
      <c r="L168">
        <v>1.014817019108764</v>
      </c>
      <c r="M168">
        <v>14.31</v>
      </c>
      <c r="N168">
        <v>7.28</v>
      </c>
    </row>
    <row r="169" spans="1:14">
      <c r="A169" s="1" t="s">
        <v>181</v>
      </c>
      <c r="B169">
        <f>HYPERLINK("https://www.suredividend.com/sure-analysis-research-database/","Redwood Trust Inc.")</f>
        <v>0</v>
      </c>
      <c r="C169" t="s">
        <v>242</v>
      </c>
      <c r="D169">
        <v>5.9</v>
      </c>
      <c r="E169">
        <v>0.148977942825516</v>
      </c>
      <c r="F169">
        <v>0.09523809523809534</v>
      </c>
      <c r="G169">
        <v>-0.03857820993638306</v>
      </c>
      <c r="H169">
        <v>0.8789698626705451</v>
      </c>
      <c r="I169">
        <v>709.605325</v>
      </c>
      <c r="J169">
        <v>12.51067216325811</v>
      </c>
      <c r="K169">
        <v>2.113924633647295</v>
      </c>
      <c r="L169">
        <v>1.059404986746226</v>
      </c>
      <c r="M169">
        <v>12.77</v>
      </c>
      <c r="N169">
        <v>5.52</v>
      </c>
    </row>
    <row r="170" spans="1:14">
      <c r="A170" s="1" t="s">
        <v>182</v>
      </c>
      <c r="B170">
        <f>HYPERLINK("https://www.suredividend.com/sure-analysis-SACH/","Sachem Capital Corp")</f>
        <v>0</v>
      </c>
      <c r="C170" t="s">
        <v>242</v>
      </c>
      <c r="D170">
        <v>3.58</v>
      </c>
      <c r="E170">
        <v>0.1564245810055866</v>
      </c>
      <c r="H170">
        <v>0.481568597191642</v>
      </c>
      <c r="I170">
        <v>137.925547</v>
      </c>
      <c r="J170">
        <v>0</v>
      </c>
      <c r="K170" t="s">
        <v>253</v>
      </c>
      <c r="L170">
        <v>0.7531362546786481</v>
      </c>
      <c r="M170">
        <v>6.2</v>
      </c>
      <c r="N170">
        <v>3.23</v>
      </c>
    </row>
    <row r="171" spans="1:14">
      <c r="A171" s="1" t="s">
        <v>183</v>
      </c>
      <c r="B171">
        <f>HYPERLINK("https://www.suredividend.com/sure-analysis-SBRA/","Sabra Healthcare REIT Inc")</f>
        <v>0</v>
      </c>
      <c r="C171" t="s">
        <v>242</v>
      </c>
      <c r="D171">
        <v>12.89</v>
      </c>
      <c r="E171">
        <v>0.09309542280837858</v>
      </c>
      <c r="F171">
        <v>0</v>
      </c>
      <c r="G171">
        <v>0.3374263274358476</v>
      </c>
      <c r="H171">
        <v>1.163326656876328</v>
      </c>
      <c r="I171">
        <v>2977.18876</v>
      </c>
      <c r="J171">
        <v>68.79378792615016</v>
      </c>
      <c r="K171">
        <v>6.119551061948069</v>
      </c>
      <c r="L171">
        <v>0.629098643022561</v>
      </c>
      <c r="M171">
        <v>16.3</v>
      </c>
      <c r="N171">
        <v>10.97</v>
      </c>
    </row>
    <row r="172" spans="1:14">
      <c r="A172" s="1" t="s">
        <v>184</v>
      </c>
      <c r="B172">
        <f>HYPERLINK("https://www.suredividend.com/sure-analysis-research-database/","Steelcase, Inc.")</f>
        <v>0</v>
      </c>
      <c r="C172" t="s">
        <v>243</v>
      </c>
      <c r="D172">
        <v>7.12</v>
      </c>
      <c r="E172">
        <v>0.073481335759221</v>
      </c>
      <c r="F172">
        <v>-0.3103448275862069</v>
      </c>
      <c r="G172">
        <v>-0.04742766796683173</v>
      </c>
      <c r="H172">
        <v>0.523187110605655</v>
      </c>
      <c r="I172">
        <v>657.2375029999999</v>
      </c>
      <c r="J172">
        <v>42.95669951372549</v>
      </c>
      <c r="K172">
        <v>3.981637067014117</v>
      </c>
      <c r="L172">
        <v>1.031605455386548</v>
      </c>
      <c r="M172">
        <v>12.42</v>
      </c>
      <c r="N172">
        <v>6.43</v>
      </c>
    </row>
    <row r="173" spans="1:14">
      <c r="A173" s="1" t="s">
        <v>185</v>
      </c>
      <c r="B173">
        <f>HYPERLINK("https://www.suredividend.com/sure-analysis-research-database/","Superior Group of Companies Inc..")</f>
        <v>0</v>
      </c>
      <c r="C173" t="s">
        <v>249</v>
      </c>
      <c r="D173">
        <v>8.83</v>
      </c>
      <c r="E173">
        <v>0.05819404756176901</v>
      </c>
      <c r="F173">
        <v>0.1666666666666667</v>
      </c>
      <c r="G173">
        <v>0.08063961960040023</v>
      </c>
      <c r="H173">
        <v>0.51385343997042</v>
      </c>
      <c r="I173">
        <v>144.088461</v>
      </c>
      <c r="J173">
        <v>0</v>
      </c>
      <c r="K173" t="s">
        <v>253</v>
      </c>
      <c r="L173">
        <v>0.9271542245052051</v>
      </c>
      <c r="M173">
        <v>26.5</v>
      </c>
      <c r="N173">
        <v>8.52</v>
      </c>
    </row>
    <row r="174" spans="1:14">
      <c r="A174" s="1" t="s">
        <v>186</v>
      </c>
      <c r="B174">
        <f>HYPERLINK("https://www.suredividend.com/sure-analysis-SKT/","Tanger Factory Outlet Centers, Inc.")</f>
        <v>0</v>
      </c>
      <c r="C174" t="s">
        <v>242</v>
      </c>
      <c r="D174">
        <v>14.89</v>
      </c>
      <c r="E174">
        <v>0.05372733378106111</v>
      </c>
      <c r="H174">
        <v>0.7515341651933211</v>
      </c>
      <c r="I174">
        <v>1554.091322</v>
      </c>
      <c r="J174">
        <v>37.2782106145506</v>
      </c>
      <c r="K174">
        <v>1.892556447225689</v>
      </c>
      <c r="L174">
        <v>1.121318191091918</v>
      </c>
      <c r="M174">
        <v>21.71</v>
      </c>
      <c r="N174">
        <v>13.26</v>
      </c>
    </row>
    <row r="175" spans="1:14">
      <c r="A175" s="1" t="s">
        <v>187</v>
      </c>
      <c r="B175">
        <f>HYPERLINK("https://www.suredividend.com/sure-analysis-SLG/","SL Green Realty Corp.")</f>
        <v>0</v>
      </c>
      <c r="C175" t="s">
        <v>242</v>
      </c>
      <c r="D175">
        <v>39.46</v>
      </c>
      <c r="E175">
        <v>0.09452610238215915</v>
      </c>
      <c r="F175">
        <v>0</v>
      </c>
      <c r="G175">
        <v>0.004897393983160914</v>
      </c>
      <c r="H175">
        <v>3.6080349991414</v>
      </c>
      <c r="I175">
        <v>2537.308226</v>
      </c>
      <c r="J175">
        <v>8.514342848955048</v>
      </c>
      <c r="K175">
        <v>0.8313444698482488</v>
      </c>
      <c r="L175">
        <v>0.9753079877422821</v>
      </c>
      <c r="M175">
        <v>81.09</v>
      </c>
      <c r="N175">
        <v>37.61</v>
      </c>
    </row>
    <row r="176" spans="1:14">
      <c r="A176" s="1" t="s">
        <v>188</v>
      </c>
      <c r="B176">
        <f>HYPERLINK("https://www.suredividend.com/sure-analysis-SMG/","Scotts Miracle-Gro Company")</f>
        <v>0</v>
      </c>
      <c r="C176" t="s">
        <v>250</v>
      </c>
      <c r="D176">
        <v>45.19</v>
      </c>
      <c r="E176">
        <v>0.05842000442575792</v>
      </c>
      <c r="F176">
        <v>0</v>
      </c>
      <c r="G176">
        <v>0.04484919677280197</v>
      </c>
      <c r="H176">
        <v>2.609549871932828</v>
      </c>
      <c r="I176">
        <v>2503.781278</v>
      </c>
      <c r="J176" t="s">
        <v>253</v>
      </c>
      <c r="K176" t="s">
        <v>253</v>
      </c>
      <c r="L176">
        <v>1.396613046692529</v>
      </c>
      <c r="M176">
        <v>176.64</v>
      </c>
      <c r="N176">
        <v>41.5</v>
      </c>
    </row>
    <row r="177" spans="1:14">
      <c r="A177" s="1" t="s">
        <v>189</v>
      </c>
      <c r="B177">
        <f>HYPERLINK("https://www.suredividend.com/sure-analysis-SPG/","Simon Property Group, Inc.")</f>
        <v>0</v>
      </c>
      <c r="C177" t="s">
        <v>242</v>
      </c>
      <c r="D177">
        <v>94.68000000000001</v>
      </c>
      <c r="E177">
        <v>0.0739332488381918</v>
      </c>
      <c r="F177">
        <v>0.1666666666666667</v>
      </c>
      <c r="G177">
        <v>-0.01105243822972524</v>
      </c>
      <c r="H177">
        <v>6.596245331605488</v>
      </c>
      <c r="I177">
        <v>30993.660566</v>
      </c>
      <c r="J177">
        <v>14.71299545017208</v>
      </c>
      <c r="K177">
        <v>1.029055433947814</v>
      </c>
      <c r="L177">
        <v>1.067328759938727</v>
      </c>
      <c r="M177">
        <v>161.88</v>
      </c>
      <c r="N177">
        <v>86.02</v>
      </c>
    </row>
    <row r="178" spans="1:14">
      <c r="A178" s="1" t="s">
        <v>190</v>
      </c>
      <c r="B178">
        <f>HYPERLINK("https://www.suredividend.com/sure-analysis-research-database/","Spok Holdings Inc")</f>
        <v>0</v>
      </c>
      <c r="C178" t="s">
        <v>244</v>
      </c>
      <c r="D178">
        <v>7.88</v>
      </c>
      <c r="E178">
        <v>0.128113608233885</v>
      </c>
      <c r="F178">
        <v>1.5</v>
      </c>
      <c r="G178">
        <v>0.2011244339814313</v>
      </c>
      <c r="H178">
        <v>1.009535232883021</v>
      </c>
      <c r="I178">
        <v>155.186017</v>
      </c>
      <c r="J178" t="s">
        <v>253</v>
      </c>
      <c r="K178" t="s">
        <v>253</v>
      </c>
      <c r="L178">
        <v>0.24600185578084</v>
      </c>
      <c r="M178">
        <v>10.03</v>
      </c>
      <c r="N178">
        <v>5.87</v>
      </c>
    </row>
    <row r="179" spans="1:14">
      <c r="A179" s="1" t="s">
        <v>191</v>
      </c>
      <c r="B179">
        <f>HYPERLINK("https://www.suredividend.com/sure-analysis-SRC/","Spirit Realty Capital Inc")</f>
        <v>0</v>
      </c>
      <c r="C179" t="s">
        <v>242</v>
      </c>
      <c r="D179">
        <v>36.19</v>
      </c>
      <c r="E179">
        <v>0.07046145344017685</v>
      </c>
      <c r="F179">
        <v>0.03918495297805635</v>
      </c>
      <c r="G179">
        <v>0.297920836845369</v>
      </c>
      <c r="H179">
        <v>2.514876496409822</v>
      </c>
      <c r="I179">
        <v>4934.20558</v>
      </c>
      <c r="J179">
        <v>23.18237188984369</v>
      </c>
      <c r="K179">
        <v>1.496950295482037</v>
      </c>
      <c r="L179">
        <v>0.8148192574481991</v>
      </c>
      <c r="M179">
        <v>47.98</v>
      </c>
      <c r="N179">
        <v>34.59</v>
      </c>
    </row>
    <row r="180" spans="1:14">
      <c r="A180" s="1" t="s">
        <v>192</v>
      </c>
      <c r="B180">
        <f>HYPERLINK("https://www.suredividend.com/sure-analysis-STAG/","STAG Industrial Inc")</f>
        <v>0</v>
      </c>
      <c r="C180" t="s">
        <v>242</v>
      </c>
      <c r="D180">
        <v>28.06</v>
      </c>
      <c r="E180">
        <v>0.05203136136849608</v>
      </c>
      <c r="F180">
        <v>0</v>
      </c>
      <c r="G180">
        <v>0.001376622202540201</v>
      </c>
      <c r="H180">
        <v>1.428980636010716</v>
      </c>
      <c r="I180">
        <v>5028.798042</v>
      </c>
      <c r="J180">
        <v>22.88428180223801</v>
      </c>
      <c r="K180">
        <v>1.125181603158044</v>
      </c>
      <c r="L180">
        <v>0.8142666225705421</v>
      </c>
      <c r="M180">
        <v>46.77</v>
      </c>
      <c r="N180">
        <v>27.71</v>
      </c>
    </row>
    <row r="181" spans="1:14">
      <c r="A181" s="1" t="s">
        <v>193</v>
      </c>
      <c r="B181">
        <f>HYPERLINK("https://www.suredividend.com/sure-analysis-research-database/","iStar Inc")</f>
        <v>0</v>
      </c>
      <c r="C181" t="s">
        <v>242</v>
      </c>
      <c r="D181">
        <v>9.41</v>
      </c>
      <c r="E181">
        <v>0.052722012990229</v>
      </c>
      <c r="H181">
        <v>0.4961141422380551</v>
      </c>
      <c r="I181">
        <v>803.398455</v>
      </c>
      <c r="J181">
        <v>1.33609586937035</v>
      </c>
      <c r="K181">
        <v>0.06006224482300909</v>
      </c>
      <c r="L181">
        <v>1.251300374060194</v>
      </c>
      <c r="M181">
        <v>27.23</v>
      </c>
      <c r="N181">
        <v>8.640000000000001</v>
      </c>
    </row>
    <row r="182" spans="1:14">
      <c r="A182" s="1" t="s">
        <v>194</v>
      </c>
      <c r="B182">
        <f>HYPERLINK("https://www.suredividend.com/sure-analysis-STOR/","Store Capital Corp")</f>
        <v>0</v>
      </c>
      <c r="C182" t="s">
        <v>242</v>
      </c>
      <c r="D182">
        <v>31.43</v>
      </c>
      <c r="E182">
        <v>0.0521794463888005</v>
      </c>
      <c r="F182">
        <v>0.06493506493506507</v>
      </c>
      <c r="G182">
        <v>0.05750987763073567</v>
      </c>
      <c r="H182">
        <v>1.534638449942461</v>
      </c>
      <c r="I182">
        <v>8884.877397</v>
      </c>
      <c r="J182">
        <v>27.08671954066265</v>
      </c>
      <c r="K182">
        <v>1.289612142808791</v>
      </c>
      <c r="L182">
        <v>0.7187078895468051</v>
      </c>
      <c r="M182">
        <v>34.33</v>
      </c>
      <c r="N182">
        <v>23.82</v>
      </c>
    </row>
    <row r="183" spans="1:14">
      <c r="A183" s="1" t="s">
        <v>195</v>
      </c>
      <c r="B183">
        <f>HYPERLINK("https://www.suredividend.com/sure-analysis-STWD/","Starwood Property Trust Inc")</f>
        <v>0</v>
      </c>
      <c r="C183" t="s">
        <v>242</v>
      </c>
      <c r="D183">
        <v>19.17</v>
      </c>
      <c r="E183">
        <v>0.1001564945226917</v>
      </c>
      <c r="F183">
        <v>0</v>
      </c>
      <c r="G183">
        <v>0</v>
      </c>
      <c r="H183">
        <v>1.856593737862044</v>
      </c>
      <c r="I183">
        <v>5927.771823</v>
      </c>
      <c r="J183">
        <v>7.999843212395377</v>
      </c>
      <c r="K183">
        <v>0.7703708455859104</v>
      </c>
      <c r="L183">
        <v>0.9193607956066371</v>
      </c>
      <c r="M183">
        <v>24.2</v>
      </c>
      <c r="N183">
        <v>17.69</v>
      </c>
    </row>
    <row r="184" spans="1:14">
      <c r="A184" s="1" t="s">
        <v>196</v>
      </c>
      <c r="B184">
        <f>HYPERLINK("https://www.suredividend.com/sure-analysis-STX/","Seagate Technology Holdings Plc")</f>
        <v>0</v>
      </c>
      <c r="C184" t="s">
        <v>252</v>
      </c>
      <c r="D184">
        <v>55.71</v>
      </c>
      <c r="E184">
        <v>0.05026027643152037</v>
      </c>
      <c r="F184">
        <v>0.0447761194029852</v>
      </c>
      <c r="G184">
        <v>0.02129568760013512</v>
      </c>
      <c r="H184">
        <v>2.757679318947031</v>
      </c>
      <c r="I184">
        <v>11630.0196</v>
      </c>
      <c r="J184">
        <v>6.987395465912675</v>
      </c>
      <c r="K184">
        <v>0.3746846900743249</v>
      </c>
      <c r="L184">
        <v>1.204075084633939</v>
      </c>
      <c r="M184">
        <v>114.35</v>
      </c>
      <c r="N184">
        <v>53.04</v>
      </c>
    </row>
    <row r="185" spans="1:14">
      <c r="A185" s="1" t="s">
        <v>197</v>
      </c>
      <c r="B185">
        <f>HYPERLINK("https://www.suredividend.com/sure-analysis-research-database/","Schweitzer-Mauduit International, Inc.")</f>
        <v>0</v>
      </c>
      <c r="C185" t="s">
        <v>250</v>
      </c>
      <c r="D185">
        <v>23.41</v>
      </c>
      <c r="E185">
        <v>0.055572781504053</v>
      </c>
      <c r="H185">
        <v>1.300958815009887</v>
      </c>
      <c r="I185">
        <v>731.768625</v>
      </c>
      <c r="J185">
        <v>10.79304756710914</v>
      </c>
      <c r="K185">
        <v>0.6022957476897625</v>
      </c>
      <c r="M185">
        <v>39.33</v>
      </c>
      <c r="N185">
        <v>22.84</v>
      </c>
    </row>
    <row r="186" spans="1:14">
      <c r="A186" s="1" t="s">
        <v>198</v>
      </c>
      <c r="B186">
        <f>HYPERLINK("https://www.suredividend.com/sure-analysis-T/","AT&amp;T, Inc.")</f>
        <v>0</v>
      </c>
      <c r="C186" t="s">
        <v>244</v>
      </c>
      <c r="D186">
        <v>15.32</v>
      </c>
      <c r="E186">
        <v>0.07245430809399478</v>
      </c>
      <c r="F186">
        <v>-0.4663461538461539</v>
      </c>
      <c r="G186">
        <v>-0.1110883529448955</v>
      </c>
      <c r="H186">
        <v>1.196409529881908</v>
      </c>
      <c r="I186">
        <v>109231.6</v>
      </c>
      <c r="J186">
        <v>5.534055862523445</v>
      </c>
      <c r="K186">
        <v>0.4480934568846097</v>
      </c>
      <c r="L186">
        <v>0.465385441344123</v>
      </c>
      <c r="M186">
        <v>20.88</v>
      </c>
      <c r="N186">
        <v>15.07</v>
      </c>
    </row>
    <row r="187" spans="1:14">
      <c r="A187" s="1" t="s">
        <v>199</v>
      </c>
      <c r="B187">
        <f>HYPERLINK("https://www.suredividend.com/sure-analysis-TDS/","Telephone And Data Systems, Inc.")</f>
        <v>0</v>
      </c>
      <c r="C187" t="s">
        <v>244</v>
      </c>
      <c r="D187">
        <v>14.17</v>
      </c>
      <c r="E187">
        <v>0.05081157374735356</v>
      </c>
      <c r="F187">
        <v>0.02857142857142847</v>
      </c>
      <c r="G187">
        <v>0.03035803310185115</v>
      </c>
      <c r="H187">
        <v>0.7031248775439001</v>
      </c>
      <c r="I187">
        <v>1509.513096</v>
      </c>
      <c r="J187">
        <v>14.799148</v>
      </c>
      <c r="K187">
        <v>0.7996416212258615</v>
      </c>
      <c r="L187">
        <v>0.5441530453466901</v>
      </c>
      <c r="M187">
        <v>20.78</v>
      </c>
      <c r="N187">
        <v>13.89</v>
      </c>
    </row>
    <row r="188" spans="1:14">
      <c r="A188" s="1" t="s">
        <v>200</v>
      </c>
      <c r="B188">
        <f>HYPERLINK("https://www.suredividend.com/sure-analysis-research-database/","TFS Financial Corporation")</f>
        <v>0</v>
      </c>
      <c r="C188" t="s">
        <v>248</v>
      </c>
      <c r="D188">
        <v>13.16</v>
      </c>
      <c r="E188">
        <v>0.083452395275826</v>
      </c>
      <c r="F188">
        <v>0</v>
      </c>
      <c r="G188">
        <v>0.10691406579731</v>
      </c>
      <c r="H188">
        <v>1.098233521829871</v>
      </c>
      <c r="I188">
        <v>3692.468872</v>
      </c>
      <c r="J188">
        <v>57.10327191067535</v>
      </c>
      <c r="K188">
        <v>4.733765180301169</v>
      </c>
      <c r="L188">
        <v>0.563842939696902</v>
      </c>
      <c r="M188">
        <v>19.1</v>
      </c>
      <c r="N188">
        <v>12.55</v>
      </c>
    </row>
    <row r="189" spans="1:14">
      <c r="A189" s="1" t="s">
        <v>201</v>
      </c>
      <c r="B189">
        <f>HYPERLINK("https://www.suredividend.com/sure-analysis-research-database/","TPG RE Finance Trust Inc")</f>
        <v>0</v>
      </c>
      <c r="C189" t="s">
        <v>242</v>
      </c>
      <c r="D189">
        <v>7.22</v>
      </c>
      <c r="E189">
        <v>0.127830324132357</v>
      </c>
      <c r="F189">
        <v>0</v>
      </c>
      <c r="G189">
        <v>-0.1100849382703697</v>
      </c>
      <c r="H189">
        <v>0.9229349402356241</v>
      </c>
      <c r="I189">
        <v>557.281801</v>
      </c>
      <c r="J189">
        <v>7.041898972680634</v>
      </c>
      <c r="K189">
        <v>0.9567066862606241</v>
      </c>
      <c r="L189">
        <v>0.796897250291916</v>
      </c>
      <c r="M189">
        <v>12.41</v>
      </c>
      <c r="N189">
        <v>6.68</v>
      </c>
    </row>
    <row r="190" spans="1:14">
      <c r="A190" s="1" t="s">
        <v>202</v>
      </c>
      <c r="B190">
        <f>HYPERLINK("https://www.suredividend.com/sure-analysis-research-database/","Trinseo PLC")</f>
        <v>0</v>
      </c>
      <c r="C190" t="s">
        <v>250</v>
      </c>
      <c r="D190">
        <v>18.59</v>
      </c>
      <c r="E190">
        <v>0.067624138729171</v>
      </c>
      <c r="F190">
        <v>0</v>
      </c>
      <c r="G190">
        <v>-0.02328131613882611</v>
      </c>
      <c r="H190">
        <v>1.25713273897529</v>
      </c>
      <c r="I190">
        <v>650.141489</v>
      </c>
      <c r="J190">
        <v>2.399046085387454</v>
      </c>
      <c r="K190">
        <v>0.1790787377457678</v>
      </c>
      <c r="M190">
        <v>59.38</v>
      </c>
      <c r="N190">
        <v>17.59</v>
      </c>
    </row>
    <row r="191" spans="1:14">
      <c r="A191" s="1" t="s">
        <v>203</v>
      </c>
      <c r="B191">
        <f>HYPERLINK("https://www.suredividend.com/sure-analysis-TWO/","Two Harbors Investment Corp")</f>
        <v>0</v>
      </c>
      <c r="C191" t="s">
        <v>242</v>
      </c>
      <c r="D191">
        <v>3.33</v>
      </c>
      <c r="E191">
        <v>0.2042042042042042</v>
      </c>
      <c r="F191">
        <v>0</v>
      </c>
      <c r="G191">
        <v>-0.1840374759897985</v>
      </c>
      <c r="H191">
        <v>0.639178934587996</v>
      </c>
      <c r="I191">
        <v>1146.988983</v>
      </c>
      <c r="J191">
        <v>5.18858673156609</v>
      </c>
      <c r="K191">
        <v>0.965818879703832</v>
      </c>
      <c r="L191">
        <v>0.926721523530155</v>
      </c>
      <c r="M191">
        <v>5.89</v>
      </c>
      <c r="N191">
        <v>3.18</v>
      </c>
    </row>
    <row r="192" spans="1:14">
      <c r="A192" s="1" t="s">
        <v>204</v>
      </c>
      <c r="B192">
        <f>HYPERLINK("https://www.suredividend.com/sure-analysis-UBA/","Urstadt Biddle Properties, Inc.")</f>
        <v>0</v>
      </c>
      <c r="C192" t="s">
        <v>242</v>
      </c>
      <c r="D192">
        <v>16.6</v>
      </c>
      <c r="E192">
        <v>0.05722891566265059</v>
      </c>
      <c r="F192">
        <v>0.03260869565217384</v>
      </c>
      <c r="G192">
        <v>-0.02532467857085374</v>
      </c>
      <c r="H192">
        <v>0.929823187332894</v>
      </c>
      <c r="I192">
        <v>674.044324</v>
      </c>
      <c r="J192">
        <v>26.64838790661818</v>
      </c>
      <c r="K192">
        <v>1.416981388803557</v>
      </c>
      <c r="L192">
        <v>0.682631540468513</v>
      </c>
      <c r="M192">
        <v>20.75</v>
      </c>
      <c r="N192">
        <v>14.98</v>
      </c>
    </row>
    <row r="193" spans="1:14">
      <c r="A193" s="1" t="s">
        <v>205</v>
      </c>
      <c r="B193">
        <f>HYPERLINK("https://www.suredividend.com/sure-analysis-research-database/","United Security Bancshares (CA)")</f>
        <v>0</v>
      </c>
      <c r="C193" t="s">
        <v>248</v>
      </c>
      <c r="D193">
        <v>6.8</v>
      </c>
      <c r="E193">
        <v>0.063366900218181</v>
      </c>
      <c r="F193">
        <v>0</v>
      </c>
      <c r="G193">
        <v>0.09460878422315755</v>
      </c>
      <c r="H193">
        <v>0.430894921483632</v>
      </c>
      <c r="I193">
        <v>115.875733</v>
      </c>
      <c r="J193">
        <v>9.770297908937604</v>
      </c>
      <c r="K193">
        <v>0.6191908628878172</v>
      </c>
      <c r="L193">
        <v>0.231872407146782</v>
      </c>
      <c r="M193">
        <v>8.539999999999999</v>
      </c>
      <c r="N193">
        <v>6.5</v>
      </c>
    </row>
    <row r="194" spans="1:14">
      <c r="A194" s="1" t="s">
        <v>206</v>
      </c>
      <c r="B194">
        <f>HYPERLINK("https://www.suredividend.com/sure-analysis-research-database/","United-Guardian, Inc.")</f>
        <v>0</v>
      </c>
      <c r="C194" t="s">
        <v>245</v>
      </c>
      <c r="D194">
        <v>11.5444</v>
      </c>
      <c r="E194">
        <v>0.05630435329321001</v>
      </c>
      <c r="H194">
        <v>0.6499999761581421</v>
      </c>
      <c r="I194">
        <v>53.038656</v>
      </c>
      <c r="J194">
        <v>0</v>
      </c>
      <c r="K194" t="s">
        <v>253</v>
      </c>
      <c r="M194">
        <v>26.09</v>
      </c>
      <c r="N194">
        <v>11.02</v>
      </c>
    </row>
    <row r="195" spans="1:14">
      <c r="A195" s="1" t="s">
        <v>207</v>
      </c>
      <c r="B195">
        <f>HYPERLINK("https://www.suredividend.com/sure-analysis-UHT/","Universal Health Realty Income Trust")</f>
        <v>0</v>
      </c>
      <c r="C195" t="s">
        <v>242</v>
      </c>
      <c r="D195">
        <v>41.79</v>
      </c>
      <c r="E195">
        <v>0.06795884182818857</v>
      </c>
      <c r="F195">
        <v>0.01428571428571423</v>
      </c>
      <c r="G195">
        <v>0.01318170859247147</v>
      </c>
      <c r="H195">
        <v>2.771862377606046</v>
      </c>
      <c r="I195">
        <v>576.731169</v>
      </c>
      <c r="J195">
        <v>5.360851902920563</v>
      </c>
      <c r="K195">
        <v>0.3553669714879547</v>
      </c>
      <c r="L195">
        <v>0.493947238012014</v>
      </c>
      <c r="M195">
        <v>58.89</v>
      </c>
      <c r="N195">
        <v>40.92</v>
      </c>
    </row>
    <row r="196" spans="1:14">
      <c r="A196" s="1" t="s">
        <v>208</v>
      </c>
      <c r="B196">
        <f>HYPERLINK("https://www.suredividend.com/sure-analysis-research-database/","United Insurance Holdings Corp")</f>
        <v>0</v>
      </c>
      <c r="C196" t="s">
        <v>248</v>
      </c>
      <c r="D196">
        <v>0.6297</v>
      </c>
      <c r="E196">
        <v>0.188865884813582</v>
      </c>
      <c r="H196">
        <v>0.118928847667112</v>
      </c>
      <c r="I196">
        <v>27.274301</v>
      </c>
      <c r="J196">
        <v>0</v>
      </c>
      <c r="K196" t="s">
        <v>253</v>
      </c>
      <c r="L196">
        <v>0.688679393000271</v>
      </c>
      <c r="M196">
        <v>4.94</v>
      </c>
      <c r="N196">
        <v>0.6000000000000001</v>
      </c>
    </row>
    <row r="197" spans="1:14">
      <c r="A197" s="1" t="s">
        <v>209</v>
      </c>
      <c r="B197">
        <f>HYPERLINK("https://www.suredividend.com/sure-analysis-UMH/","UMH Properties Inc")</f>
        <v>0</v>
      </c>
      <c r="C197" t="s">
        <v>242</v>
      </c>
      <c r="D197">
        <v>15.8</v>
      </c>
      <c r="E197">
        <v>0.05063291139240506</v>
      </c>
      <c r="F197">
        <v>0.05263157894736836</v>
      </c>
      <c r="G197">
        <v>0.02129568760013512</v>
      </c>
      <c r="H197">
        <v>0.778395387553061</v>
      </c>
      <c r="I197">
        <v>870.023872</v>
      </c>
      <c r="J197" t="s">
        <v>253</v>
      </c>
      <c r="K197" t="s">
        <v>253</v>
      </c>
      <c r="L197">
        <v>0.725675887232033</v>
      </c>
      <c r="M197">
        <v>26.71</v>
      </c>
      <c r="N197">
        <v>15.74</v>
      </c>
    </row>
    <row r="198" spans="1:14">
      <c r="A198" s="1" t="s">
        <v>210</v>
      </c>
      <c r="B198">
        <f>HYPERLINK("https://www.suredividend.com/sure-analysis-research-database/","Union Bankshares, Inc.")</f>
        <v>0</v>
      </c>
      <c r="C198" t="s">
        <v>248</v>
      </c>
      <c r="D198">
        <v>24.82</v>
      </c>
      <c r="E198">
        <v>0.05459464122263601</v>
      </c>
      <c r="F198">
        <v>0.06060606060606055</v>
      </c>
      <c r="G198">
        <v>0.03131030647754507</v>
      </c>
      <c r="H198">
        <v>1.355038995145826</v>
      </c>
      <c r="I198">
        <v>111.561283</v>
      </c>
      <c r="J198">
        <v>0</v>
      </c>
      <c r="K198" t="s">
        <v>253</v>
      </c>
      <c r="M198">
        <v>31.93</v>
      </c>
      <c r="N198">
        <v>21.29</v>
      </c>
    </row>
    <row r="199" spans="1:14">
      <c r="A199" s="1" t="s">
        <v>211</v>
      </c>
      <c r="B199">
        <f>HYPERLINK("https://www.suredividend.com/sure-analysis-UNIT/","Uniti Group Inc")</f>
        <v>0</v>
      </c>
      <c r="C199" t="s">
        <v>242</v>
      </c>
      <c r="D199">
        <v>6.9</v>
      </c>
      <c r="E199">
        <v>0.08695652173913043</v>
      </c>
      <c r="F199">
        <v>0</v>
      </c>
      <c r="G199">
        <v>-0.242141716744801</v>
      </c>
      <c r="H199">
        <v>0.586707317944696</v>
      </c>
      <c r="I199">
        <v>1637.033811</v>
      </c>
      <c r="J199">
        <v>8.875890885185106</v>
      </c>
      <c r="K199">
        <v>0.8725569868303034</v>
      </c>
      <c r="L199">
        <v>1.110558814276007</v>
      </c>
      <c r="M199">
        <v>13.83</v>
      </c>
      <c r="N199">
        <v>6.66</v>
      </c>
    </row>
    <row r="200" spans="1:14">
      <c r="A200" s="1" t="s">
        <v>212</v>
      </c>
      <c r="B200">
        <f>HYPERLINK("https://www.suredividend.com/sure-analysis-research-database/","Universal Insurance Holdings Inc")</f>
        <v>0</v>
      </c>
      <c r="C200" t="s">
        <v>248</v>
      </c>
      <c r="D200">
        <v>9.4</v>
      </c>
      <c r="E200">
        <v>0.066789781625264</v>
      </c>
      <c r="F200">
        <v>0</v>
      </c>
      <c r="G200">
        <v>0.0424022162772979</v>
      </c>
      <c r="H200">
        <v>0.627823947277488</v>
      </c>
      <c r="I200">
        <v>288.730447</v>
      </c>
      <c r="J200" t="s">
        <v>253</v>
      </c>
      <c r="K200" t="s">
        <v>253</v>
      </c>
      <c r="L200">
        <v>0.513514953026578</v>
      </c>
      <c r="M200">
        <v>18.89</v>
      </c>
      <c r="N200">
        <v>8.48</v>
      </c>
    </row>
    <row r="201" spans="1:14">
      <c r="A201" s="1" t="s">
        <v>213</v>
      </c>
      <c r="B201">
        <f>HYPERLINK("https://www.suredividend.com/sure-analysis-UVV/","Universal Corp.")</f>
        <v>0</v>
      </c>
      <c r="C201" t="s">
        <v>245</v>
      </c>
      <c r="D201">
        <v>44.6</v>
      </c>
      <c r="E201">
        <v>0.07085201793721974</v>
      </c>
      <c r="F201">
        <v>0.01282051282051277</v>
      </c>
      <c r="G201">
        <v>0.07510994787952185</v>
      </c>
      <c r="H201">
        <v>3.070263176934026</v>
      </c>
      <c r="I201">
        <v>1096.905334</v>
      </c>
      <c r="J201">
        <v>12.60086541068352</v>
      </c>
      <c r="K201">
        <v>0.8797315693220704</v>
      </c>
      <c r="L201">
        <v>0.375795437278534</v>
      </c>
      <c r="M201">
        <v>62.21</v>
      </c>
      <c r="N201">
        <v>43.67</v>
      </c>
    </row>
    <row r="202" spans="1:14">
      <c r="A202" s="1" t="s">
        <v>214</v>
      </c>
      <c r="B202">
        <f>HYPERLINK("https://www.suredividend.com/sure-analysis-VFC/","VF Corp.")</f>
        <v>0</v>
      </c>
      <c r="C202" t="s">
        <v>249</v>
      </c>
      <c r="D202">
        <v>30.3</v>
      </c>
      <c r="E202">
        <v>0.066006600660066</v>
      </c>
      <c r="F202">
        <v>0.02040816326530615</v>
      </c>
      <c r="G202">
        <v>0.01681614782195462</v>
      </c>
      <c r="H202">
        <v>1.967822606453804</v>
      </c>
      <c r="I202">
        <v>11771.383714</v>
      </c>
      <c r="J202">
        <v>11.69262221039081</v>
      </c>
      <c r="K202">
        <v>0.7627219404859705</v>
      </c>
      <c r="L202">
        <v>1.046947328288771</v>
      </c>
      <c r="M202">
        <v>75.97</v>
      </c>
      <c r="N202">
        <v>29.32</v>
      </c>
    </row>
    <row r="203" spans="1:14">
      <c r="A203" s="1" t="s">
        <v>215</v>
      </c>
      <c r="B203">
        <f>HYPERLINK("https://www.suredividend.com/sure-analysis-VGR/","Vector Group Ltd")</f>
        <v>0</v>
      </c>
      <c r="C203" t="s">
        <v>245</v>
      </c>
      <c r="D203">
        <v>9.08</v>
      </c>
      <c r="E203">
        <v>0.0881057268722467</v>
      </c>
      <c r="F203">
        <v>0</v>
      </c>
      <c r="G203">
        <v>-0.1294494367038759</v>
      </c>
      <c r="H203">
        <v>0.7766849877630501</v>
      </c>
      <c r="I203">
        <v>1405.54679</v>
      </c>
      <c r="J203">
        <v>8.757682828285345</v>
      </c>
      <c r="K203">
        <v>0.7396999883457619</v>
      </c>
      <c r="L203">
        <v>0.6890197127309611</v>
      </c>
      <c r="M203">
        <v>16.41</v>
      </c>
      <c r="N203">
        <v>8.640000000000001</v>
      </c>
    </row>
    <row r="204" spans="1:14">
      <c r="A204" s="1" t="s">
        <v>216</v>
      </c>
      <c r="B204">
        <f>HYPERLINK("https://www.suredividend.com/sure-analysis-VIA/","Via Renewables Inc")</f>
        <v>0</v>
      </c>
      <c r="C204" t="s">
        <v>253</v>
      </c>
      <c r="D204">
        <v>6.69</v>
      </c>
      <c r="E204">
        <v>0.109118086696562</v>
      </c>
      <c r="F204">
        <v>0</v>
      </c>
      <c r="G204">
        <v>0</v>
      </c>
      <c r="H204">
        <v>0.7104857706353711</v>
      </c>
      <c r="I204">
        <v>106.088455</v>
      </c>
      <c r="J204">
        <v>0</v>
      </c>
      <c r="K204" t="s">
        <v>253</v>
      </c>
      <c r="L204">
        <v>0.5479497002960301</v>
      </c>
      <c r="M204">
        <v>11.64</v>
      </c>
      <c r="N204">
        <v>6.69</v>
      </c>
    </row>
    <row r="205" spans="1:14">
      <c r="A205" s="1" t="s">
        <v>217</v>
      </c>
      <c r="B205">
        <f>HYPERLINK("https://www.suredividend.com/sure-analysis-VICI/","VICI Properties Inc")</f>
        <v>0</v>
      </c>
      <c r="C205" t="s">
        <v>242</v>
      </c>
      <c r="D205">
        <v>30.96</v>
      </c>
      <c r="E205">
        <v>0.05038759689922481</v>
      </c>
      <c r="H205">
        <v>1.444068942520509</v>
      </c>
      <c r="I205">
        <v>29817.372407</v>
      </c>
      <c r="J205">
        <v>47.63021575584089</v>
      </c>
      <c r="K205">
        <v>1.6109649068725</v>
      </c>
      <c r="L205">
        <v>0.8394855468170931</v>
      </c>
      <c r="M205">
        <v>35.27</v>
      </c>
      <c r="N205">
        <v>25.27</v>
      </c>
    </row>
    <row r="206" spans="1:14">
      <c r="A206" s="1" t="s">
        <v>218</v>
      </c>
      <c r="B206">
        <f>HYPERLINK("https://www.suredividend.com/sure-analysis-research-database/","Village Super Market, Inc.")</f>
        <v>0</v>
      </c>
      <c r="C206" t="s">
        <v>245</v>
      </c>
      <c r="D206">
        <v>19.44</v>
      </c>
      <c r="E206">
        <v>0.05055169992760301</v>
      </c>
      <c r="F206">
        <v>0</v>
      </c>
      <c r="G206">
        <v>0</v>
      </c>
      <c r="H206">
        <v>0.9827250465926201</v>
      </c>
      <c r="I206">
        <v>198.723534</v>
      </c>
      <c r="J206">
        <v>0</v>
      </c>
      <c r="K206" t="s">
        <v>253</v>
      </c>
      <c r="L206">
        <v>0.374136524580874</v>
      </c>
      <c r="M206">
        <v>24.42</v>
      </c>
      <c r="N206">
        <v>18.85</v>
      </c>
    </row>
    <row r="207" spans="1:14">
      <c r="A207" s="1" t="s">
        <v>219</v>
      </c>
      <c r="B207">
        <f>HYPERLINK("https://www.suredividend.com/sure-analysis-VNO/","Vornado Realty Trust")</f>
        <v>0</v>
      </c>
      <c r="C207" t="s">
        <v>242</v>
      </c>
      <c r="D207">
        <v>22.16</v>
      </c>
      <c r="E207">
        <v>0.09566787003610108</v>
      </c>
      <c r="F207">
        <v>0</v>
      </c>
      <c r="G207">
        <v>-0.03397789554022379</v>
      </c>
      <c r="H207">
        <v>2.068683008791186</v>
      </c>
      <c r="I207">
        <v>4249.735307</v>
      </c>
      <c r="J207">
        <v>34.55406468468468</v>
      </c>
      <c r="K207">
        <v>3.280499538203593</v>
      </c>
      <c r="L207">
        <v>0.93699865334592</v>
      </c>
      <c r="M207">
        <v>45.72</v>
      </c>
      <c r="N207">
        <v>21.73</v>
      </c>
    </row>
    <row r="208" spans="1:14">
      <c r="A208" s="1" t="s">
        <v>220</v>
      </c>
      <c r="B208">
        <f>HYPERLINK("https://www.suredividend.com/sure-analysis-VZ/","Verizon Communications Inc")</f>
        <v>0</v>
      </c>
      <c r="C208" t="s">
        <v>244</v>
      </c>
      <c r="D208">
        <v>37.84</v>
      </c>
      <c r="E208">
        <v>0.06897463002114164</v>
      </c>
      <c r="F208">
        <v>0.01953125</v>
      </c>
      <c r="G208">
        <v>0.02034185229948715</v>
      </c>
      <c r="H208">
        <v>2.51758496947016</v>
      </c>
      <c r="I208">
        <v>158917.20334</v>
      </c>
      <c r="J208">
        <v>7.64061749794894</v>
      </c>
      <c r="K208">
        <v>0.5055391504960161</v>
      </c>
      <c r="L208">
        <v>0.330369836989698</v>
      </c>
      <c r="M208">
        <v>53.91</v>
      </c>
      <c r="N208">
        <v>37.32</v>
      </c>
    </row>
    <row r="209" spans="1:14">
      <c r="A209" s="1" t="s">
        <v>221</v>
      </c>
      <c r="B209">
        <f>HYPERLINK("https://www.suredividend.com/sure-analysis-WBA/","Walgreens Boots Alliance Inc")</f>
        <v>0</v>
      </c>
      <c r="C209" t="s">
        <v>251</v>
      </c>
      <c r="D209">
        <v>32.25</v>
      </c>
      <c r="E209">
        <v>0.05953488372093023</v>
      </c>
      <c r="F209">
        <v>0.005235602094240788</v>
      </c>
      <c r="G209">
        <v>0.03713728933664817</v>
      </c>
      <c r="H209">
        <v>1.880079096599594</v>
      </c>
      <c r="I209">
        <v>27872.276995</v>
      </c>
      <c r="J209">
        <v>5.181683769241495</v>
      </c>
      <c r="K209">
        <v>0.3027502571013839</v>
      </c>
      <c r="L209">
        <v>0.7420199797272781</v>
      </c>
      <c r="M209">
        <v>53.19</v>
      </c>
      <c r="N209">
        <v>31.23</v>
      </c>
    </row>
    <row r="210" spans="1:14">
      <c r="A210" s="1" t="s">
        <v>222</v>
      </c>
      <c r="B210">
        <f>HYPERLINK("https://www.suredividend.com/sure-analysis-research-database/","Westwood Holdings Group Inc")</f>
        <v>0</v>
      </c>
      <c r="C210" t="s">
        <v>248</v>
      </c>
      <c r="D210">
        <v>10.43</v>
      </c>
      <c r="E210">
        <v>0.056647873492192</v>
      </c>
      <c r="H210">
        <v>0.5908373205235691</v>
      </c>
      <c r="I210">
        <v>88.238322</v>
      </c>
      <c r="J210">
        <v>20.21959704399633</v>
      </c>
      <c r="K210">
        <v>1.074445027320547</v>
      </c>
      <c r="L210">
        <v>0.488586127411867</v>
      </c>
      <c r="M210">
        <v>19.41</v>
      </c>
      <c r="N210">
        <v>9.550000000000001</v>
      </c>
    </row>
    <row r="211" spans="1:14">
      <c r="A211" s="1" t="s">
        <v>223</v>
      </c>
      <c r="B211">
        <f>HYPERLINK("https://www.suredividend.com/sure-analysis-WMB/","Williams Cos Inc")</f>
        <v>0</v>
      </c>
      <c r="C211" t="s">
        <v>247</v>
      </c>
      <c r="D211">
        <v>30.11</v>
      </c>
      <c r="E211">
        <v>0.05645964795748921</v>
      </c>
      <c r="F211">
        <v>0.03658536585365835</v>
      </c>
      <c r="G211">
        <v>0.07214502590085092</v>
      </c>
      <c r="H211">
        <v>1.65433616917594</v>
      </c>
      <c r="I211">
        <v>36689.941973</v>
      </c>
      <c r="J211">
        <v>23.4590421824936</v>
      </c>
      <c r="K211">
        <v>1.292450132168703</v>
      </c>
      <c r="L211">
        <v>0.5541302089676471</v>
      </c>
      <c r="M211">
        <v>37.06</v>
      </c>
      <c r="N211">
        <v>23.95</v>
      </c>
    </row>
    <row r="212" spans="1:14">
      <c r="A212" s="1" t="s">
        <v>224</v>
      </c>
      <c r="B212">
        <f>HYPERLINK("https://www.suredividend.com/sure-analysis-research-database/","Western Asset Mortgage Capital Corp")</f>
        <v>0</v>
      </c>
      <c r="C212" t="s">
        <v>242</v>
      </c>
      <c r="D212">
        <v>11.06</v>
      </c>
      <c r="E212">
        <v>0.154526074058556</v>
      </c>
      <c r="H212">
        <v>1.70905837908763</v>
      </c>
      <c r="I212">
        <v>66.78039099999999</v>
      </c>
      <c r="J212" t="s">
        <v>253</v>
      </c>
      <c r="K212" t="s">
        <v>253</v>
      </c>
      <c r="L212">
        <v>0.70177259933403</v>
      </c>
      <c r="M212">
        <v>23.56</v>
      </c>
      <c r="N212">
        <v>10.29</v>
      </c>
    </row>
    <row r="213" spans="1:14">
      <c r="A213" s="1" t="s">
        <v>225</v>
      </c>
      <c r="B213">
        <f>HYPERLINK("https://www.suredividend.com/sure-analysis-WPC/","W. P. Carey Inc")</f>
        <v>0</v>
      </c>
      <c r="C213" t="s">
        <v>242</v>
      </c>
      <c r="D213">
        <v>71.76000000000001</v>
      </c>
      <c r="E213">
        <v>0.05908584169453734</v>
      </c>
      <c r="F213">
        <v>0.008555133079847899</v>
      </c>
      <c r="G213">
        <v>0.00990099950393919</v>
      </c>
      <c r="H213">
        <v>4.147316814538724</v>
      </c>
      <c r="I213">
        <v>13843.143812</v>
      </c>
      <c r="J213">
        <v>26.47976367235292</v>
      </c>
      <c r="K213">
        <v>1.513619275379096</v>
      </c>
      <c r="L213">
        <v>0.512723370901759</v>
      </c>
      <c r="M213">
        <v>88.33</v>
      </c>
      <c r="N213">
        <v>67.77</v>
      </c>
    </row>
    <row r="214" spans="1:14">
      <c r="A214" s="1" t="s">
        <v>226</v>
      </c>
      <c r="B214">
        <f>HYPERLINK("https://www.suredividend.com/sure-analysis-WSR/","Whitestone REIT")</f>
        <v>0</v>
      </c>
      <c r="C214" t="s">
        <v>242</v>
      </c>
      <c r="D214">
        <v>8.470000000000001</v>
      </c>
      <c r="E214">
        <v>0.05667060212514757</v>
      </c>
      <c r="F214">
        <v>0</v>
      </c>
      <c r="G214">
        <v>0.02706608708935176</v>
      </c>
      <c r="H214">
        <v>0.4501312394246461</v>
      </c>
      <c r="I214">
        <v>418.163146</v>
      </c>
      <c r="J214">
        <v>0</v>
      </c>
      <c r="K214" t="s">
        <v>253</v>
      </c>
      <c r="L214">
        <v>0.6462860272857031</v>
      </c>
      <c r="M214">
        <v>13.35</v>
      </c>
      <c r="N214">
        <v>8.16</v>
      </c>
    </row>
    <row r="215" spans="1:14">
      <c r="A215" s="1" t="s">
        <v>227</v>
      </c>
      <c r="B215">
        <f>HYPERLINK("https://www.suredividend.com/sure-analysis-WU/","Western Union Company")</f>
        <v>0</v>
      </c>
      <c r="C215" t="s">
        <v>248</v>
      </c>
      <c r="D215">
        <v>13.84</v>
      </c>
      <c r="E215">
        <v>0.0708092485549133</v>
      </c>
      <c r="F215">
        <v>0</v>
      </c>
      <c r="G215">
        <v>0.06073271303853334</v>
      </c>
      <c r="H215">
        <v>0.918910785075097</v>
      </c>
      <c r="I215">
        <v>5338.840633</v>
      </c>
      <c r="J215">
        <v>6.006796391809181</v>
      </c>
      <c r="K215">
        <v>0.412067616625604</v>
      </c>
      <c r="L215">
        <v>0.70002766160775</v>
      </c>
      <c r="M215">
        <v>20.21</v>
      </c>
      <c r="N215">
        <v>13.3</v>
      </c>
    </row>
    <row r="216" spans="1:14">
      <c r="A216" s="1" t="s">
        <v>228</v>
      </c>
      <c r="B216">
        <f>HYPERLINK("https://www.suredividend.com/sure-analysis-XRX/","Xerox Holdings Corp")</f>
        <v>0</v>
      </c>
      <c r="C216" t="s">
        <v>252</v>
      </c>
      <c r="D216">
        <v>14.7</v>
      </c>
      <c r="E216">
        <v>0.06802721088435375</v>
      </c>
      <c r="H216">
        <v>0.9764006717907631</v>
      </c>
      <c r="I216">
        <v>2286.874384</v>
      </c>
      <c r="J216" t="s">
        <v>253</v>
      </c>
      <c r="K216" t="s">
        <v>253</v>
      </c>
      <c r="L216">
        <v>1.245107943618673</v>
      </c>
      <c r="M216">
        <v>23.07</v>
      </c>
      <c r="N216">
        <v>13.01</v>
      </c>
    </row>
    <row r="217" spans="1:14">
      <c r="A217" s="1" t="s">
        <v>229</v>
      </c>
      <c r="B217">
        <f>HYPERLINK("https://www.suredividend.com/sure-analysis-BRMK/","Broadmark Realty Capital Inc")</f>
        <v>0</v>
      </c>
      <c r="C217" t="s">
        <v>242</v>
      </c>
      <c r="D217">
        <v>5.19</v>
      </c>
      <c r="E217">
        <v>0.1618497109826589</v>
      </c>
      <c r="F217">
        <v>0</v>
      </c>
      <c r="G217">
        <v>0</v>
      </c>
      <c r="H217">
        <v>0.7964231519769631</v>
      </c>
      <c r="I217">
        <v>689.5777419999999</v>
      </c>
      <c r="J217">
        <v>0</v>
      </c>
      <c r="K217" t="s">
        <v>253</v>
      </c>
      <c r="L217">
        <v>0.850255627641996</v>
      </c>
      <c r="M217">
        <v>9.5</v>
      </c>
      <c r="N217">
        <v>4.89</v>
      </c>
    </row>
    <row r="218" spans="1:14">
      <c r="A218" s="1" t="s">
        <v>230</v>
      </c>
      <c r="B218">
        <f>HYPERLINK("https://www.suredividend.com/sure-analysis-CRT/","Cross Timbers Royalty Trust")</f>
        <v>0</v>
      </c>
      <c r="C218" t="s">
        <v>247</v>
      </c>
      <c r="D218">
        <v>23.15</v>
      </c>
      <c r="E218">
        <v>0.08423326133909288</v>
      </c>
      <c r="F218">
        <v>0.2216891414079838</v>
      </c>
      <c r="G218">
        <v>0.1825520061806984</v>
      </c>
      <c r="H218">
        <v>1.701818620553951</v>
      </c>
      <c r="I218">
        <v>138.9</v>
      </c>
      <c r="J218">
        <v>0</v>
      </c>
      <c r="K218" t="s">
        <v>253</v>
      </c>
      <c r="L218">
        <v>0.552427171705792</v>
      </c>
      <c r="M218">
        <v>24.84</v>
      </c>
      <c r="N218">
        <v>8.85</v>
      </c>
    </row>
    <row r="219" spans="1:14">
      <c r="A219" s="1" t="s">
        <v>231</v>
      </c>
      <c r="B219">
        <f>HYPERLINK("https://www.suredividend.com/sure-analysis-DREUF/","Dream Industrial Real Estate Investment Trust")</f>
        <v>0</v>
      </c>
      <c r="C219" t="s">
        <v>248</v>
      </c>
      <c r="D219">
        <v>8.1</v>
      </c>
      <c r="E219">
        <v>0.06790123456790124</v>
      </c>
      <c r="F219">
        <v>0</v>
      </c>
      <c r="G219">
        <v>0</v>
      </c>
      <c r="H219">
        <v>0.6999599933624261</v>
      </c>
      <c r="I219">
        <v>2069.556205</v>
      </c>
      <c r="J219">
        <v>0</v>
      </c>
      <c r="K219" t="s">
        <v>253</v>
      </c>
      <c r="M219">
        <v>14.58</v>
      </c>
      <c r="N219">
        <v>7.61</v>
      </c>
    </row>
    <row r="220" spans="1:14">
      <c r="A220" s="1" t="s">
        <v>232</v>
      </c>
      <c r="B220">
        <f>HYPERLINK("https://www.suredividend.com/sure-analysis-GAIN/","Gladstone Investment Corporation")</f>
        <v>0</v>
      </c>
      <c r="C220" t="s">
        <v>248</v>
      </c>
      <c r="D220">
        <v>12.19</v>
      </c>
      <c r="E220">
        <v>0.07383100902379</v>
      </c>
      <c r="F220">
        <v>-0.375</v>
      </c>
      <c r="G220">
        <v>0.01389421401466451</v>
      </c>
      <c r="H220">
        <v>0.8714228553965341</v>
      </c>
      <c r="I220">
        <v>404.76923</v>
      </c>
      <c r="J220">
        <v>0</v>
      </c>
      <c r="K220" t="s">
        <v>253</v>
      </c>
      <c r="L220">
        <v>0.735654376547162</v>
      </c>
      <c r="M220">
        <v>16.32</v>
      </c>
      <c r="N220">
        <v>11.77</v>
      </c>
    </row>
    <row r="221" spans="1:14">
      <c r="A221" s="1" t="s">
        <v>233</v>
      </c>
      <c r="B221">
        <f>HYPERLINK("https://www.suredividend.com/sure-analysis-GLAD/","Gladstone Capital Corp.")</f>
        <v>0</v>
      </c>
      <c r="C221" t="s">
        <v>248</v>
      </c>
      <c r="D221">
        <v>8.720000000000001</v>
      </c>
      <c r="E221">
        <v>0.09288990825688073</v>
      </c>
      <c r="F221">
        <v>0</v>
      </c>
      <c r="G221">
        <v>0.007576624052174186</v>
      </c>
      <c r="H221">
        <v>0.772271723629094</v>
      </c>
      <c r="I221">
        <v>299.134115</v>
      </c>
      <c r="J221">
        <v>0</v>
      </c>
      <c r="K221" t="s">
        <v>253</v>
      </c>
      <c r="L221">
        <v>0.693565046869131</v>
      </c>
      <c r="M221">
        <v>12.42</v>
      </c>
      <c r="N221">
        <v>8.210000000000001</v>
      </c>
    </row>
    <row r="222" spans="1:14">
      <c r="A222" s="1" t="s">
        <v>234</v>
      </c>
      <c r="B222">
        <f>HYPERLINK("https://www.suredividend.com/sure-analysis-HRZN/","Horizon Technology Finance Corp")</f>
        <v>0</v>
      </c>
      <c r="C222" t="s">
        <v>248</v>
      </c>
      <c r="D222">
        <v>10.28</v>
      </c>
      <c r="E222">
        <v>0.1167315175097276</v>
      </c>
      <c r="F222">
        <v>0</v>
      </c>
      <c r="G222">
        <v>0</v>
      </c>
      <c r="H222">
        <v>1.150887149752111</v>
      </c>
      <c r="I222">
        <v>260.931319</v>
      </c>
      <c r="J222">
        <v>0</v>
      </c>
      <c r="K222" t="s">
        <v>253</v>
      </c>
      <c r="L222">
        <v>0.71101910133543</v>
      </c>
      <c r="M222">
        <v>17.63</v>
      </c>
      <c r="N222">
        <v>9.67</v>
      </c>
    </row>
    <row r="223" spans="1:14">
      <c r="A223" s="1" t="s">
        <v>235</v>
      </c>
      <c r="B223">
        <f>HYPERLINK("https://www.suredividend.com/sure-analysis-MAIN/","Main Street Capital Corporation")</f>
        <v>0</v>
      </c>
      <c r="C223" t="s">
        <v>248</v>
      </c>
      <c r="D223">
        <v>33.89</v>
      </c>
      <c r="E223">
        <v>0.07789908527589259</v>
      </c>
      <c r="F223">
        <v>0.02325581395348841</v>
      </c>
      <c r="G223">
        <v>0.01422372146612827</v>
      </c>
      <c r="H223">
        <v>2.66497561813799</v>
      </c>
      <c r="I223">
        <v>2473.260377</v>
      </c>
      <c r="J223">
        <v>9.576703828303479</v>
      </c>
      <c r="K223">
        <v>0.7341530628479311</v>
      </c>
      <c r="L223">
        <v>0.7965802027436211</v>
      </c>
      <c r="M223">
        <v>45.04</v>
      </c>
      <c r="N223">
        <v>32.48</v>
      </c>
    </row>
    <row r="224" spans="1:14">
      <c r="A224" s="1" t="s">
        <v>236</v>
      </c>
      <c r="B224">
        <f>HYPERLINK("https://www.suredividend.com/sure-analysis-OXSQ/","Oxford Square Capital Corp")</f>
        <v>0</v>
      </c>
      <c r="C224" t="s">
        <v>248</v>
      </c>
      <c r="D224">
        <v>3.08</v>
      </c>
      <c r="E224">
        <v>0.1363636363636364</v>
      </c>
      <c r="F224">
        <v>0</v>
      </c>
      <c r="G224">
        <v>0</v>
      </c>
      <c r="H224">
        <v>0.4000905144325511</v>
      </c>
      <c r="I224">
        <v>153.264989</v>
      </c>
      <c r="J224" t="s">
        <v>253</v>
      </c>
      <c r="K224" t="s">
        <v>253</v>
      </c>
      <c r="L224">
        <v>0.539706518342531</v>
      </c>
      <c r="M224">
        <v>4.14</v>
      </c>
      <c r="N224">
        <v>2.94</v>
      </c>
    </row>
    <row r="225" spans="1:14">
      <c r="A225" s="1" t="s">
        <v>237</v>
      </c>
      <c r="B225">
        <f>HYPERLINK("https://www.suredividend.com/sure-analysis-PBA/","Pembina Pipeline Corporation")</f>
        <v>0</v>
      </c>
      <c r="C225" t="s">
        <v>247</v>
      </c>
      <c r="D225">
        <v>31.6</v>
      </c>
      <c r="E225">
        <v>0.06329113924050632</v>
      </c>
      <c r="F225">
        <v>0.03571428571428581</v>
      </c>
      <c r="G225">
        <v>0.007042949693310208</v>
      </c>
      <c r="H225">
        <v>2.465313159416876</v>
      </c>
      <c r="I225">
        <v>17537.219828</v>
      </c>
      <c r="J225">
        <v>0</v>
      </c>
      <c r="K225" t="s">
        <v>253</v>
      </c>
      <c r="L225">
        <v>0.624148998602822</v>
      </c>
      <c r="M225">
        <v>41.97</v>
      </c>
      <c r="N225">
        <v>27.57</v>
      </c>
    </row>
    <row r="226" spans="1:14">
      <c r="A226" s="1" t="s">
        <v>238</v>
      </c>
      <c r="B226">
        <f>HYPERLINK("https://www.suredividend.com/sure-analysis-PFLT/","PennantPark Floating Rate Capital Ltd")</f>
        <v>0</v>
      </c>
      <c r="C226" t="s">
        <v>248</v>
      </c>
      <c r="D226">
        <v>9.98</v>
      </c>
      <c r="E226">
        <v>0.1142284569138276</v>
      </c>
      <c r="F226">
        <v>0</v>
      </c>
      <c r="G226">
        <v>0</v>
      </c>
      <c r="H226">
        <v>0.558842574308549</v>
      </c>
      <c r="I226">
        <v>452.549467</v>
      </c>
      <c r="J226">
        <v>0</v>
      </c>
      <c r="K226" t="s">
        <v>253</v>
      </c>
      <c r="M226">
        <v>13.82</v>
      </c>
      <c r="N226">
        <v>9.43</v>
      </c>
    </row>
    <row r="227" spans="1:14">
      <c r="A227" s="1" t="s">
        <v>239</v>
      </c>
      <c r="B227">
        <f>HYPERLINK("https://www.suredividend.com/sure-analysis-PRT/","PermRock Royalty Trust")</f>
        <v>0</v>
      </c>
      <c r="C227" t="s">
        <v>247</v>
      </c>
      <c r="D227">
        <v>8.140000000000001</v>
      </c>
      <c r="E227">
        <v>0.1081081081081081</v>
      </c>
      <c r="F227">
        <v>-0.07926316518435705</v>
      </c>
      <c r="G227">
        <v>0.3146092440449577</v>
      </c>
      <c r="H227">
        <v>0.8883084037332041</v>
      </c>
      <c r="I227">
        <v>99.02905800000001</v>
      </c>
      <c r="J227">
        <v>0</v>
      </c>
      <c r="K227" t="s">
        <v>253</v>
      </c>
      <c r="L227">
        <v>0.6471928804735011</v>
      </c>
      <c r="M227">
        <v>10.2</v>
      </c>
      <c r="N227">
        <v>5.79</v>
      </c>
    </row>
    <row r="228" spans="1:14">
      <c r="A228" s="1" t="s">
        <v>240</v>
      </c>
      <c r="B228">
        <f>HYPERLINK("https://www.suredividend.com/sure-analysis-PSEC/","Prospect Capital Corp")</f>
        <v>0</v>
      </c>
      <c r="C228" t="s">
        <v>248</v>
      </c>
      <c r="D228">
        <v>6.66</v>
      </c>
      <c r="E228">
        <v>0.1081081081081081</v>
      </c>
      <c r="F228">
        <v>0</v>
      </c>
      <c r="G228">
        <v>0</v>
      </c>
      <c r="H228">
        <v>0.6894193055100181</v>
      </c>
      <c r="I228">
        <v>2629.345016</v>
      </c>
      <c r="J228">
        <v>0</v>
      </c>
      <c r="K228" t="s">
        <v>253</v>
      </c>
      <c r="L228">
        <v>0.8156871773123351</v>
      </c>
      <c r="M228">
        <v>8.34</v>
      </c>
      <c r="N228">
        <v>6.09</v>
      </c>
    </row>
    <row r="229" spans="1:14">
      <c r="A229" s="1" t="s">
        <v>241</v>
      </c>
      <c r="B229">
        <f>HYPERLINK("https://www.suredividend.com/sure-analysis-SBR/","Sabine Royalty Trust")</f>
        <v>0</v>
      </c>
      <c r="C229" t="s">
        <v>247</v>
      </c>
      <c r="D229">
        <v>85.09999999999999</v>
      </c>
      <c r="E229">
        <v>0.09165687426556993</v>
      </c>
      <c r="F229">
        <v>0.3851443152069458</v>
      </c>
      <c r="G229">
        <v>0.400269142716311</v>
      </c>
      <c r="H229">
        <v>6.701508848193233</v>
      </c>
      <c r="I229">
        <v>1240.70226</v>
      </c>
      <c r="J229">
        <v>0</v>
      </c>
      <c r="K229" t="s">
        <v>253</v>
      </c>
      <c r="L229">
        <v>0.495636001760749</v>
      </c>
      <c r="M229">
        <v>87.19</v>
      </c>
      <c r="N229">
        <v>35.39</v>
      </c>
    </row>
  </sheetData>
  <autoFilter ref="A1:O229"/>
  <conditionalFormatting sqref="A1:N1">
    <cfRule type="cellIs" dxfId="8" priority="15" operator="notEqual">
      <formula>-13.345</formula>
    </cfRule>
  </conditionalFormatting>
  <conditionalFormatting sqref="A2:A229">
    <cfRule type="cellIs" dxfId="0" priority="1" operator="notEqual">
      <formula>"None"</formula>
    </cfRule>
  </conditionalFormatting>
  <conditionalFormatting sqref="B2:B229">
    <cfRule type="cellIs" dxfId="1" priority="2" operator="notEqual">
      <formula>"None"</formula>
    </cfRule>
  </conditionalFormatting>
  <conditionalFormatting sqref="C2:C229">
    <cfRule type="cellIs" dxfId="0" priority="3" operator="notEqual">
      <formula>"None"</formula>
    </cfRule>
  </conditionalFormatting>
  <conditionalFormatting sqref="D2:D229">
    <cfRule type="cellIs" dxfId="2" priority="4" operator="notEqual">
      <formula>"None"</formula>
    </cfRule>
  </conditionalFormatting>
  <conditionalFormatting sqref="E2:E229">
    <cfRule type="cellIs" dxfId="3" priority="5" operator="notEqual">
      <formula>"None"</formula>
    </cfRule>
  </conditionalFormatting>
  <conditionalFormatting sqref="F2:F229">
    <cfRule type="cellIs" dxfId="4" priority="6" operator="notEqual">
      <formula>"None"</formula>
    </cfRule>
  </conditionalFormatting>
  <conditionalFormatting sqref="G2:G229">
    <cfRule type="cellIs" dxfId="3" priority="7" operator="notEqual">
      <formula>"None"</formula>
    </cfRule>
  </conditionalFormatting>
  <conditionalFormatting sqref="H2:H229">
    <cfRule type="cellIs" dxfId="2" priority="8" operator="notEqual">
      <formula>"None"</formula>
    </cfRule>
  </conditionalFormatting>
  <conditionalFormatting sqref="I2:I229">
    <cfRule type="cellIs" dxfId="5" priority="9" operator="notEqual">
      <formula>"None"</formula>
    </cfRule>
  </conditionalFormatting>
  <conditionalFormatting sqref="J2:J229">
    <cfRule type="cellIs" dxfId="6" priority="10" operator="notEqual">
      <formula>"None"</formula>
    </cfRule>
  </conditionalFormatting>
  <conditionalFormatting sqref="K2:K229">
    <cfRule type="cellIs" dxfId="3" priority="11" operator="notEqual">
      <formula>"None"</formula>
    </cfRule>
  </conditionalFormatting>
  <conditionalFormatting sqref="L2:L229">
    <cfRule type="cellIs" dxfId="7" priority="12" operator="notEqual">
      <formula>"None"</formula>
    </cfRule>
  </conditionalFormatting>
  <conditionalFormatting sqref="M2:M229">
    <cfRule type="cellIs" dxfId="2" priority="13" operator="notEqual">
      <formula>"None"</formula>
    </cfRule>
  </conditionalFormatting>
  <conditionalFormatting sqref="N2:N229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</row>
    <row r="2" spans="1:9">
      <c r="A2" s="1" t="s">
        <v>14</v>
      </c>
      <c r="B2">
        <f>HYPERLINK("https://www.suredividend.com/sure-analysis-AAT/","American Assets Trust Inc")</f>
        <v>0</v>
      </c>
      <c r="C2">
        <v>-0.083180652253572</v>
      </c>
      <c r="D2">
        <v>-0.153399766525115</v>
      </c>
      <c r="E2">
        <v>-0.310633654964154</v>
      </c>
      <c r="F2">
        <v>-0.312952573956454</v>
      </c>
      <c r="G2">
        <v>-0.312541042838419</v>
      </c>
      <c r="H2">
        <v>0.05554922732277701</v>
      </c>
      <c r="I2">
        <v>-0.275494514086158</v>
      </c>
    </row>
    <row r="3" spans="1:9">
      <c r="A3" s="1" t="s">
        <v>15</v>
      </c>
      <c r="B3">
        <f>HYPERLINK("https://www.suredividend.com/sure-analysis-ABR/","Arbor Realty Trust Inc.")</f>
        <v>0</v>
      </c>
      <c r="C3">
        <v>-0.174091843728581</v>
      </c>
      <c r="D3">
        <v>-0.07956949823170401</v>
      </c>
      <c r="E3">
        <v>-0.257021302833184</v>
      </c>
      <c r="F3">
        <v>-0.29572114063952</v>
      </c>
      <c r="G3">
        <v>-0.308063784460433</v>
      </c>
      <c r="H3">
        <v>0.236176368000984</v>
      </c>
      <c r="I3">
        <v>1.291615160793412</v>
      </c>
    </row>
    <row r="4" spans="1:9">
      <c r="A4" s="1" t="s">
        <v>16</v>
      </c>
      <c r="B4">
        <f>HYPERLINK("https://www.suredividend.com/sure-analysis-research-database/","Acco Brands Corporation")</f>
        <v>0</v>
      </c>
      <c r="C4">
        <v>-0.06964285714285701</v>
      </c>
      <c r="D4">
        <v>-0.176414796079671</v>
      </c>
      <c r="E4">
        <v>-0.325819433481282</v>
      </c>
      <c r="F4">
        <v>-0.349433095249987</v>
      </c>
      <c r="G4">
        <v>-0.384044263690532</v>
      </c>
      <c r="H4">
        <v>-0.085579893288402</v>
      </c>
      <c r="I4">
        <v>-0.525457691957373</v>
      </c>
    </row>
    <row r="5" spans="1:9">
      <c r="A5" s="1" t="s">
        <v>17</v>
      </c>
      <c r="B5">
        <f>HYPERLINK("https://www.suredividend.com/sure-analysis-ACRE/","Ares Commercial Real Estate Corp")</f>
        <v>0</v>
      </c>
      <c r="C5">
        <v>-0.147502773808858</v>
      </c>
      <c r="D5">
        <v>-0.106679826689194</v>
      </c>
      <c r="E5">
        <v>-0.292490328051301</v>
      </c>
      <c r="F5">
        <v>-0.240921981278918</v>
      </c>
      <c r="G5">
        <v>-0.27860259649028</v>
      </c>
      <c r="H5">
        <v>0.257550602281959</v>
      </c>
      <c r="I5">
        <v>0.185902418441448</v>
      </c>
    </row>
    <row r="6" spans="1:9">
      <c r="A6" s="1" t="s">
        <v>18</v>
      </c>
      <c r="B6">
        <f>HYPERLINK("https://www.suredividend.com/sure-analysis-AGNC/","AGNC Investment Corp")</f>
        <v>0</v>
      </c>
      <c r="C6">
        <v>-0.292926679945848</v>
      </c>
      <c r="D6">
        <v>-0.254233588591592</v>
      </c>
      <c r="E6">
        <v>-0.305061188514864</v>
      </c>
      <c r="F6">
        <v>-0.403211015851297</v>
      </c>
      <c r="G6">
        <v>-0.424306886553353</v>
      </c>
      <c r="H6">
        <v>-0.285857363071858</v>
      </c>
      <c r="I6">
        <v>-0.346639576112505</v>
      </c>
    </row>
    <row r="7" spans="1:9">
      <c r="A7" s="1" t="s">
        <v>19</v>
      </c>
      <c r="B7">
        <f>HYPERLINK("https://www.suredividend.com/sure-analysis-research-database/","A.H. Belo Corp")</f>
        <v>0</v>
      </c>
      <c r="C7">
        <v>0.044198895027624</v>
      </c>
      <c r="D7">
        <v>-0.09879839786381801</v>
      </c>
      <c r="E7">
        <v>0.343522303181091</v>
      </c>
      <c r="F7">
        <v>0</v>
      </c>
      <c r="G7">
        <v>0.242787394584997</v>
      </c>
      <c r="H7">
        <v>-0.371576296123889</v>
      </c>
      <c r="I7">
        <v>-0.41443918610145</v>
      </c>
    </row>
    <row r="8" spans="1:9">
      <c r="A8" s="1" t="s">
        <v>20</v>
      </c>
      <c r="B8">
        <f>HYPERLINK("https://www.suredividend.com/sure-analysis-research-database/","Armada Hoffler Properties Inc")</f>
        <v>0</v>
      </c>
      <c r="C8">
        <v>-0.155612061314078</v>
      </c>
      <c r="D8">
        <v>-0.175070892345189</v>
      </c>
      <c r="E8">
        <v>-0.249018603857313</v>
      </c>
      <c r="F8">
        <v>-0.276618190038429</v>
      </c>
      <c r="G8">
        <v>-0.169772159064106</v>
      </c>
      <c r="H8">
        <v>0.234250449987143</v>
      </c>
      <c r="I8">
        <v>-0.023334535667711</v>
      </c>
    </row>
    <row r="9" spans="1:9">
      <c r="A9" s="1" t="s">
        <v>21</v>
      </c>
      <c r="B9">
        <f>HYPERLINK("https://www.suredividend.com/sure-analysis-research-database/","Great Ajax Corp")</f>
        <v>0</v>
      </c>
      <c r="C9">
        <v>-0.104783599088838</v>
      </c>
      <c r="D9">
        <v>-0.157213012802642</v>
      </c>
      <c r="E9">
        <v>-0.231618976860586</v>
      </c>
      <c r="F9">
        <v>-0.3492946552751831</v>
      </c>
      <c r="G9">
        <v>-0.373100758500227</v>
      </c>
      <c r="H9">
        <v>0.100439615826169</v>
      </c>
      <c r="I9">
        <v>-0.145020232345646</v>
      </c>
    </row>
    <row r="10" spans="1:9">
      <c r="A10" s="1" t="s">
        <v>22</v>
      </c>
      <c r="B10">
        <f>HYPERLINK("https://www.suredividend.com/sure-analysis-AKR/","Acadia Realty Trust")</f>
        <v>0</v>
      </c>
      <c r="C10">
        <v>-0.184534853324662</v>
      </c>
      <c r="D10">
        <v>-0.176247061475541</v>
      </c>
      <c r="E10">
        <v>-0.379192513420896</v>
      </c>
      <c r="F10">
        <v>-0.394518952645606</v>
      </c>
      <c r="G10">
        <v>-0.374260022113719</v>
      </c>
      <c r="H10">
        <v>0.252914323778922</v>
      </c>
      <c r="I10">
        <v>-0.4841514715194341</v>
      </c>
    </row>
    <row r="11" spans="1:9">
      <c r="A11" s="1" t="s">
        <v>23</v>
      </c>
      <c r="B11">
        <f>HYPERLINK("https://www.suredividend.com/sure-analysis-research-database/","Alico Inc.")</f>
        <v>0</v>
      </c>
      <c r="C11">
        <v>-0.109766992559293</v>
      </c>
      <c r="D11">
        <v>-0.184268531856917</v>
      </c>
      <c r="E11">
        <v>-0.240113390172133</v>
      </c>
      <c r="F11">
        <v>-0.204957456766037</v>
      </c>
      <c r="G11">
        <v>-0.14540016182848</v>
      </c>
      <c r="H11">
        <v>0.042995839112343</v>
      </c>
      <c r="I11">
        <v>-0.062985951434761</v>
      </c>
    </row>
    <row r="12" spans="1:9">
      <c r="A12" s="1" t="s">
        <v>24</v>
      </c>
      <c r="B12">
        <f>HYPERLINK("https://www.suredividend.com/sure-analysis-ALE/","Allete, Inc.")</f>
        <v>0</v>
      </c>
      <c r="C12">
        <v>-0.160985487681403</v>
      </c>
      <c r="D12">
        <v>-0.14374184126503</v>
      </c>
      <c r="E12">
        <v>-0.220503944513426</v>
      </c>
      <c r="F12">
        <v>-0.226147859922179</v>
      </c>
      <c r="G12">
        <v>-0.134968866186364</v>
      </c>
      <c r="H12">
        <v>-7.843310762E-05</v>
      </c>
      <c r="I12">
        <v>-0.242600810106374</v>
      </c>
    </row>
    <row r="13" spans="1:9">
      <c r="A13" s="1" t="s">
        <v>25</v>
      </c>
      <c r="B13">
        <f>HYPERLINK("https://www.suredividend.com/sure-analysis-research-database/","Alexander`s Inc.")</f>
        <v>0</v>
      </c>
      <c r="C13">
        <v>-0.07460380523550901</v>
      </c>
      <c r="D13">
        <v>-0.05919956341617801</v>
      </c>
      <c r="E13">
        <v>-0.155600275840734</v>
      </c>
      <c r="F13">
        <v>-0.150666971345595</v>
      </c>
      <c r="G13">
        <v>-0.166306087321712</v>
      </c>
      <c r="H13">
        <v>-0.03344645063720601</v>
      </c>
      <c r="I13">
        <v>-0.342328589113958</v>
      </c>
    </row>
    <row r="14" spans="1:9">
      <c r="A14" s="1" t="s">
        <v>26</v>
      </c>
      <c r="B14">
        <f>HYPERLINK("https://www.suredividend.com/sure-analysis-AM/","Antero Midstream Corp")</f>
        <v>0</v>
      </c>
      <c r="C14">
        <v>0.016494845360824</v>
      </c>
      <c r="D14">
        <v>0.13222713440891</v>
      </c>
      <c r="E14">
        <v>-0.057235194003021</v>
      </c>
      <c r="F14">
        <v>0.09012913497258</v>
      </c>
      <c r="G14">
        <v>0.00090345240633</v>
      </c>
      <c r="H14">
        <v>1.228701882868832</v>
      </c>
      <c r="I14">
        <v>-0.32753164556962</v>
      </c>
    </row>
    <row r="15" spans="1:9">
      <c r="A15" s="1" t="s">
        <v>27</v>
      </c>
      <c r="B15">
        <f>HYPERLINK("https://www.suredividend.com/sure-analysis-research-database/","Anworth Mortgage Asset Corp.")</f>
        <v>0</v>
      </c>
      <c r="C15">
        <v>0.09833407047029301</v>
      </c>
      <c r="D15">
        <v>0.165610576546976</v>
      </c>
      <c r="E15">
        <v>0.779848294809771</v>
      </c>
      <c r="F15">
        <v>0.114560347084564</v>
      </c>
      <c r="G15">
        <v>1.549187339606501</v>
      </c>
      <c r="H15">
        <v>-0.09636727515313201</v>
      </c>
      <c r="I15">
        <v>0.114018691588785</v>
      </c>
    </row>
    <row r="16" spans="1:9">
      <c r="A16" s="1" t="s">
        <v>28</v>
      </c>
      <c r="B16">
        <f>HYPERLINK("https://www.suredividend.com/sure-analysis-APAM/","Artisan Partners Asset Management Inc")</f>
        <v>0</v>
      </c>
      <c r="C16">
        <v>-0.153634697617593</v>
      </c>
      <c r="D16">
        <v>-0.234528272177547</v>
      </c>
      <c r="E16">
        <v>-0.23818792647455</v>
      </c>
      <c r="F16">
        <v>-0.380957806387907</v>
      </c>
      <c r="G16">
        <v>-0.3886362683646291</v>
      </c>
      <c r="H16">
        <v>-0.181956396593207</v>
      </c>
      <c r="I16">
        <v>0.186962686279465</v>
      </c>
    </row>
    <row r="17" spans="1:9">
      <c r="A17" s="1" t="s">
        <v>29</v>
      </c>
      <c r="B17">
        <f>HYPERLINK("https://www.suredividend.com/sure-analysis-research-database/","ARC Document Solutions Inc")</f>
        <v>0</v>
      </c>
      <c r="C17">
        <v>-0.184300341296928</v>
      </c>
      <c r="D17">
        <v>-0.014148413975168</v>
      </c>
      <c r="E17">
        <v>-0.341797251521577</v>
      </c>
      <c r="F17">
        <v>-0.283895131086142</v>
      </c>
      <c r="G17">
        <v>-0.158450704225352</v>
      </c>
      <c r="H17">
        <v>1.584622039580404</v>
      </c>
      <c r="I17">
        <v>-0.344505087627876</v>
      </c>
    </row>
    <row r="18" spans="1:9">
      <c r="A18" s="1" t="s">
        <v>30</v>
      </c>
      <c r="B18">
        <f>HYPERLINK("https://www.suredividend.com/sure-analysis-research-database/","Argo Group International Holdings Ltd")</f>
        <v>0</v>
      </c>
      <c r="C18">
        <v>0.035605289928789</v>
      </c>
      <c r="D18">
        <v>-0.426617777101885</v>
      </c>
      <c r="E18">
        <v>-0.5048915065548371</v>
      </c>
      <c r="F18">
        <v>-0.6389910900305861</v>
      </c>
      <c r="G18">
        <v>-0.6192713047250751</v>
      </c>
      <c r="H18">
        <v>-0.390619855736134</v>
      </c>
      <c r="I18">
        <v>-0.6267220105676531</v>
      </c>
    </row>
    <row r="19" spans="1:9">
      <c r="A19" s="1" t="s">
        <v>31</v>
      </c>
      <c r="B19">
        <f>HYPERLINK("https://www.suredividend.com/sure-analysis-ARI/","Apollo Commercial Real Estate Finance Inc")</f>
        <v>0</v>
      </c>
      <c r="C19">
        <v>-0.173443794178004</v>
      </c>
      <c r="D19">
        <v>-0.144483887779886</v>
      </c>
      <c r="E19">
        <v>-0.317588184078626</v>
      </c>
      <c r="F19">
        <v>-0.273104012967156</v>
      </c>
      <c r="G19">
        <v>-0.35226892007594</v>
      </c>
      <c r="H19">
        <v>0.172348740061986</v>
      </c>
      <c r="I19">
        <v>-0.158379445110861</v>
      </c>
    </row>
    <row r="20" spans="1:9">
      <c r="A20" s="1" t="s">
        <v>32</v>
      </c>
      <c r="B20">
        <f>HYPERLINK("https://www.suredividend.com/sure-analysis-research-database/","Archrock Inc")</f>
        <v>0</v>
      </c>
      <c r="C20">
        <v>-0.016483516483516</v>
      </c>
      <c r="D20">
        <v>-0.049792971653041</v>
      </c>
      <c r="E20">
        <v>-0.19367553323273</v>
      </c>
      <c r="F20">
        <v>0.009175605012050001</v>
      </c>
      <c r="G20">
        <v>-0.07291113671971</v>
      </c>
      <c r="H20">
        <v>0.47598433312719</v>
      </c>
      <c r="I20">
        <v>-0.219107863452939</v>
      </c>
    </row>
    <row r="21" spans="1:9">
      <c r="A21" s="1" t="s">
        <v>33</v>
      </c>
      <c r="B21">
        <f>HYPERLINK("https://www.suredividend.com/sure-analysis-ARR/","ARMOUR Residential REIT Inc")</f>
        <v>0</v>
      </c>
      <c r="C21">
        <v>-0.289451306516005</v>
      </c>
      <c r="D21">
        <v>-0.271980861809267</v>
      </c>
      <c r="E21">
        <v>-0.34731379246432</v>
      </c>
      <c r="F21">
        <v>-0.436062273366811</v>
      </c>
      <c r="G21">
        <v>-0.480116841894357</v>
      </c>
      <c r="H21">
        <v>-0.350332740330763</v>
      </c>
      <c r="I21">
        <v>-0.676222375463829</v>
      </c>
    </row>
    <row r="22" spans="1:9">
      <c r="A22" s="1" t="s">
        <v>34</v>
      </c>
      <c r="B22">
        <f>HYPERLINK("https://www.suredividend.com/sure-analysis-BBY/","Best Buy Co. Inc.")</f>
        <v>0</v>
      </c>
      <c r="C22">
        <v>-0.052543355962056</v>
      </c>
      <c r="D22">
        <v>-0.012997526953839</v>
      </c>
      <c r="E22">
        <v>-0.248196447922328</v>
      </c>
      <c r="F22">
        <v>-0.320163990976222</v>
      </c>
      <c r="G22">
        <v>-0.342533857390564</v>
      </c>
      <c r="H22">
        <v>-0.366456022697962</v>
      </c>
      <c r="I22">
        <v>0.3138978970947141</v>
      </c>
    </row>
    <row r="23" spans="1:9">
      <c r="A23" s="1" t="s">
        <v>35</v>
      </c>
      <c r="B23">
        <f>HYPERLINK("https://www.suredividend.com/sure-analysis-BDN/","Brandywine Realty Trust")</f>
        <v>0</v>
      </c>
      <c r="C23">
        <v>-0.185098952270081</v>
      </c>
      <c r="D23">
        <v>-0.302384159630274</v>
      </c>
      <c r="E23">
        <v>-0.499339788732394</v>
      </c>
      <c r="F23">
        <v>-0.4988434849653041</v>
      </c>
      <c r="G23">
        <v>-0.504380436643169</v>
      </c>
      <c r="H23">
        <v>-0.342478762167239</v>
      </c>
      <c r="I23">
        <v>-0.5394636957134691</v>
      </c>
    </row>
    <row r="24" spans="1:9">
      <c r="A24" s="1" t="s">
        <v>36</v>
      </c>
      <c r="B24">
        <f>HYPERLINK("https://www.suredividend.com/sure-analysis-BEN/","Franklin Resources, Inc.")</f>
        <v>0</v>
      </c>
      <c r="C24">
        <v>-0.102951465570143</v>
      </c>
      <c r="D24">
        <v>-0.018886960387828</v>
      </c>
      <c r="E24">
        <v>-0.122427987473089</v>
      </c>
      <c r="F24">
        <v>-0.290635460808768</v>
      </c>
      <c r="G24">
        <v>-0.212814488329417</v>
      </c>
      <c r="H24">
        <v>0.190846824408468</v>
      </c>
      <c r="I24">
        <v>-0.376575538942976</v>
      </c>
    </row>
    <row r="25" spans="1:9">
      <c r="A25" s="1" t="s">
        <v>37</v>
      </c>
      <c r="B25">
        <f>HYPERLINK("https://www.suredividend.com/sure-analysis-BFS/","Saul Centers, Inc.")</f>
        <v>0</v>
      </c>
      <c r="C25">
        <v>-0.152828467153284</v>
      </c>
      <c r="D25">
        <v>-0.205340522498234</v>
      </c>
      <c r="E25">
        <v>-0.304782103286842</v>
      </c>
      <c r="F25">
        <v>-0.275249194070859</v>
      </c>
      <c r="G25">
        <v>-0.150168867898624</v>
      </c>
      <c r="H25">
        <v>0.495506233289308</v>
      </c>
      <c r="I25">
        <v>-0.263108396873865</v>
      </c>
    </row>
    <row r="26" spans="1:9">
      <c r="A26" s="1" t="s">
        <v>38</v>
      </c>
      <c r="B26">
        <f>HYPERLINK("https://www.suredividend.com/sure-analysis-research-database/","Big 5 Sporting Goods Corp")</f>
        <v>0</v>
      </c>
      <c r="C26">
        <v>-0.020851433536055</v>
      </c>
      <c r="D26">
        <v>0.056915906256154</v>
      </c>
      <c r="E26">
        <v>-0.28752955456373</v>
      </c>
      <c r="F26">
        <v>-0.385754072717561</v>
      </c>
      <c r="G26">
        <v>-0.5034717326942051</v>
      </c>
      <c r="H26">
        <v>0.6826420615724561</v>
      </c>
      <c r="I26">
        <v>1.022213848665913</v>
      </c>
    </row>
    <row r="27" spans="1:9">
      <c r="A27" s="1" t="s">
        <v>39</v>
      </c>
      <c r="B27">
        <f>HYPERLINK("https://www.suredividend.com/sure-analysis-BGS/","B&amp;G Foods, Inc")</f>
        <v>0</v>
      </c>
      <c r="C27">
        <v>-0.203185188253323</v>
      </c>
      <c r="D27">
        <v>-0.341632443531827</v>
      </c>
      <c r="E27">
        <v>-0.399166094072084</v>
      </c>
      <c r="F27">
        <v>-0.466711944751496</v>
      </c>
      <c r="G27">
        <v>-0.436441267586035</v>
      </c>
      <c r="H27">
        <v>-0.372960287484874</v>
      </c>
      <c r="I27">
        <v>-0.310595065312046</v>
      </c>
    </row>
    <row r="28" spans="1:9">
      <c r="A28" s="1" t="s">
        <v>40</v>
      </c>
      <c r="B28">
        <f>HYPERLINK("https://www.suredividend.com/sure-analysis-research-database/","BGSF Inc")</f>
        <v>0</v>
      </c>
      <c r="C28">
        <v>-0.06213266162888301</v>
      </c>
      <c r="D28">
        <v>-0.073874471436862</v>
      </c>
      <c r="E28">
        <v>-0.09681905655190201</v>
      </c>
      <c r="F28">
        <v>-0.195157978167669</v>
      </c>
      <c r="G28">
        <v>-0.07348269312121</v>
      </c>
      <c r="H28">
        <v>0.342144788224692</v>
      </c>
      <c r="I28">
        <v>-0.187252155564448</v>
      </c>
    </row>
    <row r="29" spans="1:9">
      <c r="A29" s="1" t="s">
        <v>41</v>
      </c>
      <c r="B29">
        <f>HYPERLINK("https://www.suredividend.com/sure-analysis-BIG/","Big Lots Inc")</f>
        <v>0</v>
      </c>
      <c r="C29">
        <v>-0.169027833996047</v>
      </c>
      <c r="D29">
        <v>-0.119367357546946</v>
      </c>
      <c r="E29">
        <v>-0.473584182788465</v>
      </c>
      <c r="F29">
        <v>-0.599478518736142</v>
      </c>
      <c r="G29">
        <v>-0.58869270277214</v>
      </c>
      <c r="H29">
        <v>-0.600014669949067</v>
      </c>
      <c r="I29">
        <v>-0.608025481713097</v>
      </c>
    </row>
    <row r="30" spans="1:9">
      <c r="A30" s="1" t="s">
        <v>42</v>
      </c>
      <c r="B30">
        <f>HYPERLINK("https://www.suredividend.com/sure-analysis-BRX/","Brixmor Property Group Inc")</f>
        <v>0</v>
      </c>
      <c r="C30">
        <v>-0.113480977460826</v>
      </c>
      <c r="D30">
        <v>-0.048526645768025</v>
      </c>
      <c r="E30">
        <v>-0.230588273467666</v>
      </c>
      <c r="F30">
        <v>-0.220031659231544</v>
      </c>
      <c r="G30">
        <v>-0.138306957137925</v>
      </c>
      <c r="H30">
        <v>0.6421256741198561</v>
      </c>
      <c r="I30">
        <v>0.309576406914452</v>
      </c>
    </row>
    <row r="31" spans="1:9">
      <c r="A31" s="1" t="s">
        <v>43</v>
      </c>
      <c r="B31">
        <f>HYPERLINK("https://www.suredividend.com/sure-analysis-BXMT/","Blackstone Mortgage Trust Inc")</f>
        <v>0</v>
      </c>
      <c r="C31">
        <v>-0.165679447542546</v>
      </c>
      <c r="D31">
        <v>-0.149490799036825</v>
      </c>
      <c r="E31">
        <v>-0.236224768139661</v>
      </c>
      <c r="F31">
        <v>-0.194861052536187</v>
      </c>
      <c r="G31">
        <v>-0.197986285912681</v>
      </c>
      <c r="H31">
        <v>0.193767602904317</v>
      </c>
      <c r="I31">
        <v>0.118216275613687</v>
      </c>
    </row>
    <row r="32" spans="1:9">
      <c r="A32" s="1" t="s">
        <v>44</v>
      </c>
      <c r="B32">
        <f>HYPERLINK("https://www.suredividend.com/sure-analysis-BXP/","Boston Properties, Inc.")</f>
        <v>0</v>
      </c>
      <c r="C32">
        <v>-0.082158215821582</v>
      </c>
      <c r="D32">
        <v>-0.173911722644967</v>
      </c>
      <c r="E32">
        <v>-0.3989539408139091</v>
      </c>
      <c r="F32">
        <v>-0.342429339366288</v>
      </c>
      <c r="G32">
        <v>-0.323413380417323</v>
      </c>
      <c r="H32">
        <v>-0.04405024790633701</v>
      </c>
      <c r="I32">
        <v>-0.310765649055611</v>
      </c>
    </row>
    <row r="33" spans="1:9">
      <c r="A33" s="1" t="s">
        <v>45</v>
      </c>
      <c r="B33">
        <f>HYPERLINK("https://www.suredividend.com/sure-analysis-research-database/","Cato Corp.")</f>
        <v>0</v>
      </c>
      <c r="C33">
        <v>-0.010227307838876</v>
      </c>
      <c r="D33">
        <v>-0.141443018975806</v>
      </c>
      <c r="E33">
        <v>-0.301405911516261</v>
      </c>
      <c r="F33">
        <v>-0.415535444947209</v>
      </c>
      <c r="G33">
        <v>-0.392878803194177</v>
      </c>
      <c r="H33">
        <v>0.341298309768727</v>
      </c>
      <c r="I33">
        <v>-0.041415632605833</v>
      </c>
    </row>
    <row r="34" spans="1:9">
      <c r="A34" s="1" t="s">
        <v>46</v>
      </c>
      <c r="B34">
        <f>HYPERLINK("https://www.suredividend.com/sure-analysis-CBRL/","Cracker Barrel Old Country Store Inc")</f>
        <v>0</v>
      </c>
      <c r="C34">
        <v>-0.079984506633097</v>
      </c>
      <c r="D34">
        <v>0.117973832752244</v>
      </c>
      <c r="E34">
        <v>-0.12002763748584</v>
      </c>
      <c r="F34">
        <v>-0.234470039102377</v>
      </c>
      <c r="G34">
        <v>-0.30584577078079</v>
      </c>
      <c r="H34">
        <v>-0.14007438026253</v>
      </c>
      <c r="I34">
        <v>-0.289599181704393</v>
      </c>
    </row>
    <row r="35" spans="1:9">
      <c r="A35" s="1" t="s">
        <v>47</v>
      </c>
      <c r="B35">
        <f>HYPERLINK("https://www.suredividend.com/sure-analysis-CCOI/","Cogent Communications Holdings Inc")</f>
        <v>0</v>
      </c>
      <c r="C35">
        <v>-0.02476436887821</v>
      </c>
      <c r="D35">
        <v>-0.126419960732767</v>
      </c>
      <c r="E35">
        <v>-0.24395572907339</v>
      </c>
      <c r="F35">
        <v>-0.246609958968296</v>
      </c>
      <c r="G35">
        <v>-0.233053267698854</v>
      </c>
      <c r="H35">
        <v>-0.053296687525116</v>
      </c>
      <c r="I35">
        <v>0.300032272925479</v>
      </c>
    </row>
    <row r="36" spans="1:9">
      <c r="A36" s="1" t="s">
        <v>48</v>
      </c>
      <c r="B36">
        <f>HYPERLINK("https://www.suredividend.com/sure-analysis-CHCT/","Community Healthcare Trust Inc")</f>
        <v>0</v>
      </c>
      <c r="C36">
        <v>-0.112191058039433</v>
      </c>
      <c r="D36">
        <v>-0.11328191089551</v>
      </c>
      <c r="E36">
        <v>-0.228282935566332</v>
      </c>
      <c r="F36">
        <v>-0.300832352851125</v>
      </c>
      <c r="G36">
        <v>-0.25875948287055</v>
      </c>
      <c r="H36">
        <v>-0.313482962695733</v>
      </c>
      <c r="I36">
        <v>0.463935086819547</v>
      </c>
    </row>
    <row r="37" spans="1:9">
      <c r="A37" s="1" t="s">
        <v>49</v>
      </c>
      <c r="B37">
        <f>HYPERLINK("https://www.suredividend.com/sure-analysis-research-database/","Chesapeake Energy Corp.")</f>
        <v>0</v>
      </c>
      <c r="C37">
        <v>0.053040505542318</v>
      </c>
      <c r="D37">
        <v>0.375254351026062</v>
      </c>
      <c r="E37">
        <v>0.141891056965366</v>
      </c>
      <c r="F37">
        <v>0.6021044070874011</v>
      </c>
      <c r="G37">
        <v>0.627509310345931</v>
      </c>
      <c r="H37">
        <v>1.345278526339104</v>
      </c>
      <c r="I37">
        <v>1.345278526339104</v>
      </c>
    </row>
    <row r="38" spans="1:9">
      <c r="A38" s="1" t="s">
        <v>50</v>
      </c>
      <c r="B38">
        <f>HYPERLINK("https://www.suredividend.com/sure-analysis-research-database/","Cherry Hill Mortgage Investment Corporation")</f>
        <v>0</v>
      </c>
      <c r="C38">
        <v>-0.174494733845716</v>
      </c>
      <c r="D38">
        <v>-0.208616925645306</v>
      </c>
      <c r="E38">
        <v>-0.272829181232208</v>
      </c>
      <c r="F38">
        <v>-0.327146171693735</v>
      </c>
      <c r="G38">
        <v>-0.360545805932786</v>
      </c>
      <c r="H38">
        <v>-0.313035602313105</v>
      </c>
      <c r="I38">
        <v>-0.490059786094044</v>
      </c>
    </row>
    <row r="39" spans="1:9">
      <c r="A39" s="1" t="s">
        <v>51</v>
      </c>
      <c r="B39">
        <f>HYPERLINK("https://www.suredividend.com/sure-analysis-CIM/","Chimera Investment Corp")</f>
        <v>0</v>
      </c>
      <c r="C39">
        <v>-0.289416594136063</v>
      </c>
      <c r="D39">
        <v>-0.36976484278686</v>
      </c>
      <c r="E39">
        <v>-0.479469001284674</v>
      </c>
      <c r="F39">
        <v>-0.598426006137401</v>
      </c>
      <c r="G39">
        <v>-0.59005336051322</v>
      </c>
      <c r="H39">
        <v>-0.20946902910657</v>
      </c>
      <c r="I39">
        <v>-0.491885966949365</v>
      </c>
    </row>
    <row r="40" spans="1:9">
      <c r="A40" s="1" t="s">
        <v>52</v>
      </c>
      <c r="B40">
        <f>HYPERLINK("https://www.suredividend.com/sure-analysis-CIO/","City Office REIT Inc")</f>
        <v>0</v>
      </c>
      <c r="C40">
        <v>-0.159116801388813</v>
      </c>
      <c r="D40">
        <v>-0.248332996564962</v>
      </c>
      <c r="E40">
        <v>-0.420091039471222</v>
      </c>
      <c r="F40">
        <v>-0.500373376885016</v>
      </c>
      <c r="G40">
        <v>-0.463655447645851</v>
      </c>
      <c r="H40">
        <v>0.358100411811092</v>
      </c>
      <c r="I40">
        <v>-0.048466803769299</v>
      </c>
    </row>
    <row r="41" spans="1:9">
      <c r="A41" s="1" t="s">
        <v>53</v>
      </c>
      <c r="B41">
        <f>HYPERLINK("https://www.suredividend.com/sure-analysis-research-database/","Compx International, Inc.")</f>
        <v>0</v>
      </c>
      <c r="C41">
        <v>-0.167390255668113</v>
      </c>
      <c r="D41">
        <v>-0.154323679426939</v>
      </c>
      <c r="E41">
        <v>-0.153298994358596</v>
      </c>
      <c r="F41">
        <v>-0.151592607156901</v>
      </c>
      <c r="G41">
        <v>-0.11516673929203</v>
      </c>
      <c r="H41">
        <v>0.443469679609945</v>
      </c>
      <c r="I41">
        <v>0.460063951816197</v>
      </c>
    </row>
    <row r="42" spans="1:9">
      <c r="A42" s="1" t="s">
        <v>54</v>
      </c>
      <c r="B42">
        <f>HYPERLINK("https://www.suredividend.com/sure-analysis-research-database/","Citizens Holding Co")</f>
        <v>0</v>
      </c>
      <c r="C42">
        <v>-0.111514485657646</v>
      </c>
      <c r="D42">
        <v>-0.163687866729614</v>
      </c>
      <c r="E42">
        <v>-0.21218987918127</v>
      </c>
      <c r="F42">
        <v>-0.173319555325922</v>
      </c>
      <c r="G42">
        <v>-0.168543218430625</v>
      </c>
      <c r="H42">
        <v>-0.198979344648826</v>
      </c>
      <c r="I42">
        <v>-0.257418330987813</v>
      </c>
    </row>
    <row r="43" spans="1:9">
      <c r="A43" s="1" t="s">
        <v>55</v>
      </c>
      <c r="B43">
        <f>HYPERLINK("https://www.suredividend.com/sure-analysis-CLPR/","Clipper Realty Inc")</f>
        <v>0</v>
      </c>
      <c r="C43">
        <v>-0.163636363636363</v>
      </c>
      <c r="D43">
        <v>-0.11614382517581</v>
      </c>
      <c r="E43">
        <v>-0.233869624596115</v>
      </c>
      <c r="F43">
        <v>-0.283652748074167</v>
      </c>
      <c r="G43">
        <v>-0.107269927934688</v>
      </c>
      <c r="H43">
        <v>0.162105263157894</v>
      </c>
      <c r="I43">
        <v>-0.219368706867292</v>
      </c>
    </row>
    <row r="44" spans="1:9">
      <c r="A44" s="1" t="s">
        <v>56</v>
      </c>
      <c r="B44">
        <f>HYPERLINK("https://www.suredividend.com/sure-analysis-research-database/","Capstead Mortgage Corp.")</f>
        <v>0</v>
      </c>
      <c r="C44">
        <v>-0.05417400288113101</v>
      </c>
      <c r="D44">
        <v>0.08450821723533801</v>
      </c>
      <c r="E44">
        <v>0.04713728775332601</v>
      </c>
      <c r="F44">
        <v>0.188995390356332</v>
      </c>
      <c r="G44">
        <v>0.246237321931859</v>
      </c>
      <c r="H44">
        <v>0.030421204483124</v>
      </c>
      <c r="I44">
        <v>0.051031627967143</v>
      </c>
    </row>
    <row r="45" spans="1:9">
      <c r="A45" s="1" t="s">
        <v>57</v>
      </c>
      <c r="B45">
        <f>HYPERLINK("https://www.suredividend.com/sure-analysis-research-database/","Cohen &amp; Company Inc")</f>
        <v>0</v>
      </c>
      <c r="C45">
        <v>-0.054545454545454</v>
      </c>
      <c r="D45">
        <v>-0.027989571548034</v>
      </c>
      <c r="E45">
        <v>-0.385969273604136</v>
      </c>
      <c r="F45">
        <v>-0.299777459637982</v>
      </c>
      <c r="G45">
        <v>-0.48649983108547</v>
      </c>
      <c r="H45">
        <v>-0.4129600361255361</v>
      </c>
      <c r="I45">
        <v>0.185505159587233</v>
      </c>
    </row>
    <row r="46" spans="1:9">
      <c r="A46" s="1" t="s">
        <v>58</v>
      </c>
      <c r="B46">
        <f>HYPERLINK("https://www.suredividend.com/sure-analysis-CORR/","CorEnergy Infrastructure Trust Inc")</f>
        <v>0</v>
      </c>
      <c r="C46">
        <v>-0.231441048034934</v>
      </c>
      <c r="D46">
        <v>-0.232446576537287</v>
      </c>
      <c r="E46">
        <v>-0.3891434124670271</v>
      </c>
      <c r="F46">
        <v>-0.4065281899109791</v>
      </c>
      <c r="G46">
        <v>-0.59004938041554</v>
      </c>
      <c r="H46">
        <v>-0.666729786025374</v>
      </c>
      <c r="I46">
        <v>-0.9316204781127251</v>
      </c>
    </row>
    <row r="47" spans="1:9">
      <c r="A47" s="1" t="s">
        <v>59</v>
      </c>
      <c r="B47">
        <f>HYPERLINK("https://www.suredividend.com/sure-analysis-research-database/","Crown Crafts, Inc.")</f>
        <v>0</v>
      </c>
      <c r="C47">
        <v>0.01018733761794</v>
      </c>
      <c r="D47">
        <v>-0.044585987261146</v>
      </c>
      <c r="E47">
        <v>-0.056151782292065</v>
      </c>
      <c r="F47">
        <v>-0.155931331943214</v>
      </c>
      <c r="G47">
        <v>-0.124781565619168</v>
      </c>
      <c r="H47">
        <v>0.189182663286249</v>
      </c>
      <c r="I47">
        <v>0.196114146933819</v>
      </c>
    </row>
    <row r="48" spans="1:9">
      <c r="A48" s="1" t="s">
        <v>60</v>
      </c>
      <c r="B48">
        <f>HYPERLINK("https://www.suredividend.com/sure-analysis-CTO/","CTO Realty Growth Inc")</f>
        <v>0</v>
      </c>
      <c r="C48">
        <v>-0.117299252376216</v>
      </c>
      <c r="D48">
        <v>-0.115583868329078</v>
      </c>
      <c r="E48">
        <v>-0.153318620820578</v>
      </c>
      <c r="F48">
        <v>-0.081501312876486</v>
      </c>
      <c r="G48">
        <v>0.06182891698212001</v>
      </c>
      <c r="H48">
        <v>0.296549318294136</v>
      </c>
      <c r="I48">
        <v>0.296549318294136</v>
      </c>
    </row>
    <row r="49" spans="1:9">
      <c r="A49" s="1" t="s">
        <v>61</v>
      </c>
      <c r="B49">
        <f>HYPERLINK("https://www.suredividend.com/sure-analysis-CTRE/","CareTrust REIT Inc")</f>
        <v>0</v>
      </c>
      <c r="C49">
        <v>-0.159559175850503</v>
      </c>
      <c r="D49">
        <v>-0.05722747477787801</v>
      </c>
      <c r="E49">
        <v>-0.041467200034975</v>
      </c>
      <c r="F49">
        <v>-0.185054058700268</v>
      </c>
      <c r="G49">
        <v>-0.06768084280801301</v>
      </c>
      <c r="H49">
        <v>0.05486627735645901</v>
      </c>
      <c r="I49">
        <v>0.219190079657459</v>
      </c>
    </row>
    <row r="50" spans="1:9">
      <c r="A50" s="1" t="s">
        <v>62</v>
      </c>
      <c r="B50">
        <f>HYPERLINK("https://www.suredividend.com/sure-analysis-research-database/","Culp Inc.")</f>
        <v>0</v>
      </c>
      <c r="C50">
        <v>-0.03930131004366801</v>
      </c>
      <c r="D50">
        <v>0.06796116504854301</v>
      </c>
      <c r="E50">
        <v>-0.431112949937939</v>
      </c>
      <c r="F50">
        <v>-0.5249303591094601</v>
      </c>
      <c r="G50">
        <v>-0.6497735467592111</v>
      </c>
      <c r="H50">
        <v>-0.6673571525772251</v>
      </c>
      <c r="I50">
        <v>-0.8426672197152271</v>
      </c>
    </row>
    <row r="51" spans="1:9">
      <c r="A51" s="1" t="s">
        <v>63</v>
      </c>
      <c r="B51">
        <f>HYPERLINK("https://www.suredividend.com/sure-analysis-research-database/","CURO Group Holdings Corp")</f>
        <v>0</v>
      </c>
      <c r="C51">
        <v>-0.21404109589041</v>
      </c>
      <c r="D51">
        <v>-0.198309288433995</v>
      </c>
      <c r="E51">
        <v>-0.636795252225519</v>
      </c>
      <c r="F51">
        <v>-0.7032391543285701</v>
      </c>
      <c r="G51">
        <v>-0.737432212891563</v>
      </c>
      <c r="H51">
        <v>-0.347612888554088</v>
      </c>
      <c r="I51">
        <v>-0.648310896232559</v>
      </c>
    </row>
    <row r="52" spans="1:9">
      <c r="A52" s="1" t="s">
        <v>64</v>
      </c>
      <c r="B52">
        <f>HYPERLINK("https://www.suredividend.com/sure-analysis-CUZ/","Cousins Properties Inc.")</f>
        <v>0</v>
      </c>
      <c r="C52">
        <v>-0.136046318773276</v>
      </c>
      <c r="D52">
        <v>-0.197245698154575</v>
      </c>
      <c r="E52">
        <v>-0.397830930261885</v>
      </c>
      <c r="F52">
        <v>-0.414288598304707</v>
      </c>
      <c r="G52">
        <v>-0.38752605419272</v>
      </c>
      <c r="H52">
        <v>-0.170283703604487</v>
      </c>
      <c r="I52">
        <v>-0.288468344291914</v>
      </c>
    </row>
    <row r="53" spans="1:9">
      <c r="A53" s="1" t="s">
        <v>65</v>
      </c>
      <c r="B53">
        <f>HYPERLINK("https://www.suredividend.com/sure-analysis-CWH/","Camping World Holdings Inc")</f>
        <v>0</v>
      </c>
      <c r="C53">
        <v>-0.040407477586225</v>
      </c>
      <c r="D53">
        <v>0.20191660609976</v>
      </c>
      <c r="E53">
        <v>0.04531656040517201</v>
      </c>
      <c r="F53">
        <v>-0.293363578814095</v>
      </c>
      <c r="G53">
        <v>-0.275319194979441</v>
      </c>
      <c r="H53">
        <v>-0.06247703436184301</v>
      </c>
      <c r="I53">
        <v>-0.218845676096502</v>
      </c>
    </row>
    <row r="54" spans="1:9">
      <c r="A54" s="1" t="s">
        <v>66</v>
      </c>
      <c r="B54">
        <f>HYPERLINK("https://www.suredividend.com/sure-analysis-DEA/","Easterly Government Properties Inc")</f>
        <v>0</v>
      </c>
      <c r="C54">
        <v>-0.143827859569648</v>
      </c>
      <c r="D54">
        <v>-0.210311905905947</v>
      </c>
      <c r="E54">
        <v>-0.250208275479033</v>
      </c>
      <c r="F54">
        <v>-0.312667912228783</v>
      </c>
      <c r="G54">
        <v>-0.248030556218668</v>
      </c>
      <c r="H54">
        <v>-0.260234161329621</v>
      </c>
      <c r="I54">
        <v>-0.05456273526506</v>
      </c>
    </row>
    <row r="55" spans="1:9">
      <c r="A55" s="1" t="s">
        <v>67</v>
      </c>
      <c r="B55">
        <f>HYPERLINK("https://www.suredividend.com/sure-analysis-DEI/","Douglas Emmett Inc")</f>
        <v>0</v>
      </c>
      <c r="C55">
        <v>-0.127064545546661</v>
      </c>
      <c r="D55">
        <v>-0.227655578316979</v>
      </c>
      <c r="E55">
        <v>-0.4491071571307531</v>
      </c>
      <c r="F55">
        <v>-0.466980971560975</v>
      </c>
      <c r="G55">
        <v>-0.440827691848351</v>
      </c>
      <c r="H55">
        <v>-0.291657759286971</v>
      </c>
      <c r="I55">
        <v>-0.4910603254496421</v>
      </c>
    </row>
    <row r="56" spans="1:9">
      <c r="A56" s="1" t="s">
        <v>68</v>
      </c>
      <c r="B56">
        <f>HYPERLINK("https://www.suredividend.com/sure-analysis-research-database/","Deluxe Corp.")</f>
        <v>0</v>
      </c>
      <c r="C56">
        <v>-0.058501913613996</v>
      </c>
      <c r="D56">
        <v>-0.161125319693094</v>
      </c>
      <c r="E56">
        <v>-0.408446639963174</v>
      </c>
      <c r="F56">
        <v>-0.444954793792003</v>
      </c>
      <c r="G56">
        <v>-0.493602392596361</v>
      </c>
      <c r="H56">
        <v>-0.285317041992811</v>
      </c>
      <c r="I56">
        <v>-0.7261258739479221</v>
      </c>
    </row>
    <row r="57" spans="1:9">
      <c r="A57" s="1" t="s">
        <v>69</v>
      </c>
      <c r="B57">
        <f>HYPERLINK("https://www.suredividend.com/sure-analysis-DOC/","Physicians Realty Trust")</f>
        <v>0</v>
      </c>
      <c r="C57">
        <v>-0.129457154793207</v>
      </c>
      <c r="D57">
        <v>-0.155018605094933</v>
      </c>
      <c r="E57">
        <v>-0.180773322233014</v>
      </c>
      <c r="F57">
        <v>-0.20593558944012</v>
      </c>
      <c r="G57">
        <v>-0.177993189583659</v>
      </c>
      <c r="H57">
        <v>-0.144834911496146</v>
      </c>
      <c r="I57">
        <v>0.051038800169115</v>
      </c>
    </row>
    <row r="58" spans="1:9">
      <c r="A58" s="1" t="s">
        <v>70</v>
      </c>
      <c r="B58">
        <f>HYPERLINK("https://www.suredividend.com/sure-analysis-DOW/","Dow Inc")</f>
        <v>0</v>
      </c>
      <c r="C58">
        <v>-0.06318172463469801</v>
      </c>
      <c r="D58">
        <v>-0.09881372844042501</v>
      </c>
      <c r="E58">
        <v>-0.244306985345996</v>
      </c>
      <c r="F58">
        <v>-0.168444743226259</v>
      </c>
      <c r="G58">
        <v>-0.164694008624644</v>
      </c>
      <c r="H58">
        <v>0.029556783946875</v>
      </c>
      <c r="I58">
        <v>-0.08594377510040101</v>
      </c>
    </row>
    <row r="59" spans="1:9">
      <c r="A59" s="1" t="s">
        <v>71</v>
      </c>
      <c r="B59">
        <f>HYPERLINK("https://www.suredividend.com/sure-analysis-DVN/","Devon Energy Corp.")</f>
        <v>0</v>
      </c>
      <c r="C59">
        <v>0.041546517797411</v>
      </c>
      <c r="D59">
        <v>0.420179763617919</v>
      </c>
      <c r="E59">
        <v>0.262089785878012</v>
      </c>
      <c r="F59">
        <v>0.699576752688526</v>
      </c>
      <c r="G59">
        <v>0.972423208191126</v>
      </c>
      <c r="H59">
        <v>7.129001766685047</v>
      </c>
      <c r="I59">
        <v>1.387933399664816</v>
      </c>
    </row>
    <row r="60" spans="1:9">
      <c r="A60" s="1" t="s">
        <v>72</v>
      </c>
      <c r="B60">
        <f>HYPERLINK("https://www.suredividend.com/sure-analysis-DX/","Dynex Capital, Inc.")</f>
        <v>0</v>
      </c>
      <c r="C60">
        <v>-0.222480877951446</v>
      </c>
      <c r="D60">
        <v>-0.253330948761513</v>
      </c>
      <c r="E60">
        <v>-0.221159932043039</v>
      </c>
      <c r="F60">
        <v>-0.246559891721182</v>
      </c>
      <c r="G60">
        <v>-0.265532818557076</v>
      </c>
      <c r="H60">
        <v>-0.104777074941416</v>
      </c>
      <c r="I60">
        <v>-0.070739831000246</v>
      </c>
    </row>
    <row r="61" spans="1:9">
      <c r="A61" s="1" t="s">
        <v>73</v>
      </c>
      <c r="B61">
        <f>HYPERLINK("https://www.suredividend.com/sure-analysis-EARN/","Ellington Residential Mortgage REIT")</f>
        <v>0</v>
      </c>
      <c r="C61">
        <v>-0.172719406350787</v>
      </c>
      <c r="D61">
        <v>-0.151242870978155</v>
      </c>
      <c r="E61">
        <v>-0.290461144033014</v>
      </c>
      <c r="F61">
        <v>-0.333741605777759</v>
      </c>
      <c r="G61">
        <v>-0.377724305240527</v>
      </c>
      <c r="H61">
        <v>-0.290133873326583</v>
      </c>
      <c r="I61">
        <v>-0.217926948675681</v>
      </c>
    </row>
    <row r="62" spans="1:9">
      <c r="A62" s="1" t="s">
        <v>74</v>
      </c>
      <c r="B62">
        <f>HYPERLINK("https://www.suredividend.com/sure-analysis-research-database/","Educational Development Corp.")</f>
        <v>0</v>
      </c>
      <c r="C62">
        <v>-0.199356913183279</v>
      </c>
      <c r="D62">
        <v>-0.4</v>
      </c>
      <c r="E62">
        <v>-0.6749347258485641</v>
      </c>
      <c r="F62">
        <v>-0.7211552459769081</v>
      </c>
      <c r="G62">
        <v>-0.744989400161813</v>
      </c>
      <c r="H62">
        <v>-0.850847295184583</v>
      </c>
      <c r="I62">
        <v>-0.415657561250351</v>
      </c>
    </row>
    <row r="63" spans="1:9">
      <c r="A63" s="1" t="s">
        <v>75</v>
      </c>
      <c r="B63">
        <f>HYPERLINK("https://www.suredividend.com/sure-analysis-EFC/","Ellington Financial Inc")</f>
        <v>0</v>
      </c>
      <c r="C63">
        <v>-0.162491052254831</v>
      </c>
      <c r="D63">
        <v>-0.196229837047621</v>
      </c>
      <c r="E63">
        <v>-0.282697059057942</v>
      </c>
      <c r="F63">
        <v>-0.253740863109285</v>
      </c>
      <c r="G63">
        <v>-0.297689578793826</v>
      </c>
      <c r="H63">
        <v>0.13226171697328</v>
      </c>
      <c r="I63">
        <v>0.071369704961265</v>
      </c>
    </row>
    <row r="64" spans="1:9">
      <c r="A64" s="1" t="s">
        <v>76</v>
      </c>
      <c r="B64">
        <f>HYPERLINK("https://www.suredividend.com/sure-analysis-research-database/","Eagle Bulk Shipping Inc")</f>
        <v>0</v>
      </c>
      <c r="C64">
        <v>0.159052858167902</v>
      </c>
      <c r="D64">
        <v>0.186427814216078</v>
      </c>
      <c r="E64">
        <v>-0.152706844611051</v>
      </c>
      <c r="F64">
        <v>0.182600207430907</v>
      </c>
      <c r="G64">
        <v>0.118558937853733</v>
      </c>
      <c r="H64">
        <v>2.137808455118202</v>
      </c>
      <c r="I64">
        <v>0.7483980834728391</v>
      </c>
    </row>
    <row r="65" spans="1:9">
      <c r="A65" s="1" t="s">
        <v>77</v>
      </c>
      <c r="B65">
        <f>HYPERLINK("https://www.suredividend.com/sure-analysis-EPR/","EPR Properties")</f>
        <v>0</v>
      </c>
      <c r="C65">
        <v>-0.12447822923448</v>
      </c>
      <c r="D65">
        <v>-0.20934093011594</v>
      </c>
      <c r="E65">
        <v>-0.29565939027748</v>
      </c>
      <c r="F65">
        <v>-0.189425750911286</v>
      </c>
      <c r="G65">
        <v>-0.24300744162176</v>
      </c>
      <c r="H65">
        <v>0.626601922751971</v>
      </c>
      <c r="I65">
        <v>-0.32099693539076</v>
      </c>
    </row>
    <row r="66" spans="1:9">
      <c r="A66" s="1" t="s">
        <v>78</v>
      </c>
      <c r="B66">
        <f>HYPERLINK("https://www.suredividend.com/sure-analysis-EPRT/","Essential Properties Realty Trust Inc")</f>
        <v>0</v>
      </c>
      <c r="C66">
        <v>-0.105019515294544</v>
      </c>
      <c r="D66">
        <v>-0.084519465567347</v>
      </c>
      <c r="E66">
        <v>-0.219609488155634</v>
      </c>
      <c r="F66">
        <v>-0.291014726184997</v>
      </c>
      <c r="G66">
        <v>-0.279595228962317</v>
      </c>
      <c r="H66">
        <v>0.113507775356017</v>
      </c>
      <c r="I66">
        <v>0.766835107336128</v>
      </c>
    </row>
    <row r="67" spans="1:9">
      <c r="A67" s="1" t="s">
        <v>79</v>
      </c>
      <c r="B67">
        <f>HYPERLINK("https://www.suredividend.com/sure-analysis-research-database/","Escalade, Inc.")</f>
        <v>0</v>
      </c>
      <c r="C67">
        <v>-0.0009090909090900001</v>
      </c>
      <c r="D67">
        <v>-0.081932702910415</v>
      </c>
      <c r="E67">
        <v>-0.124219048833354</v>
      </c>
      <c r="F67">
        <v>-0.278563691863327</v>
      </c>
      <c r="G67">
        <v>-0.385954619867357</v>
      </c>
      <c r="H67">
        <v>-0.4010278993465261</v>
      </c>
      <c r="I67">
        <v>-0.018469562732209</v>
      </c>
    </row>
    <row r="68" spans="1:9">
      <c r="A68" s="1" t="s">
        <v>80</v>
      </c>
      <c r="B68">
        <f>HYPERLINK("https://www.suredividend.com/sure-analysis-research-database/","Equitrans Midstream Corporation")</f>
        <v>0</v>
      </c>
      <c r="C68">
        <v>-0.09395973154362401</v>
      </c>
      <c r="D68">
        <v>0.344978746014877</v>
      </c>
      <c r="E68">
        <v>0.007111951061819</v>
      </c>
      <c r="F68">
        <v>-0.170251997541487</v>
      </c>
      <c r="G68">
        <v>-0.180974337195898</v>
      </c>
      <c r="H68">
        <v>0.142196401376276</v>
      </c>
      <c r="I68">
        <v>-0.5846153846153841</v>
      </c>
    </row>
    <row r="69" spans="1:9">
      <c r="A69" s="1" t="s">
        <v>81</v>
      </c>
      <c r="B69">
        <f>HYPERLINK("https://www.suredividend.com/sure-analysis-FCPT/","Four Corners Property Trust Inc")</f>
        <v>0</v>
      </c>
      <c r="C69">
        <v>-0.100543270334379</v>
      </c>
      <c r="D69">
        <v>-0.118184307356465</v>
      </c>
      <c r="E69">
        <v>-0.129139919174109</v>
      </c>
      <c r="F69">
        <v>-0.169645253803879</v>
      </c>
      <c r="G69">
        <v>-0.09734540456280101</v>
      </c>
      <c r="H69">
        <v>-0.07916948999855</v>
      </c>
      <c r="I69">
        <v>0.169209652071853</v>
      </c>
    </row>
    <row r="70" spans="1:9">
      <c r="A70" s="1" t="s">
        <v>82</v>
      </c>
      <c r="B70">
        <f>HYPERLINK("https://www.suredividend.com/sure-analysis-FL/","Foot Locker Inc")</f>
        <v>0</v>
      </c>
      <c r="C70">
        <v>-0.109217877094972</v>
      </c>
      <c r="D70">
        <v>0.321164314891995</v>
      </c>
      <c r="E70">
        <v>0.153174393670378</v>
      </c>
      <c r="F70">
        <v>-0.241725318622788</v>
      </c>
      <c r="G70">
        <v>-0.276844511365491</v>
      </c>
      <c r="H70">
        <v>-0.07630812900983301</v>
      </c>
      <c r="I70">
        <v>0.07935583881077901</v>
      </c>
    </row>
    <row r="71" spans="1:9">
      <c r="A71" s="1" t="s">
        <v>83</v>
      </c>
      <c r="B71">
        <f>HYPERLINK("https://www.suredividend.com/sure-analysis-research-database/","First Bancorp Inc (ME)")</f>
        <v>0</v>
      </c>
      <c r="C71">
        <v>-0.004881845195981001</v>
      </c>
      <c r="D71">
        <v>-0.05472386040963</v>
      </c>
      <c r="E71">
        <v>-0.026188704065913</v>
      </c>
      <c r="F71">
        <v>-0.06416756490611701</v>
      </c>
      <c r="G71">
        <v>-0.002563620697602</v>
      </c>
      <c r="H71">
        <v>0.426615275382898</v>
      </c>
      <c r="I71">
        <v>0.167559042045407</v>
      </c>
    </row>
    <row r="72" spans="1:9">
      <c r="A72" s="1" t="s">
        <v>84</v>
      </c>
      <c r="B72">
        <f>HYPERLINK("https://www.suredividend.com/sure-analysis-research-database/","Franklin Street Properties Corp.")</f>
        <v>0</v>
      </c>
      <c r="C72">
        <v>-0.2</v>
      </c>
      <c r="D72">
        <v>-0.35409938535264</v>
      </c>
      <c r="E72">
        <v>-0.555316478393401</v>
      </c>
      <c r="F72">
        <v>-0.5685380747751351</v>
      </c>
      <c r="G72">
        <v>-0.451703477703345</v>
      </c>
      <c r="H72">
        <v>-0.209612136278165</v>
      </c>
      <c r="I72">
        <v>-0.670633234169145</v>
      </c>
    </row>
    <row r="73" spans="1:9">
      <c r="A73" s="1" t="s">
        <v>85</v>
      </c>
      <c r="B73">
        <f>HYPERLINK("https://www.suredividend.com/sure-analysis-research-database/","Guess Inc.")</f>
        <v>0</v>
      </c>
      <c r="C73">
        <v>-0.015547263681591</v>
      </c>
      <c r="D73">
        <v>-0.04810583283223</v>
      </c>
      <c r="E73">
        <v>-0.276656994676597</v>
      </c>
      <c r="F73">
        <v>-0.317004137669184</v>
      </c>
      <c r="G73">
        <v>-0.227823711616789</v>
      </c>
      <c r="H73">
        <v>0.252284251912442</v>
      </c>
      <c r="I73">
        <v>0.07944820626120801</v>
      </c>
    </row>
    <row r="74" spans="1:9">
      <c r="A74" s="1" t="s">
        <v>86</v>
      </c>
      <c r="B74">
        <f>HYPERLINK("https://www.suredividend.com/sure-analysis-research-database/","Greenhill &amp; Co Inc")</f>
        <v>0</v>
      </c>
      <c r="C74">
        <v>-0.08536145534284501</v>
      </c>
      <c r="D74">
        <v>-0.258574920185707</v>
      </c>
      <c r="E74">
        <v>-0.554114593955931</v>
      </c>
      <c r="F74">
        <v>-0.639860715847832</v>
      </c>
      <c r="G74">
        <v>-0.579477995555997</v>
      </c>
      <c r="H74">
        <v>-0.460567850184206</v>
      </c>
      <c r="I74">
        <v>-0.598485136350394</v>
      </c>
    </row>
    <row r="75" spans="1:9">
      <c r="A75" s="1" t="s">
        <v>87</v>
      </c>
      <c r="B75">
        <f>HYPERLINK("https://www.suredividend.com/sure-analysis-GLPI/","Gaming and Leisure Properties Inc")</f>
        <v>0</v>
      </c>
      <c r="C75">
        <v>-0.03394500181941</v>
      </c>
      <c r="D75">
        <v>0.011011011011011</v>
      </c>
      <c r="E75">
        <v>0.029689453107685</v>
      </c>
      <c r="F75">
        <v>-0.001502259837222</v>
      </c>
      <c r="G75">
        <v>0.025616120230642</v>
      </c>
      <c r="H75">
        <v>0.4024009248722411</v>
      </c>
      <c r="I75">
        <v>0.753928974559347</v>
      </c>
    </row>
    <row r="76" spans="1:9">
      <c r="A76" s="1" t="s">
        <v>88</v>
      </c>
      <c r="B76">
        <f>HYPERLINK("https://www.suredividend.com/sure-analysis-research-database/","Glatfelter Corporation")</f>
        <v>0</v>
      </c>
      <c r="C76">
        <v>-0.334862385321101</v>
      </c>
      <c r="D76">
        <v>-0.565217391304347</v>
      </c>
      <c r="E76">
        <v>-0.7449921738977501</v>
      </c>
      <c r="F76">
        <v>-0.826119282172429</v>
      </c>
      <c r="G76">
        <v>-0.787068446480755</v>
      </c>
      <c r="H76">
        <v>-0.7781144317434081</v>
      </c>
      <c r="I76">
        <v>-0.8188518958086071</v>
      </c>
    </row>
    <row r="77" spans="1:9">
      <c r="A77" s="1" t="s">
        <v>89</v>
      </c>
      <c r="B77">
        <f>HYPERLINK("https://www.suredividend.com/sure-analysis-GMRE/","Global Medical REIT Inc")</f>
        <v>0</v>
      </c>
      <c r="C77">
        <v>-0.258071946865281</v>
      </c>
      <c r="D77">
        <v>-0.295164628753271</v>
      </c>
      <c r="E77">
        <v>-0.4941960137672901</v>
      </c>
      <c r="F77">
        <v>-0.5405591745518521</v>
      </c>
      <c r="G77">
        <v>-0.455629969225135</v>
      </c>
      <c r="H77">
        <v>-0.382039987528879</v>
      </c>
      <c r="I77">
        <v>0.218877623425156</v>
      </c>
    </row>
    <row r="78" spans="1:9">
      <c r="A78" s="1" t="s">
        <v>90</v>
      </c>
      <c r="B78">
        <f>HYPERLINK("https://www.suredividend.com/sure-analysis-research-database/","Genco Shipping &amp; Trading Limited")</f>
        <v>0</v>
      </c>
      <c r="C78">
        <v>0.013848396501457</v>
      </c>
      <c r="D78">
        <v>-0.13290113452188</v>
      </c>
      <c r="E78">
        <v>-0.304732914473651</v>
      </c>
      <c r="F78">
        <v>-0.040894705269907</v>
      </c>
      <c r="G78">
        <v>-0.215600029323363</v>
      </c>
      <c r="H78">
        <v>1.015533080244588</v>
      </c>
      <c r="I78">
        <v>0.3887086307592471</v>
      </c>
    </row>
    <row r="79" spans="1:9">
      <c r="A79" s="1" t="s">
        <v>91</v>
      </c>
      <c r="B79">
        <f>HYPERLINK("https://www.suredividend.com/sure-analysis-GNL/","Global Net Lease Inc")</f>
        <v>0</v>
      </c>
      <c r="C79">
        <v>-0.190045248868778</v>
      </c>
      <c r="D79">
        <v>-0.229676808538107</v>
      </c>
      <c r="E79">
        <v>-0.281264011671094</v>
      </c>
      <c r="F79">
        <v>-0.238799940464799</v>
      </c>
      <c r="G79">
        <v>-0.278017168939949</v>
      </c>
      <c r="H79">
        <v>-0.219748924793676</v>
      </c>
      <c r="I79">
        <v>-0.196125835497705</v>
      </c>
    </row>
    <row r="80" spans="1:9">
      <c r="A80" s="1" t="s">
        <v>92</v>
      </c>
      <c r="B80">
        <f>HYPERLINK("https://www.suredividend.com/sure-analysis-GOOD/","Gladstone Commercial Corp")</f>
        <v>0</v>
      </c>
      <c r="C80">
        <v>-0.159049360146252</v>
      </c>
      <c r="D80">
        <v>-0.16089018606348</v>
      </c>
      <c r="E80">
        <v>-0.284200698407758</v>
      </c>
      <c r="F80">
        <v>-0.363031384144205</v>
      </c>
      <c r="G80">
        <v>-0.230091414337824</v>
      </c>
      <c r="H80">
        <v>0.023111593738347</v>
      </c>
      <c r="I80">
        <v>0.009344829366513001</v>
      </c>
    </row>
    <row r="81" spans="1:9">
      <c r="A81" s="1" t="s">
        <v>93</v>
      </c>
      <c r="B81">
        <f>HYPERLINK("https://www.suredividend.com/sure-analysis-research-database/","Granite Point Mortgage Trust Inc")</f>
        <v>0</v>
      </c>
      <c r="C81">
        <v>-0.271659460334343</v>
      </c>
      <c r="D81">
        <v>-0.316650938791448</v>
      </c>
      <c r="E81">
        <v>-0.367711114233525</v>
      </c>
      <c r="F81">
        <v>-0.415237246602806</v>
      </c>
      <c r="G81">
        <v>-0.486979039429325</v>
      </c>
      <c r="H81">
        <v>0.05278989321702501</v>
      </c>
      <c r="I81">
        <v>-0.497759849487396</v>
      </c>
    </row>
    <row r="82" spans="1:9">
      <c r="A82" s="1" t="s">
        <v>94</v>
      </c>
      <c r="B82">
        <f>HYPERLINK("https://www.suredividend.com/sure-analysis-GPS/","Gap, Inc.")</f>
        <v>0</v>
      </c>
      <c r="C82">
        <v>0.092421050284809</v>
      </c>
      <c r="D82">
        <v>0.163798734071989</v>
      </c>
      <c r="E82">
        <v>-0.247831759920178</v>
      </c>
      <c r="F82">
        <v>-0.42513565038862</v>
      </c>
      <c r="G82">
        <v>-0.56303450243898</v>
      </c>
      <c r="H82">
        <v>-0.448204412112476</v>
      </c>
      <c r="I82">
        <v>-0.616829774672448</v>
      </c>
    </row>
    <row r="83" spans="1:9">
      <c r="A83" s="1" t="s">
        <v>95</v>
      </c>
      <c r="B83">
        <f>HYPERLINK("https://www.suredividend.com/sure-analysis-research-database/","Getty Realty Corp.")</f>
        <v>0</v>
      </c>
      <c r="C83">
        <v>-0.104895476929113</v>
      </c>
      <c r="D83">
        <v>0.005550699627214</v>
      </c>
      <c r="E83">
        <v>-0.040763968072976</v>
      </c>
      <c r="F83">
        <v>-0.122872754642225</v>
      </c>
      <c r="G83">
        <v>-0.06468021235789501</v>
      </c>
      <c r="H83">
        <v>0.140267276616472</v>
      </c>
      <c r="I83">
        <v>0.208204299627485</v>
      </c>
    </row>
    <row r="84" spans="1:9">
      <c r="A84" s="1" t="s">
        <v>96</v>
      </c>
      <c r="B84">
        <f>HYPERLINK("https://www.suredividend.com/sure-analysis-HASI/","Hannon Armstrong Sustainable Infrastructure capital Inc")</f>
        <v>0</v>
      </c>
      <c r="C84">
        <v>-0.244215020293732</v>
      </c>
      <c r="D84">
        <v>-0.235769027626572</v>
      </c>
      <c r="E84">
        <v>-0.373495040537256</v>
      </c>
      <c r="F84">
        <v>-0.449580101039703</v>
      </c>
      <c r="G84">
        <v>-0.4569400987312001</v>
      </c>
      <c r="H84">
        <v>-0.321365500672412</v>
      </c>
      <c r="I84">
        <v>0.48216282886141</v>
      </c>
    </row>
    <row r="85" spans="1:9">
      <c r="A85" s="1" t="s">
        <v>97</v>
      </c>
      <c r="B85">
        <f>HYPERLINK("https://www.suredividend.com/sure-analysis-HBI/","Hanesbrands Inc")</f>
        <v>0</v>
      </c>
      <c r="C85">
        <v>-0.086698337292161</v>
      </c>
      <c r="D85">
        <v>-0.23342238526257</v>
      </c>
      <c r="E85">
        <v>-0.440910247555345</v>
      </c>
      <c r="F85">
        <v>-0.5225411490056561</v>
      </c>
      <c r="G85">
        <v>-0.509431795709282</v>
      </c>
      <c r="H85">
        <v>-0.497812316332527</v>
      </c>
      <c r="I85">
        <v>-0.606113689213968</v>
      </c>
    </row>
    <row r="86" spans="1:9">
      <c r="A86" s="1" t="s">
        <v>98</v>
      </c>
      <c r="B86">
        <f>HYPERLINK("https://www.suredividend.com/sure-analysis-HCSG/","Healthcare Services Group, Inc.")</f>
        <v>0</v>
      </c>
      <c r="C86">
        <v>-0.093657817109144</v>
      </c>
      <c r="D86">
        <v>-0.28594253841908</v>
      </c>
      <c r="E86">
        <v>-0.287944889599592</v>
      </c>
      <c r="F86">
        <v>-0.280676597114512</v>
      </c>
      <c r="G86">
        <v>-0.4781183384714681</v>
      </c>
      <c r="H86">
        <v>-0.4108171855374551</v>
      </c>
      <c r="I86">
        <v>-0.736819000426143</v>
      </c>
    </row>
    <row r="87" spans="1:9">
      <c r="A87" s="1" t="s">
        <v>99</v>
      </c>
      <c r="B87">
        <f>HYPERLINK("https://www.suredividend.com/sure-analysis-HIW/","Highwoods Properties, Inc.")</f>
        <v>0</v>
      </c>
      <c r="C87">
        <v>-0.147382460820273</v>
      </c>
      <c r="D87">
        <v>-0.23992235734053</v>
      </c>
      <c r="E87">
        <v>-0.4086958934773861</v>
      </c>
      <c r="F87">
        <v>-0.403637415280129</v>
      </c>
      <c r="G87">
        <v>-0.404205743577794</v>
      </c>
      <c r="H87">
        <v>-0.205495966889968</v>
      </c>
      <c r="I87">
        <v>-0.392487948357911</v>
      </c>
    </row>
    <row r="88" spans="1:9">
      <c r="A88" s="1" t="s">
        <v>100</v>
      </c>
      <c r="B88">
        <f>HYPERLINK("https://www.suredividend.com/sure-analysis-research-database/","Hooker Furnishings Corporation")</f>
        <v>0</v>
      </c>
      <c r="C88">
        <v>-0.07773026001175</v>
      </c>
      <c r="D88">
        <v>-0.133765808773989</v>
      </c>
      <c r="E88">
        <v>-0.242505007883559</v>
      </c>
      <c r="F88">
        <v>-0.398663697104677</v>
      </c>
      <c r="G88">
        <v>-0.465382528701037</v>
      </c>
      <c r="H88">
        <v>-0.479634433553171</v>
      </c>
      <c r="I88">
        <v>-0.6811653759768731</v>
      </c>
    </row>
    <row r="89" spans="1:9">
      <c r="A89" s="1" t="s">
        <v>101</v>
      </c>
      <c r="B89">
        <f>HYPERLINK("https://www.suredividend.com/sure-analysis-research-database/","Hudson Pacific Properties Inc")</f>
        <v>0</v>
      </c>
      <c r="C89">
        <v>-0.180734856007944</v>
      </c>
      <c r="D89">
        <v>-0.292234688543049</v>
      </c>
      <c r="E89">
        <v>-0.5862458076043</v>
      </c>
      <c r="F89">
        <v>-0.55367897853348</v>
      </c>
      <c r="G89">
        <v>-0.5889531149646751</v>
      </c>
      <c r="H89">
        <v>-0.481679632856406</v>
      </c>
      <c r="I89">
        <v>-0.61539021867397</v>
      </c>
    </row>
    <row r="90" spans="1:9">
      <c r="A90" s="1" t="s">
        <v>102</v>
      </c>
      <c r="B90">
        <f>HYPERLINK("https://www.suredividend.com/sure-analysis-HR/","Healthcare Realty Trust Inc")</f>
        <v>0</v>
      </c>
      <c r="C90">
        <v>-0.154266498528793</v>
      </c>
      <c r="D90">
        <v>-0.165245675831538</v>
      </c>
      <c r="E90">
        <v>-0.243039879608728</v>
      </c>
      <c r="F90">
        <v>-0.262749811290334</v>
      </c>
      <c r="G90">
        <v>-0.192097654995181</v>
      </c>
      <c r="H90">
        <v>-0.024063717191903</v>
      </c>
      <c r="I90">
        <v>-0.005442385356473001</v>
      </c>
    </row>
    <row r="91" spans="1:9">
      <c r="A91" s="1" t="s">
        <v>103</v>
      </c>
      <c r="B91">
        <f>HYPERLINK("https://www.suredividend.com/sure-analysis-research-database/","Heritage Insurance Holdings Inc.")</f>
        <v>0</v>
      </c>
      <c r="C91">
        <v>-0.191176470588235</v>
      </c>
      <c r="D91">
        <v>-0.185185185185185</v>
      </c>
      <c r="E91">
        <v>-0.6498933766192431</v>
      </c>
      <c r="F91">
        <v>-0.6159888287659271</v>
      </c>
      <c r="G91">
        <v>-0.676917202690398</v>
      </c>
      <c r="H91">
        <v>-0.7777351208817851</v>
      </c>
      <c r="I91">
        <v>-0.8300869645808551</v>
      </c>
    </row>
    <row r="92" spans="1:9">
      <c r="A92" s="1" t="s">
        <v>104</v>
      </c>
      <c r="B92">
        <f>HYPERLINK("https://www.suredividend.com/sure-analysis-research-database/","Hyster-Yale Materials Handling Inc")</f>
        <v>0</v>
      </c>
      <c r="C92">
        <v>-0.184626436781609</v>
      </c>
      <c r="D92">
        <v>-0.293314820464606</v>
      </c>
      <c r="E92">
        <v>-0.317486184356903</v>
      </c>
      <c r="F92">
        <v>-0.4367035993895551</v>
      </c>
      <c r="G92">
        <v>-0.528563447675734</v>
      </c>
      <c r="H92">
        <v>-0.4140060303167981</v>
      </c>
      <c r="I92">
        <v>-0.681779567164137</v>
      </c>
    </row>
    <row r="93" spans="1:9">
      <c r="A93" s="1" t="s">
        <v>105</v>
      </c>
      <c r="B93">
        <f>HYPERLINK("https://www.suredividend.com/sure-analysis-IBM/","International Business Machines Corp.")</f>
        <v>0</v>
      </c>
      <c r="C93">
        <v>-0.035432449494949</v>
      </c>
      <c r="D93">
        <v>-0.103635252955554</v>
      </c>
      <c r="E93">
        <v>-0.031830848025245</v>
      </c>
      <c r="F93">
        <v>-0.05147106183558101</v>
      </c>
      <c r="G93">
        <v>-0.09755461887685601</v>
      </c>
      <c r="H93">
        <v>0.107567121847787</v>
      </c>
      <c r="I93">
        <v>0.058448013688902</v>
      </c>
    </row>
    <row r="94" spans="1:9">
      <c r="A94" s="1" t="s">
        <v>106</v>
      </c>
      <c r="B94">
        <f>HYPERLINK("https://www.suredividend.com/sure-analysis-IIPR/","Innovative Industrial Properties Inc")</f>
        <v>0</v>
      </c>
      <c r="C94">
        <v>0.111418940758184</v>
      </c>
      <c r="D94">
        <v>-0.120741032298246</v>
      </c>
      <c r="E94">
        <v>-0.487380443787549</v>
      </c>
      <c r="F94">
        <v>-0.6176196785272871</v>
      </c>
      <c r="G94">
        <v>-0.5619915282574151</v>
      </c>
      <c r="H94">
        <v>-0.164266580558694</v>
      </c>
      <c r="I94">
        <v>5.139483870144942</v>
      </c>
    </row>
    <row r="95" spans="1:9">
      <c r="A95" s="1" t="s">
        <v>107</v>
      </c>
      <c r="B95">
        <f>HYPERLINK("https://www.suredividend.com/sure-analysis-INTC/","Intel Corp.")</f>
        <v>0</v>
      </c>
      <c r="C95">
        <v>-0.104743083003952</v>
      </c>
      <c r="D95">
        <v>-0.257788712817754</v>
      </c>
      <c r="E95">
        <v>-0.417933557051291</v>
      </c>
      <c r="F95">
        <v>-0.458598091747505</v>
      </c>
      <c r="G95">
        <v>-0.479884265637916</v>
      </c>
      <c r="H95">
        <v>-0.439123894188803</v>
      </c>
      <c r="I95">
        <v>-0.218140970506252</v>
      </c>
    </row>
    <row r="96" spans="1:9">
      <c r="A96" s="1" t="s">
        <v>108</v>
      </c>
      <c r="B96">
        <f>HYPERLINK("https://www.suredividend.com/sure-analysis-IP/","International Paper Co.")</f>
        <v>0</v>
      </c>
      <c r="C96">
        <v>-0.201586908008926</v>
      </c>
      <c r="D96">
        <v>-0.222746023814868</v>
      </c>
      <c r="E96">
        <v>-0.28078282991854</v>
      </c>
      <c r="F96">
        <v>-0.293515702820232</v>
      </c>
      <c r="G96">
        <v>-0.379982285208148</v>
      </c>
      <c r="H96">
        <v>-0.09805942723972501</v>
      </c>
      <c r="I96">
        <v>-0.2874435155147</v>
      </c>
    </row>
    <row r="97" spans="1:9">
      <c r="A97" s="1" t="s">
        <v>109</v>
      </c>
      <c r="B97">
        <f>HYPERLINK("https://www.suredividend.com/sure-analysis-IRM/","Iron Mountain Inc.")</f>
        <v>0</v>
      </c>
      <c r="C97">
        <v>-0.100613928752981</v>
      </c>
      <c r="D97">
        <v>-0.046222939167684</v>
      </c>
      <c r="E97">
        <v>-0.160978955163444</v>
      </c>
      <c r="F97">
        <v>-0.088251325504187</v>
      </c>
      <c r="G97">
        <v>0.09532415642181401</v>
      </c>
      <c r="H97">
        <v>0.9000883954166561</v>
      </c>
      <c r="I97">
        <v>0.6927385197369631</v>
      </c>
    </row>
    <row r="98" spans="1:9">
      <c r="A98" s="1" t="s">
        <v>110</v>
      </c>
      <c r="B98">
        <f>HYPERLINK("https://www.suredividend.com/sure-analysis-research-database/","Invesco Mortgage Capital Inc")</f>
        <v>0</v>
      </c>
      <c r="C98">
        <v>-0.269453376205787</v>
      </c>
      <c r="D98">
        <v>-0.214357342923337</v>
      </c>
      <c r="E98">
        <v>-0.41779119409181</v>
      </c>
      <c r="F98">
        <v>-0.5335966432096431</v>
      </c>
      <c r="G98">
        <v>-0.5884520216932151</v>
      </c>
      <c r="H98">
        <v>-0.4802746858086621</v>
      </c>
      <c r="I98">
        <v>-0.844109792814229</v>
      </c>
    </row>
    <row r="99" spans="1:9">
      <c r="A99" s="1" t="s">
        <v>111</v>
      </c>
      <c r="B99">
        <f>HYPERLINK("https://www.suredividend.com/sure-analysis-IVZ/","Invesco Ltd")</f>
        <v>0</v>
      </c>
      <c r="C99">
        <v>-0.08886183810103401</v>
      </c>
      <c r="D99">
        <v>-0.053549977871909</v>
      </c>
      <c r="E99">
        <v>-0.294576675321493</v>
      </c>
      <c r="F99">
        <v>-0.331269515806966</v>
      </c>
      <c r="G99">
        <v>-0.388257985950774</v>
      </c>
      <c r="H99">
        <v>0.347507516157488</v>
      </c>
      <c r="I99">
        <v>-0.46971307120085</v>
      </c>
    </row>
    <row r="100" spans="1:9">
      <c r="A100" s="1" t="s">
        <v>112</v>
      </c>
      <c r="B100">
        <f>HYPERLINK("https://www.suredividend.com/sure-analysis-JHG/","Janus Henderson Group plc")</f>
        <v>0</v>
      </c>
      <c r="C100">
        <v>-0.098452278589853</v>
      </c>
      <c r="D100">
        <v>-0.08213913667679201</v>
      </c>
      <c r="E100">
        <v>-0.367365470885839</v>
      </c>
      <c r="F100">
        <v>-0.478824932895914</v>
      </c>
      <c r="G100">
        <v>-0.4928804968175041</v>
      </c>
      <c r="H100">
        <v>-0.07622773166992601</v>
      </c>
      <c r="I100">
        <v>-0.222420397281252</v>
      </c>
    </row>
    <row r="101" spans="1:9">
      <c r="A101" s="1" t="s">
        <v>113</v>
      </c>
      <c r="B101">
        <f>HYPERLINK("https://www.suredividend.com/sure-analysis-research-database/","Kimball International, Inc.")</f>
        <v>0</v>
      </c>
      <c r="C101">
        <v>-0.102385836419455</v>
      </c>
      <c r="D101">
        <v>-0.156271028521145</v>
      </c>
      <c r="E101">
        <v>-0.185824352842746</v>
      </c>
      <c r="F101">
        <v>-0.339887213858318</v>
      </c>
      <c r="G101">
        <v>-0.393426304086929</v>
      </c>
      <c r="H101">
        <v>-0.370534852288086</v>
      </c>
      <c r="I101">
        <v>-0.62452994258533</v>
      </c>
    </row>
    <row r="102" spans="1:9">
      <c r="A102" s="1" t="s">
        <v>114</v>
      </c>
      <c r="B102">
        <f>HYPERLINK("https://www.suredividend.com/sure-analysis-research-database/","Kingstone Cos. Inc")</f>
        <v>0</v>
      </c>
      <c r="C102">
        <v>-0.281767955801104</v>
      </c>
      <c r="D102">
        <v>-0.297676931388438</v>
      </c>
      <c r="E102">
        <v>-0.460267375238727</v>
      </c>
      <c r="F102">
        <v>-0.465899753492193</v>
      </c>
      <c r="G102">
        <v>-0.573273810500746</v>
      </c>
      <c r="H102">
        <v>-0.558648786284162</v>
      </c>
      <c r="I102">
        <v>-0.8136027013270051</v>
      </c>
    </row>
    <row r="103" spans="1:9">
      <c r="A103" s="1" t="s">
        <v>115</v>
      </c>
      <c r="B103">
        <f>HYPERLINK("https://www.suredividend.com/sure-analysis-KMI/","Kinder Morgan Inc")</f>
        <v>0</v>
      </c>
      <c r="C103">
        <v>-0.021384355655599</v>
      </c>
      <c r="D103">
        <v>0.07956767629110401</v>
      </c>
      <c r="E103">
        <v>-0.05701302504148201</v>
      </c>
      <c r="F103">
        <v>0.148006337470293</v>
      </c>
      <c r="G103">
        <v>0.104849520638894</v>
      </c>
      <c r="H103">
        <v>0.618005545320903</v>
      </c>
      <c r="I103">
        <v>0.206959973903568</v>
      </c>
    </row>
    <row r="104" spans="1:9">
      <c r="A104" s="1" t="s">
        <v>116</v>
      </c>
      <c r="B104">
        <f>HYPERLINK("https://www.suredividend.com/sure-analysis-KRC/","Kilroy Realty Corp.")</f>
        <v>0</v>
      </c>
      <c r="C104">
        <v>-0.131120164542299</v>
      </c>
      <c r="D104">
        <v>-0.209237798357531</v>
      </c>
      <c r="E104">
        <v>-0.422625134739227</v>
      </c>
      <c r="F104">
        <v>-0.352942269688953</v>
      </c>
      <c r="G104">
        <v>-0.367034911554567</v>
      </c>
      <c r="H104">
        <v>-0.169132620593101</v>
      </c>
      <c r="I104">
        <v>-0.328944219492098</v>
      </c>
    </row>
    <row r="105" spans="1:9">
      <c r="A105" s="1" t="s">
        <v>117</v>
      </c>
      <c r="B105">
        <f>HYPERLINK("https://www.suredividend.com/sure-analysis-KREF/","KKR Real Estate Finance Trust Inc")</f>
        <v>0</v>
      </c>
      <c r="C105">
        <v>-0.09203201950687301</v>
      </c>
      <c r="D105">
        <v>-0.011037013308483</v>
      </c>
      <c r="E105">
        <v>-0.128009983207259</v>
      </c>
      <c r="F105">
        <v>-0.12607567834644</v>
      </c>
      <c r="G105">
        <v>-0.140287988334649</v>
      </c>
      <c r="H105">
        <v>0.215018139405084</v>
      </c>
      <c r="I105">
        <v>0.243218310013838</v>
      </c>
    </row>
    <row r="106" spans="1:9">
      <c r="A106" s="1" t="s">
        <v>118</v>
      </c>
      <c r="B106">
        <f>HYPERLINK("https://www.suredividend.com/sure-analysis-research-database/","Kronos Worldwide, Inc.")</f>
        <v>0</v>
      </c>
      <c r="C106">
        <v>-0.317786561264822</v>
      </c>
      <c r="D106">
        <v>-0.485829018785412</v>
      </c>
      <c r="E106">
        <v>-0.426924583806469</v>
      </c>
      <c r="F106">
        <v>-0.4035524224203461</v>
      </c>
      <c r="G106">
        <v>-0.284755258664986</v>
      </c>
      <c r="H106">
        <v>-0.280515561039459</v>
      </c>
      <c r="I106">
        <v>-0.5414939963872061</v>
      </c>
    </row>
    <row r="107" spans="1:9">
      <c r="A107" s="1" t="s">
        <v>119</v>
      </c>
      <c r="B107">
        <f>HYPERLINK("https://www.suredividend.com/sure-analysis-KSS/","Kohl`s Corp.")</f>
        <v>0</v>
      </c>
      <c r="C107">
        <v>-0.033227288794627</v>
      </c>
      <c r="D107">
        <v>-0.0007307270734380001</v>
      </c>
      <c r="E107">
        <v>-0.522700936797576</v>
      </c>
      <c r="F107">
        <v>-0.434349367339932</v>
      </c>
      <c r="G107">
        <v>-0.388744859645986</v>
      </c>
      <c r="H107">
        <v>0.452901553303159</v>
      </c>
      <c r="I107">
        <v>-0.254008171815419</v>
      </c>
    </row>
    <row r="108" spans="1:9">
      <c r="A108" s="1" t="s">
        <v>120</v>
      </c>
      <c r="B108">
        <f>HYPERLINK("https://www.suredividend.com/sure-analysis-KTB/","Kontoor Brands Inc")</f>
        <v>0</v>
      </c>
      <c r="C108">
        <v>0.007997499893461001</v>
      </c>
      <c r="D108">
        <v>0.090926980456787</v>
      </c>
      <c r="E108">
        <v>-0.090382357314628</v>
      </c>
      <c r="F108">
        <v>-0.282781707294886</v>
      </c>
      <c r="G108">
        <v>-0.21805266904542</v>
      </c>
      <c r="H108">
        <v>0.5167773184505611</v>
      </c>
      <c r="I108">
        <v>-0.12395061728395</v>
      </c>
    </row>
    <row r="109" spans="1:9">
      <c r="A109" s="1" t="s">
        <v>121</v>
      </c>
      <c r="B109">
        <f>HYPERLINK("https://www.suredividend.com/sure-analysis-research-database/","Kennedy-Wilson Holdings Inc")</f>
        <v>0</v>
      </c>
      <c r="C109">
        <v>-0.116799262077712</v>
      </c>
      <c r="D109">
        <v>-0.17314335060449</v>
      </c>
      <c r="E109">
        <v>-0.351910215028745</v>
      </c>
      <c r="F109">
        <v>-0.334176478002181</v>
      </c>
      <c r="G109">
        <v>-0.261885948852357</v>
      </c>
      <c r="H109">
        <v>0.148666886602885</v>
      </c>
      <c r="I109">
        <v>0.014388155760228</v>
      </c>
    </row>
    <row r="110" spans="1:9">
      <c r="A110" s="1" t="s">
        <v>122</v>
      </c>
      <c r="B110">
        <f>HYPERLINK("https://www.suredividend.com/sure-analysis-LADR/","Ladder Capital Corp")</f>
        <v>0</v>
      </c>
      <c r="C110">
        <v>-0.123096818040229</v>
      </c>
      <c r="D110">
        <v>-0.105784964866685</v>
      </c>
      <c r="E110">
        <v>-0.1833900301504</v>
      </c>
      <c r="F110">
        <v>-0.17685628211944</v>
      </c>
      <c r="G110">
        <v>-0.129628241642932</v>
      </c>
      <c r="H110">
        <v>0.4798884906411781</v>
      </c>
      <c r="I110">
        <v>0.001530865262295</v>
      </c>
    </row>
    <row r="111" spans="1:9">
      <c r="A111" s="1" t="s">
        <v>123</v>
      </c>
      <c r="B111">
        <f>HYPERLINK("https://www.suredividend.com/sure-analysis-LAMR/","Lamar Advertising Co")</f>
        <v>0</v>
      </c>
      <c r="C111">
        <v>-0.05122306170644701</v>
      </c>
      <c r="D111">
        <v>-0.002180081864766</v>
      </c>
      <c r="E111">
        <v>-0.230760399086097</v>
      </c>
      <c r="F111">
        <v>-0.255488104050452</v>
      </c>
      <c r="G111">
        <v>-0.219724224920091</v>
      </c>
      <c r="H111">
        <v>0.31681593604296</v>
      </c>
      <c r="I111">
        <v>0.5941082053562761</v>
      </c>
    </row>
    <row r="112" spans="1:9">
      <c r="A112" s="1" t="s">
        <v>124</v>
      </c>
      <c r="B112">
        <f>HYPERLINK("https://www.suredividend.com/sure-analysis-LAZ/","Lazard Ltd.")</f>
        <v>0</v>
      </c>
      <c r="C112">
        <v>-0.07996656450264601</v>
      </c>
      <c r="D112">
        <v>0.005646482673764001</v>
      </c>
      <c r="E112">
        <v>-0.006259780907668</v>
      </c>
      <c r="F112">
        <v>-0.213285047174306</v>
      </c>
      <c r="G112">
        <v>-0.281508527462388</v>
      </c>
      <c r="H112">
        <v>0.04926325957984901</v>
      </c>
      <c r="I112">
        <v>-0.07418570679556601</v>
      </c>
    </row>
    <row r="113" spans="1:9">
      <c r="A113" s="1" t="s">
        <v>125</v>
      </c>
      <c r="B113">
        <f>HYPERLINK("https://www.suredividend.com/sure-analysis-LEG/","Leggett &amp; Platt, Inc.")</f>
        <v>0</v>
      </c>
      <c r="C113">
        <v>-0.027730667215311</v>
      </c>
      <c r="D113">
        <v>0.001156612157024</v>
      </c>
      <c r="E113">
        <v>0.00409736040405</v>
      </c>
      <c r="F113">
        <v>-0.119587109768378</v>
      </c>
      <c r="G113">
        <v>-0.1843826894147</v>
      </c>
      <c r="H113">
        <v>-0.103877899840353</v>
      </c>
      <c r="I113">
        <v>-0.124898964242726</v>
      </c>
    </row>
    <row r="114" spans="1:9">
      <c r="A114" s="1" t="s">
        <v>126</v>
      </c>
      <c r="B114">
        <f>HYPERLINK("https://www.suredividend.com/sure-analysis-research-database/","Manhattan Bridge Capital Inc")</f>
        <v>0</v>
      </c>
      <c r="C114">
        <v>0.09107468123861501</v>
      </c>
      <c r="D114">
        <v>0.102115915363385</v>
      </c>
      <c r="E114">
        <v>0.01537470547353</v>
      </c>
      <c r="F114">
        <v>0.137205019649536</v>
      </c>
      <c r="G114">
        <v>-0.029393654600252</v>
      </c>
      <c r="H114">
        <v>0.470335550700802</v>
      </c>
      <c r="I114">
        <v>0.448049122467727</v>
      </c>
    </row>
    <row r="115" spans="1:9">
      <c r="A115" s="1" t="s">
        <v>127</v>
      </c>
      <c r="B115">
        <f>HYPERLINK("https://www.suredividend.com/sure-analysis-LTC/","LTC Properties, Inc.")</f>
        <v>0</v>
      </c>
      <c r="C115">
        <v>-0.161806323465514</v>
      </c>
      <c r="D115">
        <v>-0.034954447520685</v>
      </c>
      <c r="E115">
        <v>0.003398786344309</v>
      </c>
      <c r="F115">
        <v>0.111568421213091</v>
      </c>
      <c r="G115">
        <v>0.195401997363951</v>
      </c>
      <c r="H115">
        <v>0.152706774286355</v>
      </c>
      <c r="I115">
        <v>0.018321975198301</v>
      </c>
    </row>
    <row r="116" spans="1:9">
      <c r="A116" s="1" t="s">
        <v>128</v>
      </c>
      <c r="B116">
        <f>HYPERLINK("https://www.suredividend.com/sure-analysis-LXP/","LXP Industrial Trust")</f>
        <v>0</v>
      </c>
      <c r="C116">
        <v>-0.09271476908642601</v>
      </c>
      <c r="D116">
        <v>-0.136120429944023</v>
      </c>
      <c r="E116">
        <v>-0.401552408603424</v>
      </c>
      <c r="F116">
        <v>-0.399357729056813</v>
      </c>
      <c r="G116">
        <v>-0.304838598664739</v>
      </c>
      <c r="H116">
        <v>-0.08580738595220801</v>
      </c>
      <c r="I116">
        <v>0.12913644042532</v>
      </c>
    </row>
    <row r="117" spans="1:9">
      <c r="A117" s="1" t="s">
        <v>129</v>
      </c>
      <c r="B117">
        <f>HYPERLINK("https://www.suredividend.com/sure-analysis-LYB/","LyondellBasell Industries NV")</f>
        <v>0</v>
      </c>
      <c r="C117">
        <v>-0.005585205411443001</v>
      </c>
      <c r="D117">
        <v>-0.05631820403644201</v>
      </c>
      <c r="E117">
        <v>-0.147146047513715</v>
      </c>
      <c r="F117">
        <v>-0.06760774821219701</v>
      </c>
      <c r="G117">
        <v>-0.102072562668319</v>
      </c>
      <c r="H117">
        <v>0.16705558808706</v>
      </c>
      <c r="I117">
        <v>-0.001689601722496</v>
      </c>
    </row>
    <row r="118" spans="1:9">
      <c r="A118" s="1" t="s">
        <v>130</v>
      </c>
      <c r="B118">
        <f>HYPERLINK("https://www.suredividend.com/sure-analysis-MAC/","Macerich Co.")</f>
        <v>0</v>
      </c>
      <c r="C118">
        <v>-0.06911447084233201</v>
      </c>
      <c r="D118">
        <v>-0.029235551150952</v>
      </c>
      <c r="E118">
        <v>-0.370472072914232</v>
      </c>
      <c r="F118">
        <v>-0.483439501896652</v>
      </c>
      <c r="G118">
        <v>-0.47598465644168</v>
      </c>
      <c r="H118">
        <v>0.275185656380366</v>
      </c>
      <c r="I118">
        <v>-0.7966381598348571</v>
      </c>
    </row>
    <row r="119" spans="1:9">
      <c r="A119" s="1" t="s">
        <v>131</v>
      </c>
      <c r="B119">
        <f>HYPERLINK("https://www.suredividend.com/sure-analysis-research-database/","Moelis &amp; Co")</f>
        <v>0</v>
      </c>
      <c r="C119">
        <v>-0.089009097614949</v>
      </c>
      <c r="D119">
        <v>-0.06105071086444101</v>
      </c>
      <c r="E119">
        <v>-0.145368149105</v>
      </c>
      <c r="F119">
        <v>-0.383497706212113</v>
      </c>
      <c r="G119">
        <v>-0.405368535088071</v>
      </c>
      <c r="H119">
        <v>0.214750115573391</v>
      </c>
      <c r="I119">
        <v>0.224829829647824</v>
      </c>
    </row>
    <row r="120" spans="1:9">
      <c r="A120" s="1" t="s">
        <v>132</v>
      </c>
      <c r="B120">
        <f>HYPERLINK("https://www.suredividend.com/sure-analysis-MDC/","M.D.C. Holdings, Inc.")</f>
        <v>0</v>
      </c>
      <c r="C120">
        <v>0.023413640990838</v>
      </c>
      <c r="D120">
        <v>-0.113525206922498</v>
      </c>
      <c r="E120">
        <v>-0.127927990446532</v>
      </c>
      <c r="F120">
        <v>-0.438345577623211</v>
      </c>
      <c r="G120">
        <v>-0.316484154035825</v>
      </c>
      <c r="H120">
        <v>-0.260487058523524</v>
      </c>
      <c r="I120">
        <v>0.317134097876689</v>
      </c>
    </row>
    <row r="121" spans="1:9">
      <c r="A121" s="1" t="s">
        <v>133</v>
      </c>
      <c r="B121">
        <f>HYPERLINK("https://www.suredividend.com/sure-analysis-MED/","Medifast Inc")</f>
        <v>0</v>
      </c>
      <c r="C121">
        <v>-0.022574798785401</v>
      </c>
      <c r="D121">
        <v>-0.3672331557058801</v>
      </c>
      <c r="E121">
        <v>-0.327175430024313</v>
      </c>
      <c r="F121">
        <v>-0.433031324797409</v>
      </c>
      <c r="G121">
        <v>-0.356647269471799</v>
      </c>
      <c r="H121">
        <v>-0.25726488990751</v>
      </c>
      <c r="I121">
        <v>1.211613181199172</v>
      </c>
    </row>
    <row r="122" spans="1:9">
      <c r="A122" s="1" t="s">
        <v>134</v>
      </c>
      <c r="B122">
        <f>HYPERLINK("https://www.suredividend.com/sure-analysis-research-database/","MFA Financial Inc")</f>
        <v>0</v>
      </c>
      <c r="C122">
        <v>-0.229616306954436</v>
      </c>
      <c r="D122">
        <v>-0.27444171536659</v>
      </c>
      <c r="E122">
        <v>-0.446593788356218</v>
      </c>
      <c r="F122">
        <v>-0.5256114443931701</v>
      </c>
      <c r="G122">
        <v>-0.520426950636942</v>
      </c>
      <c r="H122">
        <v>-0.129737905501501</v>
      </c>
      <c r="I122">
        <v>-0.596191314185154</v>
      </c>
    </row>
    <row r="123" spans="1:9">
      <c r="A123" s="1" t="s">
        <v>135</v>
      </c>
      <c r="B123">
        <f>HYPERLINK("https://www.suredividend.com/sure-analysis-research-database/","AG Mortgage Investment Trust Inc")</f>
        <v>0</v>
      </c>
      <c r="C123">
        <v>-0.291104504916533</v>
      </c>
      <c r="D123">
        <v>-0.391496043969318</v>
      </c>
      <c r="E123">
        <v>-0.4754038609234451</v>
      </c>
      <c r="F123">
        <v>-0.5672204383638141</v>
      </c>
      <c r="G123">
        <v>-0.602595455979804</v>
      </c>
      <c r="H123">
        <v>-0.438577916469309</v>
      </c>
      <c r="I123">
        <v>-0.8925270282523241</v>
      </c>
    </row>
    <row r="124" spans="1:9">
      <c r="A124" s="1" t="s">
        <v>136</v>
      </c>
      <c r="B124">
        <f>HYPERLINK("https://www.suredividend.com/sure-analysis-MMM/","3M Co.")</f>
        <v>0</v>
      </c>
      <c r="C124">
        <v>-0.04699828473413301</v>
      </c>
      <c r="D124">
        <v>-0.135394888465784</v>
      </c>
      <c r="E124">
        <v>-0.245543328300001</v>
      </c>
      <c r="F124">
        <v>-0.355452436194895</v>
      </c>
      <c r="G124">
        <v>-0.353011593622343</v>
      </c>
      <c r="H124">
        <v>-0.265567529519069</v>
      </c>
      <c r="I124">
        <v>-0.396511038710297</v>
      </c>
    </row>
    <row r="125" spans="1:9">
      <c r="A125" s="1" t="s">
        <v>137</v>
      </c>
      <c r="B125">
        <f>HYPERLINK("https://www.suredividend.com/sure-analysis-research-database/","Brigham Minerals Inc")</f>
        <v>0</v>
      </c>
      <c r="C125">
        <v>-0.001427042454513</v>
      </c>
      <c r="D125">
        <v>0.198443179920617</v>
      </c>
      <c r="E125">
        <v>0.08304506303252601</v>
      </c>
      <c r="F125">
        <v>0.390020063169186</v>
      </c>
      <c r="G125">
        <v>0.5007801483086061</v>
      </c>
      <c r="H125">
        <v>2.498050389922016</v>
      </c>
      <c r="I125">
        <v>0.7204605105446581</v>
      </c>
    </row>
    <row r="126" spans="1:9">
      <c r="A126" s="1" t="s">
        <v>138</v>
      </c>
      <c r="B126">
        <f>HYPERLINK("https://www.suredividend.com/sure-analysis-MO/","Altria Group Inc.")</f>
        <v>0</v>
      </c>
      <c r="C126">
        <v>-0.013877738272737</v>
      </c>
      <c r="D126">
        <v>0.06781984917882901</v>
      </c>
      <c r="E126">
        <v>-0.167628311867347</v>
      </c>
      <c r="F126">
        <v>-0.038250730428324</v>
      </c>
      <c r="G126">
        <v>5.3503676633E-05</v>
      </c>
      <c r="H126">
        <v>0.261884284712091</v>
      </c>
      <c r="I126">
        <v>-0.029141561503509</v>
      </c>
    </row>
    <row r="127" spans="1:9">
      <c r="A127" s="1" t="s">
        <v>139</v>
      </c>
      <c r="B127">
        <f>HYPERLINK("https://www.suredividend.com/sure-analysis-MPW/","Medical Properties Trust Inc")</f>
        <v>0</v>
      </c>
      <c r="C127">
        <v>-0.229960237422924</v>
      </c>
      <c r="D127">
        <v>-0.300548307313817</v>
      </c>
      <c r="E127">
        <v>-0.4766012867089041</v>
      </c>
      <c r="F127">
        <v>-0.522194063406501</v>
      </c>
      <c r="G127">
        <v>-0.42688033111198</v>
      </c>
      <c r="H127">
        <v>-0.352827218791621</v>
      </c>
      <c r="I127">
        <v>0.106854421205218</v>
      </c>
    </row>
    <row r="128" spans="1:9">
      <c r="A128" s="1" t="s">
        <v>140</v>
      </c>
      <c r="B128">
        <f>HYPERLINK("https://www.suredividend.com/sure-analysis-research-database/","Marine Products Corp")</f>
        <v>0</v>
      </c>
      <c r="C128">
        <v>-0.109837631327602</v>
      </c>
      <c r="D128">
        <v>0.062798627028383</v>
      </c>
      <c r="E128">
        <v>-0.173392461197339</v>
      </c>
      <c r="F128">
        <v>-0.231631710856087</v>
      </c>
      <c r="G128">
        <v>-0.237372042975558</v>
      </c>
      <c r="H128">
        <v>-0.4368477978452781</v>
      </c>
      <c r="I128">
        <v>-0.344317654176809</v>
      </c>
    </row>
    <row r="129" spans="1:9">
      <c r="A129" s="1" t="s">
        <v>141</v>
      </c>
      <c r="B129">
        <f>HYPERLINK("https://www.suredividend.com/sure-analysis-research-database/","National Cinemedia Inc")</f>
        <v>0</v>
      </c>
      <c r="C129">
        <v>-0.514495412844036</v>
      </c>
      <c r="D129">
        <v>-0.423780487804878</v>
      </c>
      <c r="E129">
        <v>-0.772230352070241</v>
      </c>
      <c r="F129">
        <v>-0.799886557005104</v>
      </c>
      <c r="G129">
        <v>-0.8410906251876761</v>
      </c>
      <c r="H129">
        <v>-0.764611689351481</v>
      </c>
      <c r="I129">
        <v>-0.8889238712927391</v>
      </c>
    </row>
    <row r="130" spans="1:9">
      <c r="A130" s="1" t="s">
        <v>142</v>
      </c>
      <c r="B130">
        <f>HYPERLINK("https://www.suredividend.com/sure-analysis-NHI/","National Health Investors, Inc.")</f>
        <v>0</v>
      </c>
      <c r="C130">
        <v>-0.17053811871053</v>
      </c>
      <c r="D130">
        <v>-0.117311882017764</v>
      </c>
      <c r="E130">
        <v>-0.036020652255477</v>
      </c>
      <c r="F130">
        <v>-0.04094248750421</v>
      </c>
      <c r="G130">
        <v>0.05821275159425</v>
      </c>
      <c r="H130">
        <v>-0.048926046641807</v>
      </c>
      <c r="I130">
        <v>-0.08234982559942501</v>
      </c>
    </row>
    <row r="131" spans="1:9">
      <c r="A131" s="1" t="s">
        <v>143</v>
      </c>
      <c r="B131">
        <f>HYPERLINK("https://www.suredividend.com/sure-analysis-research-database/","Natural Health Trends Corp.")</f>
        <v>0</v>
      </c>
      <c r="C131">
        <v>-0.239837398373983</v>
      </c>
      <c r="D131">
        <v>-0.242777024154198</v>
      </c>
      <c r="E131">
        <v>-0.439440039568938</v>
      </c>
      <c r="F131">
        <v>-0.39543830722726</v>
      </c>
      <c r="G131">
        <v>-0.405036509123303</v>
      </c>
      <c r="H131">
        <v>-0.213790203910027</v>
      </c>
      <c r="I131">
        <v>-0.7569076574087911</v>
      </c>
    </row>
    <row r="132" spans="1:9">
      <c r="A132" s="1" t="s">
        <v>144</v>
      </c>
      <c r="B132">
        <f>HYPERLINK("https://www.suredividend.com/sure-analysis-NLY/","Annaly Capital Management Inc")</f>
        <v>0</v>
      </c>
      <c r="C132">
        <v>-0.330697293915721</v>
      </c>
      <c r="D132">
        <v>-0.279976531290174</v>
      </c>
      <c r="E132">
        <v>-0.324649679724518</v>
      </c>
      <c r="F132">
        <v>-0.402828068869774</v>
      </c>
      <c r="G132">
        <v>-0.43347487975343</v>
      </c>
      <c r="H132">
        <v>-0.264602206634001</v>
      </c>
      <c r="I132">
        <v>-0.372990112102906</v>
      </c>
    </row>
    <row r="133" spans="1:9">
      <c r="A133" s="1" t="s">
        <v>145</v>
      </c>
      <c r="B133">
        <f>HYPERLINK("https://www.suredividend.com/sure-analysis-NNN/","National Retail Properties Inc")</f>
        <v>0</v>
      </c>
      <c r="C133">
        <v>-0.126902417188898</v>
      </c>
      <c r="D133">
        <v>-0.106396333040886</v>
      </c>
      <c r="E133">
        <v>-0.131623292352007</v>
      </c>
      <c r="F133">
        <v>-0.158808574502907</v>
      </c>
      <c r="G133">
        <v>-0.08863444686115</v>
      </c>
      <c r="H133">
        <v>0.186821745519375</v>
      </c>
      <c r="I133">
        <v>0.182583494760072</v>
      </c>
    </row>
    <row r="134" spans="1:9">
      <c r="A134" s="1" t="s">
        <v>146</v>
      </c>
      <c r="B134">
        <f>HYPERLINK("https://www.suredividend.com/sure-analysis-research-database/","Neenah Inc")</f>
        <v>0</v>
      </c>
      <c r="C134">
        <v>-0.160765801206399</v>
      </c>
      <c r="D134">
        <v>-0.207023786808345</v>
      </c>
      <c r="E134">
        <v>-0.308257674016428</v>
      </c>
      <c r="F134">
        <v>-0.292861436198423</v>
      </c>
      <c r="G134">
        <v>-0.331461425324241</v>
      </c>
      <c r="H134">
        <v>-0.299431663937369</v>
      </c>
      <c r="I134">
        <v>-0.528915740691669</v>
      </c>
    </row>
    <row r="135" spans="1:9">
      <c r="A135" s="1" t="s">
        <v>147</v>
      </c>
      <c r="B135">
        <f>HYPERLINK("https://www.suredividend.com/sure-analysis-NRZ/","New Residential Investment Corp")</f>
        <v>0</v>
      </c>
      <c r="C135">
        <v>0.140314136125654</v>
      </c>
      <c r="D135">
        <v>0.074876127682255</v>
      </c>
      <c r="E135">
        <v>0.080185684811934</v>
      </c>
      <c r="F135">
        <v>0.06808685929500301</v>
      </c>
      <c r="G135">
        <v>0.227166698594787</v>
      </c>
      <c r="H135">
        <v>0.62955647333453</v>
      </c>
      <c r="I135">
        <v>0.043353293413173</v>
      </c>
    </row>
    <row r="136" spans="1:9">
      <c r="A136" s="1" t="s">
        <v>148</v>
      </c>
      <c r="B136">
        <f>HYPERLINK("https://www.suredividend.com/sure-analysis-NSA/","National Storage Affiliates Trust")</f>
        <v>0</v>
      </c>
      <c r="C136">
        <v>-0.19675480297018</v>
      </c>
      <c r="D136">
        <v>-0.199553676297862</v>
      </c>
      <c r="E136">
        <v>-0.344202875307129</v>
      </c>
      <c r="F136">
        <v>-0.390199344714091</v>
      </c>
      <c r="G136">
        <v>-0.210922423774604</v>
      </c>
      <c r="H136">
        <v>0.28988908657304</v>
      </c>
      <c r="I136">
        <v>1.03823243526157</v>
      </c>
    </row>
    <row r="137" spans="1:9">
      <c r="A137" s="1" t="s">
        <v>149</v>
      </c>
      <c r="B137">
        <f>HYPERLINK("https://www.suredividend.com/sure-analysis-research-database/","NVE Corp")</f>
        <v>0</v>
      </c>
      <c r="C137">
        <v>-0.010416666666666</v>
      </c>
      <c r="D137">
        <v>0.06425644323256101</v>
      </c>
      <c r="E137">
        <v>-0.03377711780799601</v>
      </c>
      <c r="F137">
        <v>-0.264171666426554</v>
      </c>
      <c r="G137">
        <v>-0.193596305822234</v>
      </c>
      <c r="H137">
        <v>0.05598029429615001</v>
      </c>
      <c r="I137">
        <v>-0.217192109296461</v>
      </c>
    </row>
    <row r="138" spans="1:9">
      <c r="A138" s="1" t="s">
        <v>150</v>
      </c>
      <c r="B138">
        <f>HYPERLINK("https://www.suredividend.com/sure-analysis-NWBI/","Northwest Bancshares Inc")</f>
        <v>0</v>
      </c>
      <c r="C138">
        <v>0.006569343065693001</v>
      </c>
      <c r="D138">
        <v>0.080881949506587</v>
      </c>
      <c r="E138">
        <v>0.07667923703339301</v>
      </c>
      <c r="F138">
        <v>0.018132955317326</v>
      </c>
      <c r="G138">
        <v>0.07665401851938601</v>
      </c>
      <c r="H138">
        <v>0.5907255738839541</v>
      </c>
      <c r="I138">
        <v>0.022299320938232</v>
      </c>
    </row>
    <row r="139" spans="1:9">
      <c r="A139" s="1" t="s">
        <v>151</v>
      </c>
      <c r="B139">
        <f>HYPERLINK("https://www.suredividend.com/sure-analysis-NWE/","Northwestern Corp.")</f>
        <v>0</v>
      </c>
      <c r="C139">
        <v>-0.04648254834676</v>
      </c>
      <c r="D139">
        <v>-0.12800715695523</v>
      </c>
      <c r="E139">
        <v>-0.176674752016407</v>
      </c>
      <c r="F139">
        <v>-0.09388016429526101</v>
      </c>
      <c r="G139">
        <v>-0.121672083898723</v>
      </c>
      <c r="H139">
        <v>0.06130576621615801</v>
      </c>
      <c r="I139">
        <v>0.06173310445673501</v>
      </c>
    </row>
    <row r="140" spans="1:9">
      <c r="A140" s="1" t="s">
        <v>152</v>
      </c>
      <c r="B140">
        <f>HYPERLINK("https://www.suredividend.com/sure-analysis-NWL/","Newell Brands Inc")</f>
        <v>0</v>
      </c>
      <c r="C140">
        <v>-0.158079625292739</v>
      </c>
      <c r="D140">
        <v>-0.252820110466234</v>
      </c>
      <c r="E140">
        <v>-0.327484286141873</v>
      </c>
      <c r="F140">
        <v>-0.319698926562492</v>
      </c>
      <c r="G140">
        <v>-0.321976358758434</v>
      </c>
      <c r="H140">
        <v>-0.109321771446268</v>
      </c>
      <c r="I140">
        <v>-0.59345915932556</v>
      </c>
    </row>
    <row r="141" spans="1:9">
      <c r="A141" s="1" t="s">
        <v>153</v>
      </c>
      <c r="B141">
        <f>HYPERLINK("https://www.suredividend.com/sure-analysis-NYCB/","New York Community Bancorp Inc.")</f>
        <v>0</v>
      </c>
      <c r="C141">
        <v>-0.068085106382978</v>
      </c>
      <c r="D141">
        <v>-0.03607033605493</v>
      </c>
      <c r="E141">
        <v>-0.115187265161003</v>
      </c>
      <c r="F141">
        <v>-0.24603652763672</v>
      </c>
      <c r="G141">
        <v>-0.304220743117662</v>
      </c>
      <c r="H141">
        <v>0.151555783412864</v>
      </c>
      <c r="I141">
        <v>-0.07879654653865101</v>
      </c>
    </row>
    <row r="142" spans="1:9">
      <c r="A142" s="1" t="s">
        <v>154</v>
      </c>
      <c r="B142">
        <f>HYPERLINK("https://www.suredividend.com/sure-analysis-NYMT/","New York Mortgage Trust Inc")</f>
        <v>0</v>
      </c>
      <c r="C142">
        <v>-0.096093416611708</v>
      </c>
      <c r="D142">
        <v>-0.128613635513669</v>
      </c>
      <c r="E142">
        <v>-0.274617851249961</v>
      </c>
      <c r="F142">
        <v>-0.304726665075196</v>
      </c>
      <c r="G142">
        <v>-0.385370228705584</v>
      </c>
      <c r="H142">
        <v>0.125984632484414</v>
      </c>
      <c r="I142">
        <v>-0.34334751853</v>
      </c>
    </row>
    <row r="143" spans="1:9">
      <c r="A143" s="1" t="s">
        <v>155</v>
      </c>
      <c r="B143">
        <f>HYPERLINK("https://www.suredividend.com/sure-analysis-O/","Realty Income Corp.")</f>
        <v>0</v>
      </c>
      <c r="C143">
        <v>-0.132524262489975</v>
      </c>
      <c r="D143">
        <v>-0.148455666436755</v>
      </c>
      <c r="E143">
        <v>-0.169730048763462</v>
      </c>
      <c r="F143">
        <v>-0.158538917575062</v>
      </c>
      <c r="G143">
        <v>-0.101664499629275</v>
      </c>
      <c r="H143">
        <v>0.010479494276769</v>
      </c>
      <c r="I143">
        <v>0.279094928865098</v>
      </c>
    </row>
    <row r="144" spans="1:9">
      <c r="A144" s="1" t="s">
        <v>156</v>
      </c>
      <c r="B144">
        <f>HYPERLINK("https://www.suredividend.com/sure-analysis-OHI/","Omega Healthcare Investors, Inc.")</f>
        <v>0</v>
      </c>
      <c r="C144">
        <v>-0.07336871682797301</v>
      </c>
      <c r="D144">
        <v>0.058850391004052</v>
      </c>
      <c r="E144">
        <v>0.06927211678411301</v>
      </c>
      <c r="F144">
        <v>0.076231883006922</v>
      </c>
      <c r="G144">
        <v>0.096842144163787</v>
      </c>
      <c r="H144">
        <v>0.111510575828389</v>
      </c>
      <c r="I144">
        <v>0.438402636425317</v>
      </c>
    </row>
    <row r="145" spans="1:9">
      <c r="A145" s="1" t="s">
        <v>157</v>
      </c>
      <c r="B145">
        <f>HYPERLINK("https://www.suredividend.com/sure-analysis-OKE/","Oneok Inc.")</f>
        <v>0</v>
      </c>
      <c r="C145">
        <v>-0.065983881799865</v>
      </c>
      <c r="D145">
        <v>0.041953470774544</v>
      </c>
      <c r="E145">
        <v>-0.190596191451718</v>
      </c>
      <c r="F145">
        <v>-0.009354415344588</v>
      </c>
      <c r="G145">
        <v>-0.017415571569874</v>
      </c>
      <c r="H145">
        <v>1.387143837967731</v>
      </c>
      <c r="I145">
        <v>0.397499924635991</v>
      </c>
    </row>
    <row r="146" spans="1:9">
      <c r="A146" s="1" t="s">
        <v>158</v>
      </c>
      <c r="B146">
        <f>HYPERLINK("https://www.suredividend.com/sure-analysis-OLP/","One Liberty Properties, Inc.")</f>
        <v>0</v>
      </c>
      <c r="C146">
        <v>-0.09543368379358101</v>
      </c>
      <c r="D146">
        <v>-0.161966606303798</v>
      </c>
      <c r="E146">
        <v>-0.28898003661702</v>
      </c>
      <c r="F146">
        <v>-0.37267103000191</v>
      </c>
      <c r="G146">
        <v>-0.292027644955739</v>
      </c>
      <c r="H146">
        <v>0.36923808841068</v>
      </c>
      <c r="I146">
        <v>0.223054667807641</v>
      </c>
    </row>
    <row r="147" spans="1:9">
      <c r="A147" s="1" t="s">
        <v>159</v>
      </c>
      <c r="B147">
        <f>HYPERLINK("https://www.suredividend.com/sure-analysis-research-database/","OneMain Holdings Inc")</f>
        <v>0</v>
      </c>
      <c r="C147">
        <v>-0.04972375690607701</v>
      </c>
      <c r="D147">
        <v>-0.123124766895545</v>
      </c>
      <c r="E147">
        <v>-0.268460296958558</v>
      </c>
      <c r="F147">
        <v>-0.304066356463686</v>
      </c>
      <c r="G147">
        <v>-0.380836628401562</v>
      </c>
      <c r="H147">
        <v>0.139299198516261</v>
      </c>
      <c r="I147">
        <v>0.577006968170324</v>
      </c>
    </row>
    <row r="148" spans="1:9">
      <c r="A148" s="1" t="s">
        <v>160</v>
      </c>
      <c r="B148">
        <f>HYPERLINK("https://www.suredividend.com/sure-analysis-OPI/","Office Properties Income Trust")</f>
        <v>0</v>
      </c>
      <c r="C148">
        <v>-0.259111617312072</v>
      </c>
      <c r="D148">
        <v>-0.3473822554188341</v>
      </c>
      <c r="E148">
        <v>-0.446399468951988</v>
      </c>
      <c r="F148">
        <v>-0.437753086739875</v>
      </c>
      <c r="G148">
        <v>-0.450753577911934</v>
      </c>
      <c r="H148">
        <v>-0.270437289010015</v>
      </c>
      <c r="I148">
        <v>-0.8018007038284001</v>
      </c>
    </row>
    <row r="149" spans="1:9">
      <c r="A149" s="1" t="s">
        <v>161</v>
      </c>
      <c r="B149">
        <f>HYPERLINK("https://www.suredividend.com/sure-analysis-ORC/","Orchid Island Capital Inc")</f>
        <v>0</v>
      </c>
      <c r="C149">
        <v>-0.318640172911125</v>
      </c>
      <c r="D149">
        <v>-0.3582418247727731</v>
      </c>
      <c r="E149">
        <v>-0.367735104867992</v>
      </c>
      <c r="F149">
        <v>-0.549903399078575</v>
      </c>
      <c r="G149">
        <v>-0.5755968169761271</v>
      </c>
      <c r="H149">
        <v>-0.526288740419636</v>
      </c>
      <c r="I149">
        <v>-0.6277812161195311</v>
      </c>
    </row>
    <row r="150" spans="1:9">
      <c r="A150" s="1" t="s">
        <v>162</v>
      </c>
      <c r="B150">
        <f>HYPERLINK("https://www.suredividend.com/sure-analysis-research-database/","Outfront Media Inc")</f>
        <v>0</v>
      </c>
      <c r="C150">
        <v>-0.127302275189599</v>
      </c>
      <c r="D150">
        <v>-0.010399710061243</v>
      </c>
      <c r="E150">
        <v>-0.400714232571981</v>
      </c>
      <c r="F150">
        <v>-0.372907746204749</v>
      </c>
      <c r="G150">
        <v>-0.353186090489707</v>
      </c>
      <c r="H150">
        <v>0.118516975630077</v>
      </c>
      <c r="I150">
        <v>-0.192282816330828</v>
      </c>
    </row>
    <row r="151" spans="1:9">
      <c r="A151" s="1" t="s">
        <v>163</v>
      </c>
      <c r="B151">
        <f>HYPERLINK("https://www.suredividend.com/sure-analysis-research-database/","Pitney Bowes, Inc.")</f>
        <v>0</v>
      </c>
      <c r="C151">
        <v>-0.061371841155234</v>
      </c>
      <c r="D151">
        <v>-0.248554913294797</v>
      </c>
      <c r="E151">
        <v>-0.458051068264721</v>
      </c>
      <c r="F151">
        <v>-0.593680163778149</v>
      </c>
      <c r="G151">
        <v>-0.6213941432586311</v>
      </c>
      <c r="H151">
        <v>-0.5113241236725871</v>
      </c>
      <c r="I151">
        <v>-0.759693146633393</v>
      </c>
    </row>
    <row r="152" spans="1:9">
      <c r="A152" s="1" t="s">
        <v>164</v>
      </c>
      <c r="B152">
        <f>HYPERLINK("https://www.suredividend.com/sure-analysis-PDM/","Piedmont Office Realty Trust Inc")</f>
        <v>0</v>
      </c>
      <c r="C152">
        <v>-0.163727959697732</v>
      </c>
      <c r="D152">
        <v>-0.225415095073297</v>
      </c>
      <c r="E152">
        <v>-0.375900745660755</v>
      </c>
      <c r="F152">
        <v>-0.433546985457626</v>
      </c>
      <c r="G152">
        <v>-0.417342825887294</v>
      </c>
      <c r="H152">
        <v>-0.22373076863124</v>
      </c>
      <c r="I152">
        <v>-0.362131352268724</v>
      </c>
    </row>
    <row r="153" spans="1:9">
      <c r="A153" s="1" t="s">
        <v>165</v>
      </c>
      <c r="B153">
        <f>HYPERLINK("https://www.suredividend.com/sure-analysis-PETS/","Petmed Express, Inc.")</f>
        <v>0</v>
      </c>
      <c r="C153">
        <v>-0.033947623666343</v>
      </c>
      <c r="D153">
        <v>-0.04567078516573701</v>
      </c>
      <c r="E153">
        <v>-0.189159485653577</v>
      </c>
      <c r="F153">
        <v>-0.17835679608647</v>
      </c>
      <c r="G153">
        <v>-0.212536171154788</v>
      </c>
      <c r="H153">
        <v>-0.302574731638319</v>
      </c>
      <c r="I153">
        <v>-0.315633245382585</v>
      </c>
    </row>
    <row r="154" spans="1:9">
      <c r="A154" s="1" t="s">
        <v>166</v>
      </c>
      <c r="B154">
        <f>HYPERLINK("https://www.suredividend.com/sure-analysis-PGRE/","Paramount Group Inc")</f>
        <v>0</v>
      </c>
      <c r="C154">
        <v>-0.126429479034307</v>
      </c>
      <c r="D154">
        <v>-0.1518414153734</v>
      </c>
      <c r="E154">
        <v>-0.431812845725448</v>
      </c>
      <c r="F154">
        <v>-0.25280045449493</v>
      </c>
      <c r="G154">
        <v>-0.316993869878865</v>
      </c>
      <c r="H154">
        <v>-0.115949441075473</v>
      </c>
      <c r="I154">
        <v>-0.5589575359941681</v>
      </c>
    </row>
    <row r="155" spans="1:9">
      <c r="A155" s="1" t="s">
        <v>167</v>
      </c>
      <c r="B155">
        <f>HYPERLINK("https://www.suredividend.com/sure-analysis-PLYM/","Plymouth Industrial Reit Inc")</f>
        <v>0</v>
      </c>
      <c r="C155">
        <v>-0.183993683821288</v>
      </c>
      <c r="D155">
        <v>-0.08210469514971301</v>
      </c>
      <c r="E155">
        <v>-0.362472964637355</v>
      </c>
      <c r="F155">
        <v>-0.4723594547175841</v>
      </c>
      <c r="G155">
        <v>-0.27048711625746</v>
      </c>
      <c r="H155">
        <v>0.430498615929079</v>
      </c>
      <c r="I155">
        <v>0.285553465011375</v>
      </c>
    </row>
    <row r="156" spans="1:9">
      <c r="A156" s="1" t="s">
        <v>168</v>
      </c>
      <c r="B156">
        <f>HYPERLINK("https://www.suredividend.com/sure-analysis-PM/","Philip Morris International Inc")</f>
        <v>0</v>
      </c>
      <c r="C156">
        <v>-0.07896721912110101</v>
      </c>
      <c r="D156">
        <v>-0.08769330612175101</v>
      </c>
      <c r="E156">
        <v>-0.113748562576278</v>
      </c>
      <c r="F156">
        <v>-0.063748773135165</v>
      </c>
      <c r="G156">
        <v>-0.067103699167957</v>
      </c>
      <c r="H156">
        <v>0.257886626841684</v>
      </c>
      <c r="I156">
        <v>0.012692123584695</v>
      </c>
    </row>
    <row r="157" spans="1:9">
      <c r="A157" s="1" t="s">
        <v>169</v>
      </c>
      <c r="B157">
        <f>HYPERLINK("https://www.suredividend.com/sure-analysis-PMT/","Pennymac Mortgage Investment Trust")</f>
        <v>0</v>
      </c>
      <c r="C157">
        <v>-0.115585384041759</v>
      </c>
      <c r="D157">
        <v>-0.154240563649459</v>
      </c>
      <c r="E157">
        <v>-0.229584976257445</v>
      </c>
      <c r="F157">
        <v>-0.271368978503541</v>
      </c>
      <c r="G157">
        <v>-0.338693669079189</v>
      </c>
      <c r="H157">
        <v>-0.145588542529663</v>
      </c>
      <c r="I157">
        <v>0.111579736632457</v>
      </c>
    </row>
    <row r="158" spans="1:9">
      <c r="A158" s="1" t="s">
        <v>170</v>
      </c>
      <c r="B158">
        <f>HYPERLINK("https://www.suredividend.com/sure-analysis-PNW/","Pinnacle West Capital Corp.")</f>
        <v>0</v>
      </c>
      <c r="C158">
        <v>-0.158325506507446</v>
      </c>
      <c r="D158">
        <v>-0.117356544056192</v>
      </c>
      <c r="E158">
        <v>-0.202455313722523</v>
      </c>
      <c r="F158">
        <v>-0.07955881036681201</v>
      </c>
      <c r="G158">
        <v>-0.112693448529006</v>
      </c>
      <c r="H158">
        <v>-0.154942100129863</v>
      </c>
      <c r="I158">
        <v>-0.109309441490305</v>
      </c>
    </row>
    <row r="159" spans="1:9">
      <c r="A159" s="1" t="s">
        <v>171</v>
      </c>
      <c r="B159">
        <f>HYPERLINK("https://www.suredividend.com/sure-analysis-PRU/","Prudential Financial Inc.")</f>
        <v>0</v>
      </c>
      <c r="C159">
        <v>-0.013060097685283</v>
      </c>
      <c r="D159">
        <v>-0.008211729456805001</v>
      </c>
      <c r="E159">
        <v>-0.184453105395507</v>
      </c>
      <c r="F159">
        <v>-0.111589008363201</v>
      </c>
      <c r="G159">
        <v>-0.099647995784473</v>
      </c>
      <c r="H159">
        <v>0.565281237001598</v>
      </c>
      <c r="I159">
        <v>0.029266834243192</v>
      </c>
    </row>
    <row r="160" spans="1:9">
      <c r="A160" s="1" t="s">
        <v>172</v>
      </c>
      <c r="B160">
        <f>HYPERLINK("https://www.suredividend.com/sure-analysis-research-database/","Penns Woods Bancorp, Inc.")</f>
        <v>0</v>
      </c>
      <c r="C160">
        <v>0.06511001347103701</v>
      </c>
      <c r="D160">
        <v>0.057286002103874</v>
      </c>
      <c r="E160">
        <v>0.012329766848333</v>
      </c>
      <c r="F160">
        <v>0.04481425035018</v>
      </c>
      <c r="G160">
        <v>0.050477852277659</v>
      </c>
      <c r="H160">
        <v>0.254256646714186</v>
      </c>
      <c r="I160">
        <v>-0.060701939183222</v>
      </c>
    </row>
    <row r="161" spans="1:9">
      <c r="A161" s="1" t="s">
        <v>173</v>
      </c>
      <c r="B161">
        <f>HYPERLINK("https://www.suredividend.com/sure-analysis-PXD/","Pioneer Natural Resources Co.")</f>
        <v>0</v>
      </c>
      <c r="C161">
        <v>0.07410351897568901</v>
      </c>
      <c r="D161">
        <v>0.254817997619414</v>
      </c>
      <c r="E161">
        <v>0.123415533331349</v>
      </c>
      <c r="F161">
        <v>0.520070016781762</v>
      </c>
      <c r="G161">
        <v>0.5516790109874831</v>
      </c>
      <c r="H161">
        <v>2.287333712394797</v>
      </c>
      <c r="I161">
        <v>0.9828104929064501</v>
      </c>
    </row>
    <row r="162" spans="1:9">
      <c r="A162" s="1" t="s">
        <v>174</v>
      </c>
      <c r="B162">
        <f>HYPERLINK("https://www.suredividend.com/sure-analysis-research-database/","Pzena Investment Management Inc")</f>
        <v>0</v>
      </c>
      <c r="C162">
        <v>-0.015608740894901</v>
      </c>
      <c r="D162">
        <v>0.391503883266651</v>
      </c>
      <c r="E162">
        <v>0.257727846839061</v>
      </c>
      <c r="F162">
        <v>0.06006275212909001</v>
      </c>
      <c r="G162">
        <v>-0.023635050056765</v>
      </c>
      <c r="H162">
        <v>0.9984789589318911</v>
      </c>
      <c r="I162">
        <v>0.128285864224035</v>
      </c>
    </row>
    <row r="163" spans="1:9">
      <c r="A163" s="1" t="s">
        <v>175</v>
      </c>
      <c r="B163">
        <f>HYPERLINK("https://www.suredividend.com/sure-analysis-research-database/","Ready Capital Corp")</f>
        <v>0</v>
      </c>
      <c r="C163">
        <v>-0.176489585015339</v>
      </c>
      <c r="D163">
        <v>-0.124125198574556</v>
      </c>
      <c r="E163">
        <v>-0.261688128379405</v>
      </c>
      <c r="F163">
        <v>-0.278356350464115</v>
      </c>
      <c r="G163">
        <v>-0.212032723817469</v>
      </c>
      <c r="H163">
        <v>0.140059685477651</v>
      </c>
      <c r="I163">
        <v>-0.308835387628153</v>
      </c>
    </row>
    <row r="164" spans="1:9">
      <c r="A164" s="1" t="s">
        <v>176</v>
      </c>
      <c r="B164">
        <f>HYPERLINK("https://www.suredividend.com/sure-analysis-research-database/","Rent-a-Center Inc.")</f>
        <v>0</v>
      </c>
      <c r="C164">
        <v>-0.183673469387755</v>
      </c>
      <c r="D164">
        <v>0.05259870064967501</v>
      </c>
      <c r="E164">
        <v>-0.136720134231053</v>
      </c>
      <c r="F164">
        <v>-0.557378771693256</v>
      </c>
      <c r="G164">
        <v>-0.608845281091673</v>
      </c>
      <c r="H164">
        <v>-0.3121325930764201</v>
      </c>
      <c r="I164">
        <v>1.01627378245782</v>
      </c>
    </row>
    <row r="165" spans="1:9">
      <c r="A165" s="1" t="s">
        <v>177</v>
      </c>
      <c r="B165">
        <f>HYPERLINK("https://www.suredividend.com/sure-analysis-research-database/","Sturm, Ruger &amp; Co., Inc.")</f>
        <v>0</v>
      </c>
      <c r="C165">
        <v>-0.011318619128466</v>
      </c>
      <c r="D165">
        <v>-0.168158616486363</v>
      </c>
      <c r="E165">
        <v>-0.220002232392008</v>
      </c>
      <c r="F165">
        <v>-0.20538416287123</v>
      </c>
      <c r="G165">
        <v>-0.271082083584256</v>
      </c>
      <c r="H165">
        <v>-0.116461530421472</v>
      </c>
      <c r="I165">
        <v>0.142213291605462</v>
      </c>
    </row>
    <row r="166" spans="1:9">
      <c r="A166" s="1" t="s">
        <v>178</v>
      </c>
      <c r="B166">
        <f>HYPERLINK("https://www.suredividend.com/sure-analysis-research-database/","B. Riley Financial Inc")</f>
        <v>0</v>
      </c>
      <c r="C166">
        <v>-0.05481145683082601</v>
      </c>
      <c r="D166">
        <v>0.06316650712602001</v>
      </c>
      <c r="E166">
        <v>-0.231848720920106</v>
      </c>
      <c r="F166">
        <v>-0.454786633417407</v>
      </c>
      <c r="G166">
        <v>-0.180285390065852</v>
      </c>
      <c r="H166">
        <v>0.9264286524238891</v>
      </c>
      <c r="I166">
        <v>2.315288488641866</v>
      </c>
    </row>
    <row r="167" spans="1:9">
      <c r="A167" s="1" t="s">
        <v>179</v>
      </c>
      <c r="B167">
        <f>HYPERLINK("https://www.suredividend.com/sure-analysis-research-database/","RMR Group Inc (The)")</f>
        <v>0</v>
      </c>
      <c r="C167">
        <v>-0.053426248548199</v>
      </c>
      <c r="D167">
        <v>-0.119112555438264</v>
      </c>
      <c r="E167">
        <v>-0.164499605315764</v>
      </c>
      <c r="F167">
        <v>-0.266655469040563</v>
      </c>
      <c r="G167">
        <v>-0.242579134216836</v>
      </c>
      <c r="H167">
        <v>0.10892903307738</v>
      </c>
      <c r="I167">
        <v>-0.350933779317484</v>
      </c>
    </row>
    <row r="168" spans="1:9">
      <c r="A168" s="1" t="s">
        <v>180</v>
      </c>
      <c r="B168">
        <f>HYPERLINK("https://www.suredividend.com/sure-analysis-RPT/","RPT Realty")</f>
        <v>0</v>
      </c>
      <c r="C168">
        <v>-0.139041132336508</v>
      </c>
      <c r="D168">
        <v>-0.155003133486526</v>
      </c>
      <c r="E168">
        <v>-0.379510818294076</v>
      </c>
      <c r="F168">
        <v>-0.372435246022449</v>
      </c>
      <c r="G168">
        <v>-0.369746262494059</v>
      </c>
      <c r="H168">
        <v>0.505284310806787</v>
      </c>
      <c r="I168">
        <v>-0.204914004914005</v>
      </c>
    </row>
    <row r="169" spans="1:9">
      <c r="A169" s="1" t="s">
        <v>181</v>
      </c>
      <c r="B169">
        <f>HYPERLINK("https://www.suredividend.com/sure-analysis-research-database/","Redwood Trust Inc.")</f>
        <v>0</v>
      </c>
      <c r="C169">
        <v>-0.14224238194929</v>
      </c>
      <c r="D169">
        <v>-0.226056956960896</v>
      </c>
      <c r="E169">
        <v>-0.36205181436789</v>
      </c>
      <c r="F169">
        <v>-0.512291897432506</v>
      </c>
      <c r="G169">
        <v>-0.5045638902651001</v>
      </c>
      <c r="H169">
        <v>-0.108074196132972</v>
      </c>
      <c r="I169">
        <v>-0.467754012142425</v>
      </c>
    </row>
    <row r="170" spans="1:9">
      <c r="A170" s="1" t="s">
        <v>182</v>
      </c>
      <c r="B170">
        <f>HYPERLINK("https://www.suredividend.com/sure-analysis-SACH/","Sachem Capital Corp")</f>
        <v>0</v>
      </c>
      <c r="C170">
        <v>-0.171296296296296</v>
      </c>
      <c r="D170">
        <v>-0.115481543707071</v>
      </c>
      <c r="E170">
        <v>-0.253015064891708</v>
      </c>
      <c r="F170">
        <v>-0.3527859131503771</v>
      </c>
      <c r="G170">
        <v>-0.283641820910455</v>
      </c>
      <c r="H170">
        <v>0.08537472714043101</v>
      </c>
      <c r="I170">
        <v>0.191823689992676</v>
      </c>
    </row>
    <row r="171" spans="1:9">
      <c r="A171" s="1" t="s">
        <v>183</v>
      </c>
      <c r="B171">
        <f>HYPERLINK("https://www.suredividend.com/sure-analysis-SBRA/","Sabra Healthcare REIT Inc")</f>
        <v>0</v>
      </c>
      <c r="C171">
        <v>-0.115305422100205</v>
      </c>
      <c r="D171">
        <v>-0.06220443797744601</v>
      </c>
      <c r="E171">
        <v>-0.033588244114559</v>
      </c>
      <c r="F171">
        <v>0.015904541227282</v>
      </c>
      <c r="G171">
        <v>-0.036312118244278</v>
      </c>
      <c r="H171">
        <v>0.02768941296531</v>
      </c>
      <c r="I171">
        <v>-0.08523170818252701</v>
      </c>
    </row>
    <row r="172" spans="1:9">
      <c r="A172" s="1" t="s">
        <v>184</v>
      </c>
      <c r="B172">
        <f>HYPERLINK("https://www.suredividend.com/sure-analysis-research-database/","Steelcase, Inc.")</f>
        <v>0</v>
      </c>
      <c r="C172">
        <v>-0.33790230339325</v>
      </c>
      <c r="D172">
        <v>-0.312050707273711</v>
      </c>
      <c r="E172">
        <v>-0.335517167361947</v>
      </c>
      <c r="F172">
        <v>-0.367527137704976</v>
      </c>
      <c r="G172">
        <v>-0.390369203370093</v>
      </c>
      <c r="H172">
        <v>-0.3177920223825531</v>
      </c>
      <c r="I172">
        <v>-0.438516801122966</v>
      </c>
    </row>
    <row r="173" spans="1:9">
      <c r="A173" s="1" t="s">
        <v>185</v>
      </c>
      <c r="B173">
        <f>HYPERLINK("https://www.suredividend.com/sure-analysis-research-database/","Superior Group of Companies Inc..")</f>
        <v>0</v>
      </c>
      <c r="C173">
        <v>-0.2144128113879</v>
      </c>
      <c r="D173">
        <v>-0.499881058915483</v>
      </c>
      <c r="E173">
        <v>-0.49380005388765</v>
      </c>
      <c r="F173">
        <v>-0.587976183810217</v>
      </c>
      <c r="G173">
        <v>-0.6191716660269211</v>
      </c>
      <c r="H173">
        <v>-0.6143902737261341</v>
      </c>
      <c r="I173">
        <v>-0.5713092787509221</v>
      </c>
    </row>
    <row r="174" spans="1:9">
      <c r="A174" s="1" t="s">
        <v>186</v>
      </c>
      <c r="B174">
        <f>HYPERLINK("https://www.suredividend.com/sure-analysis-SKT/","Tanger Factory Outlet Centers, Inc.")</f>
        <v>0</v>
      </c>
      <c r="C174">
        <v>-0.01325381047051</v>
      </c>
      <c r="D174">
        <v>0.026627504516058</v>
      </c>
      <c r="E174">
        <v>-0.090870236837766</v>
      </c>
      <c r="F174">
        <v>-0.199376277019034</v>
      </c>
      <c r="G174">
        <v>-0.05144735500968201</v>
      </c>
      <c r="H174">
        <v>1.50395183802509</v>
      </c>
      <c r="I174">
        <v>-0.189041991176951</v>
      </c>
    </row>
    <row r="175" spans="1:9">
      <c r="A175" s="1" t="s">
        <v>187</v>
      </c>
      <c r="B175">
        <f>HYPERLINK("https://www.suredividend.com/sure-analysis-SLG/","SL Green Realty Corp.")</f>
        <v>0</v>
      </c>
      <c r="C175">
        <v>-0.115746259960739</v>
      </c>
      <c r="D175">
        <v>-0.13440235154759</v>
      </c>
      <c r="E175">
        <v>-0.463438048578845</v>
      </c>
      <c r="F175">
        <v>-0.439268007440427</v>
      </c>
      <c r="G175">
        <v>-0.426405132990862</v>
      </c>
      <c r="H175">
        <v>-0.122075159799674</v>
      </c>
      <c r="I175">
        <v>-0.525898941743</v>
      </c>
    </row>
    <row r="176" spans="1:9">
      <c r="A176" s="1" t="s">
        <v>188</v>
      </c>
      <c r="B176">
        <f>HYPERLINK("https://www.suredividend.com/sure-analysis-SMG/","Scotts Miracle-Gro Company")</f>
        <v>0</v>
      </c>
      <c r="C176">
        <v>-0.21965118286997</v>
      </c>
      <c r="D176">
        <v>-0.438941599767581</v>
      </c>
      <c r="E176">
        <v>-0.615042887067604</v>
      </c>
      <c r="F176">
        <v>-0.713287800297561</v>
      </c>
      <c r="G176">
        <v>-0.686918905137606</v>
      </c>
      <c r="H176">
        <v>-0.6929470223199451</v>
      </c>
      <c r="I176">
        <v>-0.48149788480051</v>
      </c>
    </row>
    <row r="177" spans="1:9">
      <c r="A177" s="1" t="s">
        <v>189</v>
      </c>
      <c r="B177">
        <f>HYPERLINK("https://www.suredividend.com/sure-analysis-SPG/","Simon Property Group, Inc.")</f>
        <v>0</v>
      </c>
      <c r="C177">
        <v>-0.046822287928529</v>
      </c>
      <c r="D177">
        <v>-0.001150976219839</v>
      </c>
      <c r="E177">
        <v>-0.235181644359464</v>
      </c>
      <c r="F177">
        <v>-0.380150680734391</v>
      </c>
      <c r="G177">
        <v>-0.245289636442913</v>
      </c>
      <c r="H177">
        <v>0.529699730993868</v>
      </c>
      <c r="I177">
        <v>-0.228105189011505</v>
      </c>
    </row>
    <row r="178" spans="1:9">
      <c r="A178" s="1" t="s">
        <v>190</v>
      </c>
      <c r="B178">
        <f>HYPERLINK("https://www.suredividend.com/sure-analysis-research-database/","Spok Holdings Inc")</f>
        <v>0</v>
      </c>
      <c r="C178">
        <v>0.105189340813464</v>
      </c>
      <c r="D178">
        <v>0.299365157886058</v>
      </c>
      <c r="E178">
        <v>0.08890915623359001</v>
      </c>
      <c r="F178">
        <v>-0.045993292897008</v>
      </c>
      <c r="G178">
        <v>-0.109040748948487</v>
      </c>
      <c r="H178">
        <v>-0.006330231267811</v>
      </c>
      <c r="I178">
        <v>-0.373160448651658</v>
      </c>
    </row>
    <row r="179" spans="1:9">
      <c r="A179" s="1" t="s">
        <v>191</v>
      </c>
      <c r="B179">
        <f>HYPERLINK("https://www.suredividend.com/sure-analysis-SRC/","Spirit Realty Capital Inc")</f>
        <v>0</v>
      </c>
      <c r="C179">
        <v>-0.089674254810715</v>
      </c>
      <c r="D179">
        <v>-0.06707809064216601</v>
      </c>
      <c r="E179">
        <v>-0.190382124424777</v>
      </c>
      <c r="F179">
        <v>-0.212442494592206</v>
      </c>
      <c r="G179">
        <v>-0.200399468847837</v>
      </c>
      <c r="H179">
        <v>0.159787206768363</v>
      </c>
      <c r="I179">
        <v>0.34069312982755</v>
      </c>
    </row>
    <row r="180" spans="1:9">
      <c r="A180" s="1" t="s">
        <v>192</v>
      </c>
      <c r="B180">
        <f>HYPERLINK("https://www.suredividend.com/sure-analysis-STAG/","STAG Industrial Inc")</f>
        <v>0</v>
      </c>
      <c r="C180">
        <v>-0.07944162852877901</v>
      </c>
      <c r="D180">
        <v>-0.08872730343172401</v>
      </c>
      <c r="E180">
        <v>-0.312607022383142</v>
      </c>
      <c r="F180">
        <v>-0.396169571766731</v>
      </c>
      <c r="G180">
        <v>-0.287730484932174</v>
      </c>
      <c r="H180">
        <v>-0.043753556957323</v>
      </c>
      <c r="I180">
        <v>0.265343302158208</v>
      </c>
    </row>
    <row r="181" spans="1:9">
      <c r="A181" s="1" t="s">
        <v>193</v>
      </c>
      <c r="B181">
        <f>HYPERLINK("https://www.suredividend.com/sure-analysis-research-database/","iStar Inc")</f>
        <v>0</v>
      </c>
      <c r="C181">
        <v>-0.265417642466822</v>
      </c>
      <c r="D181">
        <v>-0.312641982162292</v>
      </c>
      <c r="E181">
        <v>-0.5799819673448251</v>
      </c>
      <c r="F181">
        <v>-0.6306240530079991</v>
      </c>
      <c r="G181">
        <v>-0.6181889741415331</v>
      </c>
      <c r="H181">
        <v>-0.16989387697492</v>
      </c>
      <c r="I181">
        <v>-0.113685598568333</v>
      </c>
    </row>
    <row r="182" spans="1:9">
      <c r="A182" s="1" t="s">
        <v>194</v>
      </c>
      <c r="B182">
        <f>HYPERLINK("https://www.suredividend.com/sure-analysis-STOR/","Store Capital Corp")</f>
        <v>0</v>
      </c>
      <c r="C182">
        <v>0.189363465388123</v>
      </c>
      <c r="D182">
        <v>0.192481636617495</v>
      </c>
      <c r="E182">
        <v>0.09669247598477201</v>
      </c>
      <c r="F182">
        <v>-0.049111586437662</v>
      </c>
      <c r="G182">
        <v>-0.002823693645102</v>
      </c>
      <c r="H182">
        <v>0.213452606625922</v>
      </c>
      <c r="I182">
        <v>0.6046029590451001</v>
      </c>
    </row>
    <row r="183" spans="1:9">
      <c r="A183" s="1" t="s">
        <v>195</v>
      </c>
      <c r="B183">
        <f>HYPERLINK("https://www.suredividend.com/sure-analysis-STWD/","Starwood Property Trust Inc")</f>
        <v>0</v>
      </c>
      <c r="C183">
        <v>-0.13546618080798</v>
      </c>
      <c r="D183">
        <v>-0.069498781659854</v>
      </c>
      <c r="E183">
        <v>-0.158361505027</v>
      </c>
      <c r="F183">
        <v>-0.157621830645515</v>
      </c>
      <c r="G183">
        <v>-0.158002925248053</v>
      </c>
      <c r="H183">
        <v>0.476842007950448</v>
      </c>
      <c r="I183">
        <v>0.404704330622114</v>
      </c>
    </row>
    <row r="184" spans="1:9">
      <c r="A184" s="1" t="s">
        <v>196</v>
      </c>
      <c r="B184">
        <f>HYPERLINK("https://www.suredividend.com/sure-analysis-STX/","Seagate Technology Holdings Plc")</f>
        <v>0</v>
      </c>
      <c r="C184">
        <v>-0.137781602293058</v>
      </c>
      <c r="D184">
        <v>-0.212275549434622</v>
      </c>
      <c r="E184">
        <v>-0.339114548733036</v>
      </c>
      <c r="F184">
        <v>-0.4925850564431951</v>
      </c>
      <c r="G184">
        <v>-0.28405923378531</v>
      </c>
      <c r="H184">
        <v>-0.415609550393842</v>
      </c>
      <c r="I184">
        <v>-0.415609550393842</v>
      </c>
    </row>
    <row r="185" spans="1:9">
      <c r="A185" s="1" t="s">
        <v>197</v>
      </c>
      <c r="B185">
        <f>HYPERLINK("https://www.suredividend.com/sure-analysis-research-database/","Schweitzer-Mauduit International, Inc.")</f>
        <v>0</v>
      </c>
      <c r="C185">
        <v>-0.163031819806935</v>
      </c>
      <c r="D185">
        <v>-0.140602055800293</v>
      </c>
      <c r="E185">
        <v>-0.24698843623848</v>
      </c>
      <c r="F185">
        <v>-0.205182441356316</v>
      </c>
      <c r="G185">
        <v>-0.383364810439336</v>
      </c>
      <c r="H185">
        <v>-0.216170788382854</v>
      </c>
      <c r="I185">
        <v>-0.214031270878868</v>
      </c>
    </row>
    <row r="186" spans="1:9">
      <c r="A186" s="1" t="s">
        <v>198</v>
      </c>
      <c r="B186">
        <f>HYPERLINK("https://www.suredividend.com/sure-analysis-T/","AT&amp;T, Inc.")</f>
        <v>0</v>
      </c>
      <c r="C186">
        <v>-0.071374450674344</v>
      </c>
      <c r="D186">
        <v>-0.250881387923151</v>
      </c>
      <c r="E186">
        <v>-0.121000177865499</v>
      </c>
      <c r="F186">
        <v>-0.1239206267513</v>
      </c>
      <c r="G186">
        <v>-0.195534481219511</v>
      </c>
      <c r="H186">
        <v>-0.193344566133108</v>
      </c>
      <c r="I186">
        <v>-0.291187030388274</v>
      </c>
    </row>
    <row r="187" spans="1:9">
      <c r="A187" s="1" t="s">
        <v>199</v>
      </c>
      <c r="B187">
        <f>HYPERLINK("https://www.suredividend.com/sure-analysis-TDS/","Telephone And Data Systems, Inc.")</f>
        <v>0</v>
      </c>
      <c r="C187">
        <v>-0.116803789578658</v>
      </c>
      <c r="D187">
        <v>-0.075210149845977</v>
      </c>
      <c r="E187">
        <v>-0.257718781757797</v>
      </c>
      <c r="F187">
        <v>-0.273247613821117</v>
      </c>
      <c r="G187">
        <v>-0.243011074368686</v>
      </c>
      <c r="H187">
        <v>-0.164021663461198</v>
      </c>
      <c r="I187">
        <v>-0.424528799957763</v>
      </c>
    </row>
    <row r="188" spans="1:9">
      <c r="A188" s="1" t="s">
        <v>200</v>
      </c>
      <c r="B188">
        <f>HYPERLINK("https://www.suredividend.com/sure-analysis-research-database/","TFS Financial Corporation")</f>
        <v>0</v>
      </c>
      <c r="C188">
        <v>-0.05050505050505</v>
      </c>
      <c r="D188">
        <v>-0.010727145617055</v>
      </c>
      <c r="E188">
        <v>-0.1561776643562</v>
      </c>
      <c r="F188">
        <v>-0.221315597947965</v>
      </c>
      <c r="G188">
        <v>-0.279590965326209</v>
      </c>
      <c r="H188">
        <v>-0.039654392340586</v>
      </c>
      <c r="I188">
        <v>0.09814916804352501</v>
      </c>
    </row>
    <row r="189" spans="1:9">
      <c r="A189" s="1" t="s">
        <v>201</v>
      </c>
      <c r="B189">
        <f>HYPERLINK("https://www.suredividend.com/sure-analysis-research-database/","TPG RE Finance Trust Inc")</f>
        <v>0</v>
      </c>
      <c r="C189">
        <v>-0.15801749271137</v>
      </c>
      <c r="D189">
        <v>-0.204845814977973</v>
      </c>
      <c r="E189">
        <v>-0.3436124949998181</v>
      </c>
      <c r="F189">
        <v>-0.368378692841333</v>
      </c>
      <c r="G189">
        <v>-0.3755135579293341</v>
      </c>
      <c r="H189">
        <v>-0.016281763062878</v>
      </c>
      <c r="I189">
        <v>-0.341973350832103</v>
      </c>
    </row>
    <row r="190" spans="1:9">
      <c r="A190" s="1" t="s">
        <v>202</v>
      </c>
      <c r="B190">
        <f>HYPERLINK("https://www.suredividend.com/sure-analysis-research-database/","Trinseo PLC")</f>
        <v>0</v>
      </c>
      <c r="C190">
        <v>-0.256721096486317</v>
      </c>
      <c r="D190">
        <v>-0.498429726200369</v>
      </c>
      <c r="E190">
        <v>-0.581855356592582</v>
      </c>
      <c r="F190">
        <v>-0.6322329336495981</v>
      </c>
      <c r="G190">
        <v>-0.6513719143413851</v>
      </c>
      <c r="H190">
        <v>-0.6513719143413851</v>
      </c>
      <c r="I190">
        <v>-0.6513719143413851</v>
      </c>
    </row>
    <row r="191" spans="1:9">
      <c r="A191" s="1" t="s">
        <v>203</v>
      </c>
      <c r="B191">
        <f>HYPERLINK("https://www.suredividend.com/sure-analysis-TWO/","Two Harbors Investment Corp")</f>
        <v>0</v>
      </c>
      <c r="C191">
        <v>-0.259720338794655</v>
      </c>
      <c r="D191">
        <v>-0.267455673368823</v>
      </c>
      <c r="E191">
        <v>-0.291926258266176</v>
      </c>
      <c r="F191">
        <v>-0.351774347394444</v>
      </c>
      <c r="G191">
        <v>-0.4034610010390161</v>
      </c>
      <c r="H191">
        <v>-0.182802031951704</v>
      </c>
      <c r="I191">
        <v>-0.272671675694565</v>
      </c>
    </row>
    <row r="192" spans="1:9">
      <c r="A192" s="1" t="s">
        <v>204</v>
      </c>
      <c r="B192">
        <f>HYPERLINK("https://www.suredividend.com/sure-analysis-UBA/","Urstadt Biddle Properties, Inc.")</f>
        <v>0</v>
      </c>
      <c r="C192">
        <v>0.028080215029789</v>
      </c>
      <c r="D192">
        <v>0.038220265309058</v>
      </c>
      <c r="E192">
        <v>-0.071853106776031</v>
      </c>
      <c r="F192">
        <v>-0.17817306883048</v>
      </c>
      <c r="G192">
        <v>-0.104150589047971</v>
      </c>
      <c r="H192">
        <v>0.901314885233884</v>
      </c>
      <c r="I192">
        <v>-0.024900287243228</v>
      </c>
    </row>
    <row r="193" spans="1:9">
      <c r="A193" s="1" t="s">
        <v>205</v>
      </c>
      <c r="B193">
        <f>HYPERLINK("https://www.suredividend.com/sure-analysis-research-database/","United Security Bancshares (CA)")</f>
        <v>0</v>
      </c>
      <c r="C193">
        <v>-0.008746355685131001</v>
      </c>
      <c r="D193">
        <v>-0.08232118758434501</v>
      </c>
      <c r="E193">
        <v>-0.156358944456161</v>
      </c>
      <c r="F193">
        <v>-0.138826270864466</v>
      </c>
      <c r="G193">
        <v>-0.095010580391008</v>
      </c>
      <c r="H193">
        <v>0.221176639609223</v>
      </c>
      <c r="I193">
        <v>-0.105580912044405</v>
      </c>
    </row>
    <row r="194" spans="1:9">
      <c r="A194" s="1" t="s">
        <v>206</v>
      </c>
      <c r="B194">
        <f>HYPERLINK("https://www.suredividend.com/sure-analysis-research-database/","United-Guardian, Inc.")</f>
        <v>0</v>
      </c>
      <c r="C194">
        <v>-0.261394753678822</v>
      </c>
      <c r="D194">
        <v>-0.232420212765957</v>
      </c>
      <c r="E194">
        <v>-0.5097919320594481</v>
      </c>
      <c r="F194">
        <v>-0.298212765957446</v>
      </c>
      <c r="G194">
        <v>-0.145846281334162</v>
      </c>
      <c r="H194">
        <v>-0.170762191399038</v>
      </c>
      <c r="I194">
        <v>-0.253345406331856</v>
      </c>
    </row>
    <row r="195" spans="1:9">
      <c r="A195" s="1" t="s">
        <v>207</v>
      </c>
      <c r="B195">
        <f>HYPERLINK("https://www.suredividend.com/sure-analysis-UHT/","Universal Health Realty Income Trust")</f>
        <v>0</v>
      </c>
      <c r="C195">
        <v>-0.144114068970602</v>
      </c>
      <c r="D195">
        <v>-0.199070853193654</v>
      </c>
      <c r="E195">
        <v>-0.246428242982261</v>
      </c>
      <c r="F195">
        <v>-0.268281152330241</v>
      </c>
      <c r="G195">
        <v>-0.226155535515553</v>
      </c>
      <c r="H195">
        <v>-0.207761998737424</v>
      </c>
      <c r="I195">
        <v>-0.3377798272427771</v>
      </c>
    </row>
    <row r="196" spans="1:9">
      <c r="A196" s="1" t="s">
        <v>208</v>
      </c>
      <c r="B196">
        <f>HYPERLINK("https://www.suredividend.com/sure-analysis-research-database/","United Insurance Holdings Corp")</f>
        <v>0</v>
      </c>
      <c r="C196">
        <v>-0.365285757484124</v>
      </c>
      <c r="D196">
        <v>-0.5565492957746471</v>
      </c>
      <c r="E196">
        <v>-0.7893979933110361</v>
      </c>
      <c r="F196">
        <v>-0.8522697947214071</v>
      </c>
      <c r="G196">
        <v>-0.844272430507468</v>
      </c>
      <c r="H196">
        <v>-0.889605722199821</v>
      </c>
      <c r="I196">
        <v>-0.9554418663892841</v>
      </c>
    </row>
    <row r="197" spans="1:9">
      <c r="A197" s="1" t="s">
        <v>209</v>
      </c>
      <c r="B197">
        <f>HYPERLINK("https://www.suredividend.com/sure-analysis-UMH/","UMH Properties Inc")</f>
        <v>0</v>
      </c>
      <c r="C197">
        <v>-0.11036036036036</v>
      </c>
      <c r="D197">
        <v>-0.128631620745185</v>
      </c>
      <c r="E197">
        <v>-0.341098364005621</v>
      </c>
      <c r="F197">
        <v>-0.404757419811782</v>
      </c>
      <c r="G197">
        <v>-0.286414322296842</v>
      </c>
      <c r="H197">
        <v>0.181741348232249</v>
      </c>
      <c r="I197">
        <v>0.281936860552855</v>
      </c>
    </row>
    <row r="198" spans="1:9">
      <c r="A198" s="1" t="s">
        <v>210</v>
      </c>
      <c r="B198">
        <f>HYPERLINK("https://www.suredividend.com/sure-analysis-research-database/","Union Bankshares, Inc.")</f>
        <v>0</v>
      </c>
      <c r="C198">
        <v>-0.026666666666666</v>
      </c>
      <c r="D198">
        <v>-0.033718626027306</v>
      </c>
      <c r="E198">
        <v>-0.179137797033386</v>
      </c>
      <c r="F198">
        <v>-0.13750264969472</v>
      </c>
      <c r="G198">
        <v>-0.181236392425941</v>
      </c>
      <c r="H198">
        <v>0.206640900362186</v>
      </c>
      <c r="I198">
        <v>-0.398919411125076</v>
      </c>
    </row>
    <row r="199" spans="1:9">
      <c r="A199" s="1" t="s">
        <v>211</v>
      </c>
      <c r="B199">
        <f>HYPERLINK("https://www.suredividend.com/sure-analysis-UNIT/","Uniti Group Inc")</f>
        <v>0</v>
      </c>
      <c r="C199">
        <v>-0.23676787788286</v>
      </c>
      <c r="D199">
        <v>-0.251432043048081</v>
      </c>
      <c r="E199">
        <v>-0.481019608433055</v>
      </c>
      <c r="F199">
        <v>-0.486228695244264</v>
      </c>
      <c r="G199">
        <v>-0.412710977197865</v>
      </c>
      <c r="H199">
        <v>-0.261257788912442</v>
      </c>
      <c r="I199">
        <v>-0.343344943756066</v>
      </c>
    </row>
    <row r="200" spans="1:9">
      <c r="A200" s="1" t="s">
        <v>212</v>
      </c>
      <c r="B200">
        <f>HYPERLINK("https://www.suredividend.com/sure-analysis-research-database/","Universal Insurance Holdings Inc")</f>
        <v>0</v>
      </c>
      <c r="C200">
        <v>-0.196581196581196</v>
      </c>
      <c r="D200">
        <v>-0.258534738436297</v>
      </c>
      <c r="E200">
        <v>-0.259218396601861</v>
      </c>
      <c r="F200">
        <v>-0.425188953843896</v>
      </c>
      <c r="G200">
        <v>-0.251121326311931</v>
      </c>
      <c r="H200">
        <v>-0.277106580637222</v>
      </c>
      <c r="I200">
        <v>-0.526338597357574</v>
      </c>
    </row>
    <row r="201" spans="1:9">
      <c r="A201" s="1" t="s">
        <v>213</v>
      </c>
      <c r="B201">
        <f>HYPERLINK("https://www.suredividend.com/sure-analysis-UVV/","Universal Corp.")</f>
        <v>0</v>
      </c>
      <c r="C201">
        <v>-0.07931894373524001</v>
      </c>
      <c r="D201">
        <v>-0.226914470046402</v>
      </c>
      <c r="E201">
        <v>-0.213333121674083</v>
      </c>
      <c r="F201">
        <v>-0.140106696178102</v>
      </c>
      <c r="G201">
        <v>-0.05227167928533601</v>
      </c>
      <c r="H201">
        <v>0.165683937607159</v>
      </c>
      <c r="I201">
        <v>0.041854032979585</v>
      </c>
    </row>
    <row r="202" spans="1:9">
      <c r="A202" s="1" t="s">
        <v>214</v>
      </c>
      <c r="B202">
        <f>HYPERLINK("https://www.suredividend.com/sure-analysis-VFC/","VF Corp.")</f>
        <v>0</v>
      </c>
      <c r="C202">
        <v>-0.238293475719661</v>
      </c>
      <c r="D202">
        <v>-0.314124286112035</v>
      </c>
      <c r="E202">
        <v>-0.4444923154770301</v>
      </c>
      <c r="F202">
        <v>-0.572924242680513</v>
      </c>
      <c r="G202">
        <v>-0.530089763711143</v>
      </c>
      <c r="H202">
        <v>-0.5679279937028711</v>
      </c>
      <c r="I202">
        <v>-0.44034399450318</v>
      </c>
    </row>
    <row r="203" spans="1:9">
      <c r="A203" s="1" t="s">
        <v>215</v>
      </c>
      <c r="B203">
        <f>HYPERLINK("https://www.suredividend.com/sure-analysis-VGR/","Vector Group Ltd")</f>
        <v>0</v>
      </c>
      <c r="C203">
        <v>-0.032776931516771</v>
      </c>
      <c r="D203">
        <v>-0.087042641543581</v>
      </c>
      <c r="E203">
        <v>-0.223506875555859</v>
      </c>
      <c r="F203">
        <v>-0.161835837979544</v>
      </c>
      <c r="G203">
        <v>-0.283674403193486</v>
      </c>
      <c r="H203">
        <v>-0.011550059328768</v>
      </c>
      <c r="I203">
        <v>-0.294560032319716</v>
      </c>
    </row>
    <row r="204" spans="1:9">
      <c r="A204" s="1" t="s">
        <v>216</v>
      </c>
      <c r="B204">
        <f>HYPERLINK("https://www.suredividend.com/sure-analysis-VIA/","Via Renewables Inc")</f>
        <v>0</v>
      </c>
      <c r="C204">
        <v>-0.132295719844357</v>
      </c>
      <c r="D204">
        <v>-0.08839440227833201</v>
      </c>
      <c r="E204">
        <v>-0.141085390748372</v>
      </c>
      <c r="F204">
        <v>-0.392155259356175</v>
      </c>
      <c r="G204">
        <v>-0.325815521359252</v>
      </c>
      <c r="H204">
        <v>-0.215571319692794</v>
      </c>
      <c r="I204">
        <v>-0.4605947970377051</v>
      </c>
    </row>
    <row r="205" spans="1:9">
      <c r="A205" s="1" t="s">
        <v>217</v>
      </c>
      <c r="B205">
        <f>HYPERLINK("https://www.suredividend.com/sure-analysis-VICI/","VICI Properties Inc")</f>
        <v>0</v>
      </c>
      <c r="C205">
        <v>-0.05545826748592</v>
      </c>
      <c r="D205">
        <v>0.015245072159133</v>
      </c>
      <c r="E205">
        <v>0.109228162070559</v>
      </c>
      <c r="F205">
        <v>0.067148308108052</v>
      </c>
      <c r="G205">
        <v>0.102356036787928</v>
      </c>
      <c r="H205">
        <v>0.430604587545976</v>
      </c>
      <c r="I205">
        <v>0.896721783506607</v>
      </c>
    </row>
    <row r="206" spans="1:9">
      <c r="A206" s="1" t="s">
        <v>218</v>
      </c>
      <c r="B206">
        <f>HYPERLINK("https://www.suredividend.com/sure-analysis-research-database/","Village Super Market, Inc.")</f>
        <v>0</v>
      </c>
      <c r="C206">
        <v>-0.09372319397307201</v>
      </c>
      <c r="D206">
        <v>-0.125918931678694</v>
      </c>
      <c r="E206">
        <v>-0.180531726995662</v>
      </c>
      <c r="F206">
        <v>-0.131025604348448</v>
      </c>
      <c r="G206">
        <v>-0.063349201148649</v>
      </c>
      <c r="H206">
        <v>-0.151125064953779</v>
      </c>
      <c r="I206">
        <v>-0.04582869091034</v>
      </c>
    </row>
    <row r="207" spans="1:9">
      <c r="A207" s="1" t="s">
        <v>219</v>
      </c>
      <c r="B207">
        <f>HYPERLINK("https://www.suredividend.com/sure-analysis-VNO/","Vornado Realty Trust")</f>
        <v>0</v>
      </c>
      <c r="C207">
        <v>-0.158694001518602</v>
      </c>
      <c r="D207">
        <v>-0.234544958393926</v>
      </c>
      <c r="E207">
        <v>-0.4667924292224691</v>
      </c>
      <c r="F207">
        <v>-0.445330236260284</v>
      </c>
      <c r="G207">
        <v>-0.457807595097758</v>
      </c>
      <c r="H207">
        <v>-0.296461033910197</v>
      </c>
      <c r="I207">
        <v>-0.628721165574275</v>
      </c>
    </row>
    <row r="208" spans="1:9">
      <c r="A208" s="1" t="s">
        <v>220</v>
      </c>
      <c r="B208">
        <f>HYPERLINK("https://www.suredividend.com/sure-analysis-VZ/","Verizon Communications Inc")</f>
        <v>0</v>
      </c>
      <c r="C208">
        <v>-0.06381357420836001</v>
      </c>
      <c r="D208">
        <v>-0.243616011193843</v>
      </c>
      <c r="E208">
        <v>-0.258726710325521</v>
      </c>
      <c r="F208">
        <v>-0.231893471906463</v>
      </c>
      <c r="G208">
        <v>-0.259401336365664</v>
      </c>
      <c r="H208">
        <v>-0.283663011152064</v>
      </c>
      <c r="I208">
        <v>-0.016089945604126</v>
      </c>
    </row>
    <row r="209" spans="1:9">
      <c r="A209" s="1" t="s">
        <v>221</v>
      </c>
      <c r="B209">
        <f>HYPERLINK("https://www.suredividend.com/sure-analysis-WBA/","Walgreens Boots Alliance Inc")</f>
        <v>0</v>
      </c>
      <c r="C209">
        <v>-0.08691959229898001</v>
      </c>
      <c r="D209">
        <v>-0.136229353203182</v>
      </c>
      <c r="E209">
        <v>-0.254881393290928</v>
      </c>
      <c r="F209">
        <v>-0.360644232713604</v>
      </c>
      <c r="G209">
        <v>-0.282227964398507</v>
      </c>
      <c r="H209">
        <v>-0.025535502234469</v>
      </c>
      <c r="I209">
        <v>-0.479911689811268</v>
      </c>
    </row>
    <row r="210" spans="1:9">
      <c r="A210" s="1" t="s">
        <v>222</v>
      </c>
      <c r="B210">
        <f>HYPERLINK("https://www.suredividend.com/sure-analysis-research-database/","Westwood Holdings Group Inc")</f>
        <v>0</v>
      </c>
      <c r="C210">
        <v>-0.127196652719665</v>
      </c>
      <c r="D210">
        <v>-0.186173533083645</v>
      </c>
      <c r="E210">
        <v>-0.331122982306503</v>
      </c>
      <c r="F210">
        <v>-0.365614222892628</v>
      </c>
      <c r="G210">
        <v>-0.41840040594871</v>
      </c>
      <c r="H210">
        <v>0.074537680935455</v>
      </c>
      <c r="I210">
        <v>-0.787801106770833</v>
      </c>
    </row>
    <row r="211" spans="1:9">
      <c r="A211" s="1" t="s">
        <v>223</v>
      </c>
      <c r="B211">
        <f>HYPERLINK("https://www.suredividend.com/sure-analysis-WMB/","Williams Cos Inc")</f>
        <v>0</v>
      </c>
      <c r="C211">
        <v>-0.08051242117478101</v>
      </c>
      <c r="D211">
        <v>0.026223049290062</v>
      </c>
      <c r="E211">
        <v>-0.07637470168528601</v>
      </c>
      <c r="F211">
        <v>0.200376338513303</v>
      </c>
      <c r="G211">
        <v>0.172521485842903</v>
      </c>
      <c r="H211">
        <v>0.754018046987411</v>
      </c>
      <c r="I211">
        <v>0.3561596944474471</v>
      </c>
    </row>
    <row r="212" spans="1:9">
      <c r="A212" s="1" t="s">
        <v>224</v>
      </c>
      <c r="B212">
        <f>HYPERLINK("https://www.suredividend.com/sure-analysis-research-database/","Western Asset Mortgage Capital Corp")</f>
        <v>0</v>
      </c>
      <c r="C212">
        <v>-0.212699316628701</v>
      </c>
      <c r="D212">
        <v>-0.04605007805828901</v>
      </c>
      <c r="E212">
        <v>-0.242330826037513</v>
      </c>
      <c r="F212">
        <v>-0.4264080489575771</v>
      </c>
      <c r="G212">
        <v>-0.504298174060362</v>
      </c>
      <c r="H212">
        <v>-0.3626976444014191</v>
      </c>
      <c r="I212">
        <v>-0.8270932117670411</v>
      </c>
    </row>
    <row r="213" spans="1:9">
      <c r="A213" s="1" t="s">
        <v>225</v>
      </c>
      <c r="B213">
        <f>HYPERLINK("https://www.suredividend.com/sure-analysis-WPC/","W. P. Carey Inc")</f>
        <v>0</v>
      </c>
      <c r="C213">
        <v>-0.143009665026171</v>
      </c>
      <c r="D213">
        <v>-0.106192011777938</v>
      </c>
      <c r="E213">
        <v>-0.10091299428799</v>
      </c>
      <c r="F213">
        <v>-0.089944110698102</v>
      </c>
      <c r="G213">
        <v>0.000672134850889</v>
      </c>
      <c r="H213">
        <v>0.184566954609758</v>
      </c>
      <c r="I213">
        <v>0.409609941128748</v>
      </c>
    </row>
    <row r="214" spans="1:9">
      <c r="A214" s="1" t="s">
        <v>226</v>
      </c>
      <c r="B214">
        <f>HYPERLINK("https://www.suredividend.com/sure-analysis-WSR/","Whitestone REIT")</f>
        <v>0</v>
      </c>
      <c r="C214">
        <v>-0.127155061367079</v>
      </c>
      <c r="D214">
        <v>-0.160122164048865</v>
      </c>
      <c r="E214">
        <v>-0.348586810228802</v>
      </c>
      <c r="F214">
        <v>-0.133432915225798</v>
      </c>
      <c r="G214">
        <v>-0.10546437699343</v>
      </c>
      <c r="H214">
        <v>0.467912167900036</v>
      </c>
      <c r="I214">
        <v>-0.091835093550635</v>
      </c>
    </row>
    <row r="215" spans="1:9">
      <c r="A215" s="1" t="s">
        <v>227</v>
      </c>
      <c r="B215">
        <f>HYPERLINK("https://www.suredividend.com/sure-analysis-WU/","Western Union Company")</f>
        <v>0</v>
      </c>
      <c r="C215">
        <v>-0.022364126979641</v>
      </c>
      <c r="D215">
        <v>-0.163109073977771</v>
      </c>
      <c r="E215">
        <v>-0.244071092273576</v>
      </c>
      <c r="F215">
        <v>-0.189135351120797</v>
      </c>
      <c r="G215">
        <v>-0.287963286893174</v>
      </c>
      <c r="H215">
        <v>-0.298170883219488</v>
      </c>
      <c r="I215">
        <v>-0.123751155458194</v>
      </c>
    </row>
    <row r="216" spans="1:9">
      <c r="A216" s="1" t="s">
        <v>228</v>
      </c>
      <c r="B216">
        <f>HYPERLINK("https://www.suredividend.com/sure-analysis-XRX/","Xerox Holdings Corp")</f>
        <v>0</v>
      </c>
      <c r="C216">
        <v>-0.056882193679186</v>
      </c>
      <c r="D216">
        <v>0.09261186264308001</v>
      </c>
      <c r="E216">
        <v>-0.200943647501997</v>
      </c>
      <c r="F216">
        <v>-0.320548553045745</v>
      </c>
      <c r="G216">
        <v>-0.259206998730069</v>
      </c>
      <c r="H216">
        <v>-0.175782586024188</v>
      </c>
      <c r="I216">
        <v>-0.4558618851609461</v>
      </c>
    </row>
    <row r="217" spans="1:9">
      <c r="A217" s="1" t="s">
        <v>229</v>
      </c>
      <c r="B217">
        <f>HYPERLINK("https://www.suredividend.com/sure-analysis-BRMK/","Broadmark Realty Capital Inc")</f>
        <v>0</v>
      </c>
      <c r="C217">
        <v>-0.150878570727397</v>
      </c>
      <c r="D217">
        <v>-0.207028265851795</v>
      </c>
      <c r="E217">
        <v>-0.348022712426511</v>
      </c>
      <c r="F217">
        <v>-0.4010248361185481</v>
      </c>
      <c r="G217">
        <v>-0.4217463483114771</v>
      </c>
      <c r="H217">
        <v>-0.371860816944024</v>
      </c>
      <c r="I217">
        <v>-0.387567261399036</v>
      </c>
    </row>
    <row r="218" spans="1:9">
      <c r="A218" s="1" t="s">
        <v>230</v>
      </c>
      <c r="B218">
        <f>HYPERLINK("https://www.suredividend.com/sure-analysis-CRT/","Cross Timbers Royalty Trust")</f>
        <v>0</v>
      </c>
      <c r="C218">
        <v>0.082676244726922</v>
      </c>
      <c r="D218">
        <v>0.7622386139593651</v>
      </c>
      <c r="E218">
        <v>1.000155519651635</v>
      </c>
      <c r="F218">
        <v>1.19493694889542</v>
      </c>
      <c r="G218">
        <v>0.8129135831473431</v>
      </c>
      <c r="H218">
        <v>4.256226869196013</v>
      </c>
      <c r="I218">
        <v>1.61065689314914</v>
      </c>
    </row>
    <row r="219" spans="1:9">
      <c r="A219" s="1" t="s">
        <v>231</v>
      </c>
      <c r="B219">
        <f>HYPERLINK("https://www.suredividend.com/sure-analysis-DREUF/","Dream Industrial Real Estate Investment Trust")</f>
        <v>0</v>
      </c>
      <c r="C219">
        <v>-0.097995545657015</v>
      </c>
      <c r="D219">
        <v>-0.117647058823529</v>
      </c>
      <c r="E219">
        <v>-0.345718901453958</v>
      </c>
      <c r="F219">
        <v>-0.402919062361786</v>
      </c>
      <c r="G219">
        <v>-0.37062937062937</v>
      </c>
      <c r="H219">
        <v>-0.05594405594405601</v>
      </c>
      <c r="I219">
        <v>0.112545669312968</v>
      </c>
    </row>
    <row r="220" spans="1:9">
      <c r="A220" s="1" t="s">
        <v>232</v>
      </c>
      <c r="B220">
        <f>HYPERLINK("https://www.suredividend.com/sure-analysis-GAIN/","Gladstone Investment Corporation")</f>
        <v>0</v>
      </c>
      <c r="C220">
        <v>-0.12828947368421</v>
      </c>
      <c r="D220">
        <v>-0.123267572407741</v>
      </c>
      <c r="E220">
        <v>-0.213193054928032</v>
      </c>
      <c r="F220">
        <v>-0.246512260401406</v>
      </c>
      <c r="G220">
        <v>-0.06728694507781501</v>
      </c>
      <c r="H220">
        <v>0.55108792467235</v>
      </c>
      <c r="I220">
        <v>0.8806504366071151</v>
      </c>
    </row>
    <row r="221" spans="1:9">
      <c r="A221" s="1" t="s">
        <v>233</v>
      </c>
      <c r="B221">
        <f>HYPERLINK("https://www.suredividend.com/sure-analysis-GLAD/","Gladstone Capital Corp.")</f>
        <v>0</v>
      </c>
      <c r="C221">
        <v>-0.10116065722473</v>
      </c>
      <c r="D221">
        <v>-0.122109353763754</v>
      </c>
      <c r="E221">
        <v>-0.245674740484429</v>
      </c>
      <c r="F221">
        <v>-0.210981116027398</v>
      </c>
      <c r="G221">
        <v>-0.185708816196176</v>
      </c>
      <c r="H221">
        <v>0.312758750470455</v>
      </c>
      <c r="I221">
        <v>0.372752747079752</v>
      </c>
    </row>
    <row r="222" spans="1:9">
      <c r="A222" s="1" t="s">
        <v>234</v>
      </c>
      <c r="B222">
        <f>HYPERLINK("https://www.suredividend.com/sure-analysis-HRZN/","Horizon Technology Finance Corp")</f>
        <v>0</v>
      </c>
      <c r="C222">
        <v>-0.144039500745218</v>
      </c>
      <c r="D222">
        <v>-0.111472207576687</v>
      </c>
      <c r="E222">
        <v>-0.235175954170076</v>
      </c>
      <c r="F222">
        <v>-0.309241913158</v>
      </c>
      <c r="G222">
        <v>-0.3323851644034</v>
      </c>
      <c r="H222">
        <v>-0.036370453693288</v>
      </c>
      <c r="I222">
        <v>0.4661836437801291</v>
      </c>
    </row>
    <row r="223" spans="1:9">
      <c r="A223" s="1" t="s">
        <v>235</v>
      </c>
      <c r="B223">
        <f>HYPERLINK("https://www.suredividend.com/sure-analysis-MAIN/","Main Street Capital Corporation")</f>
        <v>0</v>
      </c>
      <c r="C223">
        <v>-0.146957843759124</v>
      </c>
      <c r="D223">
        <v>-0.121551916307666</v>
      </c>
      <c r="E223">
        <v>-0.146571175309238</v>
      </c>
      <c r="F223">
        <v>-0.200364307320595</v>
      </c>
      <c r="G223">
        <v>-0.126075643839078</v>
      </c>
      <c r="H223">
        <v>0.292485355137905</v>
      </c>
      <c r="I223">
        <v>0.211447445558145</v>
      </c>
    </row>
    <row r="224" spans="1:9">
      <c r="A224" s="1" t="s">
        <v>236</v>
      </c>
      <c r="B224">
        <f>HYPERLINK("https://www.suredividend.com/sure-analysis-OXSQ/","Oxford Square Capital Corp")</f>
        <v>0</v>
      </c>
      <c r="C224">
        <v>-0.152822092639454</v>
      </c>
      <c r="D224">
        <v>-0.120502569960022</v>
      </c>
      <c r="E224">
        <v>-0.210924089872671</v>
      </c>
      <c r="F224">
        <v>-0.182850472248753</v>
      </c>
      <c r="G224">
        <v>-0.166373453866349</v>
      </c>
      <c r="H224">
        <v>0.492320364358738</v>
      </c>
      <c r="I224">
        <v>-0.5090225084486381</v>
      </c>
    </row>
    <row r="225" spans="1:9">
      <c r="A225" s="1" t="s">
        <v>237</v>
      </c>
      <c r="B225">
        <f>HYPERLINK("https://www.suredividend.com/sure-analysis-PBA/","Pembina Pipeline Corporation")</f>
        <v>0</v>
      </c>
      <c r="C225">
        <v>-0.082922921993307</v>
      </c>
      <c r="D225">
        <v>-0.052115641891689</v>
      </c>
      <c r="E225">
        <v>-0.149220298095976</v>
      </c>
      <c r="F225">
        <v>0.08589945808118801</v>
      </c>
      <c r="G225">
        <v>0.05441586695674201</v>
      </c>
      <c r="H225">
        <v>0.687060883678219</v>
      </c>
      <c r="I225">
        <v>0.251787560559184</v>
      </c>
    </row>
    <row r="226" spans="1:9">
      <c r="A226" s="1" t="s">
        <v>238</v>
      </c>
      <c r="B226">
        <f>HYPERLINK("https://www.suredividend.com/sure-analysis-PFLT/","PennantPark Floating Rate Capital Ltd")</f>
        <v>0</v>
      </c>
      <c r="C226">
        <v>-0.168679716784673</v>
      </c>
      <c r="D226">
        <v>-0.137715031234069</v>
      </c>
      <c r="E226">
        <v>-0.23144454541254</v>
      </c>
      <c r="F226">
        <v>-0.157557084370911</v>
      </c>
      <c r="G226">
        <v>-0.162793819103065</v>
      </c>
      <c r="H226">
        <v>0.398640599817812</v>
      </c>
      <c r="I226">
        <v>0.08042567472475101</v>
      </c>
    </row>
    <row r="227" spans="1:9">
      <c r="A227" s="1" t="s">
        <v>239</v>
      </c>
      <c r="B227">
        <f>HYPERLINK("https://www.suredividend.com/sure-analysis-PRT/","PermRock Royalty Trust")</f>
        <v>0</v>
      </c>
      <c r="C227">
        <v>-0.069107875987786</v>
      </c>
      <c r="D227">
        <v>0.089123483054362</v>
      </c>
      <c r="E227">
        <v>-0.035556450752952</v>
      </c>
      <c r="F227">
        <v>0.265625971764413</v>
      </c>
      <c r="G227">
        <v>0.339851529965598</v>
      </c>
      <c r="H227">
        <v>4.665761815271107</v>
      </c>
      <c r="I227">
        <v>-0.203257443767985</v>
      </c>
    </row>
    <row r="228" spans="1:9">
      <c r="A228" s="1" t="s">
        <v>240</v>
      </c>
      <c r="B228">
        <f>HYPERLINK("https://www.suredividend.com/sure-analysis-PSEC/","Prospect Capital Corp")</f>
        <v>0</v>
      </c>
      <c r="C228">
        <v>-0.08672042126049001</v>
      </c>
      <c r="D228">
        <v>-0.05578790671297901</v>
      </c>
      <c r="E228">
        <v>-0.150412674924417</v>
      </c>
      <c r="F228">
        <v>-0.150271759932634</v>
      </c>
      <c r="G228">
        <v>-0.08098635278532801</v>
      </c>
      <c r="H228">
        <v>0.5461404526987811</v>
      </c>
      <c r="I228">
        <v>0.6909561773218911</v>
      </c>
    </row>
    <row r="229" spans="1:9">
      <c r="A229" s="1" t="s">
        <v>241</v>
      </c>
      <c r="B229">
        <f>HYPERLINK("https://www.suredividend.com/sure-analysis-SBR/","Sabine Royalty Trust")</f>
        <v>0</v>
      </c>
      <c r="C229">
        <v>0.09536074180764101</v>
      </c>
      <c r="D229">
        <v>0.5493714212888361</v>
      </c>
      <c r="E229">
        <v>0.482049093964699</v>
      </c>
      <c r="F229">
        <v>1.240104450463683</v>
      </c>
      <c r="G229">
        <v>1.23747761865073</v>
      </c>
      <c r="H229">
        <v>2.462023514096253</v>
      </c>
      <c r="I229">
        <v>2.165380924395378</v>
      </c>
    </row>
  </sheetData>
  <autoFilter ref="A1:I229"/>
  <conditionalFormatting sqref="A1:I1">
    <cfRule type="cellIs" dxfId="8" priority="10" operator="notEqual">
      <formula>-13.345</formula>
    </cfRule>
  </conditionalFormatting>
  <conditionalFormatting sqref="A2:A229">
    <cfRule type="cellIs" dxfId="0" priority="1" operator="notEqual">
      <formula>"None"</formula>
    </cfRule>
  </conditionalFormatting>
  <conditionalFormatting sqref="B2:B229">
    <cfRule type="cellIs" dxfId="0" priority="2" operator="notEqual">
      <formula>"None"</formula>
    </cfRule>
  </conditionalFormatting>
  <conditionalFormatting sqref="C2:C229">
    <cfRule type="cellIs" dxfId="3" priority="3" operator="notEqual">
      <formula>"None"</formula>
    </cfRule>
  </conditionalFormatting>
  <conditionalFormatting sqref="D2:D229">
    <cfRule type="cellIs" dxfId="3" priority="4" operator="notEqual">
      <formula>"None"</formula>
    </cfRule>
  </conditionalFormatting>
  <conditionalFormatting sqref="E2:E229">
    <cfRule type="cellIs" dxfId="3" priority="5" operator="notEqual">
      <formula>"None"</formula>
    </cfRule>
  </conditionalFormatting>
  <conditionalFormatting sqref="F2:F229">
    <cfRule type="cellIs" dxfId="3" priority="6" operator="notEqual">
      <formula>"None"</formula>
    </cfRule>
  </conditionalFormatting>
  <conditionalFormatting sqref="G2:G229">
    <cfRule type="cellIs" dxfId="3" priority="7" operator="notEqual">
      <formula>"None"</formula>
    </cfRule>
  </conditionalFormatting>
  <conditionalFormatting sqref="H2:H229">
    <cfRule type="cellIs" dxfId="3" priority="8" operator="notEqual">
      <formula>"None"</formula>
    </cfRule>
  </conditionalFormatting>
  <conditionalFormatting sqref="I2:I229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261</v>
      </c>
      <c r="B1" s="1"/>
    </row>
    <row r="2" spans="1:2">
      <c r="A2" s="1" t="s">
        <v>262</v>
      </c>
    </row>
    <row r="3" spans="1:2">
      <c r="A3" s="1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2022-10-07T12:30:55Z</dcterms:created>
  <dcterms:modified xsi:type="dcterms:W3CDTF">2022-10-07T12:30:55Z</dcterms:modified>
</cp:coreProperties>
</file>