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any\FinanceProgramming\Projects\Finance\data\"/>
    </mc:Choice>
  </mc:AlternateContent>
  <xr:revisionPtr revIDLastSave="0" documentId="13_ncr:1_{74B7BDE1-916E-4A14-9156-65124A3869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Characteristics!$A$1:$O$65</definedName>
    <definedName name="_xlnm._FilterDatabase" localSheetId="1" hidden="1">Performance!$A$1:$I$65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" i="2" l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5" i="1"/>
  <c r="B51" i="1"/>
  <c r="B57" i="1"/>
  <c r="B56" i="1"/>
  <c r="B65" i="1"/>
  <c r="B64" i="1"/>
  <c r="B16" i="1"/>
  <c r="B2" i="1"/>
  <c r="B63" i="1"/>
  <c r="B62" i="1"/>
  <c r="B53" i="1"/>
  <c r="B61" i="1"/>
  <c r="B22" i="1"/>
  <c r="B50" i="1"/>
  <c r="B60" i="1"/>
  <c r="B8" i="1"/>
  <c r="B59" i="1"/>
  <c r="B58" i="1"/>
  <c r="B12" i="1"/>
  <c r="B25" i="1"/>
  <c r="B7" i="1"/>
  <c r="B5" i="1"/>
  <c r="B20" i="1"/>
  <c r="B46" i="1"/>
  <c r="B11" i="1"/>
  <c r="B4" i="1"/>
  <c r="B32" i="1"/>
  <c r="B18" i="1"/>
  <c r="B28" i="1"/>
  <c r="B13" i="1"/>
  <c r="B40" i="1"/>
  <c r="B35" i="1"/>
  <c r="B34" i="1"/>
  <c r="B49" i="1"/>
  <c r="B3" i="1"/>
  <c r="B26" i="1"/>
  <c r="B33" i="1"/>
  <c r="B19" i="1"/>
  <c r="B39" i="1"/>
  <c r="B45" i="1"/>
  <c r="B54" i="1"/>
  <c r="B15" i="1"/>
  <c r="B37" i="1"/>
  <c r="B23" i="1"/>
  <c r="B31" i="1"/>
  <c r="B44" i="1"/>
  <c r="B48" i="1"/>
  <c r="B17" i="1"/>
  <c r="B42" i="1"/>
  <c r="B10" i="1"/>
  <c r="B9" i="1"/>
  <c r="B43" i="1"/>
  <c r="B27" i="1"/>
  <c r="B38" i="1"/>
  <c r="B29" i="1"/>
  <c r="B30" i="1"/>
  <c r="B6" i="1"/>
  <c r="B14" i="1"/>
  <c r="B41" i="1"/>
  <c r="B52" i="1"/>
  <c r="B24" i="1"/>
  <c r="B36" i="1"/>
  <c r="B47" i="1"/>
  <c r="B21" i="1"/>
</calcChain>
</file>

<file path=xl/sharedStrings.xml><?xml version="1.0" encoding="utf-8"?>
<sst xmlns="http://schemas.openxmlformats.org/spreadsheetml/2006/main" count="233" uniqueCount="95">
  <si>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</si>
  <si>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</si>
  <si>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</si>
  <si>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</si>
  <si>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</si>
  <si>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</si>
  <si>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</si>
  <si>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</si>
  <si>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</si>
  <si>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</si>
  <si>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</si>
  <si>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</si>
  <si>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</si>
  <si>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</si>
  <si>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ETR</t>
  </si>
  <si>
    <t>ATO</t>
  </si>
  <si>
    <t>WEC</t>
  </si>
  <si>
    <t>ED</t>
  </si>
  <si>
    <t>NEE</t>
  </si>
  <si>
    <t>XEL</t>
  </si>
  <si>
    <t>SO</t>
  </si>
  <si>
    <t>EIX</t>
  </si>
  <si>
    <t>PPL</t>
  </si>
  <si>
    <t>BKH</t>
  </si>
  <si>
    <t>DTE</t>
  </si>
  <si>
    <t>AEP</t>
  </si>
  <si>
    <t>SRE</t>
  </si>
  <si>
    <t>DUK</t>
  </si>
  <si>
    <t>UGI</t>
  </si>
  <si>
    <t>MDU</t>
  </si>
  <si>
    <t>D</t>
  </si>
  <si>
    <t>CNP</t>
  </si>
  <si>
    <t>NFG</t>
  </si>
  <si>
    <t>EXC</t>
  </si>
  <si>
    <t>PEG</t>
  </si>
  <si>
    <t>ES</t>
  </si>
  <si>
    <t>FE</t>
  </si>
  <si>
    <t>AWK</t>
  </si>
  <si>
    <t>AEE</t>
  </si>
  <si>
    <t>CMS</t>
  </si>
  <si>
    <t>EVRG</t>
  </si>
  <si>
    <t>LNT</t>
  </si>
  <si>
    <t>NI</t>
  </si>
  <si>
    <t>PNW</t>
  </si>
  <si>
    <t>AES</t>
  </si>
  <si>
    <t>NRG</t>
  </si>
  <si>
    <t>VST</t>
  </si>
  <si>
    <t>IDA</t>
  </si>
  <si>
    <t>POR</t>
  </si>
  <si>
    <t>SWX</t>
  </si>
  <si>
    <t>HE</t>
  </si>
  <si>
    <t>OGS</t>
  </si>
  <si>
    <t>ALE</t>
  </si>
  <si>
    <t>SR</t>
  </si>
  <si>
    <t>PNM</t>
  </si>
  <si>
    <t>NJR</t>
  </si>
  <si>
    <t>NWE</t>
  </si>
  <si>
    <t>AVA</t>
  </si>
  <si>
    <t>SJI</t>
  </si>
  <si>
    <t>AGR</t>
  </si>
  <si>
    <t>EE</t>
  </si>
  <si>
    <t>NG</t>
  </si>
  <si>
    <t>FTS</t>
  </si>
  <si>
    <t>SRG</t>
  </si>
  <si>
    <t>APA</t>
  </si>
  <si>
    <t>TRN</t>
  </si>
  <si>
    <t>REE</t>
  </si>
  <si>
    <t>ENIA</t>
  </si>
  <si>
    <t>SEV</t>
  </si>
  <si>
    <t>SVT</t>
  </si>
  <si>
    <t>EDF</t>
  </si>
  <si>
    <t>CNA</t>
  </si>
  <si>
    <t>CIG</t>
  </si>
  <si>
    <t>ENIC</t>
  </si>
  <si>
    <t>AWR</t>
  </si>
  <si>
    <t>CWT</t>
  </si>
  <si>
    <t>SJW</t>
  </si>
  <si>
    <t>YORW</t>
  </si>
  <si>
    <t>Utilities</t>
  </si>
  <si>
    <t>Basic Materials</t>
  </si>
  <si>
    <t>Energy</t>
  </si>
  <si>
    <t>Real Estate</t>
  </si>
  <si>
    <t>Industrials</t>
  </si>
  <si>
    <t>N/A</t>
  </si>
  <si>
    <t>Financial Services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</si>
  <si>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</si>
  <si>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</si>
  <si>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</si>
  <si>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</si>
  <si>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</si>
  <si>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</si>
  <si>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</si>
  <si>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</si>
  <si>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</si>
  <si>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2022-10-11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</si>
</sst>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5"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\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RowHeight="14.4" x14ac:dyDescent="0.3"/>
  <cols>
    <col min="1" max="1" width="25.6640625" customWidth="1"/>
    <col min="2" max="2" width="45.6640625" customWidth="1"/>
    <col min="3" max="3" width="25.6640625" customWidth="1"/>
    <col min="4" max="4" width="10.6640625" customWidth="1"/>
    <col min="5" max="5" width="18.6640625" customWidth="1"/>
    <col min="6" max="6" width="25.6640625" customWidth="1"/>
    <col min="7" max="7" width="34.6640625" customWidth="1"/>
    <col min="8" max="10" width="22.6640625" customWidth="1"/>
    <col min="11" max="11" width="20.6640625" customWidth="1"/>
    <col min="12" max="15" width="15.6640625" customWidth="1"/>
  </cols>
  <sheetData>
    <row r="1" spans="1:14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 t="s">
        <v>70</v>
      </c>
      <c r="B2" t="str">
        <f>HYPERLINK("https://www.suredividend.com/sure-analysis-research-database/","Virtus Stone Harbor Emerging Markets Income Fund")</f>
        <v>Virtus Stone Harbor Emerging Markets Income Fund</v>
      </c>
      <c r="D2">
        <v>3.5893000000000002</v>
      </c>
      <c r="E2">
        <v>0.18788237096930499</v>
      </c>
      <c r="F2">
        <v>0</v>
      </c>
      <c r="G2">
        <v>-5.5912488705098018E-2</v>
      </c>
      <c r="H2">
        <v>0.67436619412012611</v>
      </c>
      <c r="I2">
        <v>61.225665999999997</v>
      </c>
      <c r="J2">
        <v>0</v>
      </c>
      <c r="K2" t="s">
        <v>83</v>
      </c>
      <c r="L2">
        <v>0.65443017758428101</v>
      </c>
      <c r="M2">
        <v>6.81</v>
      </c>
      <c r="N2">
        <v>3.51</v>
      </c>
    </row>
    <row r="3" spans="1:14" x14ac:dyDescent="0.3">
      <c r="A3" s="1" t="s">
        <v>43</v>
      </c>
      <c r="B3" t="str">
        <f>HYPERLINK("https://www.suredividend.com/sure-analysis-PNW/","Pinnacle West Capital Corp.")</f>
        <v>Pinnacle West Capital Corp.</v>
      </c>
      <c r="C3" t="s">
        <v>78</v>
      </c>
      <c r="D3">
        <v>61.19</v>
      </c>
      <c r="E3">
        <v>5.5891485536852428E-2</v>
      </c>
      <c r="F3">
        <v>2.409638554216853E-2</v>
      </c>
      <c r="G3">
        <v>4.1086522303710897E-2</v>
      </c>
      <c r="H3">
        <v>3.3414501463700108</v>
      </c>
      <c r="I3">
        <v>6917.1392299999998</v>
      </c>
      <c r="J3">
        <v>12.607562617661531</v>
      </c>
      <c r="K3">
        <v>0.69038226164669658</v>
      </c>
      <c r="L3">
        <v>0.40843644507342097</v>
      </c>
      <c r="M3">
        <v>78.67</v>
      </c>
      <c r="N3">
        <v>59.83</v>
      </c>
    </row>
    <row r="4" spans="1:14" x14ac:dyDescent="0.3">
      <c r="A4" s="1" t="s">
        <v>52</v>
      </c>
      <c r="B4" t="str">
        <f>HYPERLINK("https://www.suredividend.com/sure-analysis-ALE/","Allete, Inc.")</f>
        <v>Allete, Inc.</v>
      </c>
      <c r="C4" t="s">
        <v>78</v>
      </c>
      <c r="D4">
        <v>48.18</v>
      </c>
      <c r="E4">
        <v>5.3964300539643011E-2</v>
      </c>
      <c r="F4">
        <v>3.1746031746031862E-2</v>
      </c>
      <c r="G4">
        <v>3.9709267092166163E-2</v>
      </c>
      <c r="H4">
        <v>2.539352351397262</v>
      </c>
      <c r="I4">
        <v>2749.7273700000001</v>
      </c>
      <c r="J4">
        <v>14.2178250778697</v>
      </c>
      <c r="K4">
        <v>0.70537565316590611</v>
      </c>
      <c r="L4">
        <v>0.48006195528891599</v>
      </c>
      <c r="M4">
        <v>66.989999999999995</v>
      </c>
      <c r="N4">
        <v>47.95</v>
      </c>
    </row>
    <row r="5" spans="1:14" x14ac:dyDescent="0.3">
      <c r="A5" s="1" t="s">
        <v>56</v>
      </c>
      <c r="B5" t="str">
        <f>HYPERLINK("https://www.suredividend.com/sure-analysis-NWE/","Northwestern Corp.")</f>
        <v>Northwestern Corp.</v>
      </c>
      <c r="C5" t="s">
        <v>78</v>
      </c>
      <c r="D5">
        <v>49.48</v>
      </c>
      <c r="E5">
        <v>5.092966855295069E-2</v>
      </c>
      <c r="F5">
        <v>1.6129032258064498E-2</v>
      </c>
      <c r="G5">
        <v>3.7137289336648172E-2</v>
      </c>
      <c r="H5">
        <v>2.4682426382899472</v>
      </c>
      <c r="I5">
        <v>2778.304474</v>
      </c>
      <c r="J5">
        <v>15.837292074241279</v>
      </c>
      <c r="K5">
        <v>0.75945927331998375</v>
      </c>
      <c r="L5">
        <v>0.31749123240961802</v>
      </c>
      <c r="M5">
        <v>61.64</v>
      </c>
      <c r="N5">
        <v>49.05</v>
      </c>
    </row>
    <row r="6" spans="1:14" x14ac:dyDescent="0.3">
      <c r="A6" s="1" t="s">
        <v>21</v>
      </c>
      <c r="B6" t="str">
        <f>HYPERLINK("https://www.suredividend.com/sure-analysis-EIX/","Edison International")</f>
        <v>Edison International</v>
      </c>
      <c r="C6" t="s">
        <v>78</v>
      </c>
      <c r="D6">
        <v>57.85</v>
      </c>
      <c r="E6">
        <v>4.8401037165082102E-2</v>
      </c>
      <c r="F6">
        <v>5.660377358490587E-2</v>
      </c>
      <c r="G6">
        <v>2.9599998046573761E-2</v>
      </c>
      <c r="H6">
        <v>2.7538340695207619</v>
      </c>
      <c r="I6">
        <v>22065.840332</v>
      </c>
      <c r="J6">
        <v>43.52236751923077</v>
      </c>
      <c r="K6">
        <v>2.0705519319704981</v>
      </c>
      <c r="L6">
        <v>0.54856382846208906</v>
      </c>
      <c r="M6">
        <v>71.739999999999995</v>
      </c>
      <c r="N6">
        <v>53.03</v>
      </c>
    </row>
    <row r="7" spans="1:14" x14ac:dyDescent="0.3">
      <c r="A7" s="1" t="s">
        <v>57</v>
      </c>
      <c r="B7" t="str">
        <f>HYPERLINK("https://www.suredividend.com/sure-analysis-AVA/","Avista Corp.")</f>
        <v>Avista Corp.</v>
      </c>
      <c r="C7" t="s">
        <v>78</v>
      </c>
      <c r="D7">
        <v>36.909999999999997</v>
      </c>
      <c r="E7">
        <v>4.7683554592251418E-2</v>
      </c>
      <c r="F7">
        <v>4.1420118343195263E-2</v>
      </c>
      <c r="G7">
        <v>4.2402216277297899E-2</v>
      </c>
      <c r="H7">
        <v>1.716954324803766</v>
      </c>
      <c r="I7">
        <v>2693.5864959999999</v>
      </c>
      <c r="J7">
        <v>18.1678694718773</v>
      </c>
      <c r="K7">
        <v>0.82944653372162613</v>
      </c>
      <c r="L7">
        <v>0.291314020587779</v>
      </c>
      <c r="M7">
        <v>45.98</v>
      </c>
      <c r="N7">
        <v>36.32</v>
      </c>
    </row>
    <row r="8" spans="1:14" x14ac:dyDescent="0.3">
      <c r="A8" s="1" t="s">
        <v>62</v>
      </c>
      <c r="B8" t="str">
        <f>HYPERLINK("https://www.suredividend.com/sure-analysis-FTS/","Fortis Inc.")</f>
        <v>Fortis Inc.</v>
      </c>
      <c r="C8" t="s">
        <v>78</v>
      </c>
      <c r="D8">
        <v>36.630000000000003</v>
      </c>
      <c r="E8">
        <v>4.5318045318045307E-2</v>
      </c>
      <c r="F8">
        <v>0.35519203197746602</v>
      </c>
      <c r="G8">
        <v>9.9986694130343556E-2</v>
      </c>
      <c r="H8">
        <v>2.112222431028751</v>
      </c>
      <c r="I8">
        <v>17534.503563999999</v>
      </c>
      <c r="J8">
        <v>0</v>
      </c>
      <c r="K8" t="s">
        <v>83</v>
      </c>
      <c r="L8">
        <v>0.270482000590685</v>
      </c>
      <c r="M8">
        <v>50.77</v>
      </c>
      <c r="N8">
        <v>36.56</v>
      </c>
    </row>
    <row r="9" spans="1:14" x14ac:dyDescent="0.3">
      <c r="A9" s="1" t="s">
        <v>27</v>
      </c>
      <c r="B9" t="str">
        <f>HYPERLINK("https://www.suredividend.com/sure-analysis-DUK/","Duke Energy Corp.")</f>
        <v>Duke Energy Corp.</v>
      </c>
      <c r="C9" t="s">
        <v>78</v>
      </c>
      <c r="D9">
        <v>89.15</v>
      </c>
      <c r="E9">
        <v>4.5092540661805937E-2</v>
      </c>
      <c r="F9">
        <v>2.0304568527918621E-2</v>
      </c>
      <c r="G9">
        <v>2.4602027716588371E-2</v>
      </c>
      <c r="H9">
        <v>3.9059478395461462</v>
      </c>
      <c r="I9">
        <v>68636.627970000001</v>
      </c>
      <c r="J9">
        <v>18.014862984330708</v>
      </c>
      <c r="K9">
        <v>0.78908037162548406</v>
      </c>
      <c r="L9">
        <v>0.34280497152199402</v>
      </c>
      <c r="M9">
        <v>114.23</v>
      </c>
      <c r="N9">
        <v>88.59</v>
      </c>
    </row>
    <row r="10" spans="1:14" x14ac:dyDescent="0.3">
      <c r="A10" s="1" t="s">
        <v>28</v>
      </c>
      <c r="B10" t="str">
        <f>HYPERLINK("https://www.suredividend.com/sure-analysis-UGI/","UGI Corp.")</f>
        <v>UGI Corp.</v>
      </c>
      <c r="C10" t="s">
        <v>78</v>
      </c>
      <c r="D10">
        <v>32.6</v>
      </c>
      <c r="E10">
        <v>4.4171779141104289E-2</v>
      </c>
      <c r="F10">
        <v>4.3478260869565188E-2</v>
      </c>
      <c r="G10">
        <v>7.5653756932570149E-2</v>
      </c>
      <c r="H10">
        <v>1.3906125756131931</v>
      </c>
      <c r="I10">
        <v>6845.7877090000002</v>
      </c>
      <c r="J10">
        <v>5.0559731970457902</v>
      </c>
      <c r="K10">
        <v>0.2193395229673806</v>
      </c>
      <c r="L10">
        <v>0.68847430477070704</v>
      </c>
      <c r="M10">
        <v>45.71</v>
      </c>
      <c r="N10">
        <v>32.03</v>
      </c>
    </row>
    <row r="11" spans="1:14" x14ac:dyDescent="0.3">
      <c r="A11" s="1" t="s">
        <v>53</v>
      </c>
      <c r="B11" t="str">
        <f>HYPERLINK("https://www.suredividend.com/sure-analysis-SR/","Spire Inc.")</f>
        <v>Spire Inc.</v>
      </c>
      <c r="C11" t="s">
        <v>78</v>
      </c>
      <c r="D11">
        <v>62.04</v>
      </c>
      <c r="E11">
        <v>4.4165054803352678E-2</v>
      </c>
      <c r="F11">
        <v>5.3846153846153877E-2</v>
      </c>
      <c r="G11">
        <v>4.0192238555742943E-2</v>
      </c>
      <c r="H11">
        <v>2.7011000219171279</v>
      </c>
      <c r="I11">
        <v>3256.6518850000002</v>
      </c>
      <c r="J11">
        <v>16.042620123546801</v>
      </c>
      <c r="K11">
        <v>0.69081841992765414</v>
      </c>
      <c r="L11">
        <v>0.350970269528111</v>
      </c>
      <c r="M11">
        <v>77.77</v>
      </c>
      <c r="N11">
        <v>57.29</v>
      </c>
    </row>
    <row r="12" spans="1:14" x14ac:dyDescent="0.3">
      <c r="A12" s="1" t="s">
        <v>59</v>
      </c>
      <c r="B12" t="str">
        <f>HYPERLINK("https://www.suredividend.com/sure-analysis-research-database/","Avangrid Inc")</f>
        <v>Avangrid Inc</v>
      </c>
      <c r="C12" t="s">
        <v>78</v>
      </c>
      <c r="D12">
        <v>39.43</v>
      </c>
      <c r="E12">
        <v>4.4026612799627003E-2</v>
      </c>
      <c r="F12">
        <v>0</v>
      </c>
      <c r="G12">
        <v>3.6765697963165871E-3</v>
      </c>
      <c r="H12">
        <v>1.7359693426893199</v>
      </c>
      <c r="I12">
        <v>15244.593428</v>
      </c>
      <c r="J12">
        <v>16.863488305674782</v>
      </c>
      <c r="K12">
        <v>0.74505122003833468</v>
      </c>
      <c r="L12">
        <v>0.37599166983179999</v>
      </c>
      <c r="M12">
        <v>51.37</v>
      </c>
      <c r="N12">
        <v>39.299999999999997</v>
      </c>
    </row>
    <row r="13" spans="1:14" x14ac:dyDescent="0.3">
      <c r="A13" s="1" t="s">
        <v>48</v>
      </c>
      <c r="B13" t="str">
        <f>HYPERLINK("https://www.suredividend.com/sure-analysis-POR/","Portland General Electric Co")</f>
        <v>Portland General Electric Co</v>
      </c>
      <c r="C13" t="s">
        <v>78</v>
      </c>
      <c r="D13">
        <v>42.17</v>
      </c>
      <c r="E13">
        <v>4.292150818117145E-2</v>
      </c>
      <c r="F13">
        <v>5.232558139534893E-2</v>
      </c>
      <c r="G13">
        <v>5.883413386416847E-2</v>
      </c>
      <c r="H13">
        <v>1.7415881994221469</v>
      </c>
      <c r="I13">
        <v>3763.3708580000002</v>
      </c>
      <c r="J13">
        <v>15.68071190829167</v>
      </c>
      <c r="K13">
        <v>0.64984634306796518</v>
      </c>
      <c r="L13">
        <v>0.38486058528269002</v>
      </c>
      <c r="M13">
        <v>55.97</v>
      </c>
      <c r="N13">
        <v>42.04</v>
      </c>
    </row>
    <row r="14" spans="1:14" x14ac:dyDescent="0.3">
      <c r="A14" s="1" t="s">
        <v>20</v>
      </c>
      <c r="B14" t="str">
        <f>HYPERLINK("https://www.suredividend.com/sure-analysis-SO/","Southern Company")</f>
        <v>Southern Company</v>
      </c>
      <c r="C14" t="s">
        <v>78</v>
      </c>
      <c r="D14">
        <v>63.99</v>
      </c>
      <c r="E14">
        <v>4.250664166275981E-2</v>
      </c>
      <c r="F14">
        <v>3.030303030303028E-2</v>
      </c>
      <c r="G14">
        <v>3.2324379535307868E-2</v>
      </c>
      <c r="H14">
        <v>2.6439277469855851</v>
      </c>
      <c r="I14">
        <v>68021.454467000003</v>
      </c>
      <c r="J14">
        <v>22.486431228694212</v>
      </c>
      <c r="K14">
        <v>0.93425008727405834</v>
      </c>
      <c r="L14">
        <v>0.37855525806344797</v>
      </c>
      <c r="M14">
        <v>80.569999999999993</v>
      </c>
      <c r="N14">
        <v>59.17</v>
      </c>
    </row>
    <row r="15" spans="1:14" x14ac:dyDescent="0.3">
      <c r="A15" s="1" t="s">
        <v>36</v>
      </c>
      <c r="B15" t="str">
        <f>HYPERLINK("https://www.suredividend.com/sure-analysis-FE/","Firstenergy Corp.")</f>
        <v>Firstenergy Corp.</v>
      </c>
      <c r="C15" t="s">
        <v>78</v>
      </c>
      <c r="D15">
        <v>36.799999999999997</v>
      </c>
      <c r="E15">
        <v>4.2391304347826092E-2</v>
      </c>
      <c r="F15">
        <v>0</v>
      </c>
      <c r="G15">
        <v>1.6137364741595661E-2</v>
      </c>
      <c r="H15">
        <v>1.5380148515857379</v>
      </c>
      <c r="I15">
        <v>21027.346487999999</v>
      </c>
      <c r="J15">
        <v>15.348428093430661</v>
      </c>
      <c r="K15">
        <v>0.62776116391254599</v>
      </c>
      <c r="L15">
        <v>0.42778138764238599</v>
      </c>
      <c r="M15">
        <v>47.93</v>
      </c>
      <c r="N15">
        <v>34.1</v>
      </c>
    </row>
    <row r="16" spans="1:14" x14ac:dyDescent="0.3">
      <c r="A16" s="1" t="s">
        <v>71</v>
      </c>
      <c r="B16" t="str">
        <f>HYPERLINK("https://www.suredividend.com/sure-analysis-CNA/","CNA Financial Corp.")</f>
        <v>CNA Financial Corp.</v>
      </c>
      <c r="C16" t="s">
        <v>84</v>
      </c>
      <c r="D16">
        <v>37.880000000000003</v>
      </c>
      <c r="E16">
        <v>4.2238648363252383E-2</v>
      </c>
      <c r="F16">
        <v>5.2631578947368363E-2</v>
      </c>
      <c r="G16">
        <v>2.7066087089351761E-2</v>
      </c>
      <c r="H16">
        <v>1.5584810904075419</v>
      </c>
      <c r="I16">
        <v>10277.572356999999</v>
      </c>
      <c r="J16">
        <v>9.8822811121538461</v>
      </c>
      <c r="K16">
        <v>0.40905015496260938</v>
      </c>
      <c r="L16">
        <v>0.64638951792109101</v>
      </c>
      <c r="M16">
        <v>49.39</v>
      </c>
      <c r="N16">
        <v>35.9</v>
      </c>
    </row>
    <row r="17" spans="1:14" x14ac:dyDescent="0.3">
      <c r="A17" s="1" t="s">
        <v>30</v>
      </c>
      <c r="B17" t="str">
        <f>HYPERLINK("https://www.suredividend.com/sure-analysis-D/","Dominion Energy Inc")</f>
        <v>Dominion Energy Inc</v>
      </c>
      <c r="C17" t="s">
        <v>78</v>
      </c>
      <c r="D17">
        <v>64.5</v>
      </c>
      <c r="E17">
        <v>4.13953488372093E-2</v>
      </c>
      <c r="F17">
        <v>5.9523809523809527E-2</v>
      </c>
      <c r="G17">
        <v>-2.8165955213101831E-2</v>
      </c>
      <c r="H17">
        <v>2.6010418665300121</v>
      </c>
      <c r="I17">
        <v>53696.430407</v>
      </c>
      <c r="J17">
        <v>33.686593730552069</v>
      </c>
      <c r="K17">
        <v>1.333867623861545</v>
      </c>
      <c r="L17">
        <v>0.38604685890750501</v>
      </c>
      <c r="M17">
        <v>87.35</v>
      </c>
      <c r="N17">
        <v>64.040000000000006</v>
      </c>
    </row>
    <row r="18" spans="1:14" x14ac:dyDescent="0.3">
      <c r="A18" s="1" t="s">
        <v>50</v>
      </c>
      <c r="B18" t="str">
        <f>HYPERLINK("https://www.suredividend.com/sure-analysis-HE/","Hawaiian Electric Industries, Inc.")</f>
        <v>Hawaiian Electric Industries, Inc.</v>
      </c>
      <c r="C18" t="s">
        <v>78</v>
      </c>
      <c r="D18">
        <v>34.04</v>
      </c>
      <c r="E18">
        <v>4.1128084606345483E-2</v>
      </c>
      <c r="F18">
        <v>2.941176470588247E-2</v>
      </c>
      <c r="G18">
        <v>2.4569138363080611E-2</v>
      </c>
      <c r="H18">
        <v>1.3731861770324589</v>
      </c>
      <c r="I18">
        <v>3726.3279259999999</v>
      </c>
      <c r="J18">
        <v>15.54943134699805</v>
      </c>
      <c r="K18">
        <v>0.62702565161299495</v>
      </c>
      <c r="L18">
        <v>0.42603750562298698</v>
      </c>
      <c r="M18">
        <v>44</v>
      </c>
      <c r="N18">
        <v>33.520000000000003</v>
      </c>
    </row>
    <row r="19" spans="1:14" x14ac:dyDescent="0.3">
      <c r="A19" s="1" t="s">
        <v>40</v>
      </c>
      <c r="B19" t="str">
        <f>HYPERLINK("https://www.suredividend.com/sure-analysis-EVRG/","Evergy Inc")</f>
        <v>Evergy Inc</v>
      </c>
      <c r="C19" t="s">
        <v>78</v>
      </c>
      <c r="D19">
        <v>57.42</v>
      </c>
      <c r="E19">
        <v>3.9881574364332983E-2</v>
      </c>
      <c r="H19">
        <v>2.261315931734273</v>
      </c>
      <c r="I19">
        <v>13179.153183</v>
      </c>
      <c r="J19">
        <v>16.07605901754086</v>
      </c>
      <c r="K19">
        <v>0.63520110441973965</v>
      </c>
      <c r="L19">
        <v>0.45711126430696303</v>
      </c>
      <c r="M19">
        <v>71.92</v>
      </c>
      <c r="N19">
        <v>56.67</v>
      </c>
    </row>
    <row r="20" spans="1:14" x14ac:dyDescent="0.3">
      <c r="A20" s="1" t="s">
        <v>55</v>
      </c>
      <c r="B20" t="str">
        <f>HYPERLINK("https://www.suredividend.com/sure-analysis-NJR/","New Jersey Resources Corporation")</f>
        <v>New Jersey Resources Corporation</v>
      </c>
      <c r="C20" t="s">
        <v>78</v>
      </c>
      <c r="D20">
        <v>39.28</v>
      </c>
      <c r="E20">
        <v>3.9714867617107942E-2</v>
      </c>
      <c r="F20">
        <v>7.5862068965517171E-2</v>
      </c>
      <c r="G20">
        <v>7.4334741612167798E-2</v>
      </c>
      <c r="H20">
        <v>1.4590039234845209</v>
      </c>
      <c r="I20">
        <v>3779.850688</v>
      </c>
      <c r="J20">
        <v>17.238575288757541</v>
      </c>
      <c r="K20">
        <v>0.64273300594031757</v>
      </c>
      <c r="L20">
        <v>0.46304148511917298</v>
      </c>
      <c r="M20">
        <v>47.01</v>
      </c>
      <c r="N20">
        <v>35.520000000000003</v>
      </c>
    </row>
    <row r="21" spans="1:14" x14ac:dyDescent="0.3">
      <c r="A21" s="1" t="s">
        <v>14</v>
      </c>
      <c r="B21" t="str">
        <f>HYPERLINK("https://www.suredividend.com/sure-analysis-ETR/","Entergy Corp.")</f>
        <v>Entergy Corp.</v>
      </c>
      <c r="C21" t="s">
        <v>78</v>
      </c>
      <c r="D21">
        <v>102.23</v>
      </c>
      <c r="E21">
        <v>3.9518732270370727E-2</v>
      </c>
      <c r="F21">
        <v>6.315789473684208E-2</v>
      </c>
      <c r="G21">
        <v>2.5619509392392329E-2</v>
      </c>
      <c r="H21">
        <v>3.988229240857017</v>
      </c>
      <c r="I21">
        <v>20795.421629</v>
      </c>
      <c r="J21">
        <v>16.961952513083151</v>
      </c>
      <c r="K21">
        <v>0.66249655163737831</v>
      </c>
      <c r="L21">
        <v>0.45070755473023999</v>
      </c>
      <c r="M21">
        <v>124.66</v>
      </c>
      <c r="N21">
        <v>96.71</v>
      </c>
    </row>
    <row r="22" spans="1:14" x14ac:dyDescent="0.3">
      <c r="A22" s="1" t="s">
        <v>65</v>
      </c>
      <c r="B22" t="str">
        <f>HYPERLINK("https://www.suredividend.com/sure-analysis-TRN/","Trinity Industries, Inc.")</f>
        <v>Trinity Industries, Inc.</v>
      </c>
      <c r="C22" t="s">
        <v>82</v>
      </c>
      <c r="D22">
        <v>23.31</v>
      </c>
      <c r="E22">
        <v>3.9468039468039472E-2</v>
      </c>
      <c r="F22">
        <v>9.5238095238095344E-2</v>
      </c>
      <c r="G22">
        <v>0.1208742617958329</v>
      </c>
      <c r="H22">
        <v>0.88821293327529405</v>
      </c>
      <c r="I22">
        <v>1911.6168299999999</v>
      </c>
      <c r="J22">
        <v>11.311342187218941</v>
      </c>
      <c r="K22">
        <v>0.48272442025831203</v>
      </c>
      <c r="L22">
        <v>0.99693096363832612</v>
      </c>
      <c r="M22">
        <v>34.72</v>
      </c>
      <c r="N22">
        <v>20.94</v>
      </c>
    </row>
    <row r="23" spans="1:14" x14ac:dyDescent="0.3">
      <c r="A23" s="1" t="s">
        <v>34</v>
      </c>
      <c r="B23" t="str">
        <f>HYPERLINK("https://www.suredividend.com/sure-analysis-PEG/","Public Service Enterprise Group Inc.")</f>
        <v>Public Service Enterprise Group Inc.</v>
      </c>
      <c r="C23" t="s">
        <v>78</v>
      </c>
      <c r="D23">
        <v>55.41</v>
      </c>
      <c r="E23">
        <v>3.8982133188955069E-2</v>
      </c>
      <c r="F23">
        <v>5.8823529411764719E-2</v>
      </c>
      <c r="G23">
        <v>4.6610435928968297E-2</v>
      </c>
      <c r="H23">
        <v>2.1050071451126722</v>
      </c>
      <c r="I23">
        <v>27641.840413000002</v>
      </c>
      <c r="J23" t="s">
        <v>83</v>
      </c>
      <c r="K23" t="s">
        <v>83</v>
      </c>
      <c r="L23">
        <v>0.48255770150312399</v>
      </c>
      <c r="M23">
        <v>74.42</v>
      </c>
      <c r="N23">
        <v>54.85</v>
      </c>
    </row>
    <row r="24" spans="1:14" x14ac:dyDescent="0.3">
      <c r="A24" s="1" t="s">
        <v>17</v>
      </c>
      <c r="B24" t="str">
        <f>HYPERLINK("https://www.suredividend.com/sure-analysis-ED/","Consolidated Edison, Inc.")</f>
        <v>Consolidated Edison, Inc.</v>
      </c>
      <c r="C24" t="s">
        <v>78</v>
      </c>
      <c r="D24">
        <v>81.489999999999995</v>
      </c>
      <c r="E24">
        <v>3.8777764142839607E-2</v>
      </c>
      <c r="F24">
        <v>1.9354838709677361E-2</v>
      </c>
      <c r="G24">
        <v>2.743794311987546E-2</v>
      </c>
      <c r="H24">
        <v>3.1062874355203842</v>
      </c>
      <c r="I24">
        <v>28894.894187999998</v>
      </c>
      <c r="J24">
        <v>17.847371333008031</v>
      </c>
      <c r="K24">
        <v>0.68120338498254029</v>
      </c>
      <c r="L24">
        <v>0.35610538902392702</v>
      </c>
      <c r="M24">
        <v>102.21</v>
      </c>
      <c r="N24">
        <v>69.52</v>
      </c>
    </row>
    <row r="25" spans="1:14" x14ac:dyDescent="0.3">
      <c r="A25" s="1" t="s">
        <v>58</v>
      </c>
      <c r="B25" t="str">
        <f>HYPERLINK("https://www.suredividend.com/sure-analysis-SJI/","South Jersey Industries Inc.")</f>
        <v>South Jersey Industries Inc.</v>
      </c>
      <c r="C25" t="s">
        <v>78</v>
      </c>
      <c r="D25">
        <v>33.32</v>
      </c>
      <c r="E25">
        <v>3.7515006002400958E-2</v>
      </c>
      <c r="F25">
        <v>2.479338842975198E-2</v>
      </c>
      <c r="G25">
        <v>2.0565146303211931E-2</v>
      </c>
      <c r="H25">
        <v>1.223389542129248</v>
      </c>
      <c r="I25">
        <v>4078.615468</v>
      </c>
      <c r="J25">
        <v>24.477959163385819</v>
      </c>
      <c r="K25">
        <v>0.86154193107693522</v>
      </c>
      <c r="L25">
        <v>0.31300097921615</v>
      </c>
      <c r="M25">
        <v>34.659999999999997</v>
      </c>
      <c r="N25">
        <v>20.83</v>
      </c>
    </row>
    <row r="26" spans="1:14" x14ac:dyDescent="0.3">
      <c r="A26" s="1" t="s">
        <v>42</v>
      </c>
      <c r="B26" t="str">
        <f>HYPERLINK("https://www.suredividend.com/sure-analysis-research-database/","NiSource Inc")</f>
        <v>NiSource Inc</v>
      </c>
      <c r="C26" t="s">
        <v>78</v>
      </c>
      <c r="D26">
        <v>24.52</v>
      </c>
      <c r="E26">
        <v>3.7284343139365003E-2</v>
      </c>
      <c r="F26">
        <v>6.8181818181818343E-2</v>
      </c>
      <c r="G26">
        <v>6.0732713038533337E-2</v>
      </c>
      <c r="H26">
        <v>0.91421209377724411</v>
      </c>
      <c r="I26">
        <v>9953.9675349999998</v>
      </c>
      <c r="J26">
        <v>14.90561176322252</v>
      </c>
      <c r="K26">
        <v>0.59364421673847023</v>
      </c>
      <c r="L26">
        <v>0.49961359768691499</v>
      </c>
      <c r="M26">
        <v>32.07</v>
      </c>
      <c r="N26">
        <v>23.46</v>
      </c>
    </row>
    <row r="27" spans="1:14" x14ac:dyDescent="0.3">
      <c r="A27" s="1" t="s">
        <v>25</v>
      </c>
      <c r="B27" t="str">
        <f>HYPERLINK("https://www.suredividend.com/sure-analysis-AEP/","American Electric Power Company Inc.")</f>
        <v>American Electric Power Company Inc.</v>
      </c>
      <c r="C27" t="s">
        <v>78</v>
      </c>
      <c r="D27">
        <v>84.45</v>
      </c>
      <c r="E27">
        <v>3.6944937833037303E-2</v>
      </c>
      <c r="F27">
        <v>5.4054054054054168E-2</v>
      </c>
      <c r="G27">
        <v>4.6985296496448781E-2</v>
      </c>
      <c r="H27">
        <v>3.0830064946242368</v>
      </c>
      <c r="I27">
        <v>43384.834948999996</v>
      </c>
      <c r="J27">
        <v>16.85437043968766</v>
      </c>
      <c r="K27">
        <v>0.60808806600083565</v>
      </c>
      <c r="L27">
        <v>0.43302421618813403</v>
      </c>
      <c r="M27">
        <v>105.6</v>
      </c>
      <c r="N27">
        <v>78.290000000000006</v>
      </c>
    </row>
    <row r="28" spans="1:14" x14ac:dyDescent="0.3">
      <c r="A28" s="1" t="s">
        <v>49</v>
      </c>
      <c r="B28" t="str">
        <f>HYPERLINK("https://www.suredividend.com/sure-analysis-SWX/","Southwest Gas Holdings Inc")</f>
        <v>Southwest Gas Holdings Inc</v>
      </c>
      <c r="C28" t="s">
        <v>78</v>
      </c>
      <c r="D28">
        <v>67.17</v>
      </c>
      <c r="E28">
        <v>3.6921244603245487E-2</v>
      </c>
      <c r="F28">
        <v>4.2016806722689148E-2</v>
      </c>
      <c r="G28">
        <v>4.6061692233328122E-2</v>
      </c>
      <c r="H28">
        <v>2.4019937252356032</v>
      </c>
      <c r="I28">
        <v>4490.4521990000003</v>
      </c>
      <c r="J28">
        <v>30.347044661079941</v>
      </c>
      <c r="K28">
        <v>1.0092410610233631</v>
      </c>
      <c r="L28">
        <v>0.27681013796561998</v>
      </c>
      <c r="M28">
        <v>94.84</v>
      </c>
      <c r="N28">
        <v>60.94</v>
      </c>
    </row>
    <row r="29" spans="1:14" x14ac:dyDescent="0.3">
      <c r="A29" s="1" t="s">
        <v>23</v>
      </c>
      <c r="B29" t="str">
        <f>HYPERLINK("https://www.suredividend.com/sure-analysis-BKH/","Black Hills Corporation")</f>
        <v>Black Hills Corporation</v>
      </c>
      <c r="C29" t="s">
        <v>78</v>
      </c>
      <c r="D29">
        <v>65.27</v>
      </c>
      <c r="E29">
        <v>3.6463919105255087E-2</v>
      </c>
      <c r="F29">
        <v>5.3097345132743223E-2</v>
      </c>
      <c r="G29">
        <v>4.6079451591123137E-2</v>
      </c>
      <c r="H29">
        <v>2.3521312933122869</v>
      </c>
      <c r="I29">
        <v>4231.6644649999998</v>
      </c>
      <c r="J29">
        <v>15.89608300731007</v>
      </c>
      <c r="K29">
        <v>0.56814765538944134</v>
      </c>
      <c r="L29">
        <v>0.40382098253804499</v>
      </c>
      <c r="M29">
        <v>79.78</v>
      </c>
      <c r="N29">
        <v>60.72</v>
      </c>
    </row>
    <row r="30" spans="1:14" x14ac:dyDescent="0.3">
      <c r="A30" s="1" t="s">
        <v>22</v>
      </c>
      <c r="B30" t="str">
        <f>HYPERLINK("https://www.suredividend.com/sure-analysis-PPL/","PPL Corp")</f>
        <v>PPL Corp</v>
      </c>
      <c r="C30" t="s">
        <v>78</v>
      </c>
      <c r="D30">
        <v>24.87</v>
      </c>
      <c r="E30">
        <v>3.6188178528347409E-2</v>
      </c>
      <c r="F30">
        <v>-0.45783132530120491</v>
      </c>
      <c r="G30">
        <v>-0.10645365130591319</v>
      </c>
      <c r="H30">
        <v>1.050172185328516</v>
      </c>
      <c r="I30">
        <v>18308.915205000001</v>
      </c>
      <c r="J30">
        <v>24.978056214229191</v>
      </c>
      <c r="K30">
        <v>1.0717136292769831</v>
      </c>
      <c r="L30">
        <v>0.55204405193560802</v>
      </c>
      <c r="M30">
        <v>30.75</v>
      </c>
      <c r="N30">
        <v>24.58</v>
      </c>
    </row>
    <row r="31" spans="1:14" x14ac:dyDescent="0.3">
      <c r="A31" s="1" t="s">
        <v>33</v>
      </c>
      <c r="B31" t="str">
        <f>HYPERLINK("https://www.suredividend.com/sure-analysis-EXC/","Exelon Corp.")</f>
        <v>Exelon Corp.</v>
      </c>
      <c r="C31" t="s">
        <v>78</v>
      </c>
      <c r="D31">
        <v>37.81</v>
      </c>
      <c r="E31">
        <v>3.570483998942079E-2</v>
      </c>
      <c r="F31">
        <v>-0.1176470588235293</v>
      </c>
      <c r="G31">
        <v>6.0336204479114466E-3</v>
      </c>
      <c r="H31">
        <v>1.2716979005457929</v>
      </c>
      <c r="I31">
        <v>37071.662805</v>
      </c>
      <c r="J31">
        <v>13.957704369412649</v>
      </c>
      <c r="K31">
        <v>0.56519906690924138</v>
      </c>
      <c r="L31">
        <v>0.53270265751206702</v>
      </c>
      <c r="M31">
        <v>49.98</v>
      </c>
      <c r="N31">
        <v>32.909999999999997</v>
      </c>
    </row>
    <row r="32" spans="1:14" x14ac:dyDescent="0.3">
      <c r="A32" s="1" t="s">
        <v>51</v>
      </c>
      <c r="B32" t="str">
        <f>HYPERLINK("https://www.suredividend.com/sure-analysis-OGS/","ONE Gas Inc")</f>
        <v>ONE Gas Inc</v>
      </c>
      <c r="C32" t="s">
        <v>78</v>
      </c>
      <c r="D32">
        <v>70.53</v>
      </c>
      <c r="E32">
        <v>3.5162342265702543E-2</v>
      </c>
      <c r="F32">
        <v>6.8965517241379448E-2</v>
      </c>
      <c r="G32">
        <v>8.1006934307831235E-2</v>
      </c>
      <c r="H32">
        <v>2.4129150106433799</v>
      </c>
      <c r="I32">
        <v>3818.3194269999999</v>
      </c>
      <c r="J32">
        <v>18.030076386070121</v>
      </c>
      <c r="K32">
        <v>0.61553954353147444</v>
      </c>
      <c r="L32">
        <v>0.36103693085810601</v>
      </c>
      <c r="M32">
        <v>90.9</v>
      </c>
      <c r="N32">
        <v>62.9</v>
      </c>
    </row>
    <row r="33" spans="1:14" x14ac:dyDescent="0.3">
      <c r="A33" s="1" t="s">
        <v>41</v>
      </c>
      <c r="B33" t="str">
        <f>HYPERLINK("https://www.suredividend.com/sure-analysis-LNT/","Alliant Energy Corp.")</f>
        <v>Alliant Energy Corp.</v>
      </c>
      <c r="C33" t="s">
        <v>78</v>
      </c>
      <c r="D33">
        <v>49.87</v>
      </c>
      <c r="E33">
        <v>3.4289151794666142E-2</v>
      </c>
      <c r="F33">
        <v>6.2111801242236142E-2</v>
      </c>
      <c r="G33">
        <v>6.2980048262344379E-2</v>
      </c>
      <c r="H33">
        <v>1.6671733055441229</v>
      </c>
      <c r="I33">
        <v>12513.69119</v>
      </c>
      <c r="J33">
        <v>18.00531106451799</v>
      </c>
      <c r="K33">
        <v>0.60186761933000832</v>
      </c>
      <c r="L33">
        <v>0.42102766568365002</v>
      </c>
      <c r="M33">
        <v>64.62</v>
      </c>
      <c r="N33">
        <v>49.26</v>
      </c>
    </row>
    <row r="34" spans="1:14" x14ac:dyDescent="0.3">
      <c r="A34" s="1" t="s">
        <v>45</v>
      </c>
      <c r="B34" t="str">
        <f>HYPERLINK("https://www.suredividend.com/sure-analysis-NRG/","NRG Energy Inc.")</f>
        <v>NRG Energy Inc.</v>
      </c>
      <c r="C34" t="s">
        <v>78</v>
      </c>
      <c r="D34">
        <v>41.01</v>
      </c>
      <c r="E34">
        <v>3.4138015118263837E-2</v>
      </c>
      <c r="F34">
        <v>7.6923076923077094E-2</v>
      </c>
      <c r="G34">
        <v>0.63451668405124573</v>
      </c>
      <c r="H34">
        <v>1.356337584267284</v>
      </c>
      <c r="I34">
        <v>9643.3842929999992</v>
      </c>
      <c r="J34">
        <v>2.8033093876220931</v>
      </c>
      <c r="K34">
        <v>9.5516731286428458E-2</v>
      </c>
      <c r="L34">
        <v>0.6741708940552531</v>
      </c>
      <c r="M34">
        <v>47.37</v>
      </c>
      <c r="N34">
        <v>33.75</v>
      </c>
    </row>
    <row r="35" spans="1:14" x14ac:dyDescent="0.3">
      <c r="A35" s="1" t="s">
        <v>46</v>
      </c>
      <c r="B35" t="str">
        <f>HYPERLINK("https://www.suredividend.com/sure-analysis-VST/","Vistra Corp")</f>
        <v>Vistra Corp</v>
      </c>
      <c r="C35" t="s">
        <v>78</v>
      </c>
      <c r="D35">
        <v>21.68</v>
      </c>
      <c r="E35">
        <v>3.4132841328413287E-2</v>
      </c>
      <c r="H35">
        <v>0.67630058958764905</v>
      </c>
      <c r="I35">
        <v>9026.4289540000009</v>
      </c>
      <c r="J35" t="s">
        <v>83</v>
      </c>
      <c r="K35" t="s">
        <v>83</v>
      </c>
      <c r="L35">
        <v>0.77970892865495212</v>
      </c>
      <c r="M35">
        <v>27.19</v>
      </c>
      <c r="N35">
        <v>17.079999999999998</v>
      </c>
    </row>
    <row r="36" spans="1:14" x14ac:dyDescent="0.3">
      <c r="A36" s="1" t="s">
        <v>16</v>
      </c>
      <c r="B36" t="str">
        <f>HYPERLINK("https://www.suredividend.com/sure-analysis-WEC/","WEC Energy Group Inc")</f>
        <v>WEC Energy Group Inc</v>
      </c>
      <c r="C36" t="s">
        <v>78</v>
      </c>
      <c r="D36">
        <v>85.3</v>
      </c>
      <c r="E36">
        <v>3.4114888628370463E-2</v>
      </c>
      <c r="F36">
        <v>7.3800738007380184E-2</v>
      </c>
      <c r="G36">
        <v>6.9463410842393047E-2</v>
      </c>
      <c r="H36">
        <v>2.8299899371574169</v>
      </c>
      <c r="I36">
        <v>26906.565493999999</v>
      </c>
      <c r="J36">
        <v>19.674294745758999</v>
      </c>
      <c r="K36">
        <v>0.65509026323088348</v>
      </c>
      <c r="L36">
        <v>0.35002085956315598</v>
      </c>
      <c r="M36">
        <v>108.2</v>
      </c>
      <c r="N36">
        <v>84.55</v>
      </c>
    </row>
    <row r="37" spans="1:14" x14ac:dyDescent="0.3">
      <c r="A37" s="1" t="s">
        <v>35</v>
      </c>
      <c r="B37" t="str">
        <f>HYPERLINK("https://www.suredividend.com/sure-analysis-ES/","Eversource Energy")</f>
        <v>Eversource Energy</v>
      </c>
      <c r="C37" t="s">
        <v>78</v>
      </c>
      <c r="D37">
        <v>74.97</v>
      </c>
      <c r="E37">
        <v>3.4013605442176867E-2</v>
      </c>
      <c r="F37">
        <v>5.8091286307053958E-2</v>
      </c>
      <c r="G37">
        <v>6.0613903367872979E-2</v>
      </c>
      <c r="H37">
        <v>2.4879767801269912</v>
      </c>
      <c r="I37">
        <v>25972.855401000001</v>
      </c>
      <c r="J37">
        <v>19.59961076790032</v>
      </c>
      <c r="K37">
        <v>0.6479106198247373</v>
      </c>
      <c r="L37">
        <v>0.38943946863065998</v>
      </c>
      <c r="M37">
        <v>93.73</v>
      </c>
      <c r="N37">
        <v>73.739999999999995</v>
      </c>
    </row>
    <row r="38" spans="1:14" x14ac:dyDescent="0.3">
      <c r="A38" s="1" t="s">
        <v>24</v>
      </c>
      <c r="B38" t="str">
        <f>HYPERLINK("https://www.suredividend.com/sure-analysis-DTE/","DTE Energy Co.")</f>
        <v>DTE Energy Co.</v>
      </c>
      <c r="C38" t="s">
        <v>78</v>
      </c>
      <c r="D38">
        <v>106.36</v>
      </c>
      <c r="E38">
        <v>3.3283189168860472E-2</v>
      </c>
      <c r="F38">
        <v>7.2727272727272751E-2</v>
      </c>
      <c r="G38">
        <v>5.6593131883153625E-4</v>
      </c>
      <c r="H38">
        <v>3.5029147353700618</v>
      </c>
      <c r="I38">
        <v>20605.801377</v>
      </c>
      <c r="J38">
        <v>27.14861841475626</v>
      </c>
      <c r="K38">
        <v>0.81653024134500285</v>
      </c>
      <c r="L38">
        <v>0.382851535653421</v>
      </c>
      <c r="M38">
        <v>138.25</v>
      </c>
      <c r="N38">
        <v>105.17</v>
      </c>
    </row>
    <row r="39" spans="1:14" x14ac:dyDescent="0.3">
      <c r="A39" s="1" t="s">
        <v>39</v>
      </c>
      <c r="B39" t="str">
        <f>HYPERLINK("https://www.suredividend.com/sure-analysis-CMS/","CMS Energy Corporation")</f>
        <v>CMS Energy Corporation</v>
      </c>
      <c r="C39" t="s">
        <v>78</v>
      </c>
      <c r="D39">
        <v>55.44</v>
      </c>
      <c r="E39">
        <v>3.3189033189033192E-2</v>
      </c>
      <c r="F39">
        <v>3.4482758620689717E-2</v>
      </c>
      <c r="G39">
        <v>4.709791189073953E-2</v>
      </c>
      <c r="H39">
        <v>1.7970236796500949</v>
      </c>
      <c r="I39">
        <v>16088.443787</v>
      </c>
      <c r="J39">
        <v>12.19745548658074</v>
      </c>
      <c r="K39">
        <v>0.39495025926375721</v>
      </c>
      <c r="L39">
        <v>0.354727316995885</v>
      </c>
      <c r="M39">
        <v>72.78</v>
      </c>
      <c r="N39">
        <v>55.04</v>
      </c>
    </row>
    <row r="40" spans="1:14" x14ac:dyDescent="0.3">
      <c r="A40" s="1" t="s">
        <v>47</v>
      </c>
      <c r="B40" t="str">
        <f>HYPERLINK("https://www.suredividend.com/sure-analysis-IDA/","Idacorp, Inc.")</f>
        <v>Idacorp, Inc.</v>
      </c>
      <c r="C40" t="s">
        <v>78</v>
      </c>
      <c r="D40">
        <v>96.53</v>
      </c>
      <c r="E40">
        <v>3.2735937014399669E-2</v>
      </c>
      <c r="F40">
        <v>5.6338028169014231E-2</v>
      </c>
      <c r="G40">
        <v>4.9160304180333243E-2</v>
      </c>
      <c r="H40">
        <v>2.9691064879249849</v>
      </c>
      <c r="I40">
        <v>4880.5606610000004</v>
      </c>
      <c r="J40">
        <v>20.230890269147711</v>
      </c>
      <c r="K40">
        <v>0.62376186721113136</v>
      </c>
      <c r="L40">
        <v>0.40103186514819611</v>
      </c>
      <c r="M40">
        <v>117.28</v>
      </c>
      <c r="N40">
        <v>95.81</v>
      </c>
    </row>
    <row r="41" spans="1:14" x14ac:dyDescent="0.3">
      <c r="A41" s="1" t="s">
        <v>19</v>
      </c>
      <c r="B41" t="str">
        <f>HYPERLINK("https://www.suredividend.com/sure-analysis-XEL/","Xcel Energy, Inc.")</f>
        <v>Xcel Energy, Inc.</v>
      </c>
      <c r="C41" t="s">
        <v>78</v>
      </c>
      <c r="D41">
        <v>60.21</v>
      </c>
      <c r="E41">
        <v>3.2386646736422518E-2</v>
      </c>
      <c r="F41">
        <v>6.5573770491803351E-2</v>
      </c>
      <c r="G41">
        <v>6.2513419439677476E-2</v>
      </c>
      <c r="H41">
        <v>1.9008796896749169</v>
      </c>
      <c r="I41">
        <v>32934.347978999998</v>
      </c>
      <c r="J41">
        <v>20.180360281433821</v>
      </c>
      <c r="K41">
        <v>0.63362656322497235</v>
      </c>
      <c r="L41">
        <v>0.40572457164613301</v>
      </c>
      <c r="M41">
        <v>77.16</v>
      </c>
      <c r="N41">
        <v>59.68</v>
      </c>
    </row>
    <row r="42" spans="1:14" x14ac:dyDescent="0.3">
      <c r="A42" s="1" t="s">
        <v>29</v>
      </c>
      <c r="B42" t="str">
        <f>HYPERLINK("https://www.suredividend.com/sure-analysis-MDU/","MDU Resources Group Inc")</f>
        <v>MDU Resources Group Inc</v>
      </c>
      <c r="C42" t="s">
        <v>79</v>
      </c>
      <c r="D42">
        <v>27.73</v>
      </c>
      <c r="E42">
        <v>3.1373963216732782E-2</v>
      </c>
      <c r="H42">
        <v>0.86006669137452008</v>
      </c>
      <c r="I42">
        <v>5638.9160199999997</v>
      </c>
      <c r="J42">
        <v>17.179246954058009</v>
      </c>
      <c r="K42">
        <v>0.53420291389721752</v>
      </c>
      <c r="L42">
        <v>0.61473981137645906</v>
      </c>
      <c r="M42">
        <v>31.95</v>
      </c>
      <c r="N42">
        <v>24.54</v>
      </c>
    </row>
    <row r="43" spans="1:14" x14ac:dyDescent="0.3">
      <c r="A43" s="1" t="s">
        <v>26</v>
      </c>
      <c r="B43" t="str">
        <f>HYPERLINK("https://www.suredividend.com/sure-analysis-SRE/","Sempra Energy")</f>
        <v>Sempra Energy</v>
      </c>
      <c r="C43" t="s">
        <v>78</v>
      </c>
      <c r="D43">
        <v>147.55000000000001</v>
      </c>
      <c r="E43">
        <v>3.104032531345307E-2</v>
      </c>
      <c r="F43">
        <v>4.0909090909090777E-2</v>
      </c>
      <c r="G43">
        <v>6.8400090190158469E-2</v>
      </c>
      <c r="H43">
        <v>4.4865012912906339</v>
      </c>
      <c r="I43">
        <v>46376.489339</v>
      </c>
      <c r="J43">
        <v>41.150389830567882</v>
      </c>
      <c r="K43">
        <v>1.263803180645249</v>
      </c>
      <c r="L43">
        <v>0.51220085491856904</v>
      </c>
      <c r="M43">
        <v>175.25</v>
      </c>
      <c r="N43">
        <v>115.96</v>
      </c>
    </row>
    <row r="44" spans="1:14" x14ac:dyDescent="0.3">
      <c r="A44" s="1" t="s">
        <v>32</v>
      </c>
      <c r="B44" t="str">
        <f>HYPERLINK("https://www.suredividend.com/sure-analysis-NFG/","National Fuel Gas Co.")</f>
        <v>National Fuel Gas Co.</v>
      </c>
      <c r="C44" t="s">
        <v>80</v>
      </c>
      <c r="D44">
        <v>62.38</v>
      </c>
      <c r="E44">
        <v>3.0458480282141709E-2</v>
      </c>
      <c r="F44">
        <v>4.3956043956044022E-2</v>
      </c>
      <c r="G44">
        <v>2.7375258152926959E-2</v>
      </c>
      <c r="H44">
        <v>1.8403739594307049</v>
      </c>
      <c r="I44">
        <v>5706.2642089999999</v>
      </c>
      <c r="J44">
        <v>11.53153384766793</v>
      </c>
      <c r="K44">
        <v>0.34207694413210132</v>
      </c>
      <c r="L44">
        <v>0.57480872351798407</v>
      </c>
      <c r="M44">
        <v>74.87</v>
      </c>
      <c r="N44">
        <v>54.33</v>
      </c>
    </row>
    <row r="45" spans="1:14" x14ac:dyDescent="0.3">
      <c r="A45" s="1" t="s">
        <v>38</v>
      </c>
      <c r="B45" t="str">
        <f>HYPERLINK("https://www.suredividend.com/sure-analysis-AEE/","Ameren Corp.")</f>
        <v>Ameren Corp.</v>
      </c>
      <c r="C45" t="s">
        <v>78</v>
      </c>
      <c r="D45">
        <v>77.69</v>
      </c>
      <c r="E45">
        <v>3.037713991504698E-2</v>
      </c>
      <c r="F45">
        <v>7.2727272727272529E-2</v>
      </c>
      <c r="G45">
        <v>5.2185185256945488E-2</v>
      </c>
      <c r="H45">
        <v>2.3091796067036192</v>
      </c>
      <c r="I45">
        <v>20072.812301999998</v>
      </c>
      <c r="J45">
        <v>19.893768386967292</v>
      </c>
      <c r="K45">
        <v>0.59209733505221007</v>
      </c>
      <c r="L45">
        <v>0.42390569143235601</v>
      </c>
      <c r="M45">
        <v>98.57</v>
      </c>
      <c r="N45">
        <v>76.52</v>
      </c>
    </row>
    <row r="46" spans="1:14" x14ac:dyDescent="0.3">
      <c r="A46" s="1" t="s">
        <v>54</v>
      </c>
      <c r="B46" t="str">
        <f>HYPERLINK("https://www.suredividend.com/sure-analysis-PNM/","PNM Resources Inc")</f>
        <v>PNM Resources Inc</v>
      </c>
      <c r="C46" t="s">
        <v>78</v>
      </c>
      <c r="D46">
        <v>46.15</v>
      </c>
      <c r="E46">
        <v>3.011917659804984E-2</v>
      </c>
      <c r="F46">
        <v>6.1068702290076438E-2</v>
      </c>
      <c r="G46">
        <v>7.4604396856193578E-2</v>
      </c>
      <c r="H46">
        <v>1.3553438657583581</v>
      </c>
      <c r="I46">
        <v>3961.2794349999999</v>
      </c>
      <c r="J46">
        <v>25.410245714047459</v>
      </c>
      <c r="K46">
        <v>0.74880876561235254</v>
      </c>
      <c r="L46">
        <v>0.19401822354288401</v>
      </c>
      <c r="M46">
        <v>48.9</v>
      </c>
      <c r="N46">
        <v>42.88</v>
      </c>
    </row>
    <row r="47" spans="1:14" x14ac:dyDescent="0.3">
      <c r="A47" s="1" t="s">
        <v>15</v>
      </c>
      <c r="B47" t="str">
        <f>HYPERLINK("https://www.suredividend.com/sure-analysis-ATO/","Atmos Energy Corp.")</f>
        <v>Atmos Energy Corp.</v>
      </c>
      <c r="C47" t="s">
        <v>78</v>
      </c>
      <c r="D47">
        <v>99.88</v>
      </c>
      <c r="E47">
        <v>2.7232679215058071E-2</v>
      </c>
      <c r="F47">
        <v>8.8000000000000078E-2</v>
      </c>
      <c r="G47">
        <v>6.9925244892298455E-2</v>
      </c>
      <c r="H47">
        <v>2.6956888237483372</v>
      </c>
      <c r="I47">
        <v>13972.404769999999</v>
      </c>
      <c r="J47">
        <v>18.605487434256169</v>
      </c>
      <c r="K47">
        <v>0.48746633340837919</v>
      </c>
      <c r="L47">
        <v>0.44921312694619597</v>
      </c>
      <c r="M47">
        <v>121.5</v>
      </c>
      <c r="N47">
        <v>86.5</v>
      </c>
    </row>
    <row r="48" spans="1:14" x14ac:dyDescent="0.3">
      <c r="A48" s="1" t="s">
        <v>31</v>
      </c>
      <c r="B48" t="str">
        <f>HYPERLINK("https://www.suredividend.com/sure-analysis-CNP/","Centerpoint Energy Inc.")</f>
        <v>Centerpoint Energy Inc.</v>
      </c>
      <c r="C48" t="s">
        <v>78</v>
      </c>
      <c r="D48">
        <v>26.7</v>
      </c>
      <c r="E48">
        <v>2.6966292134831461E-2</v>
      </c>
      <c r="F48">
        <v>0.125</v>
      </c>
      <c r="G48">
        <v>-7.6174929671072089E-2</v>
      </c>
      <c r="H48">
        <v>0.68430806174035108</v>
      </c>
      <c r="I48">
        <v>16807.727724</v>
      </c>
      <c r="J48">
        <v>10.80188157050128</v>
      </c>
      <c r="K48">
        <v>0.27263269392045858</v>
      </c>
      <c r="L48">
        <v>0.55465980266015902</v>
      </c>
      <c r="M48">
        <v>33.5</v>
      </c>
      <c r="N48">
        <v>24.96</v>
      </c>
    </row>
    <row r="49" spans="1:14" x14ac:dyDescent="0.3">
      <c r="A49" s="1" t="s">
        <v>44</v>
      </c>
      <c r="B49" t="str">
        <f>HYPERLINK("https://www.suredividend.com/sure-analysis-AES/","AES Corp.")</f>
        <v>AES Corp.</v>
      </c>
      <c r="C49" t="s">
        <v>78</v>
      </c>
      <c r="D49">
        <v>24.89</v>
      </c>
      <c r="E49">
        <v>2.5311370028123739E-2</v>
      </c>
      <c r="F49">
        <v>4.9833887043189362E-2</v>
      </c>
      <c r="G49">
        <v>5.6562440968709549E-2</v>
      </c>
      <c r="H49">
        <v>0.61784007802120999</v>
      </c>
      <c r="I49">
        <v>16624.867602999999</v>
      </c>
      <c r="J49" t="s">
        <v>83</v>
      </c>
      <c r="K49" t="s">
        <v>83</v>
      </c>
      <c r="L49">
        <v>1.01593366397347</v>
      </c>
      <c r="M49">
        <v>27.79</v>
      </c>
      <c r="N49">
        <v>18.489999999999998</v>
      </c>
    </row>
    <row r="50" spans="1:14" x14ac:dyDescent="0.3">
      <c r="A50" s="1" t="s">
        <v>64</v>
      </c>
      <c r="B50" t="str">
        <f>HYPERLINK("https://www.suredividend.com/sure-analysis-APA/","APA Corporation")</f>
        <v>APA Corporation</v>
      </c>
      <c r="C50" t="s">
        <v>80</v>
      </c>
      <c r="D50">
        <v>41.17</v>
      </c>
      <c r="E50">
        <v>2.4289531212047601E-2</v>
      </c>
      <c r="F50">
        <v>4</v>
      </c>
      <c r="G50">
        <v>-0.1294494367038759</v>
      </c>
      <c r="H50">
        <v>0.43561725558928899</v>
      </c>
      <c r="I50">
        <v>13443.250475000001</v>
      </c>
      <c r="J50">
        <v>4.3675277696036394</v>
      </c>
      <c r="K50">
        <v>5.0653169254568503E-2</v>
      </c>
      <c r="L50">
        <v>1.2312233783500881</v>
      </c>
      <c r="M50">
        <v>51.76</v>
      </c>
      <c r="N50">
        <v>22.71</v>
      </c>
    </row>
    <row r="51" spans="1:14" x14ac:dyDescent="0.3">
      <c r="A51" s="1" t="s">
        <v>76</v>
      </c>
      <c r="B51" t="str">
        <f>HYPERLINK("https://www.suredividend.com/sure-analysis-SJW/","SJW Group")</f>
        <v>SJW Group</v>
      </c>
      <c r="C51" t="s">
        <v>78</v>
      </c>
      <c r="D51">
        <v>59.46</v>
      </c>
      <c r="E51">
        <v>2.4217961654894041E-2</v>
      </c>
      <c r="F51">
        <v>5.8823529411764497E-2</v>
      </c>
      <c r="G51">
        <v>0.16190525490598981</v>
      </c>
      <c r="H51">
        <v>1.408216104738174</v>
      </c>
      <c r="I51">
        <v>1798.5266959999999</v>
      </c>
      <c r="J51">
        <v>34.334822955213617</v>
      </c>
      <c r="K51">
        <v>0.80931960042423801</v>
      </c>
      <c r="L51">
        <v>0.39013853887773298</v>
      </c>
      <c r="M51">
        <v>72.45</v>
      </c>
      <c r="N51">
        <v>55.44</v>
      </c>
    </row>
    <row r="52" spans="1:14" x14ac:dyDescent="0.3">
      <c r="A52" s="1" t="s">
        <v>18</v>
      </c>
      <c r="B52" t="str">
        <f>HYPERLINK("https://www.suredividend.com/sure-analysis-NEE/","NextEra Energy Inc")</f>
        <v>NextEra Energy Inc</v>
      </c>
      <c r="C52" t="s">
        <v>78</v>
      </c>
      <c r="D52">
        <v>76.739999999999995</v>
      </c>
      <c r="E52">
        <v>2.2152723481886891E-2</v>
      </c>
      <c r="F52">
        <v>0.1038961038961039</v>
      </c>
      <c r="G52">
        <v>-0.1543098462331344</v>
      </c>
      <c r="H52">
        <v>1.647375662374742</v>
      </c>
      <c r="I52">
        <v>150777.154503</v>
      </c>
      <c r="J52">
        <v>58.440757559465112</v>
      </c>
      <c r="K52">
        <v>1.257538673568505</v>
      </c>
      <c r="L52">
        <v>0.70228963485949203</v>
      </c>
      <c r="M52">
        <v>92.24</v>
      </c>
      <c r="N52">
        <v>66.52</v>
      </c>
    </row>
    <row r="53" spans="1:14" x14ac:dyDescent="0.3">
      <c r="A53" s="1" t="s">
        <v>67</v>
      </c>
      <c r="B53" t="str">
        <f>HYPERLINK("https://www.suredividend.com/sure-analysis-research-database/","Enel Americas SA")</f>
        <v>Enel Americas SA</v>
      </c>
      <c r="C53" t="s">
        <v>78</v>
      </c>
      <c r="D53">
        <v>4.8099999999999996</v>
      </c>
      <c r="E53">
        <v>2.1361233863019E-2</v>
      </c>
      <c r="H53">
        <v>0.10274753488112399</v>
      </c>
      <c r="I53">
        <v>10320.499400999999</v>
      </c>
      <c r="J53">
        <v>13.930450194314981</v>
      </c>
      <c r="K53">
        <v>0.27620305075570972</v>
      </c>
      <c r="L53">
        <v>0.49020552498045411</v>
      </c>
      <c r="M53">
        <v>7.27</v>
      </c>
      <c r="N53">
        <v>4.68</v>
      </c>
    </row>
    <row r="54" spans="1:14" x14ac:dyDescent="0.3">
      <c r="A54" s="1" t="s">
        <v>37</v>
      </c>
      <c r="B54" t="str">
        <f>HYPERLINK("https://www.suredividend.com/sure-analysis-AWK/","American Water Works Co. Inc.")</f>
        <v>American Water Works Co. Inc.</v>
      </c>
      <c r="C54" t="s">
        <v>78</v>
      </c>
      <c r="D54">
        <v>127.44</v>
      </c>
      <c r="E54">
        <v>2.055869428750785E-2</v>
      </c>
      <c r="F54">
        <v>8.7136929460580825E-2</v>
      </c>
      <c r="G54">
        <v>9.5566239249147866E-2</v>
      </c>
      <c r="H54">
        <v>2.4995835714363741</v>
      </c>
      <c r="I54">
        <v>23166.868118999999</v>
      </c>
      <c r="J54">
        <v>17.834386542817551</v>
      </c>
      <c r="K54">
        <v>0.35008173269416998</v>
      </c>
      <c r="L54">
        <v>0.6400530034685511</v>
      </c>
      <c r="M54">
        <v>187.29</v>
      </c>
      <c r="N54">
        <v>125.93</v>
      </c>
    </row>
    <row r="55" spans="1:14" x14ac:dyDescent="0.3">
      <c r="A55" s="1" t="s">
        <v>77</v>
      </c>
      <c r="B55" t="str">
        <f>HYPERLINK("https://www.suredividend.com/sure-analysis-YORW/","York Water Co.")</f>
        <v>York Water Co.</v>
      </c>
      <c r="C55" t="s">
        <v>78</v>
      </c>
      <c r="D55">
        <v>38.19</v>
      </c>
      <c r="E55">
        <v>2.0424194815396701E-2</v>
      </c>
      <c r="F55">
        <v>4.0021344717182439E-2</v>
      </c>
      <c r="G55">
        <v>3.1875660053397148E-2</v>
      </c>
      <c r="H55">
        <v>0.77400514315238111</v>
      </c>
      <c r="I55">
        <v>544.84634200000005</v>
      </c>
      <c r="J55">
        <v>30.81187255103772</v>
      </c>
      <c r="K55">
        <v>0.58636753269119779</v>
      </c>
      <c r="L55">
        <v>0.37756825960219298</v>
      </c>
      <c r="M55">
        <v>49.18</v>
      </c>
      <c r="N55">
        <v>36.85</v>
      </c>
    </row>
    <row r="56" spans="1:14" x14ac:dyDescent="0.3">
      <c r="A56" s="1" t="s">
        <v>74</v>
      </c>
      <c r="B56" t="str">
        <f>HYPERLINK("https://www.suredividend.com/sure-analysis-AWR/","American States Water Co.")</f>
        <v>American States Water Co.</v>
      </c>
      <c r="C56" t="s">
        <v>78</v>
      </c>
      <c r="D56">
        <v>80.69</v>
      </c>
      <c r="E56">
        <v>1.970504399553848E-2</v>
      </c>
      <c r="F56">
        <v>8.9041095890411093E-2</v>
      </c>
      <c r="G56">
        <v>9.2847065672327478E-2</v>
      </c>
      <c r="H56">
        <v>1.482564764860296</v>
      </c>
      <c r="I56">
        <v>2982.0461289999998</v>
      </c>
      <c r="J56">
        <v>36.181976371181058</v>
      </c>
      <c r="K56">
        <v>0.6648272488162762</v>
      </c>
      <c r="L56">
        <v>0.43932965184051997</v>
      </c>
      <c r="M56">
        <v>102.38</v>
      </c>
      <c r="N56">
        <v>70.900000000000006</v>
      </c>
    </row>
    <row r="57" spans="1:14" x14ac:dyDescent="0.3">
      <c r="A57" s="1" t="s">
        <v>75</v>
      </c>
      <c r="B57" t="str">
        <f>HYPERLINK("https://www.suredividend.com/sure-analysis-CWT/","California Water Service Group")</f>
        <v>California Water Service Group</v>
      </c>
      <c r="C57" t="s">
        <v>78</v>
      </c>
      <c r="D57">
        <v>53.36</v>
      </c>
      <c r="E57">
        <v>1.8740629685157419E-2</v>
      </c>
      <c r="F57">
        <v>8.6956521739130377E-2</v>
      </c>
      <c r="G57">
        <v>6.790716584560208E-2</v>
      </c>
      <c r="H57">
        <v>0.9737242504038921</v>
      </c>
      <c r="I57">
        <v>2900.4361600000002</v>
      </c>
      <c r="J57">
        <v>33.472621897035232</v>
      </c>
      <c r="K57">
        <v>0.5973768407385841</v>
      </c>
      <c r="L57">
        <v>0.46200802409747099</v>
      </c>
      <c r="M57">
        <v>71.14</v>
      </c>
      <c r="N57">
        <v>48.26</v>
      </c>
    </row>
    <row r="58" spans="1:14" x14ac:dyDescent="0.3">
      <c r="A58" s="1" t="s">
        <v>60</v>
      </c>
      <c r="B58" t="str">
        <f>HYPERLINK("https://www.suredividend.com/sure-analysis-research-database/","Excelerate Energy Inc")</f>
        <v>Excelerate Energy Inc</v>
      </c>
      <c r="C58" t="s">
        <v>78</v>
      </c>
      <c r="D58">
        <v>23.22</v>
      </c>
      <c r="E58">
        <v>1.076658069445E-3</v>
      </c>
      <c r="H58">
        <v>2.5000000372528999E-2</v>
      </c>
      <c r="I58">
        <v>609.621758</v>
      </c>
      <c r="J58">
        <v>0</v>
      </c>
      <c r="K58" t="s">
        <v>83</v>
      </c>
      <c r="M58">
        <v>30.79</v>
      </c>
      <c r="N58">
        <v>18.29</v>
      </c>
    </row>
    <row r="59" spans="1:14" x14ac:dyDescent="0.3">
      <c r="A59" s="1" t="s">
        <v>61</v>
      </c>
      <c r="B59" t="str">
        <f>HYPERLINK("https://www.suredividend.com/sure-analysis-research-database/","Novagold Resources Inc.")</f>
        <v>Novagold Resources Inc.</v>
      </c>
      <c r="C59" t="s">
        <v>79</v>
      </c>
      <c r="D59">
        <v>4.5199999999999996</v>
      </c>
      <c r="E59">
        <v>0</v>
      </c>
      <c r="H59">
        <v>0</v>
      </c>
      <c r="I59">
        <v>1506.923871</v>
      </c>
      <c r="J59">
        <v>0</v>
      </c>
      <c r="K59" t="s">
        <v>83</v>
      </c>
      <c r="L59">
        <v>0.70980324918336202</v>
      </c>
      <c r="M59">
        <v>8.36</v>
      </c>
      <c r="N59">
        <v>4.0599999999999996</v>
      </c>
    </row>
    <row r="60" spans="1:14" x14ac:dyDescent="0.3">
      <c r="A60" s="1" t="s">
        <v>63</v>
      </c>
      <c r="B60" t="str">
        <f>HYPERLINK("https://www.suredividend.com/sure-analysis-research-database/","Seritage Growth Properties")</f>
        <v>Seritage Growth Properties</v>
      </c>
      <c r="C60" t="s">
        <v>81</v>
      </c>
      <c r="D60">
        <v>9.44</v>
      </c>
      <c r="E60">
        <v>0</v>
      </c>
      <c r="H60">
        <v>0</v>
      </c>
      <c r="I60">
        <v>528.94567700000005</v>
      </c>
      <c r="J60" t="s">
        <v>83</v>
      </c>
      <c r="K60">
        <v>0</v>
      </c>
      <c r="L60">
        <v>1.5077420239033319</v>
      </c>
      <c r="M60">
        <v>17.12</v>
      </c>
      <c r="N60">
        <v>4.9000000000000004</v>
      </c>
    </row>
    <row r="61" spans="1:14" x14ac:dyDescent="0.3">
      <c r="A61" s="1" t="s">
        <v>66</v>
      </c>
      <c r="B61" t="str">
        <f>HYPERLINK("https://www.suredividend.com/sure-analysis-research-database/","REE Automotive Ltd")</f>
        <v>REE Automotive Ltd</v>
      </c>
      <c r="C61" t="s">
        <v>83</v>
      </c>
      <c r="D61">
        <v>0.63500000000000001</v>
      </c>
      <c r="E61">
        <v>0</v>
      </c>
      <c r="H61">
        <v>0</v>
      </c>
      <c r="I61">
        <v>152.12250599999999</v>
      </c>
      <c r="J61">
        <v>0</v>
      </c>
      <c r="K61" t="s">
        <v>83</v>
      </c>
      <c r="L61">
        <v>1.451841827568767</v>
      </c>
      <c r="M61">
        <v>7.49</v>
      </c>
      <c r="N61">
        <v>0.57999999999999996</v>
      </c>
    </row>
    <row r="62" spans="1:14" x14ac:dyDescent="0.3">
      <c r="A62" s="1" t="s">
        <v>68</v>
      </c>
      <c r="B62" t="str">
        <f>HYPERLINK("https://www.suredividend.com/sure-analysis-research-database/","Sono Group N.V.")</f>
        <v>Sono Group N.V.</v>
      </c>
      <c r="C62" t="s">
        <v>83</v>
      </c>
      <c r="D62">
        <v>2.25</v>
      </c>
      <c r="E62">
        <v>0</v>
      </c>
      <c r="H62">
        <v>0</v>
      </c>
      <c r="I62">
        <v>183.39219199999999</v>
      </c>
      <c r="J62">
        <v>0</v>
      </c>
      <c r="K62" t="s">
        <v>83</v>
      </c>
      <c r="M62">
        <v>47.49</v>
      </c>
      <c r="N62">
        <v>2.25</v>
      </c>
    </row>
    <row r="63" spans="1:14" x14ac:dyDescent="0.3">
      <c r="A63" s="1" t="s">
        <v>69</v>
      </c>
      <c r="B63" t="str">
        <f>HYPERLINK("https://www.suredividend.com/sure-analysis-research-database/","Servotronics, Inc.")</f>
        <v>Servotronics, Inc.</v>
      </c>
      <c r="C63" t="s">
        <v>82</v>
      </c>
      <c r="D63">
        <v>11.4</v>
      </c>
      <c r="E63">
        <v>0</v>
      </c>
      <c r="H63">
        <v>0</v>
      </c>
      <c r="I63">
        <v>28.485146</v>
      </c>
      <c r="J63">
        <v>0</v>
      </c>
      <c r="K63" t="s">
        <v>83</v>
      </c>
      <c r="M63">
        <v>14.9</v>
      </c>
      <c r="N63">
        <v>10.3</v>
      </c>
    </row>
    <row r="64" spans="1:14" x14ac:dyDescent="0.3">
      <c r="A64" s="1" t="s">
        <v>72</v>
      </c>
      <c r="B64" t="str">
        <f>HYPERLINK("https://www.suredividend.com/sure-analysis-research-database/","Cia Energetica De Minas Gerais")</f>
        <v>Cia Energetica De Minas Gerais</v>
      </c>
      <c r="C64" t="s">
        <v>78</v>
      </c>
      <c r="D64">
        <v>2.09</v>
      </c>
      <c r="E64">
        <v>0</v>
      </c>
      <c r="H64">
        <v>0</v>
      </c>
      <c r="I64">
        <v>5461.806458</v>
      </c>
      <c r="J64">
        <v>0</v>
      </c>
      <c r="K64" t="s">
        <v>83</v>
      </c>
      <c r="L64">
        <v>0.68594988069263008</v>
      </c>
      <c r="M64">
        <v>2.57</v>
      </c>
      <c r="N64">
        <v>1.47</v>
      </c>
    </row>
    <row r="65" spans="1:14" x14ac:dyDescent="0.3">
      <c r="A65" s="1" t="s">
        <v>73</v>
      </c>
      <c r="B65" t="str">
        <f>HYPERLINK("https://www.suredividend.com/sure-analysis-research-database/","Enel Chile S.A.")</f>
        <v>Enel Chile S.A.</v>
      </c>
      <c r="C65" t="s">
        <v>78</v>
      </c>
      <c r="D65">
        <v>1.36</v>
      </c>
      <c r="E65">
        <v>0</v>
      </c>
      <c r="H65">
        <v>1.6171000897884001E-2</v>
      </c>
      <c r="I65">
        <v>1881.3303559999999</v>
      </c>
      <c r="J65">
        <v>0</v>
      </c>
      <c r="K65" t="s">
        <v>83</v>
      </c>
      <c r="M65">
        <v>2.4300000000000002</v>
      </c>
      <c r="N65">
        <v>0.98099999999999998</v>
      </c>
    </row>
  </sheetData>
  <autoFilter ref="A1:O65" xr:uid="{00000000-0009-0000-0000-000000000000}">
    <sortState xmlns:xlrd2="http://schemas.microsoft.com/office/spreadsheetml/2017/richdata2" ref="A2:N65">
      <sortCondition descending="1" ref="E1:E65"/>
    </sortState>
  </autoFilter>
  <conditionalFormatting sqref="A1:N1">
    <cfRule type="cellIs" dxfId="24" priority="15" operator="notEqual">
      <formula>-13.345</formula>
    </cfRule>
  </conditionalFormatting>
  <conditionalFormatting sqref="A2:A65">
    <cfRule type="cellIs" dxfId="23" priority="1" operator="notEqual">
      <formula>"None"</formula>
    </cfRule>
  </conditionalFormatting>
  <conditionalFormatting sqref="B2:B65">
    <cfRule type="cellIs" dxfId="22" priority="2" operator="notEqual">
      <formula>"None"</formula>
    </cfRule>
  </conditionalFormatting>
  <conditionalFormatting sqref="C2:C65">
    <cfRule type="cellIs" dxfId="21" priority="3" operator="notEqual">
      <formula>"None"</formula>
    </cfRule>
  </conditionalFormatting>
  <conditionalFormatting sqref="D2:D65">
    <cfRule type="cellIs" dxfId="20" priority="4" operator="notEqual">
      <formula>"None"</formula>
    </cfRule>
  </conditionalFormatting>
  <conditionalFormatting sqref="E2:E65">
    <cfRule type="cellIs" dxfId="19" priority="5" operator="notEqual">
      <formula>"None"</formula>
    </cfRule>
  </conditionalFormatting>
  <conditionalFormatting sqref="F2:F65">
    <cfRule type="cellIs" dxfId="18" priority="6" operator="notEqual">
      <formula>"None"</formula>
    </cfRule>
  </conditionalFormatting>
  <conditionalFormatting sqref="G2:G65">
    <cfRule type="cellIs" dxfId="17" priority="7" operator="notEqual">
      <formula>"None"</formula>
    </cfRule>
  </conditionalFormatting>
  <conditionalFormatting sqref="H2:H65">
    <cfRule type="cellIs" dxfId="16" priority="8" operator="notEqual">
      <formula>"None"</formula>
    </cfRule>
  </conditionalFormatting>
  <conditionalFormatting sqref="I2:I65">
    <cfRule type="cellIs" dxfId="15" priority="9" operator="notEqual">
      <formula>"None"</formula>
    </cfRule>
  </conditionalFormatting>
  <conditionalFormatting sqref="J2:J65">
    <cfRule type="cellIs" dxfId="14" priority="10" operator="notEqual">
      <formula>"None"</formula>
    </cfRule>
  </conditionalFormatting>
  <conditionalFormatting sqref="K2:K65">
    <cfRule type="cellIs" dxfId="13" priority="11" operator="notEqual">
      <formula>"None"</formula>
    </cfRule>
  </conditionalFormatting>
  <conditionalFormatting sqref="L2:L65">
    <cfRule type="cellIs" dxfId="12" priority="12" operator="notEqual">
      <formula>"None"</formula>
    </cfRule>
  </conditionalFormatting>
  <conditionalFormatting sqref="M2:M65">
    <cfRule type="cellIs" dxfId="11" priority="13" operator="notEqual">
      <formula>"None"</formula>
    </cfRule>
  </conditionalFormatting>
  <conditionalFormatting sqref="N2:N65">
    <cfRule type="cellIs" dxfId="10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customWidth="1"/>
    <col min="2" max="2" width="45.6640625" customWidth="1"/>
    <col min="3" max="9" width="25.6640625" customWidth="1"/>
  </cols>
  <sheetData>
    <row r="1" spans="1:9" x14ac:dyDescent="0.3">
      <c r="A1" s="1" t="s">
        <v>13</v>
      </c>
      <c r="B1" s="1" t="s">
        <v>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</row>
    <row r="2" spans="1:9" x14ac:dyDescent="0.3">
      <c r="A2" s="1" t="s">
        <v>14</v>
      </c>
      <c r="B2" t="str">
        <f>HYPERLINK("https://www.suredividend.com/sure-analysis-ETR/","Entergy Corp.")</f>
        <v>Entergy Corp.</v>
      </c>
      <c r="C2">
        <v>-0.14765716191429001</v>
      </c>
      <c r="D2">
        <v>-6.3495087998299005E-2</v>
      </c>
      <c r="E2">
        <v>-0.15671853552951101</v>
      </c>
      <c r="F2">
        <v>-6.8403920668073007E-2</v>
      </c>
      <c r="G2">
        <v>2.7059393228219E-2</v>
      </c>
      <c r="H2">
        <v>3.8170512626521012E-2</v>
      </c>
      <c r="I2">
        <v>0.55130160319881005</v>
      </c>
    </row>
    <row r="3" spans="1:9" x14ac:dyDescent="0.3">
      <c r="A3" s="1" t="s">
        <v>15</v>
      </c>
      <c r="B3" t="str">
        <f>HYPERLINK("https://www.suredividend.com/sure-analysis-ATO/","Atmos Energy Corp.")</f>
        <v>Atmos Energy Corp.</v>
      </c>
      <c r="C3">
        <v>-0.15420442035735399</v>
      </c>
      <c r="D3">
        <v>-0.10344895682139001</v>
      </c>
      <c r="E3">
        <v>-0.16953659343711</v>
      </c>
      <c r="F3">
        <v>-2.9037495017837998E-2</v>
      </c>
      <c r="G3">
        <v>0.13081085976949</v>
      </c>
      <c r="H3">
        <v>7.474121419502E-2</v>
      </c>
      <c r="I3">
        <v>0.27446076579933198</v>
      </c>
    </row>
    <row r="4" spans="1:9" x14ac:dyDescent="0.3">
      <c r="A4" s="1" t="s">
        <v>16</v>
      </c>
      <c r="B4" t="str">
        <f>HYPERLINK("https://www.suredividend.com/sure-analysis-WEC/","WEC Energy Group Inc")</f>
        <v>WEC Energy Group Inc</v>
      </c>
      <c r="C4">
        <v>-0.19860954528372801</v>
      </c>
      <c r="D4">
        <v>-0.13682925916069</v>
      </c>
      <c r="E4">
        <v>-0.17204803092056001</v>
      </c>
      <c r="F4">
        <v>-0.101656091203496</v>
      </c>
      <c r="G4">
        <v>-1.0638248516537E-2</v>
      </c>
      <c r="H4">
        <v>-9.1125097626803001E-2</v>
      </c>
      <c r="I4">
        <v>0.534686064043007</v>
      </c>
    </row>
    <row r="5" spans="1:9" x14ac:dyDescent="0.3">
      <c r="A5" s="1" t="s">
        <v>17</v>
      </c>
      <c r="B5" t="str">
        <f>HYPERLINK("https://www.suredividend.com/sure-analysis-ED/","Consolidated Edison, Inc.")</f>
        <v>Consolidated Edison, Inc.</v>
      </c>
      <c r="C5">
        <v>-0.19196826970748601</v>
      </c>
      <c r="D5">
        <v>-0.106914861554816</v>
      </c>
      <c r="E5">
        <v>-0.154065189611268</v>
      </c>
      <c r="F5">
        <v>-1.9910879121539E-2</v>
      </c>
      <c r="G5">
        <v>0.14947717055679499</v>
      </c>
      <c r="H5">
        <v>5.3290093592754002E-2</v>
      </c>
      <c r="I5">
        <v>0.16688336607689999</v>
      </c>
    </row>
    <row r="6" spans="1:9" x14ac:dyDescent="0.3">
      <c r="A6" s="1" t="s">
        <v>18</v>
      </c>
      <c r="B6" t="str">
        <f>HYPERLINK("https://www.suredividend.com/sure-analysis-NEE/","NextEra Energy Inc")</f>
        <v>NextEra Energy Inc</v>
      </c>
      <c r="C6">
        <v>-0.14638487208008899</v>
      </c>
      <c r="D6">
        <v>-3.9100856845561013E-2</v>
      </c>
      <c r="E6">
        <v>-9.9182643829682005E-2</v>
      </c>
      <c r="F6">
        <v>-0.164729239048091</v>
      </c>
      <c r="G6">
        <v>-2.3485218666014999E-2</v>
      </c>
      <c r="H6">
        <v>4.9400020512119003E-2</v>
      </c>
      <c r="I6">
        <v>1.2937521109752781</v>
      </c>
    </row>
    <row r="7" spans="1:9" x14ac:dyDescent="0.3">
      <c r="A7" s="1" t="s">
        <v>19</v>
      </c>
      <c r="B7" t="str">
        <f>HYPERLINK("https://www.suredividend.com/sure-analysis-XEL/","Xcel Energy, Inc.")</f>
        <v>Xcel Energy, Inc.</v>
      </c>
      <c r="C7">
        <v>-0.212737414389606</v>
      </c>
      <c r="D7">
        <v>-0.129260239977671</v>
      </c>
      <c r="E7">
        <v>-0.18419387488262801</v>
      </c>
      <c r="F7">
        <v>-9.2105798851900011E-2</v>
      </c>
      <c r="G7">
        <v>-2.0787728377151999E-2</v>
      </c>
      <c r="H7">
        <v>-0.125161099091742</v>
      </c>
      <c r="I7">
        <v>0.44757847361132402</v>
      </c>
    </row>
    <row r="8" spans="1:9" x14ac:dyDescent="0.3">
      <c r="A8" s="1" t="s">
        <v>20</v>
      </c>
      <c r="B8" t="str">
        <f>HYPERLINK("https://www.suredividend.com/sure-analysis-SO/","Southern Company")</f>
        <v>Southern Company</v>
      </c>
      <c r="C8">
        <v>-0.195296780684104</v>
      </c>
      <c r="D8">
        <v>-9.3222764799075014E-2</v>
      </c>
      <c r="E8">
        <v>-0.14823437331533601</v>
      </c>
      <c r="F8">
        <v>-4.0215265361955001E-2</v>
      </c>
      <c r="G8">
        <v>6.3272966546531001E-2</v>
      </c>
      <c r="H8">
        <v>0.17958918073945901</v>
      </c>
      <c r="I8">
        <v>0.58755361931957706</v>
      </c>
    </row>
    <row r="9" spans="1:9" x14ac:dyDescent="0.3">
      <c r="A9" s="1" t="s">
        <v>21</v>
      </c>
      <c r="B9" t="str">
        <f>HYPERLINK("https://www.suredividend.com/sure-analysis-EIX/","Edison International")</f>
        <v>Edison International</v>
      </c>
      <c r="C9">
        <v>-0.15313909452490099</v>
      </c>
      <c r="D9">
        <v>-6.3261049795325999E-2</v>
      </c>
      <c r="E9">
        <v>-0.17758013795613301</v>
      </c>
      <c r="F9">
        <v>-0.124202736847523</v>
      </c>
      <c r="G9">
        <v>5.6893190757801998E-2</v>
      </c>
      <c r="H9">
        <v>0.126132702621154</v>
      </c>
      <c r="I9">
        <v>-0.101992536525696</v>
      </c>
    </row>
    <row r="10" spans="1:9" x14ac:dyDescent="0.3">
      <c r="A10" s="1" t="s">
        <v>22</v>
      </c>
      <c r="B10" t="str">
        <f>HYPERLINK("https://www.suredividend.com/sure-analysis-PPL/","PPL Corp")</f>
        <v>PPL Corp</v>
      </c>
      <c r="C10">
        <v>-0.16683417085427099</v>
      </c>
      <c r="D10">
        <v>-7.7977110698356999E-2</v>
      </c>
      <c r="E10">
        <v>-0.131515813955112</v>
      </c>
      <c r="F10">
        <v>-0.152516382297917</v>
      </c>
      <c r="G10">
        <v>-8.8750632048717013E-2</v>
      </c>
      <c r="H10">
        <v>-5.4315091412405002E-2</v>
      </c>
      <c r="I10">
        <v>-0.149083220140074</v>
      </c>
    </row>
    <row r="11" spans="1:9" x14ac:dyDescent="0.3">
      <c r="A11" s="1" t="s">
        <v>23</v>
      </c>
      <c r="B11" t="str">
        <f>HYPERLINK("https://www.suredividend.com/sure-analysis-BKH/","Black Hills Corporation")</f>
        <v>Black Hills Corporation</v>
      </c>
      <c r="C11">
        <v>-0.16598517761308401</v>
      </c>
      <c r="D11">
        <v>-7.5536343305039E-2</v>
      </c>
      <c r="E11">
        <v>-0.15715501400437201</v>
      </c>
      <c r="F11">
        <v>-5.2327438510902997E-2</v>
      </c>
      <c r="G11">
        <v>5.4611319096268013E-2</v>
      </c>
      <c r="H11">
        <v>0.20859851087035</v>
      </c>
      <c r="I11">
        <v>0.12780460832678101</v>
      </c>
    </row>
    <row r="12" spans="1:9" x14ac:dyDescent="0.3">
      <c r="A12" s="1" t="s">
        <v>24</v>
      </c>
      <c r="B12" t="str">
        <f>HYPERLINK("https://www.suredividend.com/sure-analysis-DTE/","DTE Energy Co.")</f>
        <v>DTE Energy Co.</v>
      </c>
      <c r="C12">
        <v>-0.20969997429072801</v>
      </c>
      <c r="D12">
        <v>-0.142285732718299</v>
      </c>
      <c r="E12">
        <v>-0.21451333577043899</v>
      </c>
      <c r="F12">
        <v>-9.1191064347193013E-2</v>
      </c>
      <c r="G12">
        <v>-4.1058838379284E-2</v>
      </c>
      <c r="H12">
        <v>0.105731694765655</v>
      </c>
      <c r="I12">
        <v>0.346867861068477</v>
      </c>
    </row>
    <row r="13" spans="1:9" x14ac:dyDescent="0.3">
      <c r="A13" s="1" t="s">
        <v>25</v>
      </c>
      <c r="B13" t="str">
        <f>HYPERLINK("https://www.suredividend.com/sure-analysis-AEP/","American Electric Power Company Inc.")</f>
        <v>American Electric Power Company Inc.</v>
      </c>
      <c r="C13">
        <v>-0.19348677299207301</v>
      </c>
      <c r="D13">
        <v>-9.7801712948174011E-2</v>
      </c>
      <c r="E13">
        <v>-0.167057082973739</v>
      </c>
      <c r="F13">
        <v>-2.7389719008339999E-2</v>
      </c>
      <c r="G13">
        <v>4.5047809854509013E-2</v>
      </c>
      <c r="H13">
        <v>6.1812532169199996E-3</v>
      </c>
      <c r="I13">
        <v>0.38057194422783602</v>
      </c>
    </row>
    <row r="14" spans="1:9" x14ac:dyDescent="0.3">
      <c r="A14" s="1" t="s">
        <v>26</v>
      </c>
      <c r="B14" t="str">
        <f>HYPERLINK("https://www.suredividend.com/sure-analysis-SRE/","Sempra Energy")</f>
        <v>Sempra Energy</v>
      </c>
      <c r="C14">
        <v>-0.144951446802419</v>
      </c>
      <c r="D14">
        <v>8.8488798392950003E-3</v>
      </c>
      <c r="E14">
        <v>-0.11808935897558399</v>
      </c>
      <c r="F14">
        <v>0.14017904404236101</v>
      </c>
      <c r="G14">
        <v>0.22071080033291299</v>
      </c>
      <c r="H14">
        <v>0.23792799965769201</v>
      </c>
      <c r="I14">
        <v>0.50880074115810003</v>
      </c>
    </row>
    <row r="15" spans="1:9" x14ac:dyDescent="0.3">
      <c r="A15" s="1" t="s">
        <v>27</v>
      </c>
      <c r="B15" t="str">
        <f>HYPERLINK("https://www.suredividend.com/sure-analysis-DUK/","Duke Energy Corp.")</f>
        <v>Duke Energy Corp.</v>
      </c>
      <c r="C15">
        <v>-0.188660356752821</v>
      </c>
      <c r="D15">
        <v>-0.15049040954652401</v>
      </c>
      <c r="E15">
        <v>-0.21295920277137201</v>
      </c>
      <c r="F15">
        <v>-0.12590326597444801</v>
      </c>
      <c r="G15">
        <v>-7.9008945441998005E-2</v>
      </c>
      <c r="H15">
        <v>3.1966060297377002E-2</v>
      </c>
      <c r="I15">
        <v>0.279506510915633</v>
      </c>
    </row>
    <row r="16" spans="1:9" x14ac:dyDescent="0.3">
      <c r="A16" s="1" t="s">
        <v>28</v>
      </c>
      <c r="B16" t="str">
        <f>HYPERLINK("https://www.suredividend.com/sure-analysis-UGI/","UGI Corp.")</f>
        <v>UGI Corp.</v>
      </c>
      <c r="C16">
        <v>-0.171322680847386</v>
      </c>
      <c r="D16">
        <v>-0.16182444592996301</v>
      </c>
      <c r="E16">
        <v>-8.6614702701491006E-2</v>
      </c>
      <c r="F16">
        <v>-0.269197574453299</v>
      </c>
      <c r="G16">
        <v>-0.235276731300639</v>
      </c>
      <c r="H16">
        <v>2.4631072051259999E-3</v>
      </c>
      <c r="I16">
        <v>-0.19337079457925299</v>
      </c>
    </row>
    <row r="17" spans="1:9" x14ac:dyDescent="0.3">
      <c r="A17" s="1" t="s">
        <v>29</v>
      </c>
      <c r="B17" t="str">
        <f>HYPERLINK("https://www.suredividend.com/sure-analysis-MDU/","MDU Resources Group Inc")</f>
        <v>MDU Resources Group Inc</v>
      </c>
      <c r="C17">
        <v>-9.3494606080418013E-2</v>
      </c>
      <c r="D17">
        <v>4.4664788053224012E-2</v>
      </c>
      <c r="E17">
        <v>5.0518061106586007E-2</v>
      </c>
      <c r="F17">
        <v>-7.9395116445064001E-2</v>
      </c>
      <c r="G17">
        <v>-7.2364283515983008E-2</v>
      </c>
      <c r="H17">
        <v>0.26522213249015603</v>
      </c>
      <c r="I17">
        <v>0.29903591204219798</v>
      </c>
    </row>
    <row r="18" spans="1:9" x14ac:dyDescent="0.3">
      <c r="A18" s="1" t="s">
        <v>30</v>
      </c>
      <c r="B18" t="str">
        <f>HYPERLINK("https://www.suredividend.com/sure-analysis-D/","Dominion Energy Inc")</f>
        <v>Dominion Energy Inc</v>
      </c>
      <c r="C18">
        <v>-0.224386724386724</v>
      </c>
      <c r="D18">
        <v>-0.180767208334074</v>
      </c>
      <c r="E18">
        <v>-0.25827796292079702</v>
      </c>
      <c r="F18">
        <v>-0.158556631095572</v>
      </c>
      <c r="G18">
        <v>-8.2574027030640013E-2</v>
      </c>
      <c r="H18">
        <v>-0.15684951920814399</v>
      </c>
      <c r="I18">
        <v>6.1272368782280002E-3</v>
      </c>
    </row>
    <row r="19" spans="1:9" x14ac:dyDescent="0.3">
      <c r="A19" s="1" t="s">
        <v>31</v>
      </c>
      <c r="B19" t="str">
        <f>HYPERLINK("https://www.suredividend.com/sure-analysis-CNP/","Centerpoint Energy Inc.")</f>
        <v>Centerpoint Energy Inc.</v>
      </c>
      <c r="C19">
        <v>-0.187214611872146</v>
      </c>
      <c r="D19">
        <v>-8.5898182067171008E-2</v>
      </c>
      <c r="E19">
        <v>-0.16917676931119399</v>
      </c>
      <c r="F19">
        <v>-2.6684164479440001E-2</v>
      </c>
      <c r="G19">
        <v>7.0427730091848009E-2</v>
      </c>
      <c r="H19">
        <v>0.312884461250239</v>
      </c>
      <c r="I19">
        <v>8.3740243293596001E-2</v>
      </c>
    </row>
    <row r="20" spans="1:9" x14ac:dyDescent="0.3">
      <c r="A20" s="1" t="s">
        <v>32</v>
      </c>
      <c r="B20" t="str">
        <f>HYPERLINK("https://www.suredividend.com/sure-analysis-NFG/","National Fuel Gas Co.")</f>
        <v>National Fuel Gas Co.</v>
      </c>
      <c r="C20">
        <v>-0.117416937728232</v>
      </c>
      <c r="D20">
        <v>-2.3936861013490001E-2</v>
      </c>
      <c r="E20">
        <v>-9.9409953266912002E-2</v>
      </c>
      <c r="F20">
        <v>-3.5541711592980002E-3</v>
      </c>
      <c r="G20">
        <v>0.129871870573702</v>
      </c>
      <c r="H20">
        <v>0.5851074102119741</v>
      </c>
      <c r="I20">
        <v>0.299794549947699</v>
      </c>
    </row>
    <row r="21" spans="1:9" x14ac:dyDescent="0.3">
      <c r="A21" s="1" t="s">
        <v>33</v>
      </c>
      <c r="B21" t="str">
        <f>HYPERLINK("https://www.suredividend.com/sure-analysis-EXC/","Exelon Corp.")</f>
        <v>Exelon Corp.</v>
      </c>
      <c r="C21">
        <v>-0.17517452006980799</v>
      </c>
      <c r="D21">
        <v>-0.13995664526225499</v>
      </c>
      <c r="E21">
        <v>-0.23472537347871</v>
      </c>
      <c r="F21">
        <v>-6.0665459270244998E-2</v>
      </c>
      <c r="G21">
        <v>0.13004988239232201</v>
      </c>
      <c r="H21">
        <v>0.44425982161615002</v>
      </c>
      <c r="I21">
        <v>0.62234293609316105</v>
      </c>
    </row>
    <row r="22" spans="1:9" x14ac:dyDescent="0.3">
      <c r="A22" s="1" t="s">
        <v>34</v>
      </c>
      <c r="B22" t="str">
        <f>HYPERLINK("https://www.suredividend.com/sure-analysis-PEG/","Public Service Enterprise Group Inc.")</f>
        <v>Public Service Enterprise Group Inc.</v>
      </c>
      <c r="C22">
        <v>-0.185147058823529</v>
      </c>
      <c r="D22">
        <v>-0.105688826194392</v>
      </c>
      <c r="E22">
        <v>-0.219037390646207</v>
      </c>
      <c r="F22">
        <v>-0.14941890006247699</v>
      </c>
      <c r="G22">
        <v>-4.4735875762219997E-2</v>
      </c>
      <c r="H22">
        <v>2.0178959384319999E-2</v>
      </c>
      <c r="I22">
        <v>0.32603269492632703</v>
      </c>
    </row>
    <row r="23" spans="1:9" x14ac:dyDescent="0.3">
      <c r="A23" s="1" t="s">
        <v>35</v>
      </c>
      <c r="B23" t="str">
        <f>HYPERLINK("https://www.suredividend.com/sure-analysis-ES/","Eversource Energy")</f>
        <v>Eversource Energy</v>
      </c>
      <c r="C23">
        <v>-0.175846826455129</v>
      </c>
      <c r="D23">
        <v>-9.3649014764925001E-2</v>
      </c>
      <c r="E23">
        <v>-0.178045245336555</v>
      </c>
      <c r="F23">
        <v>-0.15736398908405899</v>
      </c>
      <c r="G23">
        <v>-9.6420392913101005E-2</v>
      </c>
      <c r="H23">
        <v>-0.13880841502610999</v>
      </c>
      <c r="I23">
        <v>0.42965022483094711</v>
      </c>
    </row>
    <row r="24" spans="1:9" x14ac:dyDescent="0.3">
      <c r="A24" s="1" t="s">
        <v>36</v>
      </c>
      <c r="B24" t="str">
        <f>HYPERLINK("https://www.suredividend.com/sure-analysis-FE/","Firstenergy Corp.")</f>
        <v>Firstenergy Corp.</v>
      </c>
      <c r="C24">
        <v>-0.113466634545892</v>
      </c>
      <c r="D24">
        <v>1.0200612036719999E-3</v>
      </c>
      <c r="E24">
        <v>-0.209964748970592</v>
      </c>
      <c r="F24">
        <v>-8.993787836821901E-2</v>
      </c>
      <c r="G24">
        <v>5.5475566314267012E-2</v>
      </c>
      <c r="H24">
        <v>0.28251149206968701</v>
      </c>
      <c r="I24">
        <v>0.42759605238656812</v>
      </c>
    </row>
    <row r="25" spans="1:9" x14ac:dyDescent="0.3">
      <c r="A25" s="1" t="s">
        <v>37</v>
      </c>
      <c r="B25" t="str">
        <f>HYPERLINK("https://www.suredividend.com/sure-analysis-AWK/","American Water Works Co. Inc.")</f>
        <v>American Water Works Co. Inc.</v>
      </c>
      <c r="C25">
        <v>-0.17727566171723599</v>
      </c>
      <c r="D25">
        <v>-0.15167305596734501</v>
      </c>
      <c r="E25">
        <v>-0.24328252923195301</v>
      </c>
      <c r="F25">
        <v>-0.31672323108844902</v>
      </c>
      <c r="G25">
        <v>-0.241905539193495</v>
      </c>
      <c r="H25">
        <v>-0.15667211062259601</v>
      </c>
      <c r="I25">
        <v>0.65174428551431607</v>
      </c>
    </row>
    <row r="26" spans="1:9" x14ac:dyDescent="0.3">
      <c r="A26" s="1" t="s">
        <v>38</v>
      </c>
      <c r="B26" t="str">
        <f>HYPERLINK("https://www.suredividend.com/sure-analysis-AEE/","Ameren Corp.")</f>
        <v>Ameren Corp.</v>
      </c>
      <c r="C26">
        <v>-0.18742809329568</v>
      </c>
      <c r="D26">
        <v>-0.114643874643874</v>
      </c>
      <c r="E26">
        <v>-0.19454834990752101</v>
      </c>
      <c r="F26">
        <v>-0.115788563182023</v>
      </c>
      <c r="G26">
        <v>-3.5663925961232003E-2</v>
      </c>
      <c r="H26">
        <v>-1.465649319683E-2</v>
      </c>
      <c r="I26">
        <v>0.45715014517109098</v>
      </c>
    </row>
    <row r="27" spans="1:9" x14ac:dyDescent="0.3">
      <c r="A27" s="1" t="s">
        <v>39</v>
      </c>
      <c r="B27" t="str">
        <f>HYPERLINK("https://www.suredividend.com/sure-analysis-CMS/","CMS Energy Corporation")</f>
        <v>CMS Energy Corporation</v>
      </c>
      <c r="C27">
        <v>-0.20629921259842501</v>
      </c>
      <c r="D27">
        <v>-0.154646091915464</v>
      </c>
      <c r="E27">
        <v>-0.22513232430951599</v>
      </c>
      <c r="F27">
        <v>-0.130096404900582</v>
      </c>
      <c r="G27">
        <v>-5.2377346622385003E-2</v>
      </c>
      <c r="H27">
        <v>-8.9239422922122003E-2</v>
      </c>
      <c r="I27">
        <v>0.35713044265854599</v>
      </c>
    </row>
    <row r="28" spans="1:9" x14ac:dyDescent="0.3">
      <c r="A28" s="1" t="s">
        <v>40</v>
      </c>
      <c r="B28" t="str">
        <f>HYPERLINK("https://www.suredividend.com/sure-analysis-EVRG/","Evergy Inc")</f>
        <v>Evergy Inc</v>
      </c>
      <c r="C28">
        <v>-0.18146828225231601</v>
      </c>
      <c r="D28">
        <v>-0.101151033864158</v>
      </c>
      <c r="E28">
        <v>-0.178957753930407</v>
      </c>
      <c r="F28">
        <v>-0.14116228772110301</v>
      </c>
      <c r="G28">
        <v>-4.1399136558050997E-2</v>
      </c>
      <c r="H28">
        <v>0.16414152165583001</v>
      </c>
      <c r="I28">
        <v>0.22228466332890501</v>
      </c>
    </row>
    <row r="29" spans="1:9" x14ac:dyDescent="0.3">
      <c r="A29" s="1" t="s">
        <v>41</v>
      </c>
      <c r="B29" t="str">
        <f>HYPERLINK("https://www.suredividend.com/sure-analysis-LNT/","Alliant Energy Corp.")</f>
        <v>Alliant Energy Corp.</v>
      </c>
      <c r="C29">
        <v>-0.209291263675281</v>
      </c>
      <c r="D29">
        <v>-0.123896525978303</v>
      </c>
      <c r="E29">
        <v>-0.21950929405265099</v>
      </c>
      <c r="F29">
        <v>-0.17095844319062101</v>
      </c>
      <c r="G29">
        <v>-8.283370728657001E-2</v>
      </c>
      <c r="H29">
        <v>-3.4584224637751002E-2</v>
      </c>
      <c r="I29">
        <v>0.36556807851126499</v>
      </c>
    </row>
    <row r="30" spans="1:9" x14ac:dyDescent="0.3">
      <c r="A30" s="1" t="s">
        <v>42</v>
      </c>
      <c r="B30" t="str">
        <f>HYPERLINK("https://www.suredividend.com/sure-analysis-research-database/","NiSource Inc")</f>
        <v>NiSource Inc</v>
      </c>
      <c r="C30">
        <v>-0.195009848982271</v>
      </c>
      <c r="D30">
        <v>-0.13178031067534801</v>
      </c>
      <c r="E30">
        <v>-0.22269526928283101</v>
      </c>
      <c r="F30">
        <v>-9.0413357420809012E-2</v>
      </c>
      <c r="G30">
        <v>3.7172393956313013E-2</v>
      </c>
      <c r="H30">
        <v>0.16804176749680799</v>
      </c>
      <c r="I30">
        <v>9.1383323912066008E-2</v>
      </c>
    </row>
    <row r="31" spans="1:9" x14ac:dyDescent="0.3">
      <c r="A31" s="1" t="s">
        <v>43</v>
      </c>
      <c r="B31" t="str">
        <f>HYPERLINK("https://www.suredividend.com/sure-analysis-PNW/","Pinnacle West Capital Corp.")</f>
        <v>Pinnacle West Capital Corp.</v>
      </c>
      <c r="C31">
        <v>-0.20573727933541</v>
      </c>
      <c r="D31">
        <v>-0.126512258663145</v>
      </c>
      <c r="E31">
        <v>-0.20575377458412</v>
      </c>
      <c r="F31">
        <v>-0.10215532610147</v>
      </c>
      <c r="G31">
        <v>-3.5679389794180998E-2</v>
      </c>
      <c r="H31">
        <v>-0.19006529511193301</v>
      </c>
      <c r="I31">
        <v>-0.13593461401596199</v>
      </c>
    </row>
    <row r="32" spans="1:9" x14ac:dyDescent="0.3">
      <c r="A32" s="1" t="s">
        <v>44</v>
      </c>
      <c r="B32" t="str">
        <f>HYPERLINK("https://www.suredividend.com/sure-analysis-AES/","AES Corp.")</f>
        <v>AES Corp.</v>
      </c>
      <c r="C32">
        <v>-9.2599343784177002E-2</v>
      </c>
      <c r="D32">
        <v>0.165944489987117</v>
      </c>
      <c r="E32">
        <v>1.7192972418499E-2</v>
      </c>
      <c r="F32">
        <v>4.6845164492223007E-2</v>
      </c>
      <c r="G32">
        <v>6.3216304073881999E-2</v>
      </c>
      <c r="H32">
        <v>0.35892116182572598</v>
      </c>
      <c r="I32">
        <v>1.606173563410956</v>
      </c>
    </row>
    <row r="33" spans="1:9" x14ac:dyDescent="0.3">
      <c r="A33" s="1" t="s">
        <v>45</v>
      </c>
      <c r="B33" t="str">
        <f>HYPERLINK("https://www.suredividend.com/sure-analysis-NRG/","NRG Energy Inc.")</f>
        <v>NRG Energy Inc.</v>
      </c>
      <c r="C33">
        <v>-5.2668052668052003E-2</v>
      </c>
      <c r="D33">
        <v>9.4271152973824004E-2</v>
      </c>
      <c r="E33">
        <v>5.6637414394591003E-2</v>
      </c>
      <c r="F33">
        <v>-2.1360168571367001E-2</v>
      </c>
      <c r="G33">
        <v>2.6764477604466E-2</v>
      </c>
      <c r="H33">
        <v>0.36291126620139502</v>
      </c>
      <c r="I33">
        <v>0.77101596980506304</v>
      </c>
    </row>
    <row r="34" spans="1:9" x14ac:dyDescent="0.3">
      <c r="A34" s="1" t="s">
        <v>46</v>
      </c>
      <c r="B34" t="str">
        <f>HYPERLINK("https://www.suredividend.com/sure-analysis-VST/","Vistra Corp")</f>
        <v>Vistra Corp</v>
      </c>
      <c r="C34">
        <v>-0.13517653488214301</v>
      </c>
      <c r="D34">
        <v>-1.1012070396962999E-2</v>
      </c>
      <c r="E34">
        <v>-0.109065505054656</v>
      </c>
      <c r="F34">
        <v>-3.3652774682415003E-2</v>
      </c>
      <c r="G34">
        <v>0.23819912846315899</v>
      </c>
      <c r="H34">
        <v>0.27223327406416298</v>
      </c>
      <c r="I34">
        <v>0.26973715035374501</v>
      </c>
    </row>
    <row r="35" spans="1:9" x14ac:dyDescent="0.3">
      <c r="A35" s="1" t="s">
        <v>47</v>
      </c>
      <c r="B35" t="str">
        <f>HYPERLINK("https://www.suredividend.com/sure-analysis-IDA/","Idacorp, Inc.")</f>
        <v>Idacorp, Inc.</v>
      </c>
      <c r="C35">
        <v>-0.13083018188366599</v>
      </c>
      <c r="D35">
        <v>-7.4261437469731004E-2</v>
      </c>
      <c r="E35">
        <v>-0.16646518375241701</v>
      </c>
      <c r="F35">
        <v>-0.13012839459892001</v>
      </c>
      <c r="G35">
        <v>-2.4075105675487998E-2</v>
      </c>
      <c r="H35">
        <v>0.16968772379229399</v>
      </c>
      <c r="I35">
        <v>0.23938186262929201</v>
      </c>
    </row>
    <row r="36" spans="1:9" x14ac:dyDescent="0.3">
      <c r="A36" s="1" t="s">
        <v>48</v>
      </c>
      <c r="B36" t="str">
        <f>HYPERLINK("https://www.suredividend.com/sure-analysis-POR/","Portland General Electric Co")</f>
        <v>Portland General Electric Co</v>
      </c>
      <c r="C36">
        <v>-0.18403913206685499</v>
      </c>
      <c r="D36">
        <v>-0.12227023336746801</v>
      </c>
      <c r="E36">
        <v>-0.23311098340740899</v>
      </c>
      <c r="F36">
        <v>-0.181528990021912</v>
      </c>
      <c r="G36">
        <v>-0.104305789196445</v>
      </c>
      <c r="H36">
        <v>0.201736062625923</v>
      </c>
      <c r="I36">
        <v>7.3047102620148005E-2</v>
      </c>
    </row>
    <row r="37" spans="1:9" x14ac:dyDescent="0.3">
      <c r="A37" s="1" t="s">
        <v>49</v>
      </c>
      <c r="B37" t="str">
        <f>HYPERLINK("https://www.suredividend.com/sure-analysis-SWX/","Southwest Gas Holdings Inc")</f>
        <v>Southwest Gas Holdings Inc</v>
      </c>
      <c r="C37">
        <v>-0.182150249604285</v>
      </c>
      <c r="D37">
        <v>-0.215589644895785</v>
      </c>
      <c r="E37">
        <v>-0.12527672874072099</v>
      </c>
      <c r="F37">
        <v>-1.7903486391449001E-2</v>
      </c>
      <c r="G37">
        <v>7.8393439412013002E-2</v>
      </c>
      <c r="H37">
        <v>7.0617394145634005E-2</v>
      </c>
      <c r="I37">
        <v>-1.9301524265606999E-2</v>
      </c>
    </row>
    <row r="38" spans="1:9" x14ac:dyDescent="0.3">
      <c r="A38" s="1" t="s">
        <v>50</v>
      </c>
      <c r="B38" t="str">
        <f>HYPERLINK("https://www.suredividend.com/sure-analysis-HE/","Hawaiian Electric Industries, Inc.")</f>
        <v>Hawaiian Electric Industries, Inc.</v>
      </c>
      <c r="C38">
        <v>-0.148787196799199</v>
      </c>
      <c r="D38">
        <v>-0.144099972341656</v>
      </c>
      <c r="E38">
        <v>-0.20461528755587399</v>
      </c>
      <c r="F38">
        <v>-0.159051437690998</v>
      </c>
      <c r="G38">
        <v>-0.132957547013619</v>
      </c>
      <c r="H38">
        <v>5.6335842803324002E-2</v>
      </c>
      <c r="I38">
        <v>0.18008417286638401</v>
      </c>
    </row>
    <row r="39" spans="1:9" x14ac:dyDescent="0.3">
      <c r="A39" s="1" t="s">
        <v>51</v>
      </c>
      <c r="B39" t="str">
        <f>HYPERLINK("https://www.suredividend.com/sure-analysis-OGS/","ONE Gas Inc")</f>
        <v>ONE Gas Inc</v>
      </c>
      <c r="C39">
        <v>-0.12634708286882201</v>
      </c>
      <c r="D39">
        <v>-0.107971720186677</v>
      </c>
      <c r="E39">
        <v>-0.22085325020077901</v>
      </c>
      <c r="F39">
        <v>-6.9772962877965999E-2</v>
      </c>
      <c r="G39">
        <v>7.5177023864875001E-2</v>
      </c>
      <c r="H39">
        <v>1.8257311731397999E-2</v>
      </c>
      <c r="I39">
        <v>7.8923738004947008E-2</v>
      </c>
    </row>
    <row r="40" spans="1:9" x14ac:dyDescent="0.3">
      <c r="A40" s="1" t="s">
        <v>52</v>
      </c>
      <c r="B40" t="str">
        <f>HYPERLINK("https://www.suredividend.com/sure-analysis-ALE/","Allete, Inc.")</f>
        <v>Allete, Inc.</v>
      </c>
      <c r="C40">
        <v>-0.21016393442622899</v>
      </c>
      <c r="D40">
        <v>-0.16154743052050799</v>
      </c>
      <c r="E40">
        <v>-0.24185561267602301</v>
      </c>
      <c r="F40">
        <v>-0.25011673151750902</v>
      </c>
      <c r="G40">
        <v>-0.160641800665493</v>
      </c>
      <c r="H40">
        <v>-2.9970645437962001E-2</v>
      </c>
      <c r="I40">
        <v>-0.27071602426708302</v>
      </c>
    </row>
    <row r="41" spans="1:9" x14ac:dyDescent="0.3">
      <c r="A41" s="1" t="s">
        <v>53</v>
      </c>
      <c r="B41" t="str">
        <f>HYPERLINK("https://www.suredividend.com/sure-analysis-SR/","Spire Inc.")</f>
        <v>Spire Inc.</v>
      </c>
      <c r="C41">
        <v>-0.117370892018779</v>
      </c>
      <c r="D41">
        <v>-0.12233173427192701</v>
      </c>
      <c r="E41">
        <v>-0.168783562172417</v>
      </c>
      <c r="F41">
        <v>-2.0980124507846001E-2</v>
      </c>
      <c r="G41">
        <v>1.2496266787217001E-2</v>
      </c>
      <c r="H41">
        <v>0.202029732992073</v>
      </c>
      <c r="I41">
        <v>-2.8111757748551999E-2</v>
      </c>
    </row>
    <row r="42" spans="1:9" x14ac:dyDescent="0.3">
      <c r="A42" s="1" t="s">
        <v>54</v>
      </c>
      <c r="B42" t="str">
        <f>HYPERLINK("https://www.suredividend.com/sure-analysis-PNM/","PNM Resources Inc")</f>
        <v>PNM Resources Inc</v>
      </c>
      <c r="C42">
        <v>-2.5343189017951E-2</v>
      </c>
      <c r="D42">
        <v>-1.5424658118746E-2</v>
      </c>
      <c r="E42">
        <v>-2.1476626755351998E-2</v>
      </c>
      <c r="F42">
        <v>3.4535322151832998E-2</v>
      </c>
      <c r="G42">
        <v>-4.2225109267275997E-2</v>
      </c>
      <c r="H42">
        <v>9.5314947548298001E-2</v>
      </c>
      <c r="I42">
        <v>0.29269173993787201</v>
      </c>
    </row>
    <row r="43" spans="1:9" x14ac:dyDescent="0.3">
      <c r="A43" s="1" t="s">
        <v>55</v>
      </c>
      <c r="B43" t="str">
        <f>HYPERLINK("https://www.suredividend.com/sure-analysis-NJR/","New Jersey Resources Corporation")</f>
        <v>New Jersey Resources Corporation</v>
      </c>
      <c r="C43">
        <v>-0.105208606216613</v>
      </c>
      <c r="D43">
        <v>-9.3127578572137007E-2</v>
      </c>
      <c r="E43">
        <v>-0.134517716166759</v>
      </c>
      <c r="F43">
        <v>-1.8635433556772E-2</v>
      </c>
      <c r="G43">
        <v>9.8993335534304006E-2</v>
      </c>
      <c r="H43">
        <v>0.46082584263394899</v>
      </c>
      <c r="I43">
        <v>6.4273676567012009E-2</v>
      </c>
    </row>
    <row r="44" spans="1:9" x14ac:dyDescent="0.3">
      <c r="A44" s="1" t="s">
        <v>56</v>
      </c>
      <c r="B44" t="str">
        <f>HYPERLINK("https://www.suredividend.com/sure-analysis-NWE/","Northwestern Corp.")</f>
        <v>Northwestern Corp.</v>
      </c>
      <c r="C44">
        <v>-9.3085233125483002E-2</v>
      </c>
      <c r="D44">
        <v>-0.119253252070146</v>
      </c>
      <c r="E44">
        <v>-0.16938474373974899</v>
      </c>
      <c r="F44">
        <v>-0.10509362333991</v>
      </c>
      <c r="G44">
        <v>-0.121342775761278</v>
      </c>
      <c r="H44">
        <v>3.2496082232428003E-2</v>
      </c>
      <c r="I44">
        <v>3.8814894438939013E-2</v>
      </c>
    </row>
    <row r="45" spans="1:9" x14ac:dyDescent="0.3">
      <c r="A45" s="1" t="s">
        <v>57</v>
      </c>
      <c r="B45" t="str">
        <f>HYPERLINK("https://www.suredividend.com/sure-analysis-AVA/","Avista Corp.")</f>
        <v>Avista Corp.</v>
      </c>
      <c r="C45">
        <v>-0.102601507415511</v>
      </c>
      <c r="D45">
        <v>-0.11565065924876999</v>
      </c>
      <c r="E45">
        <v>-0.18025141029627301</v>
      </c>
      <c r="F45">
        <v>-0.104678183838119</v>
      </c>
      <c r="G45">
        <v>-4.7579727459688012E-2</v>
      </c>
      <c r="H45">
        <v>0.141974926673514</v>
      </c>
      <c r="I45">
        <v>-0.15366553852644699</v>
      </c>
    </row>
    <row r="46" spans="1:9" x14ac:dyDescent="0.3">
      <c r="A46" s="1" t="s">
        <v>58</v>
      </c>
      <c r="B46" t="str">
        <f>HYPERLINK("https://www.suredividend.com/sure-analysis-SJI/","South Jersey Industries Inc.")</f>
        <v>South Jersey Industries Inc.</v>
      </c>
      <c r="C46">
        <v>-3.1113695841814001E-2</v>
      </c>
      <c r="D46">
        <v>-4.3477611271299996E-3</v>
      </c>
      <c r="E46">
        <v>-1.5764894236080001E-2</v>
      </c>
      <c r="F46">
        <v>0.31061908264531002</v>
      </c>
      <c r="G46">
        <v>0.537169799134534</v>
      </c>
      <c r="H46">
        <v>0.78768791647441305</v>
      </c>
      <c r="I46">
        <v>0.146865566841404</v>
      </c>
    </row>
    <row r="47" spans="1:9" x14ac:dyDescent="0.3">
      <c r="A47" s="1" t="s">
        <v>59</v>
      </c>
      <c r="B47" t="str">
        <f>HYPERLINK("https://www.suredividend.com/sure-analysis-research-database/","Avangrid Inc")</f>
        <v>Avangrid Inc</v>
      </c>
      <c r="C47">
        <v>-0.205840886203424</v>
      </c>
      <c r="D47">
        <v>-0.13418107319386799</v>
      </c>
      <c r="E47">
        <v>-0.16691668321705799</v>
      </c>
      <c r="F47">
        <v>-0.18701366179933199</v>
      </c>
      <c r="G47">
        <v>-0.19484932267694699</v>
      </c>
      <c r="H47">
        <v>-0.23234171793474001</v>
      </c>
      <c r="I47">
        <v>-1.5851701356043E-2</v>
      </c>
    </row>
    <row r="48" spans="1:9" x14ac:dyDescent="0.3">
      <c r="A48" s="1" t="s">
        <v>60</v>
      </c>
      <c r="B48" t="str">
        <f>HYPERLINK("https://www.suredividend.com/sure-analysis-research-database/","Excelerate Energy Inc")</f>
        <v>Excelerate Energy Inc</v>
      </c>
      <c r="C48">
        <v>-0.13163799551234101</v>
      </c>
      <c r="D48">
        <v>9.8438438722556004E-2</v>
      </c>
      <c r="E48">
        <v>-0.134341156075829</v>
      </c>
      <c r="F48">
        <v>-0.134341156075829</v>
      </c>
      <c r="G48">
        <v>-0.134341156075829</v>
      </c>
      <c r="H48">
        <v>-0.134341156075829</v>
      </c>
      <c r="I48">
        <v>-0.134341156075829</v>
      </c>
    </row>
    <row r="49" spans="1:9" x14ac:dyDescent="0.3">
      <c r="A49" s="1" t="s">
        <v>61</v>
      </c>
      <c r="B49" t="str">
        <f>HYPERLINK("https://www.suredividend.com/sure-analysis-research-database/","Novagold Resources Inc.")</f>
        <v>Novagold Resources Inc.</v>
      </c>
      <c r="C49">
        <v>-1.3100436681222001E-2</v>
      </c>
      <c r="D49">
        <v>1.1185682326621E-2</v>
      </c>
      <c r="E49">
        <v>-0.42857142857142799</v>
      </c>
      <c r="F49">
        <v>-0.34110787172011597</v>
      </c>
      <c r="G49">
        <v>-0.38166894664842599</v>
      </c>
      <c r="H49">
        <v>-0.60350877192982399</v>
      </c>
      <c r="I49">
        <v>7.8758949880668006E-2</v>
      </c>
    </row>
    <row r="50" spans="1:9" x14ac:dyDescent="0.3">
      <c r="A50" s="1" t="s">
        <v>62</v>
      </c>
      <c r="B50" t="str">
        <f>HYPERLINK("https://www.suredividend.com/sure-analysis-FTS/","Fortis Inc.")</f>
        <v>Fortis Inc.</v>
      </c>
      <c r="C50">
        <v>-0.183823529411764</v>
      </c>
      <c r="D50">
        <v>-0.197567510137199</v>
      </c>
      <c r="E50">
        <v>-0.27478127617113002</v>
      </c>
      <c r="F50">
        <v>-0.22083723304688099</v>
      </c>
      <c r="G50">
        <v>-0.150933555856889</v>
      </c>
      <c r="H50">
        <v>-5.7113733242725007E-2</v>
      </c>
      <c r="I50">
        <v>0.21175431457975599</v>
      </c>
    </row>
    <row r="51" spans="1:9" x14ac:dyDescent="0.3">
      <c r="A51" s="1" t="s">
        <v>63</v>
      </c>
      <c r="B51" t="str">
        <f>HYPERLINK("https://www.suredividend.com/sure-analysis-research-database/","Seritage Growth Properties")</f>
        <v>Seritage Growth Properties</v>
      </c>
      <c r="C51">
        <v>-0.25257323832145601</v>
      </c>
      <c r="D51">
        <v>-0.13868613138686101</v>
      </c>
      <c r="E51">
        <v>-0.21529509559434701</v>
      </c>
      <c r="F51">
        <v>-0.28862094951017297</v>
      </c>
      <c r="G51">
        <v>-0.36388140161725002</v>
      </c>
      <c r="H51">
        <v>-0.33049645390070898</v>
      </c>
      <c r="I51">
        <v>-0.78451621150281603</v>
      </c>
    </row>
    <row r="52" spans="1:9" x14ac:dyDescent="0.3">
      <c r="A52" s="1" t="s">
        <v>64</v>
      </c>
      <c r="B52" t="str">
        <f>HYPERLINK("https://www.suredividend.com/sure-analysis-APA/","APA Corporation")</f>
        <v>APA Corporation</v>
      </c>
      <c r="C52">
        <v>8.0861118403780005E-2</v>
      </c>
      <c r="D52">
        <v>0.18558408086276601</v>
      </c>
      <c r="E52">
        <v>-3.6857680925476997E-2</v>
      </c>
      <c r="F52">
        <v>0.54685462872858803</v>
      </c>
      <c r="G52">
        <v>0.71140911698439502</v>
      </c>
      <c r="H52">
        <v>1.1441479915213191</v>
      </c>
      <c r="I52">
        <v>1.1441479915213191</v>
      </c>
    </row>
    <row r="53" spans="1:9" x14ac:dyDescent="0.3">
      <c r="A53" s="1" t="s">
        <v>65</v>
      </c>
      <c r="B53" t="str">
        <f>HYPERLINK("https://www.suredividend.com/sure-analysis-TRN/","Trinity Industries, Inc.")</f>
        <v>Trinity Industries, Inc.</v>
      </c>
      <c r="C53">
        <v>-3.9159109645507013E-2</v>
      </c>
      <c r="D53">
        <v>5.1714958626228012E-2</v>
      </c>
      <c r="E53">
        <v>-0.241327010515969</v>
      </c>
      <c r="F53">
        <v>-0.20824431318336001</v>
      </c>
      <c r="G53">
        <v>-0.15216015480078801</v>
      </c>
      <c r="H53">
        <v>0.21855592497333901</v>
      </c>
      <c r="I53">
        <v>9.8880377136122008E-2</v>
      </c>
    </row>
    <row r="54" spans="1:9" x14ac:dyDescent="0.3">
      <c r="A54" s="1" t="s">
        <v>66</v>
      </c>
      <c r="B54" t="str">
        <f>HYPERLINK("https://www.suredividend.com/sure-analysis-research-database/","REE Automotive Ltd")</f>
        <v>REE Automotive Ltd</v>
      </c>
      <c r="C54">
        <v>-0.44298245614034998</v>
      </c>
      <c r="D54">
        <v>-0.45726495726495697</v>
      </c>
      <c r="E54">
        <v>-0.67602040816326503</v>
      </c>
      <c r="F54">
        <v>-0.88558558558558509</v>
      </c>
      <c r="G54">
        <v>-0.84125000000000005</v>
      </c>
      <c r="H54">
        <v>-0.9378060724779621</v>
      </c>
      <c r="I54">
        <v>-0.9378060724779621</v>
      </c>
    </row>
    <row r="55" spans="1:9" x14ac:dyDescent="0.3">
      <c r="A55" s="1" t="s">
        <v>67</v>
      </c>
      <c r="B55" t="str">
        <f>HYPERLINK("https://www.suredividend.com/sure-analysis-research-database/","Enel Americas SA")</f>
        <v>Enel Americas SA</v>
      </c>
      <c r="C55">
        <v>-0.14726895598063999</v>
      </c>
      <c r="D55">
        <v>-0.156155155172716</v>
      </c>
      <c r="E55">
        <v>-6.907429987032801E-2</v>
      </c>
      <c r="F55">
        <v>-9.9891463003855013E-2</v>
      </c>
      <c r="G55">
        <v>-0.269163564536959</v>
      </c>
      <c r="H55">
        <v>-0.33479926426862411</v>
      </c>
      <c r="I55">
        <v>-0.37904235679890502</v>
      </c>
    </row>
    <row r="56" spans="1:9" x14ac:dyDescent="0.3">
      <c r="A56" s="1" t="s">
        <v>68</v>
      </c>
      <c r="B56" t="str">
        <f>HYPERLINK("https://www.suredividend.com/sure-analysis-research-database/","Sono Group N.V.")</f>
        <v>Sono Group N.V.</v>
      </c>
      <c r="C56">
        <v>-0.25</v>
      </c>
      <c r="D56">
        <v>-0.24496644295302</v>
      </c>
      <c r="E56">
        <v>-0.49888641425389701</v>
      </c>
      <c r="F56">
        <v>-0.76635514018691608</v>
      </c>
      <c r="G56">
        <v>-0.94109947643979008</v>
      </c>
      <c r="H56">
        <v>-0.94109947643979008</v>
      </c>
      <c r="I56">
        <v>-0.94109947643979008</v>
      </c>
    </row>
    <row r="57" spans="1:9" x14ac:dyDescent="0.3">
      <c r="A57" s="1" t="s">
        <v>69</v>
      </c>
      <c r="B57" t="str">
        <f>HYPERLINK("https://www.suredividend.com/sure-analysis-research-database/","Servotronics, Inc.")</f>
        <v>Servotronics, Inc.</v>
      </c>
      <c r="C57">
        <v>2.6093374497078999E-2</v>
      </c>
      <c r="D57">
        <v>5.8495821727018997E-2</v>
      </c>
      <c r="E57">
        <v>-0.133079847908745</v>
      </c>
      <c r="F57">
        <v>-0.10094637223974701</v>
      </c>
      <c r="G57">
        <v>-3.7162162162161998E-2</v>
      </c>
      <c r="H57">
        <v>0.34116069222715001</v>
      </c>
      <c r="I57">
        <v>0.31081189849256602</v>
      </c>
    </row>
    <row r="58" spans="1:9" x14ac:dyDescent="0.3">
      <c r="A58" s="1" t="s">
        <v>70</v>
      </c>
      <c r="B58" t="str">
        <f>HYPERLINK("https://www.suredividend.com/sure-analysis-research-database/","Virtus Stone Harbor Emerging Markets Income Fund")</f>
        <v>Virtus Stone Harbor Emerging Markets Income Fund</v>
      </c>
      <c r="C58">
        <v>-0.16808436667052901</v>
      </c>
      <c r="D58">
        <v>-0.190705959279384</v>
      </c>
      <c r="E58">
        <v>-0.39915966386554602</v>
      </c>
      <c r="F58">
        <v>-0.39680699100915801</v>
      </c>
      <c r="G58">
        <v>-0.46147844743514699</v>
      </c>
      <c r="H58">
        <v>-0.28656330749353998</v>
      </c>
      <c r="I58">
        <v>-0.56832395247029299</v>
      </c>
    </row>
    <row r="59" spans="1:9" x14ac:dyDescent="0.3">
      <c r="A59" s="1" t="s">
        <v>71</v>
      </c>
      <c r="B59" t="str">
        <f>HYPERLINK("https://www.suredividend.com/sure-analysis-CNA/","CNA Financial Corp.")</f>
        <v>CNA Financial Corp.</v>
      </c>
      <c r="C59">
        <v>-5.4418372441337001E-2</v>
      </c>
      <c r="D59">
        <v>-0.136970602776366</v>
      </c>
      <c r="E59">
        <v>-0.202940786580451</v>
      </c>
      <c r="F59">
        <v>-0.117003967421455</v>
      </c>
      <c r="G59">
        <v>-0.121741307835699</v>
      </c>
      <c r="H59">
        <v>0.32482757655880501</v>
      </c>
      <c r="I59">
        <v>-1.1567375460881E-2</v>
      </c>
    </row>
    <row r="60" spans="1:9" x14ac:dyDescent="0.3">
      <c r="A60" s="1" t="s">
        <v>72</v>
      </c>
      <c r="B60" t="str">
        <f>HYPERLINK("https://www.suredividend.com/sure-analysis-research-database/","Cia Energetica De Minas Gerais")</f>
        <v>Cia Energetica De Minas Gerais</v>
      </c>
      <c r="C60">
        <v>-0.110903135236312</v>
      </c>
      <c r="D60">
        <v>7.2289774767841E-2</v>
      </c>
      <c r="E60">
        <v>-8.3413735637224012E-2</v>
      </c>
      <c r="F60">
        <v>0.22229370138604601</v>
      </c>
      <c r="G60">
        <v>0.22941176470588201</v>
      </c>
      <c r="H60">
        <v>0.64502164502164505</v>
      </c>
      <c r="I60">
        <v>0.50522146200936202</v>
      </c>
    </row>
    <row r="61" spans="1:9" x14ac:dyDescent="0.3">
      <c r="A61" s="1" t="s">
        <v>73</v>
      </c>
      <c r="B61" t="str">
        <f>HYPERLINK("https://www.suredividend.com/sure-analysis-research-database/","Enel Chile S.A.")</f>
        <v>Enel Chile S.A.</v>
      </c>
      <c r="C61">
        <v>-0.24861878453038599</v>
      </c>
      <c r="D61">
        <v>0.22522522522522501</v>
      </c>
      <c r="E61">
        <v>-7.4829931972789004E-2</v>
      </c>
      <c r="F61">
        <v>-0.24628685435601799</v>
      </c>
      <c r="G61">
        <v>-0.38271604938271597</v>
      </c>
      <c r="H61">
        <v>-0.57354739581700109</v>
      </c>
      <c r="I61">
        <v>-0.72430010744186901</v>
      </c>
    </row>
    <row r="62" spans="1:9" x14ac:dyDescent="0.3">
      <c r="A62" s="1" t="s">
        <v>74</v>
      </c>
      <c r="B62" t="str">
        <f>HYPERLINK("https://www.suredividend.com/sure-analysis-AWR/","American States Water Co.")</f>
        <v>American States Water Co.</v>
      </c>
      <c r="C62">
        <v>-4.3844057352766003E-2</v>
      </c>
      <c r="D62">
        <v>-1.3054491770153E-2</v>
      </c>
      <c r="E62">
        <v>-8.9923744880891013E-2</v>
      </c>
      <c r="F62">
        <v>-0.20930838736735599</v>
      </c>
      <c r="G62">
        <v>-7.0089591318838004E-2</v>
      </c>
      <c r="H62">
        <v>8.9164640821334004E-2</v>
      </c>
      <c r="I62">
        <v>0.669684334681799</v>
      </c>
    </row>
    <row r="63" spans="1:9" x14ac:dyDescent="0.3">
      <c r="A63" s="1" t="s">
        <v>75</v>
      </c>
      <c r="B63" t="str">
        <f>HYPERLINK("https://www.suredividend.com/sure-analysis-CWT/","California Water Service Group")</f>
        <v>California Water Service Group</v>
      </c>
      <c r="C63">
        <v>-9.0661213360599013E-2</v>
      </c>
      <c r="D63">
        <v>-3.3578440250661E-2</v>
      </c>
      <c r="E63">
        <v>-8.2568807339449005E-2</v>
      </c>
      <c r="F63">
        <v>-0.24759975013994701</v>
      </c>
      <c r="G63">
        <v>-9.9754187003460004E-2</v>
      </c>
      <c r="H63">
        <v>0.22756405832309501</v>
      </c>
      <c r="I63">
        <v>0.40385956142543311</v>
      </c>
    </row>
    <row r="64" spans="1:9" x14ac:dyDescent="0.3">
      <c r="A64" s="1" t="s">
        <v>76</v>
      </c>
      <c r="B64" t="str">
        <f>HYPERLINK("https://www.suredividend.com/sure-analysis-SJW/","SJW Group")</f>
        <v>SJW Group</v>
      </c>
      <c r="C64">
        <v>-8.1273176761433003E-2</v>
      </c>
      <c r="D64">
        <v>-4.7324545732746998E-2</v>
      </c>
      <c r="E64">
        <v>-0.124277226789517</v>
      </c>
      <c r="F64">
        <v>-0.17384423643116201</v>
      </c>
      <c r="G64">
        <v>-0.103983701122958</v>
      </c>
      <c r="H64">
        <v>1.1900811256503E-2</v>
      </c>
      <c r="I64">
        <v>8.5262262587472007E-2</v>
      </c>
    </row>
    <row r="65" spans="1:9" x14ac:dyDescent="0.3">
      <c r="A65" s="1" t="s">
        <v>77</v>
      </c>
      <c r="B65" t="str">
        <f>HYPERLINK("https://www.suredividend.com/sure-analysis-YORW/","York Water Co.")</f>
        <v>York Water Co.</v>
      </c>
      <c r="C65">
        <v>-0.128231467214518</v>
      </c>
      <c r="D65">
        <v>-7.395507748563801E-2</v>
      </c>
      <c r="E65">
        <v>-0.10937915401513899</v>
      </c>
      <c r="F65">
        <v>-0.221785918787787</v>
      </c>
      <c r="G65">
        <v>-0.152111506550654</v>
      </c>
      <c r="H65">
        <v>-9.2621940064103001E-2</v>
      </c>
      <c r="I65">
        <v>0.171835445951046</v>
      </c>
    </row>
  </sheetData>
  <autoFilter ref="A1:I65" xr:uid="{00000000-0009-0000-0000-000001000000}"/>
  <conditionalFormatting sqref="A1:I1">
    <cfRule type="cellIs" dxfId="9" priority="10" operator="notEqual">
      <formula>-13.345</formula>
    </cfRule>
  </conditionalFormatting>
  <conditionalFormatting sqref="A2:A65">
    <cfRule type="cellIs" dxfId="8" priority="1" operator="notEqual">
      <formula>"None"</formula>
    </cfRule>
  </conditionalFormatting>
  <conditionalFormatting sqref="B2:B65">
    <cfRule type="cellIs" dxfId="7" priority="2" operator="notEqual">
      <formula>"None"</formula>
    </cfRule>
  </conditionalFormatting>
  <conditionalFormatting sqref="C2:C65">
    <cfRule type="cellIs" dxfId="6" priority="3" operator="notEqual">
      <formula>"None"</formula>
    </cfRule>
  </conditionalFormatting>
  <conditionalFormatting sqref="D2:D65">
    <cfRule type="cellIs" dxfId="5" priority="4" operator="notEqual">
      <formula>"None"</formula>
    </cfRule>
  </conditionalFormatting>
  <conditionalFormatting sqref="E2:E65">
    <cfRule type="cellIs" dxfId="4" priority="5" operator="notEqual">
      <formula>"None"</formula>
    </cfRule>
  </conditionalFormatting>
  <conditionalFormatting sqref="F2:F65">
    <cfRule type="cellIs" dxfId="3" priority="6" operator="notEqual">
      <formula>"None"</formula>
    </cfRule>
  </conditionalFormatting>
  <conditionalFormatting sqref="G2:G65">
    <cfRule type="cellIs" dxfId="2" priority="7" operator="notEqual">
      <formula>"None"</formula>
    </cfRule>
  </conditionalFormatting>
  <conditionalFormatting sqref="H2:H65">
    <cfRule type="cellIs" dxfId="1" priority="8" operator="notEqual">
      <formula>"None"</formula>
    </cfRule>
  </conditionalFormatting>
  <conditionalFormatting sqref="I2:I65">
    <cfRule type="cellIs" dxfId="0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4" x14ac:dyDescent="0.3"/>
  <cols>
    <col min="1" max="1" width="25.6640625" customWidth="1"/>
    <col min="2" max="2" width="0" hidden="1" customWidth="1"/>
  </cols>
  <sheetData>
    <row r="1" spans="1:2" x14ac:dyDescent="0.3">
      <c r="A1" s="1" t="s">
        <v>92</v>
      </c>
      <c r="B1" s="1"/>
    </row>
    <row r="2" spans="1:2" x14ac:dyDescent="0.3">
      <c r="A2" s="1" t="s">
        <v>93</v>
      </c>
    </row>
    <row r="3" spans="1:2" x14ac:dyDescent="0.3">
      <c r="A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Ho</cp:lastModifiedBy>
  <dcterms:created xsi:type="dcterms:W3CDTF">2022-10-11T12:36:12Z</dcterms:created>
  <dcterms:modified xsi:type="dcterms:W3CDTF">2022-10-11T16:41:52Z</dcterms:modified>
</cp:coreProperties>
</file>