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trikeout-Betting-Project\"/>
    </mc:Choice>
  </mc:AlternateContent>
  <xr:revisionPtr revIDLastSave="0" documentId="13_ncr:1_{5DC1CD47-3600-4B57-9DDC-DCFB91289A9F}" xr6:coauthVersionLast="47" xr6:coauthVersionMax="47" xr10:uidLastSave="{00000000-0000-0000-0000-000000000000}"/>
  <bookViews>
    <workbookView xWindow="-120" yWindow="-120" windowWidth="29040" windowHeight="15840" xr2:uid="{BC1FE188-FE5B-4AD2-B301-AE73425E01FE}"/>
  </bookViews>
  <sheets>
    <sheet name="Main" sheetId="1" r:id="rId1"/>
    <sheet name="Model" sheetId="2" r:id="rId2"/>
    <sheet name="Platform" sheetId="3" r:id="rId3"/>
    <sheet name="Summary" sheetId="8" r:id="rId4"/>
    <sheet name="Date" sheetId="9" r:id="rId5"/>
    <sheet name="Pitchers" sheetId="10" r:id="rId6"/>
    <sheet name="OU" sheetId="12" r:id="rId7"/>
    <sheet name="Sheet2" sheetId="14" r:id="rId8"/>
  </sheets>
  <definedNames>
    <definedName name="_xlnm._FilterDatabase" localSheetId="0" hidden="1">Main!$A$1:$V$723</definedName>
  </definedNames>
  <calcPr calcId="191029"/>
  <pivotCaches>
    <pivotCache cacheId="18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410" i="1" l="1"/>
  <c r="V1411" i="1"/>
  <c r="V1412" i="1"/>
  <c r="V1413" i="1"/>
  <c r="V1414" i="1"/>
  <c r="V1407" i="1"/>
  <c r="V1408" i="1"/>
  <c r="V1409" i="1"/>
  <c r="J1414" i="1"/>
  <c r="L1414" i="1"/>
  <c r="P1414" i="1" s="1"/>
  <c r="Q1414" i="1" s="1"/>
  <c r="H1414" i="1"/>
  <c r="K1414" i="1"/>
  <c r="O1414" i="1" s="1"/>
  <c r="M1414" i="1"/>
  <c r="N1414" i="1"/>
  <c r="J1413" i="1"/>
  <c r="L1413" i="1"/>
  <c r="P1413" i="1" s="1"/>
  <c r="Q1413" i="1" s="1"/>
  <c r="H1413" i="1"/>
  <c r="K1413" i="1"/>
  <c r="O1413" i="1" s="1"/>
  <c r="M1413" i="1"/>
  <c r="N1413" i="1"/>
  <c r="J1412" i="1"/>
  <c r="L1412" i="1"/>
  <c r="P1412" i="1" s="1"/>
  <c r="H1412" i="1"/>
  <c r="K1412" i="1"/>
  <c r="O1412" i="1" s="1"/>
  <c r="M1412" i="1"/>
  <c r="N1412" i="1"/>
  <c r="S1411" i="1"/>
  <c r="J1411" i="1"/>
  <c r="L1411" i="1"/>
  <c r="H1411" i="1"/>
  <c r="K1411" i="1"/>
  <c r="M1411" i="1"/>
  <c r="O1411" i="1" s="1"/>
  <c r="N1411" i="1"/>
  <c r="P1411" i="1" s="1"/>
  <c r="Q1411" i="1" s="1"/>
  <c r="S1410" i="1"/>
  <c r="J1410" i="1"/>
  <c r="L1410" i="1"/>
  <c r="P1410" i="1" s="1"/>
  <c r="Q1410" i="1" s="1"/>
  <c r="H1410" i="1"/>
  <c r="K1410" i="1"/>
  <c r="O1410" i="1" s="1"/>
  <c r="M1410" i="1"/>
  <c r="N1410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J1409" i="1"/>
  <c r="L1409" i="1"/>
  <c r="P1409" i="1" s="1"/>
  <c r="Q1409" i="1" s="1"/>
  <c r="H1409" i="1"/>
  <c r="K1409" i="1"/>
  <c r="O1409" i="1"/>
  <c r="M1409" i="1"/>
  <c r="N1409" i="1"/>
  <c r="J1408" i="1"/>
  <c r="L1408" i="1"/>
  <c r="H1408" i="1"/>
  <c r="K1408" i="1"/>
  <c r="M1408" i="1"/>
  <c r="O1408" i="1" s="1"/>
  <c r="N1408" i="1"/>
  <c r="J1407" i="1"/>
  <c r="L1407" i="1"/>
  <c r="H1407" i="1"/>
  <c r="K1407" i="1"/>
  <c r="M1407" i="1"/>
  <c r="N1407" i="1"/>
  <c r="J1406" i="1"/>
  <c r="L1406" i="1"/>
  <c r="H1406" i="1"/>
  <c r="K1406" i="1"/>
  <c r="M1406" i="1"/>
  <c r="O1406" i="1" s="1"/>
  <c r="N1406" i="1"/>
  <c r="S1405" i="1"/>
  <c r="J1405" i="1"/>
  <c r="L1405" i="1"/>
  <c r="P1405" i="1" s="1"/>
  <c r="Q1405" i="1" s="1"/>
  <c r="H1405" i="1"/>
  <c r="K1405" i="1"/>
  <c r="O1405" i="1" s="1"/>
  <c r="M1405" i="1"/>
  <c r="N1405" i="1"/>
  <c r="J1404" i="1"/>
  <c r="L1404" i="1"/>
  <c r="H1404" i="1"/>
  <c r="K1404" i="1"/>
  <c r="M1404" i="1"/>
  <c r="N1404" i="1"/>
  <c r="P1404" i="1" s="1"/>
  <c r="J1403" i="1"/>
  <c r="L1403" i="1"/>
  <c r="P1403" i="1" s="1"/>
  <c r="H1403" i="1"/>
  <c r="K1403" i="1"/>
  <c r="M1403" i="1"/>
  <c r="N1403" i="1"/>
  <c r="J1402" i="1"/>
  <c r="L1402" i="1"/>
  <c r="H1402" i="1"/>
  <c r="K1402" i="1"/>
  <c r="M1402" i="1"/>
  <c r="N1402" i="1"/>
  <c r="P1402" i="1" s="1"/>
  <c r="S1401" i="1"/>
  <c r="J1401" i="1"/>
  <c r="L1401" i="1"/>
  <c r="H1401" i="1"/>
  <c r="K1401" i="1"/>
  <c r="M1401" i="1"/>
  <c r="N1401" i="1"/>
  <c r="S1400" i="1"/>
  <c r="J1400" i="1"/>
  <c r="L1400" i="1"/>
  <c r="P1400" i="1" s="1"/>
  <c r="Q1400" i="1" s="1"/>
  <c r="H1400" i="1"/>
  <c r="K1400" i="1"/>
  <c r="O1400" i="1" s="1"/>
  <c r="M1400" i="1"/>
  <c r="N1400" i="1"/>
  <c r="J1399" i="1"/>
  <c r="L1399" i="1"/>
  <c r="H1399" i="1"/>
  <c r="K1399" i="1"/>
  <c r="M1399" i="1"/>
  <c r="N1399" i="1"/>
  <c r="J1398" i="1"/>
  <c r="L1398" i="1"/>
  <c r="P1398" i="1" s="1"/>
  <c r="H1398" i="1"/>
  <c r="K1398" i="1"/>
  <c r="M1398" i="1"/>
  <c r="O1398" i="1" s="1"/>
  <c r="N1398" i="1"/>
  <c r="J1397" i="1"/>
  <c r="L1397" i="1"/>
  <c r="H1397" i="1"/>
  <c r="K1397" i="1"/>
  <c r="O1397" i="1"/>
  <c r="M1397" i="1"/>
  <c r="N1397" i="1"/>
  <c r="J1396" i="1"/>
  <c r="L1396" i="1"/>
  <c r="H1396" i="1"/>
  <c r="K1396" i="1"/>
  <c r="O1396" i="1" s="1"/>
  <c r="M1396" i="1"/>
  <c r="N1396" i="1"/>
  <c r="J1395" i="1"/>
  <c r="L1395" i="1"/>
  <c r="P1395" i="1" s="1"/>
  <c r="H1395" i="1"/>
  <c r="K1395" i="1"/>
  <c r="M1395" i="1"/>
  <c r="O1395" i="1" s="1"/>
  <c r="N1395" i="1"/>
  <c r="J1394" i="1"/>
  <c r="L1394" i="1"/>
  <c r="H1394" i="1"/>
  <c r="K1394" i="1"/>
  <c r="M1394" i="1"/>
  <c r="N1394" i="1"/>
  <c r="J1393" i="1"/>
  <c r="L1393" i="1"/>
  <c r="P1393" i="1" s="1"/>
  <c r="H1393" i="1"/>
  <c r="K1393" i="1"/>
  <c r="M1393" i="1"/>
  <c r="N1393" i="1"/>
  <c r="J1392" i="1"/>
  <c r="L1392" i="1"/>
  <c r="H1392" i="1"/>
  <c r="K1392" i="1"/>
  <c r="O1392" i="1" s="1"/>
  <c r="M1392" i="1"/>
  <c r="N1392" i="1"/>
  <c r="P1392" i="1" s="1"/>
  <c r="Q1392" i="1" s="1"/>
  <c r="V1378" i="1"/>
  <c r="V1379" i="1"/>
  <c r="V1380" i="1"/>
  <c r="V1381" i="1"/>
  <c r="V1382" i="1"/>
  <c r="V1383" i="1"/>
  <c r="V1385" i="1"/>
  <c r="V1386" i="1"/>
  <c r="V1387" i="1"/>
  <c r="V1388" i="1"/>
  <c r="V1389" i="1"/>
  <c r="V1391" i="1"/>
  <c r="J1391" i="1"/>
  <c r="L1391" i="1"/>
  <c r="P1391" i="1" s="1"/>
  <c r="Q1391" i="1" s="1"/>
  <c r="H1391" i="1"/>
  <c r="K1391" i="1"/>
  <c r="M1391" i="1"/>
  <c r="N1391" i="1"/>
  <c r="J1390" i="1"/>
  <c r="L1390" i="1"/>
  <c r="H1390" i="1"/>
  <c r="K1390" i="1"/>
  <c r="O1390" i="1" s="1"/>
  <c r="M1390" i="1"/>
  <c r="N1390" i="1"/>
  <c r="P1390" i="1" s="1"/>
  <c r="Q1390" i="1" s="1"/>
  <c r="V1390" i="1" s="1"/>
  <c r="J1389" i="1"/>
  <c r="L1389" i="1"/>
  <c r="P1389" i="1" s="1"/>
  <c r="H1389" i="1"/>
  <c r="K1389" i="1"/>
  <c r="M1389" i="1"/>
  <c r="O1389" i="1" s="1"/>
  <c r="N1389" i="1"/>
  <c r="J1388" i="1"/>
  <c r="L1388" i="1"/>
  <c r="H1388" i="1"/>
  <c r="K1388" i="1"/>
  <c r="M1388" i="1"/>
  <c r="N1388" i="1"/>
  <c r="J1387" i="1"/>
  <c r="L1387" i="1"/>
  <c r="H1387" i="1"/>
  <c r="K1387" i="1"/>
  <c r="M1387" i="1"/>
  <c r="N1387" i="1"/>
  <c r="J1386" i="1"/>
  <c r="L1386" i="1"/>
  <c r="H1386" i="1"/>
  <c r="K1386" i="1"/>
  <c r="M1386" i="1"/>
  <c r="O1386" i="1" s="1"/>
  <c r="N1386" i="1"/>
  <c r="J1385" i="1"/>
  <c r="L1385" i="1"/>
  <c r="H1385" i="1"/>
  <c r="K1385" i="1"/>
  <c r="M1385" i="1"/>
  <c r="O1385" i="1" s="1"/>
  <c r="N1385" i="1"/>
  <c r="P1385" i="1" s="1"/>
  <c r="S1384" i="1"/>
  <c r="V1384" i="1" s="1"/>
  <c r="J1384" i="1"/>
  <c r="L1384" i="1"/>
  <c r="H1384" i="1"/>
  <c r="K1384" i="1"/>
  <c r="M1384" i="1"/>
  <c r="N1384" i="1"/>
  <c r="J1383" i="1"/>
  <c r="L1383" i="1"/>
  <c r="H1383" i="1"/>
  <c r="K1383" i="1"/>
  <c r="M1383" i="1"/>
  <c r="N1383" i="1"/>
  <c r="J1382" i="1"/>
  <c r="L1382" i="1"/>
  <c r="H1382" i="1"/>
  <c r="K1382" i="1"/>
  <c r="M1382" i="1"/>
  <c r="N1382" i="1"/>
  <c r="J1381" i="1"/>
  <c r="L1381" i="1"/>
  <c r="H1381" i="1"/>
  <c r="K1381" i="1"/>
  <c r="M1381" i="1"/>
  <c r="N1381" i="1"/>
  <c r="J1380" i="1"/>
  <c r="L1380" i="1"/>
  <c r="H1380" i="1"/>
  <c r="K1380" i="1"/>
  <c r="M1380" i="1"/>
  <c r="N1380" i="1"/>
  <c r="P1380" i="1" s="1"/>
  <c r="J1379" i="1"/>
  <c r="L1379" i="1"/>
  <c r="H1379" i="1"/>
  <c r="K1379" i="1"/>
  <c r="M1379" i="1"/>
  <c r="N1379" i="1"/>
  <c r="J1378" i="1"/>
  <c r="L1378" i="1"/>
  <c r="H1378" i="1"/>
  <c r="K1378" i="1"/>
  <c r="M1378" i="1"/>
  <c r="N1378" i="1"/>
  <c r="V1354" i="1"/>
  <c r="V1355" i="1"/>
  <c r="V1356" i="1"/>
  <c r="V1358" i="1"/>
  <c r="V1359" i="1"/>
  <c r="V1360" i="1"/>
  <c r="V1365" i="1"/>
  <c r="V1366" i="1"/>
  <c r="V1370" i="1"/>
  <c r="V1371" i="1"/>
  <c r="V1372" i="1"/>
  <c r="V1373" i="1"/>
  <c r="V1374" i="1"/>
  <c r="V1375" i="1"/>
  <c r="V1377" i="1"/>
  <c r="J1377" i="1"/>
  <c r="L1377" i="1"/>
  <c r="H1377" i="1"/>
  <c r="K1377" i="1"/>
  <c r="M1377" i="1"/>
  <c r="N1377" i="1"/>
  <c r="S1376" i="1"/>
  <c r="V1376" i="1" s="1"/>
  <c r="J1376" i="1"/>
  <c r="L1376" i="1"/>
  <c r="H1376" i="1"/>
  <c r="K1376" i="1"/>
  <c r="M1376" i="1"/>
  <c r="N1376" i="1"/>
  <c r="J1375" i="1"/>
  <c r="L1375" i="1"/>
  <c r="H1375" i="1"/>
  <c r="K1375" i="1"/>
  <c r="M1375" i="1"/>
  <c r="N1375" i="1"/>
  <c r="J1374" i="1"/>
  <c r="L1374" i="1"/>
  <c r="H1374" i="1"/>
  <c r="K1374" i="1"/>
  <c r="M1374" i="1"/>
  <c r="N1374" i="1"/>
  <c r="J1373" i="1"/>
  <c r="L1373" i="1"/>
  <c r="H1373" i="1"/>
  <c r="K1373" i="1"/>
  <c r="M1373" i="1"/>
  <c r="N1373" i="1"/>
  <c r="J1372" i="1"/>
  <c r="L1372" i="1"/>
  <c r="H1372" i="1"/>
  <c r="K1372" i="1"/>
  <c r="M1372" i="1"/>
  <c r="N1372" i="1"/>
  <c r="J1371" i="1"/>
  <c r="L1371" i="1"/>
  <c r="H1371" i="1"/>
  <c r="K1371" i="1"/>
  <c r="M1371" i="1"/>
  <c r="N1371" i="1"/>
  <c r="J1370" i="1"/>
  <c r="L1370" i="1"/>
  <c r="H1370" i="1"/>
  <c r="K1370" i="1"/>
  <c r="M1370" i="1"/>
  <c r="N1370" i="1"/>
  <c r="J1369" i="1"/>
  <c r="L1369" i="1"/>
  <c r="H1369" i="1"/>
  <c r="K1369" i="1"/>
  <c r="M1369" i="1"/>
  <c r="N1369" i="1"/>
  <c r="P1369" i="1" s="1"/>
  <c r="J1368" i="1"/>
  <c r="L1368" i="1"/>
  <c r="H1368" i="1"/>
  <c r="K1368" i="1"/>
  <c r="M1368" i="1"/>
  <c r="N1368" i="1"/>
  <c r="J1367" i="1"/>
  <c r="L1367" i="1"/>
  <c r="H1367" i="1"/>
  <c r="K1367" i="1"/>
  <c r="M1367" i="1"/>
  <c r="N1367" i="1"/>
  <c r="J1366" i="1"/>
  <c r="L1366" i="1"/>
  <c r="H1366" i="1"/>
  <c r="K1366" i="1"/>
  <c r="M1366" i="1"/>
  <c r="N1366" i="1"/>
  <c r="J1365" i="1"/>
  <c r="L1365" i="1"/>
  <c r="H1365" i="1"/>
  <c r="K1365" i="1"/>
  <c r="M1365" i="1"/>
  <c r="N1365" i="1"/>
  <c r="S1364" i="1"/>
  <c r="N1364" i="1"/>
  <c r="M1364" i="1"/>
  <c r="L1364" i="1"/>
  <c r="K1364" i="1"/>
  <c r="J1364" i="1"/>
  <c r="H1364" i="1"/>
  <c r="J1363" i="1"/>
  <c r="L1363" i="1"/>
  <c r="H1363" i="1"/>
  <c r="K1363" i="1"/>
  <c r="M1363" i="1"/>
  <c r="N1363" i="1"/>
  <c r="S1362" i="1"/>
  <c r="J1362" i="1"/>
  <c r="L1362" i="1"/>
  <c r="P1362" i="1"/>
  <c r="Q1362" i="1" s="1"/>
  <c r="H1362" i="1"/>
  <c r="K1362" i="1"/>
  <c r="O1362" i="1" s="1"/>
  <c r="M1362" i="1"/>
  <c r="N1362" i="1"/>
  <c r="S1361" i="1"/>
  <c r="V1361" i="1" s="1"/>
  <c r="J1361" i="1"/>
  <c r="L1361" i="1"/>
  <c r="P1361" i="1" s="1"/>
  <c r="H1361" i="1"/>
  <c r="K1361" i="1"/>
  <c r="M1361" i="1"/>
  <c r="N1361" i="1"/>
  <c r="J1360" i="1"/>
  <c r="L1360" i="1"/>
  <c r="H1360" i="1"/>
  <c r="K1360" i="1"/>
  <c r="M1360" i="1"/>
  <c r="N1360" i="1"/>
  <c r="K1359" i="1"/>
  <c r="J1359" i="1"/>
  <c r="L1359" i="1"/>
  <c r="H1359" i="1"/>
  <c r="M1359" i="1"/>
  <c r="N1359" i="1"/>
  <c r="J1358" i="1"/>
  <c r="L1358" i="1"/>
  <c r="H1358" i="1"/>
  <c r="K1358" i="1"/>
  <c r="M1358" i="1"/>
  <c r="O1358" i="1" s="1"/>
  <c r="N1358" i="1"/>
  <c r="S1357" i="1"/>
  <c r="J1357" i="1"/>
  <c r="L1357" i="1"/>
  <c r="H1357" i="1"/>
  <c r="K1357" i="1"/>
  <c r="M1357" i="1"/>
  <c r="O1357" i="1" s="1"/>
  <c r="N1357" i="1"/>
  <c r="J1356" i="1"/>
  <c r="L1356" i="1"/>
  <c r="H1356" i="1"/>
  <c r="K1356" i="1"/>
  <c r="M1356" i="1"/>
  <c r="N1356" i="1"/>
  <c r="J1355" i="1"/>
  <c r="L1355" i="1"/>
  <c r="H1355" i="1"/>
  <c r="K1355" i="1"/>
  <c r="M1355" i="1"/>
  <c r="N1355" i="1"/>
  <c r="J1354" i="1"/>
  <c r="L1354" i="1"/>
  <c r="H1354" i="1"/>
  <c r="K1354" i="1"/>
  <c r="M1354" i="1"/>
  <c r="N1354" i="1"/>
  <c r="V1333" i="1"/>
  <c r="V1334" i="1"/>
  <c r="V1335" i="1"/>
  <c r="V1336" i="1"/>
  <c r="V1338" i="1"/>
  <c r="V1339" i="1"/>
  <c r="V1341" i="1"/>
  <c r="V1342" i="1"/>
  <c r="V1344" i="1"/>
  <c r="V1345" i="1"/>
  <c r="V1346" i="1"/>
  <c r="V1347" i="1"/>
  <c r="V1348" i="1"/>
  <c r="V1349" i="1"/>
  <c r="V1350" i="1"/>
  <c r="V1351" i="1"/>
  <c r="S1353" i="1"/>
  <c r="V1353" i="1" s="1"/>
  <c r="J1353" i="1"/>
  <c r="L1353" i="1"/>
  <c r="H1353" i="1"/>
  <c r="K1353" i="1"/>
  <c r="M1353" i="1"/>
  <c r="N1353" i="1"/>
  <c r="J1352" i="1"/>
  <c r="L1352" i="1"/>
  <c r="H1352" i="1"/>
  <c r="K1352" i="1"/>
  <c r="M1352" i="1"/>
  <c r="N1352" i="1"/>
  <c r="J1351" i="1"/>
  <c r="L1351" i="1"/>
  <c r="H1351" i="1"/>
  <c r="K1351" i="1"/>
  <c r="M1351" i="1"/>
  <c r="N1351" i="1"/>
  <c r="J1350" i="1"/>
  <c r="L1350" i="1"/>
  <c r="H1350" i="1"/>
  <c r="K1350" i="1"/>
  <c r="M1350" i="1"/>
  <c r="N1350" i="1"/>
  <c r="P1350" i="1" s="1"/>
  <c r="J1349" i="1"/>
  <c r="L1349" i="1"/>
  <c r="H1349" i="1"/>
  <c r="K1349" i="1"/>
  <c r="M1349" i="1"/>
  <c r="N1349" i="1"/>
  <c r="J1348" i="1"/>
  <c r="L1348" i="1"/>
  <c r="H1348" i="1"/>
  <c r="K1348" i="1"/>
  <c r="M1348" i="1"/>
  <c r="N1348" i="1"/>
  <c r="J1347" i="1"/>
  <c r="L1347" i="1"/>
  <c r="H1347" i="1"/>
  <c r="K1347" i="1"/>
  <c r="M1347" i="1"/>
  <c r="N1347" i="1"/>
  <c r="S1346" i="1"/>
  <c r="J1346" i="1"/>
  <c r="L1346" i="1"/>
  <c r="H1346" i="1"/>
  <c r="K1346" i="1"/>
  <c r="M1346" i="1"/>
  <c r="N1346" i="1"/>
  <c r="J1345" i="1"/>
  <c r="L1345" i="1"/>
  <c r="H1345" i="1"/>
  <c r="K1345" i="1"/>
  <c r="M1345" i="1"/>
  <c r="N1345" i="1"/>
  <c r="J1344" i="1"/>
  <c r="L1344" i="1"/>
  <c r="H1344" i="1"/>
  <c r="K1344" i="1"/>
  <c r="M1344" i="1"/>
  <c r="N1344" i="1"/>
  <c r="J1343" i="1"/>
  <c r="L1343" i="1"/>
  <c r="P1343" i="1"/>
  <c r="H1343" i="1"/>
  <c r="K1343" i="1"/>
  <c r="O1343" i="1" s="1"/>
  <c r="M1343" i="1"/>
  <c r="N1343" i="1"/>
  <c r="J1342" i="1"/>
  <c r="L1342" i="1"/>
  <c r="H1342" i="1"/>
  <c r="K1342" i="1"/>
  <c r="M1342" i="1"/>
  <c r="N1342" i="1"/>
  <c r="J1341" i="1"/>
  <c r="L1341" i="1"/>
  <c r="H1341" i="1"/>
  <c r="K1341" i="1"/>
  <c r="M1341" i="1"/>
  <c r="N1341" i="1"/>
  <c r="J1340" i="1"/>
  <c r="L1340" i="1"/>
  <c r="H1340" i="1"/>
  <c r="K1340" i="1"/>
  <c r="M1340" i="1"/>
  <c r="N1340" i="1"/>
  <c r="J1339" i="1"/>
  <c r="L1339" i="1"/>
  <c r="H1339" i="1"/>
  <c r="K1339" i="1"/>
  <c r="O1339" i="1" s="1"/>
  <c r="M1339" i="1"/>
  <c r="N1339" i="1"/>
  <c r="J1338" i="1"/>
  <c r="L1338" i="1"/>
  <c r="H1338" i="1"/>
  <c r="K1338" i="1"/>
  <c r="M1338" i="1"/>
  <c r="N1338" i="1"/>
  <c r="J1337" i="1"/>
  <c r="L1337" i="1"/>
  <c r="H1337" i="1"/>
  <c r="K1337" i="1"/>
  <c r="M1337" i="1"/>
  <c r="N1337" i="1"/>
  <c r="J1336" i="1"/>
  <c r="L1336" i="1"/>
  <c r="H1336" i="1"/>
  <c r="K1336" i="1"/>
  <c r="M1336" i="1"/>
  <c r="N1336" i="1"/>
  <c r="J1335" i="1"/>
  <c r="L1335" i="1"/>
  <c r="H1335" i="1"/>
  <c r="K1335" i="1"/>
  <c r="M1335" i="1"/>
  <c r="N1335" i="1"/>
  <c r="J1334" i="1"/>
  <c r="L1334" i="1"/>
  <c r="H1334" i="1"/>
  <c r="K1334" i="1"/>
  <c r="M1334" i="1"/>
  <c r="N1334" i="1"/>
  <c r="J1333" i="1"/>
  <c r="L1333" i="1"/>
  <c r="H1333" i="1"/>
  <c r="K1333" i="1"/>
  <c r="M1333" i="1"/>
  <c r="N1333" i="1"/>
  <c r="V1307" i="1"/>
  <c r="V1308" i="1"/>
  <c r="V1311" i="1"/>
  <c r="V1312" i="1"/>
  <c r="V1313" i="1"/>
  <c r="V1315" i="1"/>
  <c r="V1316" i="1"/>
  <c r="V1319" i="1"/>
  <c r="V1320" i="1"/>
  <c r="V1321" i="1"/>
  <c r="V1322" i="1"/>
  <c r="V1323" i="1"/>
  <c r="V1326" i="1"/>
  <c r="V1327" i="1"/>
  <c r="V1328" i="1"/>
  <c r="V1329" i="1"/>
  <c r="V1330" i="1"/>
  <c r="V1331" i="1"/>
  <c r="J1332" i="1"/>
  <c r="L1332" i="1"/>
  <c r="H1332" i="1"/>
  <c r="K1332" i="1"/>
  <c r="M1332" i="1"/>
  <c r="N1332" i="1"/>
  <c r="J1331" i="1"/>
  <c r="L1331" i="1"/>
  <c r="H1331" i="1"/>
  <c r="K1331" i="1"/>
  <c r="M1331" i="1"/>
  <c r="N1331" i="1"/>
  <c r="J1330" i="1"/>
  <c r="L1330" i="1"/>
  <c r="H1330" i="1"/>
  <c r="K1330" i="1"/>
  <c r="M1330" i="1"/>
  <c r="N1330" i="1"/>
  <c r="J1329" i="1"/>
  <c r="L1329" i="1"/>
  <c r="H1329" i="1"/>
  <c r="K1329" i="1"/>
  <c r="M1329" i="1"/>
  <c r="O1329" i="1" s="1"/>
  <c r="N1329" i="1"/>
  <c r="J1328" i="1"/>
  <c r="L1328" i="1"/>
  <c r="H1328" i="1"/>
  <c r="K1328" i="1"/>
  <c r="M1328" i="1"/>
  <c r="N1328" i="1"/>
  <c r="J1327" i="1"/>
  <c r="L1327" i="1"/>
  <c r="H1327" i="1"/>
  <c r="K1327" i="1"/>
  <c r="M1327" i="1"/>
  <c r="N1327" i="1"/>
  <c r="J1326" i="1"/>
  <c r="L1326" i="1"/>
  <c r="H1326" i="1"/>
  <c r="K1326" i="1"/>
  <c r="M1326" i="1"/>
  <c r="N1326" i="1"/>
  <c r="J1325" i="1"/>
  <c r="L1325" i="1"/>
  <c r="H1325" i="1"/>
  <c r="K1325" i="1"/>
  <c r="M1325" i="1"/>
  <c r="N1325" i="1"/>
  <c r="S1324" i="1"/>
  <c r="V1324" i="1" s="1"/>
  <c r="J1324" i="1"/>
  <c r="L1324" i="1"/>
  <c r="H1324" i="1"/>
  <c r="K1324" i="1"/>
  <c r="M1324" i="1"/>
  <c r="N1324" i="1"/>
  <c r="P1324" i="1" s="1"/>
  <c r="J1323" i="1"/>
  <c r="L1323" i="1"/>
  <c r="H1323" i="1"/>
  <c r="K1323" i="1"/>
  <c r="M1323" i="1"/>
  <c r="N1323" i="1"/>
  <c r="J1322" i="1"/>
  <c r="L1322" i="1"/>
  <c r="H1322" i="1"/>
  <c r="K1322" i="1"/>
  <c r="O1322" i="1" s="1"/>
  <c r="M1322" i="1"/>
  <c r="N1322" i="1"/>
  <c r="J1321" i="1"/>
  <c r="L1321" i="1"/>
  <c r="H1321" i="1"/>
  <c r="K1321" i="1"/>
  <c r="M1321" i="1"/>
  <c r="N1321" i="1"/>
  <c r="J1320" i="1"/>
  <c r="L1320" i="1"/>
  <c r="H1320" i="1"/>
  <c r="K1320" i="1"/>
  <c r="M1320" i="1"/>
  <c r="N1320" i="1"/>
  <c r="J1319" i="1"/>
  <c r="L1319" i="1"/>
  <c r="H1319" i="1"/>
  <c r="K1319" i="1"/>
  <c r="M1319" i="1"/>
  <c r="N1319" i="1"/>
  <c r="J1318" i="1"/>
  <c r="L1318" i="1"/>
  <c r="H1318" i="1"/>
  <c r="K1318" i="1"/>
  <c r="M1318" i="1"/>
  <c r="N1318" i="1"/>
  <c r="J1317" i="1"/>
  <c r="L1317" i="1"/>
  <c r="H1317" i="1"/>
  <c r="K1317" i="1"/>
  <c r="M1317" i="1"/>
  <c r="N1317" i="1"/>
  <c r="J1316" i="1"/>
  <c r="L1316" i="1"/>
  <c r="H1316" i="1"/>
  <c r="K1316" i="1"/>
  <c r="M1316" i="1"/>
  <c r="N1316" i="1"/>
  <c r="J1315" i="1"/>
  <c r="L1315" i="1"/>
  <c r="H1315" i="1"/>
  <c r="K1315" i="1"/>
  <c r="M1315" i="1"/>
  <c r="N1315" i="1"/>
  <c r="S1314" i="1"/>
  <c r="J1314" i="1"/>
  <c r="L1314" i="1"/>
  <c r="H1314" i="1"/>
  <c r="K1314" i="1"/>
  <c r="M1314" i="1"/>
  <c r="O1314" i="1" s="1"/>
  <c r="N1314" i="1"/>
  <c r="J1313" i="1"/>
  <c r="L1313" i="1"/>
  <c r="H1313" i="1"/>
  <c r="K1313" i="1"/>
  <c r="M1313" i="1"/>
  <c r="N1313" i="1"/>
  <c r="J1312" i="1"/>
  <c r="L1312" i="1"/>
  <c r="H1312" i="1"/>
  <c r="K1312" i="1"/>
  <c r="M1312" i="1"/>
  <c r="N1312" i="1"/>
  <c r="J1311" i="1"/>
  <c r="L1311" i="1"/>
  <c r="H1311" i="1"/>
  <c r="K1311" i="1"/>
  <c r="M1311" i="1"/>
  <c r="N1311" i="1"/>
  <c r="S1310" i="1"/>
  <c r="V1310" i="1" s="1"/>
  <c r="J1310" i="1"/>
  <c r="L1310" i="1"/>
  <c r="H1310" i="1"/>
  <c r="K1310" i="1"/>
  <c r="M1310" i="1"/>
  <c r="N1310" i="1"/>
  <c r="J1309" i="1"/>
  <c r="L1309" i="1"/>
  <c r="H1309" i="1"/>
  <c r="K1309" i="1"/>
  <c r="M1309" i="1"/>
  <c r="N1309" i="1"/>
  <c r="J1308" i="1"/>
  <c r="L1308" i="1"/>
  <c r="H1308" i="1"/>
  <c r="K1308" i="1"/>
  <c r="M1308" i="1"/>
  <c r="N1308" i="1"/>
  <c r="J1307" i="1"/>
  <c r="L1307" i="1"/>
  <c r="H1307" i="1"/>
  <c r="K1307" i="1"/>
  <c r="M1307" i="1"/>
  <c r="N1307" i="1"/>
  <c r="V1298" i="1"/>
  <c r="V1299" i="1"/>
  <c r="V1301" i="1"/>
  <c r="V1302" i="1"/>
  <c r="V1304" i="1"/>
  <c r="V1305" i="1"/>
  <c r="V1306" i="1"/>
  <c r="J1306" i="1"/>
  <c r="L1306" i="1"/>
  <c r="H1306" i="1"/>
  <c r="K1306" i="1"/>
  <c r="M1306" i="1"/>
  <c r="N1306" i="1"/>
  <c r="J1305" i="1"/>
  <c r="L1305" i="1"/>
  <c r="H1305" i="1"/>
  <c r="K1305" i="1"/>
  <c r="M1305" i="1"/>
  <c r="N1305" i="1"/>
  <c r="J1304" i="1"/>
  <c r="L1304" i="1"/>
  <c r="H1304" i="1"/>
  <c r="K1304" i="1"/>
  <c r="M1304" i="1"/>
  <c r="N1304" i="1"/>
  <c r="S1303" i="1"/>
  <c r="V1303" i="1" s="1"/>
  <c r="J1303" i="1"/>
  <c r="L1303" i="1"/>
  <c r="H1303" i="1"/>
  <c r="K1303" i="1"/>
  <c r="M1303" i="1"/>
  <c r="N1303" i="1"/>
  <c r="J1302" i="1"/>
  <c r="L1302" i="1"/>
  <c r="H1302" i="1"/>
  <c r="K1302" i="1"/>
  <c r="M1302" i="1"/>
  <c r="N1302" i="1"/>
  <c r="J1301" i="1"/>
  <c r="L1301" i="1"/>
  <c r="H1301" i="1"/>
  <c r="K1301" i="1"/>
  <c r="M1301" i="1"/>
  <c r="N1301" i="1"/>
  <c r="S1300" i="1"/>
  <c r="J1300" i="1"/>
  <c r="V1300" i="1" s="1"/>
  <c r="L1300" i="1"/>
  <c r="H1300" i="1"/>
  <c r="K1300" i="1"/>
  <c r="M1300" i="1"/>
  <c r="N1300" i="1"/>
  <c r="J1299" i="1"/>
  <c r="L1299" i="1"/>
  <c r="H1299" i="1"/>
  <c r="K1299" i="1"/>
  <c r="M1299" i="1"/>
  <c r="N1299" i="1"/>
  <c r="J1298" i="1"/>
  <c r="L1298" i="1"/>
  <c r="H1298" i="1"/>
  <c r="K1298" i="1"/>
  <c r="M1298" i="1"/>
  <c r="N1298" i="1"/>
  <c r="V1277" i="1"/>
  <c r="V1278" i="1"/>
  <c r="V1279" i="1"/>
  <c r="V1280" i="1"/>
  <c r="V1281" i="1"/>
  <c r="V1282" i="1"/>
  <c r="V1283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J1297" i="1"/>
  <c r="L1297" i="1"/>
  <c r="H1297" i="1"/>
  <c r="K1297" i="1"/>
  <c r="M1297" i="1"/>
  <c r="N1297" i="1"/>
  <c r="J1296" i="1"/>
  <c r="L1296" i="1"/>
  <c r="H1296" i="1"/>
  <c r="K1296" i="1"/>
  <c r="M1296" i="1"/>
  <c r="N1296" i="1"/>
  <c r="J1295" i="1"/>
  <c r="L1295" i="1"/>
  <c r="H1295" i="1"/>
  <c r="K1295" i="1"/>
  <c r="M1295" i="1"/>
  <c r="N1295" i="1"/>
  <c r="J1294" i="1"/>
  <c r="L1294" i="1"/>
  <c r="H1294" i="1"/>
  <c r="K1294" i="1"/>
  <c r="M1294" i="1"/>
  <c r="N1294" i="1"/>
  <c r="J1293" i="1"/>
  <c r="L1293" i="1"/>
  <c r="H1293" i="1"/>
  <c r="K1293" i="1"/>
  <c r="M1293" i="1"/>
  <c r="N1293" i="1"/>
  <c r="J1292" i="1"/>
  <c r="L1292" i="1"/>
  <c r="H1292" i="1"/>
  <c r="K1292" i="1"/>
  <c r="M1292" i="1"/>
  <c r="N1292" i="1"/>
  <c r="J1291" i="1"/>
  <c r="L1291" i="1"/>
  <c r="H1291" i="1"/>
  <c r="K1291" i="1"/>
  <c r="M1291" i="1"/>
  <c r="N1291" i="1"/>
  <c r="J1290" i="1"/>
  <c r="L1290" i="1"/>
  <c r="H1290" i="1"/>
  <c r="K1290" i="1"/>
  <c r="M1290" i="1"/>
  <c r="N1290" i="1"/>
  <c r="J1289" i="1"/>
  <c r="L1289" i="1"/>
  <c r="H1289" i="1"/>
  <c r="K1289" i="1"/>
  <c r="M1289" i="1"/>
  <c r="N1289" i="1"/>
  <c r="J1288" i="1"/>
  <c r="L1288" i="1"/>
  <c r="H1288" i="1"/>
  <c r="K1288" i="1"/>
  <c r="M1288" i="1"/>
  <c r="N1288" i="1"/>
  <c r="P1288" i="1" s="1"/>
  <c r="J1287" i="1"/>
  <c r="L1287" i="1"/>
  <c r="H1287" i="1"/>
  <c r="K1287" i="1"/>
  <c r="M1287" i="1"/>
  <c r="N1287" i="1"/>
  <c r="J1286" i="1"/>
  <c r="L1286" i="1"/>
  <c r="H1286" i="1"/>
  <c r="K1286" i="1"/>
  <c r="M1286" i="1"/>
  <c r="N1286" i="1"/>
  <c r="J1285" i="1"/>
  <c r="L1285" i="1"/>
  <c r="H1285" i="1"/>
  <c r="K1285" i="1"/>
  <c r="M1285" i="1"/>
  <c r="N1285" i="1"/>
  <c r="J1284" i="1"/>
  <c r="L1284" i="1"/>
  <c r="H1284" i="1"/>
  <c r="K1284" i="1"/>
  <c r="M1284" i="1"/>
  <c r="N1284" i="1"/>
  <c r="J1283" i="1"/>
  <c r="L1283" i="1"/>
  <c r="H1283" i="1"/>
  <c r="K1283" i="1"/>
  <c r="M1283" i="1"/>
  <c r="N1283" i="1"/>
  <c r="J1282" i="1"/>
  <c r="L1282" i="1"/>
  <c r="H1282" i="1"/>
  <c r="K1282" i="1"/>
  <c r="M1282" i="1"/>
  <c r="N1282" i="1"/>
  <c r="J1281" i="1"/>
  <c r="L1281" i="1"/>
  <c r="H1281" i="1"/>
  <c r="K1281" i="1"/>
  <c r="M1281" i="1"/>
  <c r="N1281" i="1"/>
  <c r="P1281" i="1" s="1"/>
  <c r="J1280" i="1"/>
  <c r="L1280" i="1"/>
  <c r="H1280" i="1"/>
  <c r="K1280" i="1"/>
  <c r="M1280" i="1"/>
  <c r="N1280" i="1"/>
  <c r="J1279" i="1"/>
  <c r="L1279" i="1"/>
  <c r="H1279" i="1"/>
  <c r="K1279" i="1"/>
  <c r="M1279" i="1"/>
  <c r="N1279" i="1"/>
  <c r="P1279" i="1" s="1"/>
  <c r="J1278" i="1"/>
  <c r="L1278" i="1"/>
  <c r="H1278" i="1"/>
  <c r="K1278" i="1"/>
  <c r="M1278" i="1"/>
  <c r="N1278" i="1"/>
  <c r="P1278" i="1" s="1"/>
  <c r="J1277" i="1"/>
  <c r="L1277" i="1"/>
  <c r="H1277" i="1"/>
  <c r="K1277" i="1"/>
  <c r="M1277" i="1"/>
  <c r="N1277" i="1"/>
  <c r="V1253" i="1"/>
  <c r="V1254" i="1"/>
  <c r="V1260" i="1"/>
  <c r="V1261" i="1"/>
  <c r="V1263" i="1"/>
  <c r="V1264" i="1"/>
  <c r="V1266" i="1"/>
  <c r="V1267" i="1"/>
  <c r="V1269" i="1"/>
  <c r="V1272" i="1"/>
  <c r="V1273" i="1"/>
  <c r="V1274" i="1"/>
  <c r="V1275" i="1"/>
  <c r="J1276" i="1"/>
  <c r="L1276" i="1"/>
  <c r="H1276" i="1"/>
  <c r="K1276" i="1"/>
  <c r="M1276" i="1"/>
  <c r="N1276" i="1"/>
  <c r="J1275" i="1"/>
  <c r="L1275" i="1"/>
  <c r="H1275" i="1"/>
  <c r="K1275" i="1"/>
  <c r="M1275" i="1"/>
  <c r="N1275" i="1"/>
  <c r="J1274" i="1"/>
  <c r="L1274" i="1"/>
  <c r="H1274" i="1"/>
  <c r="K1274" i="1"/>
  <c r="M1274" i="1"/>
  <c r="N1274" i="1"/>
  <c r="J1273" i="1"/>
  <c r="L1273" i="1"/>
  <c r="H1273" i="1"/>
  <c r="K1273" i="1"/>
  <c r="M1273" i="1"/>
  <c r="N1273" i="1"/>
  <c r="J1272" i="1"/>
  <c r="L1272" i="1"/>
  <c r="H1272" i="1"/>
  <c r="K1272" i="1"/>
  <c r="M1272" i="1"/>
  <c r="N1272" i="1"/>
  <c r="S1271" i="1"/>
  <c r="J1271" i="1"/>
  <c r="L1271" i="1"/>
  <c r="H1271" i="1"/>
  <c r="K1271" i="1"/>
  <c r="M1271" i="1"/>
  <c r="N1271" i="1"/>
  <c r="S1270" i="1"/>
  <c r="V1270" i="1" s="1"/>
  <c r="J1270" i="1"/>
  <c r="L1270" i="1"/>
  <c r="H1270" i="1"/>
  <c r="K1270" i="1"/>
  <c r="M1270" i="1"/>
  <c r="N1270" i="1"/>
  <c r="J1269" i="1"/>
  <c r="L1269" i="1"/>
  <c r="H1269" i="1"/>
  <c r="K1269" i="1"/>
  <c r="M1269" i="1"/>
  <c r="N1269" i="1"/>
  <c r="S1268" i="1"/>
  <c r="J1268" i="1"/>
  <c r="L1268" i="1"/>
  <c r="H1268" i="1"/>
  <c r="K1268" i="1"/>
  <c r="M1268" i="1"/>
  <c r="O1268" i="1" s="1"/>
  <c r="N1268" i="1"/>
  <c r="J1267" i="1"/>
  <c r="L1267" i="1"/>
  <c r="H1267" i="1"/>
  <c r="K1267" i="1"/>
  <c r="M1267" i="1"/>
  <c r="N1267" i="1"/>
  <c r="J1266" i="1"/>
  <c r="L1266" i="1"/>
  <c r="H1266" i="1"/>
  <c r="K1266" i="1"/>
  <c r="M1266" i="1"/>
  <c r="O1266" i="1" s="1"/>
  <c r="N1266" i="1"/>
  <c r="J1265" i="1"/>
  <c r="L1265" i="1"/>
  <c r="H1265" i="1"/>
  <c r="K1265" i="1"/>
  <c r="M1265" i="1"/>
  <c r="N1265" i="1"/>
  <c r="J1264" i="1"/>
  <c r="L1264" i="1"/>
  <c r="H1264" i="1"/>
  <c r="K1264" i="1"/>
  <c r="M1264" i="1"/>
  <c r="N1264" i="1"/>
  <c r="J1263" i="1"/>
  <c r="L1263" i="1"/>
  <c r="H1263" i="1"/>
  <c r="K1263" i="1"/>
  <c r="M1263" i="1"/>
  <c r="N1263" i="1"/>
  <c r="J1262" i="1"/>
  <c r="L1262" i="1"/>
  <c r="H1262" i="1"/>
  <c r="K1262" i="1"/>
  <c r="M1262" i="1"/>
  <c r="N1262" i="1"/>
  <c r="J1261" i="1"/>
  <c r="L1261" i="1"/>
  <c r="H1261" i="1"/>
  <c r="K1261" i="1"/>
  <c r="M1261" i="1"/>
  <c r="N1261" i="1"/>
  <c r="J1260" i="1"/>
  <c r="L1260" i="1"/>
  <c r="H1260" i="1"/>
  <c r="K1260" i="1"/>
  <c r="M1260" i="1"/>
  <c r="N1260" i="1"/>
  <c r="S1259" i="1"/>
  <c r="V1259" i="1" s="1"/>
  <c r="J1259" i="1"/>
  <c r="L1259" i="1"/>
  <c r="H1259" i="1"/>
  <c r="K1259" i="1"/>
  <c r="M1259" i="1"/>
  <c r="N1259" i="1"/>
  <c r="S1258" i="1"/>
  <c r="J1258" i="1"/>
  <c r="L1258" i="1"/>
  <c r="H1258" i="1"/>
  <c r="K1258" i="1"/>
  <c r="M1258" i="1"/>
  <c r="N1258" i="1"/>
  <c r="J1257" i="1"/>
  <c r="L1257" i="1"/>
  <c r="H1257" i="1"/>
  <c r="K1257" i="1"/>
  <c r="M1257" i="1"/>
  <c r="N1257" i="1"/>
  <c r="J1256" i="1"/>
  <c r="L1256" i="1"/>
  <c r="H1256" i="1"/>
  <c r="K1256" i="1"/>
  <c r="M1256" i="1"/>
  <c r="N1256" i="1"/>
  <c r="J1255" i="1"/>
  <c r="L1255" i="1"/>
  <c r="H1255" i="1"/>
  <c r="K1255" i="1"/>
  <c r="M1255" i="1"/>
  <c r="N1255" i="1"/>
  <c r="J1254" i="1"/>
  <c r="L1254" i="1"/>
  <c r="H1254" i="1"/>
  <c r="K1254" i="1"/>
  <c r="M1254" i="1"/>
  <c r="N1254" i="1"/>
  <c r="P1254" i="1" s="1"/>
  <c r="Q1254" i="1" s="1"/>
  <c r="J1253" i="1"/>
  <c r="L1253" i="1"/>
  <c r="H1253" i="1"/>
  <c r="K1253" i="1"/>
  <c r="M1253" i="1"/>
  <c r="N1253" i="1"/>
  <c r="V1234" i="1"/>
  <c r="V1235" i="1"/>
  <c r="V1236" i="1"/>
  <c r="V1237" i="1"/>
  <c r="V1240" i="1"/>
  <c r="V1242" i="1"/>
  <c r="V1243" i="1"/>
  <c r="V1244" i="1"/>
  <c r="V1245" i="1"/>
  <c r="V1246" i="1"/>
  <c r="V1247" i="1"/>
  <c r="V1248" i="1"/>
  <c r="V1250" i="1"/>
  <c r="V1251" i="1"/>
  <c r="V1252" i="1"/>
  <c r="J1252" i="1"/>
  <c r="L1252" i="1"/>
  <c r="H1252" i="1"/>
  <c r="K1252" i="1"/>
  <c r="M1252" i="1"/>
  <c r="N1252" i="1"/>
  <c r="J1251" i="1"/>
  <c r="L1251" i="1"/>
  <c r="H1251" i="1"/>
  <c r="K1251" i="1"/>
  <c r="M1251" i="1"/>
  <c r="N1251" i="1"/>
  <c r="J1250" i="1"/>
  <c r="L1250" i="1"/>
  <c r="H1250" i="1"/>
  <c r="K1250" i="1"/>
  <c r="M1250" i="1"/>
  <c r="N1250" i="1"/>
  <c r="S1249" i="1"/>
  <c r="J1249" i="1"/>
  <c r="L1249" i="1"/>
  <c r="H1249" i="1"/>
  <c r="K1249" i="1"/>
  <c r="M1249" i="1"/>
  <c r="N1249" i="1"/>
  <c r="J1248" i="1"/>
  <c r="L1248" i="1"/>
  <c r="H1248" i="1"/>
  <c r="K1248" i="1"/>
  <c r="M1248" i="1"/>
  <c r="N1248" i="1"/>
  <c r="J1247" i="1"/>
  <c r="L1247" i="1"/>
  <c r="H1247" i="1"/>
  <c r="K1247" i="1"/>
  <c r="M1247" i="1"/>
  <c r="N1247" i="1"/>
  <c r="J1246" i="1"/>
  <c r="L1246" i="1"/>
  <c r="H1246" i="1"/>
  <c r="K1246" i="1"/>
  <c r="M1246" i="1"/>
  <c r="N1246" i="1"/>
  <c r="J1245" i="1"/>
  <c r="L1245" i="1"/>
  <c r="H1245" i="1"/>
  <c r="K1245" i="1"/>
  <c r="M1245" i="1"/>
  <c r="N1245" i="1"/>
  <c r="J1244" i="1"/>
  <c r="L1244" i="1"/>
  <c r="H1244" i="1"/>
  <c r="K1244" i="1"/>
  <c r="M1244" i="1"/>
  <c r="N1244" i="1"/>
  <c r="J1243" i="1"/>
  <c r="L1243" i="1"/>
  <c r="H1243" i="1"/>
  <c r="K1243" i="1"/>
  <c r="M1243" i="1"/>
  <c r="N1243" i="1"/>
  <c r="J1242" i="1"/>
  <c r="L1242" i="1"/>
  <c r="H1242" i="1"/>
  <c r="K1242" i="1"/>
  <c r="M1242" i="1"/>
  <c r="N1242" i="1"/>
  <c r="J1241" i="1"/>
  <c r="L1241" i="1"/>
  <c r="H1241" i="1"/>
  <c r="K1241" i="1"/>
  <c r="M1241" i="1"/>
  <c r="N1241" i="1"/>
  <c r="J1240" i="1"/>
  <c r="L1240" i="1"/>
  <c r="H1240" i="1"/>
  <c r="K1240" i="1"/>
  <c r="M1240" i="1"/>
  <c r="N1240" i="1"/>
  <c r="S1239" i="1"/>
  <c r="V1239" i="1" s="1"/>
  <c r="J1239" i="1"/>
  <c r="L1239" i="1"/>
  <c r="H1239" i="1"/>
  <c r="K1239" i="1"/>
  <c r="M1239" i="1"/>
  <c r="N1239" i="1"/>
  <c r="S1238" i="1"/>
  <c r="J1238" i="1"/>
  <c r="L1238" i="1"/>
  <c r="H1238" i="1"/>
  <c r="K1238" i="1"/>
  <c r="M1238" i="1"/>
  <c r="N1238" i="1"/>
  <c r="J1237" i="1"/>
  <c r="L1237" i="1"/>
  <c r="H1237" i="1"/>
  <c r="K1237" i="1"/>
  <c r="M1237" i="1"/>
  <c r="N1237" i="1"/>
  <c r="J1236" i="1"/>
  <c r="L1236" i="1"/>
  <c r="H1236" i="1"/>
  <c r="K1236" i="1"/>
  <c r="M1236" i="1"/>
  <c r="N1236" i="1"/>
  <c r="J1235" i="1"/>
  <c r="L1235" i="1"/>
  <c r="H1235" i="1"/>
  <c r="K1235" i="1"/>
  <c r="M1235" i="1"/>
  <c r="N1235" i="1"/>
  <c r="J1234" i="1"/>
  <c r="L1234" i="1"/>
  <c r="H1234" i="1"/>
  <c r="K1234" i="1"/>
  <c r="M1234" i="1"/>
  <c r="N1234" i="1"/>
  <c r="S1233" i="1"/>
  <c r="V1233" i="1" s="1"/>
  <c r="J1233" i="1"/>
  <c r="L1233" i="1"/>
  <c r="H1233" i="1"/>
  <c r="K1233" i="1"/>
  <c r="M1233" i="1"/>
  <c r="N1233" i="1"/>
  <c r="S1232" i="1"/>
  <c r="V1232" i="1" s="1"/>
  <c r="J1232" i="1"/>
  <c r="L1232" i="1"/>
  <c r="H1232" i="1"/>
  <c r="K1232" i="1"/>
  <c r="M1232" i="1"/>
  <c r="N1232" i="1"/>
  <c r="J1231" i="1"/>
  <c r="L1231" i="1"/>
  <c r="H1231" i="1"/>
  <c r="K1231" i="1"/>
  <c r="M1231" i="1"/>
  <c r="N1231" i="1"/>
  <c r="V1216" i="1"/>
  <c r="V1219" i="1"/>
  <c r="V1221" i="1"/>
  <c r="V1227" i="1"/>
  <c r="V1230" i="1"/>
  <c r="J1230" i="1"/>
  <c r="L1230" i="1"/>
  <c r="H1230" i="1"/>
  <c r="K1230" i="1"/>
  <c r="M1230" i="1"/>
  <c r="N1230" i="1"/>
  <c r="S1229" i="1"/>
  <c r="J1229" i="1"/>
  <c r="L1229" i="1"/>
  <c r="H1229" i="1"/>
  <c r="K1229" i="1"/>
  <c r="M1229" i="1"/>
  <c r="N1229" i="1"/>
  <c r="J1228" i="1"/>
  <c r="L1228" i="1"/>
  <c r="H1228" i="1"/>
  <c r="K1228" i="1"/>
  <c r="M1228" i="1"/>
  <c r="N1228" i="1"/>
  <c r="J1227" i="1"/>
  <c r="L1227" i="1"/>
  <c r="H1227" i="1"/>
  <c r="K1227" i="1"/>
  <c r="M1227" i="1"/>
  <c r="N1227" i="1"/>
  <c r="S1226" i="1"/>
  <c r="J1226" i="1"/>
  <c r="L1226" i="1"/>
  <c r="H1226" i="1"/>
  <c r="K1226" i="1"/>
  <c r="M1226" i="1"/>
  <c r="N1226" i="1"/>
  <c r="J1225" i="1"/>
  <c r="L1225" i="1"/>
  <c r="H1225" i="1"/>
  <c r="K1225" i="1"/>
  <c r="M1225" i="1"/>
  <c r="N1225" i="1"/>
  <c r="S1224" i="1"/>
  <c r="J1224" i="1"/>
  <c r="L1224" i="1"/>
  <c r="H1224" i="1"/>
  <c r="K1224" i="1"/>
  <c r="M1224" i="1"/>
  <c r="N1224" i="1"/>
  <c r="S1223" i="1"/>
  <c r="V1223" i="1" s="1"/>
  <c r="J1223" i="1"/>
  <c r="L1223" i="1"/>
  <c r="H1223" i="1"/>
  <c r="K1223" i="1"/>
  <c r="M1223" i="1"/>
  <c r="N1223" i="1"/>
  <c r="S1222" i="1"/>
  <c r="V1222" i="1" s="1"/>
  <c r="J1222" i="1"/>
  <c r="L1222" i="1"/>
  <c r="H1222" i="1"/>
  <c r="K1222" i="1"/>
  <c r="M1222" i="1"/>
  <c r="N1222" i="1"/>
  <c r="J1221" i="1"/>
  <c r="L1221" i="1"/>
  <c r="H1221" i="1"/>
  <c r="K1221" i="1"/>
  <c r="M1221" i="1"/>
  <c r="N1221" i="1"/>
  <c r="S1220" i="1"/>
  <c r="V1220" i="1" s="1"/>
  <c r="J1220" i="1"/>
  <c r="L1220" i="1"/>
  <c r="H1220" i="1"/>
  <c r="K1220" i="1"/>
  <c r="M1220" i="1"/>
  <c r="N1220" i="1"/>
  <c r="J1219" i="1"/>
  <c r="L1219" i="1"/>
  <c r="H1219" i="1"/>
  <c r="K1219" i="1"/>
  <c r="M1219" i="1"/>
  <c r="N1219" i="1"/>
  <c r="J1218" i="1"/>
  <c r="L1218" i="1"/>
  <c r="H1218" i="1"/>
  <c r="K1218" i="1"/>
  <c r="M1218" i="1"/>
  <c r="N1218" i="1"/>
  <c r="J1217" i="1"/>
  <c r="L1217" i="1"/>
  <c r="H1217" i="1"/>
  <c r="K1217" i="1"/>
  <c r="M1217" i="1"/>
  <c r="N1217" i="1"/>
  <c r="J1216" i="1"/>
  <c r="L1216" i="1"/>
  <c r="H1216" i="1"/>
  <c r="K1216" i="1"/>
  <c r="M1216" i="1"/>
  <c r="N1216" i="1"/>
  <c r="V1204" i="1"/>
  <c r="V1205" i="1"/>
  <c r="V1206" i="1"/>
  <c r="V1207" i="1"/>
  <c r="V1208" i="1"/>
  <c r="V1210" i="1"/>
  <c r="V1211" i="1"/>
  <c r="V1212" i="1"/>
  <c r="V1213" i="1"/>
  <c r="V1215" i="1"/>
  <c r="J1215" i="1"/>
  <c r="L1215" i="1"/>
  <c r="H1215" i="1"/>
  <c r="K1215" i="1"/>
  <c r="M1215" i="1"/>
  <c r="N1215" i="1"/>
  <c r="J1214" i="1"/>
  <c r="L1214" i="1"/>
  <c r="H1214" i="1"/>
  <c r="K1214" i="1"/>
  <c r="M1214" i="1"/>
  <c r="N1214" i="1"/>
  <c r="J1213" i="1"/>
  <c r="L1213" i="1"/>
  <c r="H1213" i="1"/>
  <c r="K1213" i="1"/>
  <c r="M1213" i="1"/>
  <c r="N1213" i="1"/>
  <c r="J1212" i="1"/>
  <c r="L1212" i="1"/>
  <c r="H1212" i="1"/>
  <c r="K1212" i="1"/>
  <c r="M1212" i="1"/>
  <c r="N1212" i="1"/>
  <c r="J1211" i="1"/>
  <c r="L1211" i="1"/>
  <c r="H1211" i="1"/>
  <c r="K1211" i="1"/>
  <c r="M1211" i="1"/>
  <c r="N1211" i="1"/>
  <c r="J1210" i="1"/>
  <c r="L1210" i="1"/>
  <c r="H1210" i="1"/>
  <c r="K1210" i="1"/>
  <c r="M1210" i="1"/>
  <c r="N1210" i="1"/>
  <c r="J1209" i="1"/>
  <c r="L1209" i="1"/>
  <c r="H1209" i="1"/>
  <c r="K1209" i="1"/>
  <c r="M1209" i="1"/>
  <c r="N1209" i="1"/>
  <c r="J1208" i="1"/>
  <c r="L1208" i="1"/>
  <c r="H1208" i="1"/>
  <c r="K1208" i="1"/>
  <c r="M1208" i="1"/>
  <c r="N1208" i="1"/>
  <c r="J1207" i="1"/>
  <c r="L1207" i="1"/>
  <c r="H1207" i="1"/>
  <c r="K1207" i="1"/>
  <c r="M1207" i="1"/>
  <c r="N1207" i="1"/>
  <c r="J1206" i="1"/>
  <c r="L1206" i="1"/>
  <c r="H1206" i="1"/>
  <c r="K1206" i="1"/>
  <c r="M1206" i="1"/>
  <c r="N1206" i="1"/>
  <c r="J1205" i="1"/>
  <c r="L1205" i="1"/>
  <c r="H1205" i="1"/>
  <c r="K1205" i="1"/>
  <c r="M1205" i="1"/>
  <c r="N1205" i="1"/>
  <c r="J1204" i="1"/>
  <c r="L1204" i="1"/>
  <c r="H1204" i="1"/>
  <c r="K1204" i="1"/>
  <c r="M1204" i="1"/>
  <c r="N1204" i="1"/>
  <c r="S1203" i="1"/>
  <c r="V1203" i="1" s="1"/>
  <c r="J1203" i="1"/>
  <c r="L1203" i="1"/>
  <c r="H1203" i="1"/>
  <c r="K1203" i="1"/>
  <c r="M1203" i="1"/>
  <c r="N1203" i="1"/>
  <c r="S1202" i="1"/>
  <c r="V1202" i="1" s="1"/>
  <c r="J1202" i="1"/>
  <c r="L1202" i="1"/>
  <c r="H1202" i="1"/>
  <c r="K1202" i="1"/>
  <c r="M1202" i="1"/>
  <c r="N1202" i="1"/>
  <c r="V1201" i="1"/>
  <c r="J1201" i="1"/>
  <c r="L1201" i="1"/>
  <c r="H1201" i="1"/>
  <c r="K1201" i="1"/>
  <c r="M1201" i="1"/>
  <c r="N1201" i="1"/>
  <c r="V1200" i="1"/>
  <c r="J1200" i="1"/>
  <c r="L1200" i="1"/>
  <c r="H1200" i="1"/>
  <c r="K1200" i="1"/>
  <c r="M1200" i="1"/>
  <c r="N1200" i="1"/>
  <c r="V1199" i="1"/>
  <c r="J1199" i="1"/>
  <c r="L1199" i="1"/>
  <c r="H1199" i="1"/>
  <c r="K1199" i="1"/>
  <c r="M1199" i="1"/>
  <c r="N1199" i="1"/>
  <c r="J1198" i="1"/>
  <c r="L1198" i="1"/>
  <c r="H1198" i="1"/>
  <c r="K1198" i="1"/>
  <c r="M1198" i="1"/>
  <c r="N1198" i="1"/>
  <c r="V1197" i="1"/>
  <c r="J1197" i="1"/>
  <c r="L1197" i="1"/>
  <c r="H1197" i="1"/>
  <c r="K1197" i="1"/>
  <c r="M1197" i="1"/>
  <c r="N1197" i="1"/>
  <c r="V1172" i="1"/>
  <c r="V1173" i="1"/>
  <c r="V1174" i="1"/>
  <c r="V1175" i="1"/>
  <c r="V1176" i="1"/>
  <c r="V1178" i="1"/>
  <c r="V1179" i="1"/>
  <c r="V1180" i="1"/>
  <c r="V1181" i="1"/>
  <c r="V1182" i="1"/>
  <c r="V1184" i="1"/>
  <c r="V1185" i="1"/>
  <c r="V1186" i="1"/>
  <c r="V1187" i="1"/>
  <c r="V1190" i="1"/>
  <c r="V1192" i="1"/>
  <c r="V1193" i="1"/>
  <c r="V1194" i="1"/>
  <c r="V1195" i="1"/>
  <c r="V1196" i="1"/>
  <c r="J1196" i="1"/>
  <c r="L1196" i="1"/>
  <c r="H1196" i="1"/>
  <c r="K1196" i="1"/>
  <c r="M1196" i="1"/>
  <c r="N1196" i="1"/>
  <c r="J1195" i="1"/>
  <c r="L1195" i="1"/>
  <c r="H1195" i="1"/>
  <c r="K1195" i="1"/>
  <c r="M1195" i="1"/>
  <c r="N1195" i="1"/>
  <c r="J1194" i="1"/>
  <c r="L1194" i="1"/>
  <c r="H1194" i="1"/>
  <c r="K1194" i="1"/>
  <c r="M1194" i="1"/>
  <c r="N1194" i="1"/>
  <c r="J1193" i="1"/>
  <c r="L1193" i="1"/>
  <c r="H1193" i="1"/>
  <c r="K1193" i="1"/>
  <c r="M1193" i="1"/>
  <c r="N1193" i="1"/>
  <c r="J1192" i="1"/>
  <c r="L1192" i="1"/>
  <c r="H1192" i="1"/>
  <c r="K1192" i="1"/>
  <c r="M1192" i="1"/>
  <c r="N1192" i="1"/>
  <c r="J1191" i="1"/>
  <c r="L1191" i="1"/>
  <c r="H1191" i="1"/>
  <c r="K1191" i="1"/>
  <c r="M1191" i="1"/>
  <c r="N1191" i="1"/>
  <c r="J1190" i="1"/>
  <c r="L1190" i="1"/>
  <c r="H1190" i="1"/>
  <c r="K1190" i="1"/>
  <c r="M1190" i="1"/>
  <c r="N1190" i="1"/>
  <c r="J1189" i="1"/>
  <c r="L1189" i="1"/>
  <c r="H1189" i="1"/>
  <c r="K1189" i="1"/>
  <c r="M1189" i="1"/>
  <c r="N1189" i="1"/>
  <c r="J1188" i="1"/>
  <c r="L1188" i="1"/>
  <c r="H1188" i="1"/>
  <c r="K1188" i="1"/>
  <c r="M1188" i="1"/>
  <c r="N1188" i="1"/>
  <c r="J1187" i="1"/>
  <c r="L1187" i="1"/>
  <c r="H1187" i="1"/>
  <c r="K1187" i="1"/>
  <c r="M1187" i="1"/>
  <c r="N1187" i="1"/>
  <c r="J1186" i="1"/>
  <c r="L1186" i="1"/>
  <c r="H1186" i="1"/>
  <c r="K1186" i="1"/>
  <c r="M1186" i="1"/>
  <c r="N1186" i="1"/>
  <c r="J1185" i="1"/>
  <c r="L1185" i="1"/>
  <c r="H1185" i="1"/>
  <c r="K1185" i="1"/>
  <c r="M1185" i="1"/>
  <c r="N1185" i="1"/>
  <c r="J1184" i="1"/>
  <c r="L1184" i="1"/>
  <c r="H1184" i="1"/>
  <c r="K1184" i="1"/>
  <c r="M1184" i="1"/>
  <c r="N1184" i="1"/>
  <c r="J1183" i="1"/>
  <c r="L1183" i="1"/>
  <c r="H1183" i="1"/>
  <c r="K1183" i="1"/>
  <c r="M1183" i="1"/>
  <c r="N1183" i="1"/>
  <c r="J1182" i="1"/>
  <c r="L1182" i="1"/>
  <c r="H1182" i="1"/>
  <c r="K1182" i="1"/>
  <c r="M1182" i="1"/>
  <c r="N1182" i="1"/>
  <c r="J1181" i="1"/>
  <c r="L1181" i="1"/>
  <c r="H1181" i="1"/>
  <c r="K1181" i="1"/>
  <c r="M1181" i="1"/>
  <c r="N1181" i="1"/>
  <c r="J1180" i="1"/>
  <c r="L1180" i="1"/>
  <c r="H1180" i="1"/>
  <c r="K1180" i="1"/>
  <c r="M1180" i="1"/>
  <c r="N1180" i="1"/>
  <c r="J1179" i="1"/>
  <c r="L1179" i="1"/>
  <c r="H1179" i="1"/>
  <c r="K1179" i="1"/>
  <c r="M1179" i="1"/>
  <c r="N1179" i="1"/>
  <c r="J1178" i="1"/>
  <c r="L1178" i="1"/>
  <c r="H1178" i="1"/>
  <c r="K1178" i="1"/>
  <c r="M1178" i="1"/>
  <c r="N1178" i="1"/>
  <c r="S1177" i="1"/>
  <c r="J1177" i="1"/>
  <c r="L1177" i="1"/>
  <c r="H1177" i="1"/>
  <c r="K1177" i="1"/>
  <c r="M1177" i="1"/>
  <c r="N1177" i="1"/>
  <c r="J1176" i="1"/>
  <c r="L1176" i="1"/>
  <c r="H1176" i="1"/>
  <c r="K1176" i="1"/>
  <c r="M1176" i="1"/>
  <c r="N1176" i="1"/>
  <c r="J1175" i="1"/>
  <c r="L1175" i="1"/>
  <c r="H1175" i="1"/>
  <c r="K1175" i="1"/>
  <c r="M1175" i="1"/>
  <c r="N1175" i="1"/>
  <c r="J1174" i="1"/>
  <c r="L1174" i="1"/>
  <c r="H1174" i="1"/>
  <c r="K1174" i="1"/>
  <c r="M1174" i="1"/>
  <c r="N1174" i="1"/>
  <c r="J1173" i="1"/>
  <c r="L1173" i="1"/>
  <c r="H1173" i="1"/>
  <c r="K1173" i="1"/>
  <c r="M1173" i="1"/>
  <c r="N1173" i="1"/>
  <c r="J1172" i="1"/>
  <c r="L1172" i="1"/>
  <c r="H1172" i="1"/>
  <c r="K1172" i="1"/>
  <c r="M1172" i="1"/>
  <c r="N1172" i="1"/>
  <c r="V1171" i="1"/>
  <c r="J1171" i="1"/>
  <c r="L1171" i="1"/>
  <c r="H1171" i="1"/>
  <c r="K1171" i="1"/>
  <c r="M1171" i="1"/>
  <c r="N1171" i="1"/>
  <c r="V1160" i="1"/>
  <c r="V1162" i="1"/>
  <c r="V1164" i="1"/>
  <c r="V1165" i="1"/>
  <c r="V1168" i="1"/>
  <c r="V1169" i="1"/>
  <c r="V1170" i="1"/>
  <c r="V1156" i="1"/>
  <c r="V1157" i="1"/>
  <c r="V1158" i="1"/>
  <c r="J1170" i="1"/>
  <c r="L1170" i="1"/>
  <c r="H1170" i="1"/>
  <c r="K1170" i="1"/>
  <c r="M1170" i="1"/>
  <c r="N1170" i="1"/>
  <c r="J1169" i="1"/>
  <c r="L1169" i="1"/>
  <c r="H1169" i="1"/>
  <c r="K1169" i="1"/>
  <c r="M1169" i="1"/>
  <c r="N1169" i="1"/>
  <c r="J1168" i="1"/>
  <c r="L1168" i="1"/>
  <c r="H1168" i="1"/>
  <c r="K1168" i="1"/>
  <c r="M1168" i="1"/>
  <c r="N1168" i="1"/>
  <c r="J1167" i="1"/>
  <c r="L1167" i="1"/>
  <c r="H1167" i="1"/>
  <c r="K1167" i="1"/>
  <c r="M1167" i="1"/>
  <c r="N1167" i="1"/>
  <c r="J1166" i="1"/>
  <c r="L1166" i="1"/>
  <c r="H1166" i="1"/>
  <c r="K1166" i="1"/>
  <c r="M1166" i="1"/>
  <c r="N1166" i="1"/>
  <c r="J1165" i="1"/>
  <c r="L1165" i="1"/>
  <c r="H1165" i="1"/>
  <c r="K1165" i="1"/>
  <c r="M1165" i="1"/>
  <c r="N1165" i="1"/>
  <c r="J1164" i="1"/>
  <c r="L1164" i="1"/>
  <c r="H1164" i="1"/>
  <c r="K1164" i="1"/>
  <c r="M1164" i="1"/>
  <c r="N1164" i="1"/>
  <c r="J1163" i="1"/>
  <c r="L1163" i="1"/>
  <c r="H1163" i="1"/>
  <c r="K1163" i="1"/>
  <c r="M1163" i="1"/>
  <c r="N1163" i="1"/>
  <c r="J1162" i="1"/>
  <c r="L1162" i="1"/>
  <c r="H1162" i="1"/>
  <c r="K1162" i="1"/>
  <c r="M1162" i="1"/>
  <c r="N1162" i="1"/>
  <c r="S1161" i="1"/>
  <c r="J1161" i="1"/>
  <c r="L1161" i="1"/>
  <c r="H1161" i="1"/>
  <c r="K1161" i="1"/>
  <c r="M1161" i="1"/>
  <c r="N1161" i="1"/>
  <c r="J1160" i="1"/>
  <c r="L1160" i="1"/>
  <c r="H1160" i="1"/>
  <c r="K1160" i="1"/>
  <c r="M1160" i="1"/>
  <c r="N1160" i="1"/>
  <c r="S1159" i="1"/>
  <c r="V1159" i="1" s="1"/>
  <c r="J1159" i="1"/>
  <c r="L1159" i="1"/>
  <c r="H1159" i="1"/>
  <c r="K1159" i="1"/>
  <c r="M1159" i="1"/>
  <c r="N1159" i="1"/>
  <c r="J1158" i="1"/>
  <c r="L1158" i="1"/>
  <c r="H1158" i="1"/>
  <c r="K1158" i="1"/>
  <c r="M1158" i="1"/>
  <c r="N1158" i="1"/>
  <c r="V1135" i="1"/>
  <c r="V1136" i="1"/>
  <c r="V1140" i="1"/>
  <c r="V1141" i="1"/>
  <c r="V1142" i="1"/>
  <c r="V1144" i="1"/>
  <c r="V1147" i="1"/>
  <c r="V1148" i="1"/>
  <c r="V1149" i="1"/>
  <c r="V1153" i="1"/>
  <c r="V1154" i="1"/>
  <c r="J1157" i="1"/>
  <c r="L1157" i="1"/>
  <c r="H1157" i="1"/>
  <c r="K1157" i="1"/>
  <c r="M1157" i="1"/>
  <c r="N1157" i="1"/>
  <c r="J1156" i="1"/>
  <c r="L1156" i="1"/>
  <c r="H1156" i="1"/>
  <c r="K1156" i="1"/>
  <c r="M1156" i="1"/>
  <c r="N1156" i="1"/>
  <c r="S1155" i="1"/>
  <c r="V1155" i="1" s="1"/>
  <c r="J1155" i="1"/>
  <c r="L1155" i="1"/>
  <c r="H1155" i="1"/>
  <c r="K1155" i="1"/>
  <c r="M1155" i="1"/>
  <c r="N1155" i="1"/>
  <c r="J1154" i="1"/>
  <c r="L1154" i="1"/>
  <c r="H1154" i="1"/>
  <c r="K1154" i="1"/>
  <c r="M1154" i="1"/>
  <c r="N1154" i="1"/>
  <c r="J1153" i="1"/>
  <c r="L1153" i="1"/>
  <c r="H1153" i="1"/>
  <c r="K1153" i="1"/>
  <c r="M1153" i="1"/>
  <c r="N1153" i="1"/>
  <c r="J1152" i="1"/>
  <c r="L1152" i="1"/>
  <c r="H1152" i="1"/>
  <c r="K1152" i="1"/>
  <c r="M1152" i="1"/>
  <c r="N1152" i="1"/>
  <c r="J1151" i="1"/>
  <c r="L1151" i="1"/>
  <c r="H1151" i="1"/>
  <c r="K1151" i="1"/>
  <c r="M1151" i="1"/>
  <c r="N1151" i="1"/>
  <c r="J1150" i="1"/>
  <c r="L1150" i="1"/>
  <c r="H1150" i="1"/>
  <c r="K1150" i="1"/>
  <c r="M1150" i="1"/>
  <c r="N1150" i="1"/>
  <c r="J1149" i="1"/>
  <c r="L1149" i="1"/>
  <c r="H1149" i="1"/>
  <c r="K1149" i="1"/>
  <c r="M1149" i="1"/>
  <c r="N1149" i="1"/>
  <c r="J1148" i="1"/>
  <c r="L1148" i="1"/>
  <c r="H1148" i="1"/>
  <c r="K1148" i="1"/>
  <c r="M1148" i="1"/>
  <c r="N1148" i="1"/>
  <c r="J1147" i="1"/>
  <c r="L1147" i="1"/>
  <c r="H1147" i="1"/>
  <c r="K1147" i="1"/>
  <c r="M1147" i="1"/>
  <c r="N1147" i="1"/>
  <c r="S1146" i="1"/>
  <c r="J1146" i="1"/>
  <c r="L1146" i="1"/>
  <c r="H1146" i="1"/>
  <c r="K1146" i="1"/>
  <c r="M1146" i="1"/>
  <c r="N1146" i="1"/>
  <c r="J1145" i="1"/>
  <c r="L1145" i="1"/>
  <c r="H1145" i="1"/>
  <c r="K1145" i="1"/>
  <c r="M1145" i="1"/>
  <c r="N1145" i="1"/>
  <c r="J1144" i="1"/>
  <c r="L1144" i="1"/>
  <c r="H1144" i="1"/>
  <c r="K1144" i="1"/>
  <c r="M1144" i="1"/>
  <c r="N1144" i="1"/>
  <c r="S1143" i="1"/>
  <c r="J1143" i="1"/>
  <c r="L1143" i="1"/>
  <c r="H1143" i="1"/>
  <c r="K1143" i="1"/>
  <c r="M1143" i="1"/>
  <c r="N1143" i="1"/>
  <c r="J1142" i="1"/>
  <c r="L1142" i="1"/>
  <c r="H1142" i="1"/>
  <c r="K1142" i="1"/>
  <c r="M1142" i="1"/>
  <c r="N1142" i="1"/>
  <c r="J1141" i="1"/>
  <c r="L1141" i="1"/>
  <c r="H1141" i="1"/>
  <c r="K1141" i="1"/>
  <c r="M1141" i="1"/>
  <c r="N1141" i="1"/>
  <c r="J1140" i="1"/>
  <c r="L1140" i="1"/>
  <c r="H1140" i="1"/>
  <c r="K1140" i="1"/>
  <c r="M1140" i="1"/>
  <c r="N1140" i="1"/>
  <c r="S1139" i="1"/>
  <c r="J1139" i="1"/>
  <c r="L1139" i="1"/>
  <c r="H1139" i="1"/>
  <c r="K1139" i="1"/>
  <c r="M1139" i="1"/>
  <c r="N1139" i="1"/>
  <c r="S1138" i="1"/>
  <c r="V1138" i="1" s="1"/>
  <c r="J1138" i="1"/>
  <c r="L1138" i="1"/>
  <c r="H1138" i="1"/>
  <c r="K1138" i="1"/>
  <c r="M1138" i="1"/>
  <c r="N1138" i="1"/>
  <c r="J1137" i="1"/>
  <c r="L1137" i="1"/>
  <c r="H1137" i="1"/>
  <c r="K1137" i="1"/>
  <c r="M1137" i="1"/>
  <c r="N1137" i="1"/>
  <c r="J1136" i="1"/>
  <c r="L1136" i="1"/>
  <c r="H1136" i="1"/>
  <c r="K1136" i="1"/>
  <c r="M1136" i="1"/>
  <c r="N1136" i="1"/>
  <c r="J1135" i="1"/>
  <c r="L1135" i="1"/>
  <c r="H1135" i="1"/>
  <c r="K1135" i="1"/>
  <c r="M1135" i="1"/>
  <c r="N1135" i="1"/>
  <c r="V1112" i="1"/>
  <c r="V1113" i="1"/>
  <c r="V1114" i="1"/>
  <c r="V1116" i="1"/>
  <c r="V1118" i="1"/>
  <c r="V1120" i="1"/>
  <c r="V1122" i="1"/>
  <c r="V1123" i="1"/>
  <c r="V1124" i="1"/>
  <c r="V1125" i="1"/>
  <c r="V1126" i="1"/>
  <c r="V1128" i="1"/>
  <c r="V1129" i="1"/>
  <c r="V1130" i="1"/>
  <c r="V1131" i="1"/>
  <c r="V1132" i="1"/>
  <c r="V1133" i="1"/>
  <c r="V1134" i="1"/>
  <c r="J1134" i="1"/>
  <c r="L1134" i="1"/>
  <c r="H1134" i="1"/>
  <c r="K1134" i="1"/>
  <c r="M1134" i="1"/>
  <c r="N1134" i="1"/>
  <c r="J1133" i="1"/>
  <c r="L1133" i="1"/>
  <c r="H1133" i="1"/>
  <c r="K1133" i="1"/>
  <c r="M1133" i="1"/>
  <c r="N1133" i="1"/>
  <c r="J1132" i="1"/>
  <c r="L1132" i="1"/>
  <c r="H1132" i="1"/>
  <c r="K1132" i="1"/>
  <c r="M1132" i="1"/>
  <c r="N1132" i="1"/>
  <c r="J1131" i="1"/>
  <c r="L1131" i="1"/>
  <c r="H1131" i="1"/>
  <c r="K1131" i="1"/>
  <c r="M1131" i="1"/>
  <c r="N1131" i="1"/>
  <c r="J1130" i="1"/>
  <c r="L1130" i="1"/>
  <c r="H1130" i="1"/>
  <c r="K1130" i="1"/>
  <c r="M1130" i="1"/>
  <c r="N1130" i="1"/>
  <c r="J1129" i="1"/>
  <c r="L1129" i="1"/>
  <c r="H1129" i="1"/>
  <c r="K1129" i="1"/>
  <c r="M1129" i="1"/>
  <c r="N1129" i="1"/>
  <c r="J1128" i="1"/>
  <c r="L1128" i="1"/>
  <c r="H1128" i="1"/>
  <c r="K1128" i="1"/>
  <c r="M1128" i="1"/>
  <c r="N1128" i="1"/>
  <c r="J1127" i="1"/>
  <c r="L1127" i="1"/>
  <c r="H1127" i="1"/>
  <c r="K1127" i="1"/>
  <c r="M1127" i="1"/>
  <c r="N1127" i="1"/>
  <c r="J1126" i="1"/>
  <c r="L1126" i="1"/>
  <c r="H1126" i="1"/>
  <c r="K1126" i="1"/>
  <c r="M1126" i="1"/>
  <c r="N1126" i="1"/>
  <c r="J1125" i="1"/>
  <c r="L1125" i="1"/>
  <c r="H1125" i="1"/>
  <c r="K1125" i="1"/>
  <c r="M1125" i="1"/>
  <c r="N1125" i="1"/>
  <c r="J1124" i="1"/>
  <c r="L1124" i="1"/>
  <c r="H1124" i="1"/>
  <c r="K1124" i="1"/>
  <c r="M1124" i="1"/>
  <c r="N1124" i="1"/>
  <c r="J1123" i="1"/>
  <c r="L1123" i="1"/>
  <c r="H1123" i="1"/>
  <c r="K1123" i="1"/>
  <c r="M1123" i="1"/>
  <c r="N1123" i="1"/>
  <c r="J1122" i="1"/>
  <c r="L1122" i="1"/>
  <c r="H1122" i="1"/>
  <c r="K1122" i="1"/>
  <c r="M1122" i="1"/>
  <c r="N1122" i="1"/>
  <c r="S1121" i="1"/>
  <c r="V1121" i="1" s="1"/>
  <c r="J1121" i="1"/>
  <c r="L1121" i="1"/>
  <c r="H1121" i="1"/>
  <c r="K1121" i="1"/>
  <c r="M1121" i="1"/>
  <c r="N1121" i="1"/>
  <c r="J1120" i="1"/>
  <c r="L1120" i="1"/>
  <c r="H1120" i="1"/>
  <c r="K1120" i="1"/>
  <c r="M1120" i="1"/>
  <c r="N1120" i="1"/>
  <c r="J1119" i="1"/>
  <c r="L1119" i="1"/>
  <c r="H1119" i="1"/>
  <c r="K1119" i="1"/>
  <c r="M1119" i="1"/>
  <c r="N1119" i="1"/>
  <c r="J1118" i="1"/>
  <c r="L1118" i="1"/>
  <c r="H1118" i="1"/>
  <c r="K1118" i="1"/>
  <c r="M1118" i="1"/>
  <c r="N1118" i="1"/>
  <c r="S1117" i="1"/>
  <c r="J1117" i="1"/>
  <c r="L1117" i="1"/>
  <c r="H1117" i="1"/>
  <c r="K1117" i="1"/>
  <c r="M1117" i="1"/>
  <c r="N1117" i="1"/>
  <c r="J1116" i="1"/>
  <c r="L1116" i="1"/>
  <c r="H1116" i="1"/>
  <c r="K1116" i="1"/>
  <c r="M1116" i="1"/>
  <c r="N1116" i="1"/>
  <c r="S1115" i="1"/>
  <c r="J1115" i="1"/>
  <c r="L1115" i="1"/>
  <c r="H1115" i="1"/>
  <c r="K1115" i="1"/>
  <c r="M1115" i="1"/>
  <c r="N1115" i="1"/>
  <c r="J1114" i="1"/>
  <c r="L1114" i="1"/>
  <c r="H1114" i="1"/>
  <c r="K1114" i="1"/>
  <c r="M1114" i="1"/>
  <c r="N1114" i="1"/>
  <c r="J1113" i="1"/>
  <c r="L1113" i="1"/>
  <c r="H1113" i="1"/>
  <c r="K1113" i="1"/>
  <c r="M1113" i="1"/>
  <c r="N1113" i="1"/>
  <c r="J1112" i="1"/>
  <c r="L1112" i="1"/>
  <c r="H1112" i="1"/>
  <c r="K1112" i="1"/>
  <c r="M1112" i="1"/>
  <c r="N1112" i="1"/>
  <c r="V1096" i="1"/>
  <c r="V1097" i="1"/>
  <c r="V1098" i="1"/>
  <c r="V1099" i="1"/>
  <c r="V1100" i="1"/>
  <c r="V1101" i="1"/>
  <c r="V1102" i="1"/>
  <c r="V1104" i="1"/>
  <c r="V1105" i="1"/>
  <c r="V1106" i="1"/>
  <c r="V1109" i="1"/>
  <c r="V1110" i="1"/>
  <c r="V1084" i="1"/>
  <c r="V1085" i="1"/>
  <c r="V1086" i="1"/>
  <c r="V1087" i="1"/>
  <c r="V1088" i="1"/>
  <c r="V1089" i="1"/>
  <c r="V1091" i="1"/>
  <c r="V1092" i="1"/>
  <c r="V1093" i="1"/>
  <c r="V1094" i="1"/>
  <c r="J1111" i="1"/>
  <c r="L1111" i="1"/>
  <c r="H1111" i="1"/>
  <c r="K1111" i="1"/>
  <c r="M1111" i="1"/>
  <c r="N1111" i="1"/>
  <c r="J1110" i="1"/>
  <c r="L1110" i="1"/>
  <c r="H1110" i="1"/>
  <c r="K1110" i="1"/>
  <c r="M1110" i="1"/>
  <c r="N1110" i="1"/>
  <c r="J1109" i="1"/>
  <c r="L1109" i="1"/>
  <c r="H1109" i="1"/>
  <c r="K1109" i="1"/>
  <c r="M1109" i="1"/>
  <c r="N1109" i="1"/>
  <c r="J1108" i="1"/>
  <c r="L1108" i="1"/>
  <c r="H1108" i="1"/>
  <c r="K1108" i="1"/>
  <c r="M1108" i="1"/>
  <c r="N1108" i="1"/>
  <c r="S1107" i="1"/>
  <c r="J1107" i="1"/>
  <c r="L1107" i="1"/>
  <c r="H1107" i="1"/>
  <c r="K1107" i="1"/>
  <c r="M1107" i="1"/>
  <c r="N1107" i="1"/>
  <c r="J1106" i="1"/>
  <c r="L1106" i="1"/>
  <c r="H1106" i="1"/>
  <c r="K1106" i="1"/>
  <c r="M1106" i="1"/>
  <c r="N1106" i="1"/>
  <c r="J1105" i="1"/>
  <c r="L1105" i="1"/>
  <c r="H1105" i="1"/>
  <c r="K1105" i="1"/>
  <c r="M1105" i="1"/>
  <c r="N1105" i="1"/>
  <c r="J1104" i="1"/>
  <c r="L1104" i="1"/>
  <c r="H1104" i="1"/>
  <c r="K1104" i="1"/>
  <c r="M1104" i="1"/>
  <c r="N1104" i="1"/>
  <c r="S1103" i="1"/>
  <c r="J1103" i="1"/>
  <c r="L1103" i="1"/>
  <c r="H1103" i="1"/>
  <c r="K1103" i="1"/>
  <c r="M1103" i="1"/>
  <c r="N1103" i="1"/>
  <c r="J1102" i="1"/>
  <c r="L1102" i="1"/>
  <c r="H1102" i="1"/>
  <c r="K1102" i="1"/>
  <c r="M1102" i="1"/>
  <c r="N1102" i="1"/>
  <c r="J1101" i="1"/>
  <c r="L1101" i="1"/>
  <c r="H1101" i="1"/>
  <c r="K1101" i="1"/>
  <c r="M1101" i="1"/>
  <c r="N1101" i="1"/>
  <c r="J1100" i="1"/>
  <c r="L1100" i="1"/>
  <c r="H1100" i="1"/>
  <c r="K1100" i="1"/>
  <c r="M1100" i="1"/>
  <c r="N1100" i="1"/>
  <c r="J1099" i="1"/>
  <c r="L1099" i="1"/>
  <c r="H1099" i="1"/>
  <c r="K1099" i="1"/>
  <c r="M1099" i="1"/>
  <c r="N1099" i="1"/>
  <c r="J1098" i="1"/>
  <c r="L1098" i="1"/>
  <c r="H1098" i="1"/>
  <c r="K1098" i="1"/>
  <c r="M1098" i="1"/>
  <c r="N1098" i="1"/>
  <c r="J1097" i="1"/>
  <c r="L1097" i="1"/>
  <c r="H1097" i="1"/>
  <c r="K1097" i="1"/>
  <c r="M1097" i="1"/>
  <c r="N1097" i="1"/>
  <c r="J1096" i="1"/>
  <c r="L1096" i="1"/>
  <c r="H1096" i="1"/>
  <c r="K1096" i="1"/>
  <c r="M1096" i="1"/>
  <c r="N1096" i="1"/>
  <c r="S1095" i="1"/>
  <c r="V1095" i="1" s="1"/>
  <c r="J1095" i="1"/>
  <c r="L1095" i="1"/>
  <c r="H1095" i="1"/>
  <c r="K1095" i="1"/>
  <c r="M1095" i="1"/>
  <c r="N1095" i="1"/>
  <c r="J1094" i="1"/>
  <c r="L1094" i="1"/>
  <c r="H1094" i="1"/>
  <c r="K1094" i="1"/>
  <c r="M1094" i="1"/>
  <c r="N1094" i="1"/>
  <c r="J1093" i="1"/>
  <c r="L1093" i="1"/>
  <c r="H1093" i="1"/>
  <c r="K1093" i="1"/>
  <c r="M1093" i="1"/>
  <c r="N1093" i="1"/>
  <c r="J1092" i="1"/>
  <c r="L1092" i="1"/>
  <c r="H1092" i="1"/>
  <c r="K1092" i="1"/>
  <c r="M1092" i="1"/>
  <c r="N1092" i="1"/>
  <c r="J1091" i="1"/>
  <c r="L1091" i="1"/>
  <c r="H1091" i="1"/>
  <c r="K1091" i="1"/>
  <c r="M1091" i="1"/>
  <c r="N1091" i="1"/>
  <c r="J1090" i="1"/>
  <c r="L1090" i="1"/>
  <c r="H1090" i="1"/>
  <c r="K1090" i="1"/>
  <c r="M1090" i="1"/>
  <c r="N1090" i="1"/>
  <c r="J1089" i="1"/>
  <c r="L1089" i="1"/>
  <c r="H1089" i="1"/>
  <c r="K1089" i="1"/>
  <c r="M1089" i="1"/>
  <c r="N1089" i="1"/>
  <c r="J1088" i="1"/>
  <c r="L1088" i="1"/>
  <c r="H1088" i="1"/>
  <c r="K1088" i="1"/>
  <c r="M1088" i="1"/>
  <c r="N1088" i="1"/>
  <c r="J1087" i="1"/>
  <c r="L1087" i="1"/>
  <c r="H1087" i="1"/>
  <c r="K1087" i="1"/>
  <c r="M1087" i="1"/>
  <c r="N1087" i="1"/>
  <c r="J1086" i="1"/>
  <c r="L1086" i="1"/>
  <c r="H1086" i="1"/>
  <c r="K1086" i="1"/>
  <c r="M1086" i="1"/>
  <c r="N1086" i="1"/>
  <c r="J1085" i="1"/>
  <c r="L1085" i="1"/>
  <c r="H1085" i="1"/>
  <c r="K1085" i="1"/>
  <c r="M1085" i="1"/>
  <c r="N1085" i="1"/>
  <c r="J1084" i="1"/>
  <c r="L1084" i="1"/>
  <c r="H1084" i="1"/>
  <c r="K1084" i="1"/>
  <c r="M1084" i="1"/>
  <c r="N1084" i="1"/>
  <c r="J1083" i="1"/>
  <c r="L1083" i="1"/>
  <c r="H1083" i="1"/>
  <c r="K1083" i="1"/>
  <c r="M1083" i="1"/>
  <c r="N1083" i="1"/>
  <c r="J1082" i="1"/>
  <c r="L1082" i="1"/>
  <c r="H1082" i="1"/>
  <c r="K1082" i="1"/>
  <c r="M1082" i="1"/>
  <c r="N1082" i="1"/>
  <c r="J1081" i="1"/>
  <c r="L1081" i="1"/>
  <c r="H1081" i="1"/>
  <c r="K1081" i="1"/>
  <c r="M1081" i="1"/>
  <c r="N1081" i="1"/>
  <c r="V1080" i="1"/>
  <c r="J1080" i="1"/>
  <c r="L1080" i="1"/>
  <c r="H1080" i="1"/>
  <c r="K1080" i="1"/>
  <c r="M1080" i="1"/>
  <c r="N1080" i="1"/>
  <c r="V1079" i="1"/>
  <c r="J1079" i="1"/>
  <c r="L1079" i="1"/>
  <c r="H1079" i="1"/>
  <c r="K1079" i="1"/>
  <c r="M1079" i="1"/>
  <c r="N1079" i="1"/>
  <c r="V1078" i="1"/>
  <c r="J1078" i="1"/>
  <c r="L1078" i="1"/>
  <c r="H1078" i="1"/>
  <c r="K1078" i="1"/>
  <c r="M1078" i="1"/>
  <c r="N1078" i="1"/>
  <c r="J1077" i="1"/>
  <c r="L1077" i="1"/>
  <c r="H1077" i="1"/>
  <c r="K1077" i="1"/>
  <c r="M1077" i="1"/>
  <c r="N1077" i="1"/>
  <c r="V1076" i="1"/>
  <c r="J1076" i="1"/>
  <c r="L1076" i="1"/>
  <c r="H1076" i="1"/>
  <c r="K1076" i="1"/>
  <c r="M1076" i="1"/>
  <c r="N1076" i="1"/>
  <c r="V1054" i="1"/>
  <c r="V1055" i="1"/>
  <c r="V1056" i="1"/>
  <c r="V1057" i="1"/>
  <c r="V1058" i="1"/>
  <c r="V1059" i="1"/>
  <c r="V1060" i="1"/>
  <c r="V1061" i="1"/>
  <c r="V1063" i="1"/>
  <c r="V1065" i="1"/>
  <c r="V1068" i="1"/>
  <c r="V1069" i="1"/>
  <c r="V1070" i="1"/>
  <c r="V1072" i="1"/>
  <c r="V1074" i="1"/>
  <c r="V1075" i="1"/>
  <c r="J1075" i="1"/>
  <c r="L1075" i="1"/>
  <c r="H1075" i="1"/>
  <c r="K1075" i="1"/>
  <c r="M1075" i="1"/>
  <c r="N1075" i="1"/>
  <c r="J1074" i="1"/>
  <c r="L1074" i="1"/>
  <c r="H1074" i="1"/>
  <c r="K1074" i="1"/>
  <c r="M1074" i="1"/>
  <c r="N1074" i="1"/>
  <c r="J1073" i="1"/>
  <c r="L1073" i="1"/>
  <c r="H1073" i="1"/>
  <c r="K1073" i="1"/>
  <c r="M1073" i="1"/>
  <c r="N1073" i="1"/>
  <c r="J1072" i="1"/>
  <c r="L1072" i="1"/>
  <c r="H1072" i="1"/>
  <c r="K1072" i="1"/>
  <c r="M1072" i="1"/>
  <c r="N1072" i="1"/>
  <c r="J1071" i="1"/>
  <c r="L1071" i="1"/>
  <c r="H1071" i="1"/>
  <c r="K1071" i="1"/>
  <c r="M1071" i="1"/>
  <c r="N1071" i="1"/>
  <c r="J1070" i="1"/>
  <c r="L1070" i="1"/>
  <c r="H1070" i="1"/>
  <c r="K1070" i="1"/>
  <c r="M1070" i="1"/>
  <c r="N1070" i="1"/>
  <c r="J1069" i="1"/>
  <c r="L1069" i="1"/>
  <c r="H1069" i="1"/>
  <c r="K1069" i="1"/>
  <c r="M1069" i="1"/>
  <c r="N1069" i="1"/>
  <c r="J1068" i="1"/>
  <c r="L1068" i="1"/>
  <c r="H1068" i="1"/>
  <c r="K1068" i="1"/>
  <c r="M1068" i="1"/>
  <c r="N1068" i="1"/>
  <c r="J1067" i="1"/>
  <c r="L1067" i="1"/>
  <c r="H1067" i="1"/>
  <c r="K1067" i="1"/>
  <c r="M1067" i="1"/>
  <c r="N1067" i="1"/>
  <c r="K1066" i="1"/>
  <c r="J1066" i="1"/>
  <c r="L1066" i="1"/>
  <c r="H1066" i="1"/>
  <c r="M1066" i="1"/>
  <c r="N1066" i="1"/>
  <c r="J1065" i="1"/>
  <c r="L1065" i="1"/>
  <c r="H1065" i="1"/>
  <c r="K1065" i="1"/>
  <c r="M1065" i="1"/>
  <c r="N1065" i="1"/>
  <c r="J1064" i="1"/>
  <c r="L1064" i="1"/>
  <c r="H1064" i="1"/>
  <c r="K1064" i="1"/>
  <c r="M1064" i="1"/>
  <c r="N1064" i="1"/>
  <c r="J1063" i="1"/>
  <c r="L1063" i="1"/>
  <c r="H1063" i="1"/>
  <c r="K1063" i="1"/>
  <c r="M1063" i="1"/>
  <c r="N1063" i="1"/>
  <c r="J1062" i="1"/>
  <c r="L1062" i="1"/>
  <c r="H1062" i="1"/>
  <c r="K1062" i="1"/>
  <c r="M1062" i="1"/>
  <c r="N1062" i="1"/>
  <c r="J1061" i="1"/>
  <c r="L1061" i="1"/>
  <c r="H1061" i="1"/>
  <c r="K1061" i="1"/>
  <c r="M1061" i="1"/>
  <c r="N1061" i="1"/>
  <c r="J1060" i="1"/>
  <c r="L1060" i="1"/>
  <c r="H1060" i="1"/>
  <c r="K1060" i="1"/>
  <c r="M1060" i="1"/>
  <c r="N1060" i="1"/>
  <c r="J1059" i="1"/>
  <c r="L1059" i="1"/>
  <c r="H1059" i="1"/>
  <c r="K1059" i="1"/>
  <c r="M1059" i="1"/>
  <c r="N1059" i="1"/>
  <c r="J1058" i="1"/>
  <c r="L1058" i="1"/>
  <c r="H1058" i="1"/>
  <c r="K1058" i="1"/>
  <c r="M1058" i="1"/>
  <c r="N1058" i="1"/>
  <c r="J1057" i="1"/>
  <c r="L1057" i="1"/>
  <c r="H1057" i="1"/>
  <c r="K1057" i="1"/>
  <c r="M1057" i="1"/>
  <c r="N1057" i="1"/>
  <c r="J1056" i="1"/>
  <c r="L1056" i="1"/>
  <c r="H1056" i="1"/>
  <c r="K1056" i="1"/>
  <c r="M1056" i="1"/>
  <c r="N1056" i="1"/>
  <c r="J1055" i="1"/>
  <c r="L1055" i="1"/>
  <c r="H1055" i="1"/>
  <c r="K1055" i="1"/>
  <c r="M1055" i="1"/>
  <c r="N1055" i="1"/>
  <c r="J1054" i="1"/>
  <c r="L1054" i="1"/>
  <c r="H1054" i="1"/>
  <c r="K1054" i="1"/>
  <c r="M1054" i="1"/>
  <c r="N1054" i="1"/>
  <c r="J1053" i="1"/>
  <c r="L1053" i="1"/>
  <c r="H1053" i="1"/>
  <c r="K1053" i="1"/>
  <c r="M1053" i="1"/>
  <c r="N1053" i="1"/>
  <c r="J1052" i="1"/>
  <c r="L1052" i="1"/>
  <c r="H1052" i="1"/>
  <c r="K1052" i="1"/>
  <c r="M1052" i="1"/>
  <c r="N1052" i="1"/>
  <c r="J1051" i="1"/>
  <c r="L1051" i="1"/>
  <c r="H1051" i="1"/>
  <c r="K1051" i="1"/>
  <c r="M1051" i="1"/>
  <c r="N1051" i="1"/>
  <c r="V1029" i="1"/>
  <c r="V1030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6" i="1"/>
  <c r="V1047" i="1"/>
  <c r="V1048" i="1"/>
  <c r="V1049" i="1"/>
  <c r="J1050" i="1"/>
  <c r="L1050" i="1"/>
  <c r="H1050" i="1"/>
  <c r="K1050" i="1"/>
  <c r="M1050" i="1"/>
  <c r="N1050" i="1"/>
  <c r="J1049" i="1"/>
  <c r="L1049" i="1"/>
  <c r="H1049" i="1"/>
  <c r="K1049" i="1"/>
  <c r="M1049" i="1"/>
  <c r="N1049" i="1"/>
  <c r="J1048" i="1"/>
  <c r="L1048" i="1"/>
  <c r="H1048" i="1"/>
  <c r="K1048" i="1"/>
  <c r="M1048" i="1"/>
  <c r="N1048" i="1"/>
  <c r="J1047" i="1"/>
  <c r="L1047" i="1"/>
  <c r="H1047" i="1"/>
  <c r="K1047" i="1"/>
  <c r="M1047" i="1"/>
  <c r="N1047" i="1"/>
  <c r="J1046" i="1"/>
  <c r="L1046" i="1"/>
  <c r="H1046" i="1"/>
  <c r="K1046" i="1"/>
  <c r="M1046" i="1"/>
  <c r="N1046" i="1"/>
  <c r="S1045" i="1"/>
  <c r="J1045" i="1"/>
  <c r="L1045" i="1"/>
  <c r="H1045" i="1"/>
  <c r="K1045" i="1"/>
  <c r="M1045" i="1"/>
  <c r="N1045" i="1"/>
  <c r="J1044" i="1"/>
  <c r="L1044" i="1"/>
  <c r="H1044" i="1"/>
  <c r="K1044" i="1"/>
  <c r="M1044" i="1"/>
  <c r="N1044" i="1"/>
  <c r="J1043" i="1"/>
  <c r="L1043" i="1"/>
  <c r="H1043" i="1"/>
  <c r="K1043" i="1"/>
  <c r="M1043" i="1"/>
  <c r="N1043" i="1"/>
  <c r="J1042" i="1"/>
  <c r="L1042" i="1"/>
  <c r="H1042" i="1"/>
  <c r="K1042" i="1"/>
  <c r="M1042" i="1"/>
  <c r="N1042" i="1"/>
  <c r="J1041" i="1"/>
  <c r="L1041" i="1"/>
  <c r="H1041" i="1"/>
  <c r="K1041" i="1"/>
  <c r="M1041" i="1"/>
  <c r="N1041" i="1"/>
  <c r="J1040" i="1"/>
  <c r="L1040" i="1"/>
  <c r="H1040" i="1"/>
  <c r="K1040" i="1"/>
  <c r="M1040" i="1"/>
  <c r="N1040" i="1"/>
  <c r="J1039" i="1"/>
  <c r="L1039" i="1"/>
  <c r="H1039" i="1"/>
  <c r="K1039" i="1"/>
  <c r="M1039" i="1"/>
  <c r="N1039" i="1"/>
  <c r="J1038" i="1"/>
  <c r="L1038" i="1"/>
  <c r="H1038" i="1"/>
  <c r="K1038" i="1"/>
  <c r="M1038" i="1"/>
  <c r="N1038" i="1"/>
  <c r="J1037" i="1"/>
  <c r="L1037" i="1"/>
  <c r="H1037" i="1"/>
  <c r="K1037" i="1"/>
  <c r="M1037" i="1"/>
  <c r="N1037" i="1"/>
  <c r="J1036" i="1"/>
  <c r="L1036" i="1"/>
  <c r="H1036" i="1"/>
  <c r="K1036" i="1"/>
  <c r="M1036" i="1"/>
  <c r="N1036" i="1"/>
  <c r="J1035" i="1"/>
  <c r="L1035" i="1"/>
  <c r="H1035" i="1"/>
  <c r="K1035" i="1"/>
  <c r="M1035" i="1"/>
  <c r="N1035" i="1"/>
  <c r="J1034" i="1"/>
  <c r="L1034" i="1"/>
  <c r="H1034" i="1"/>
  <c r="K1034" i="1"/>
  <c r="M1034" i="1"/>
  <c r="N1034" i="1"/>
  <c r="J1033" i="1"/>
  <c r="L1033" i="1"/>
  <c r="H1033" i="1"/>
  <c r="K1033" i="1"/>
  <c r="M1033" i="1"/>
  <c r="N1033" i="1"/>
  <c r="J1032" i="1"/>
  <c r="L1032" i="1"/>
  <c r="H1032" i="1"/>
  <c r="K1032" i="1"/>
  <c r="M1032" i="1"/>
  <c r="N1032" i="1"/>
  <c r="J1031" i="1"/>
  <c r="L1031" i="1"/>
  <c r="H1031" i="1"/>
  <c r="K1031" i="1"/>
  <c r="M1031" i="1"/>
  <c r="N1031" i="1"/>
  <c r="J1030" i="1"/>
  <c r="L1030" i="1"/>
  <c r="H1030" i="1"/>
  <c r="K1030" i="1"/>
  <c r="M1030" i="1"/>
  <c r="N1030" i="1"/>
  <c r="J1029" i="1"/>
  <c r="L1029" i="1"/>
  <c r="H1029" i="1"/>
  <c r="K1029" i="1"/>
  <c r="M1029" i="1"/>
  <c r="N1029" i="1"/>
  <c r="S1028" i="1"/>
  <c r="J1028" i="1"/>
  <c r="L1028" i="1"/>
  <c r="H1028" i="1"/>
  <c r="K1028" i="1"/>
  <c r="M1028" i="1"/>
  <c r="N1028" i="1"/>
  <c r="V1027" i="1"/>
  <c r="J1027" i="1"/>
  <c r="L1027" i="1"/>
  <c r="H1027" i="1"/>
  <c r="K1027" i="1"/>
  <c r="M1027" i="1"/>
  <c r="N1027" i="1"/>
  <c r="J1026" i="1"/>
  <c r="L1026" i="1"/>
  <c r="H1026" i="1"/>
  <c r="K1026" i="1"/>
  <c r="M1026" i="1"/>
  <c r="N1026" i="1"/>
  <c r="V1025" i="1"/>
  <c r="J1025" i="1"/>
  <c r="L1025" i="1"/>
  <c r="H1025" i="1"/>
  <c r="K1025" i="1"/>
  <c r="M1025" i="1"/>
  <c r="N1025" i="1"/>
  <c r="V1024" i="1"/>
  <c r="J1024" i="1"/>
  <c r="L1024" i="1"/>
  <c r="H1024" i="1"/>
  <c r="K1024" i="1"/>
  <c r="M1024" i="1"/>
  <c r="N1024" i="1"/>
  <c r="J1023" i="1"/>
  <c r="L1023" i="1"/>
  <c r="H1023" i="1"/>
  <c r="K1023" i="1"/>
  <c r="M1023" i="1"/>
  <c r="N1023" i="1"/>
  <c r="V1022" i="1"/>
  <c r="J1022" i="1"/>
  <c r="L1022" i="1"/>
  <c r="H1022" i="1"/>
  <c r="K1022" i="1"/>
  <c r="M1022" i="1"/>
  <c r="N1022" i="1"/>
  <c r="V1021" i="1"/>
  <c r="J1021" i="1"/>
  <c r="L1021" i="1"/>
  <c r="H1021" i="1"/>
  <c r="K1021" i="1"/>
  <c r="M1021" i="1"/>
  <c r="N1021" i="1"/>
  <c r="V1020" i="1"/>
  <c r="J1020" i="1"/>
  <c r="L1020" i="1"/>
  <c r="H1020" i="1"/>
  <c r="K1020" i="1"/>
  <c r="M1020" i="1"/>
  <c r="N1020" i="1"/>
  <c r="V1019" i="1"/>
  <c r="J1019" i="1"/>
  <c r="L1019" i="1"/>
  <c r="H1019" i="1"/>
  <c r="K1019" i="1"/>
  <c r="M1019" i="1"/>
  <c r="N1019" i="1"/>
  <c r="V1018" i="1"/>
  <c r="J1018" i="1"/>
  <c r="L1018" i="1"/>
  <c r="H1018" i="1"/>
  <c r="K1018" i="1"/>
  <c r="M1018" i="1"/>
  <c r="N1018" i="1"/>
  <c r="V1017" i="1"/>
  <c r="J1017" i="1"/>
  <c r="L1017" i="1"/>
  <c r="H1017" i="1"/>
  <c r="K1017" i="1"/>
  <c r="M1017" i="1"/>
  <c r="N1017" i="1"/>
  <c r="V1016" i="1"/>
  <c r="J1016" i="1"/>
  <c r="L1016" i="1"/>
  <c r="H1016" i="1"/>
  <c r="K1016" i="1"/>
  <c r="M1016" i="1"/>
  <c r="N1016" i="1"/>
  <c r="V1015" i="1"/>
  <c r="J1015" i="1"/>
  <c r="L1015" i="1"/>
  <c r="H1015" i="1"/>
  <c r="K1015" i="1"/>
  <c r="M1015" i="1"/>
  <c r="N1015" i="1"/>
  <c r="J1014" i="1"/>
  <c r="L1014" i="1"/>
  <c r="H1014" i="1"/>
  <c r="K1014" i="1"/>
  <c r="M1014" i="1"/>
  <c r="N1014" i="1"/>
  <c r="V1013" i="1"/>
  <c r="J1013" i="1"/>
  <c r="L1013" i="1"/>
  <c r="H1013" i="1"/>
  <c r="K1013" i="1"/>
  <c r="M1013" i="1"/>
  <c r="N1013" i="1"/>
  <c r="V1012" i="1"/>
  <c r="J1012" i="1"/>
  <c r="L1012" i="1"/>
  <c r="H1012" i="1"/>
  <c r="K1012" i="1"/>
  <c r="M1012" i="1"/>
  <c r="N1012" i="1"/>
  <c r="J1011" i="1"/>
  <c r="L1011" i="1"/>
  <c r="H1011" i="1"/>
  <c r="K1011" i="1"/>
  <c r="M1011" i="1"/>
  <c r="N1011" i="1"/>
  <c r="J1010" i="1"/>
  <c r="L1010" i="1"/>
  <c r="H1010" i="1"/>
  <c r="K1010" i="1"/>
  <c r="M1010" i="1"/>
  <c r="N1010" i="1"/>
  <c r="V1009" i="1"/>
  <c r="J1009" i="1"/>
  <c r="L1009" i="1"/>
  <c r="H1009" i="1"/>
  <c r="K1009" i="1"/>
  <c r="M1009" i="1"/>
  <c r="N1009" i="1"/>
  <c r="V1008" i="1"/>
  <c r="J1008" i="1"/>
  <c r="L1008" i="1"/>
  <c r="H1008" i="1"/>
  <c r="K1008" i="1"/>
  <c r="M1008" i="1"/>
  <c r="N1008" i="1"/>
  <c r="V1007" i="1"/>
  <c r="J1007" i="1"/>
  <c r="L1007" i="1"/>
  <c r="H1007" i="1"/>
  <c r="K1007" i="1"/>
  <c r="M1007" i="1"/>
  <c r="N1007" i="1"/>
  <c r="V1006" i="1"/>
  <c r="J1006" i="1"/>
  <c r="L1006" i="1"/>
  <c r="H1006" i="1"/>
  <c r="K1006" i="1"/>
  <c r="M1006" i="1"/>
  <c r="N1006" i="1"/>
  <c r="V1005" i="1"/>
  <c r="J1005" i="1"/>
  <c r="L1005" i="1"/>
  <c r="H1005" i="1"/>
  <c r="K1005" i="1"/>
  <c r="M1005" i="1"/>
  <c r="N1005" i="1"/>
  <c r="V1004" i="1"/>
  <c r="J1004" i="1"/>
  <c r="L1004" i="1"/>
  <c r="H1004" i="1"/>
  <c r="K1004" i="1"/>
  <c r="M1004" i="1"/>
  <c r="N1004" i="1"/>
  <c r="V1003" i="1"/>
  <c r="J1003" i="1"/>
  <c r="L1003" i="1"/>
  <c r="H1003" i="1"/>
  <c r="K1003" i="1"/>
  <c r="M1003" i="1"/>
  <c r="N1003" i="1"/>
  <c r="V1002" i="1"/>
  <c r="J1002" i="1"/>
  <c r="L1002" i="1"/>
  <c r="H1002" i="1"/>
  <c r="K1002" i="1"/>
  <c r="M1002" i="1"/>
  <c r="N1002" i="1"/>
  <c r="J1001" i="1"/>
  <c r="L1001" i="1"/>
  <c r="H1001" i="1"/>
  <c r="K1001" i="1"/>
  <c r="M1001" i="1"/>
  <c r="N1001" i="1"/>
  <c r="J1000" i="1"/>
  <c r="L1000" i="1"/>
  <c r="H1000" i="1"/>
  <c r="K1000" i="1"/>
  <c r="M1000" i="1"/>
  <c r="N1000" i="1"/>
  <c r="V999" i="1"/>
  <c r="J999" i="1"/>
  <c r="L999" i="1"/>
  <c r="H999" i="1"/>
  <c r="K999" i="1"/>
  <c r="M999" i="1"/>
  <c r="N999" i="1"/>
  <c r="J998" i="1"/>
  <c r="L998" i="1"/>
  <c r="H998" i="1"/>
  <c r="K998" i="1"/>
  <c r="M998" i="1"/>
  <c r="N998" i="1"/>
  <c r="V997" i="1"/>
  <c r="J997" i="1"/>
  <c r="L997" i="1"/>
  <c r="H997" i="1"/>
  <c r="K997" i="1"/>
  <c r="M997" i="1"/>
  <c r="N997" i="1"/>
  <c r="V996" i="1"/>
  <c r="J996" i="1"/>
  <c r="L996" i="1"/>
  <c r="H996" i="1"/>
  <c r="K996" i="1"/>
  <c r="M996" i="1"/>
  <c r="N996" i="1"/>
  <c r="J995" i="1"/>
  <c r="L995" i="1"/>
  <c r="H995" i="1"/>
  <c r="K995" i="1"/>
  <c r="M995" i="1"/>
  <c r="N995" i="1"/>
  <c r="V994" i="1"/>
  <c r="J994" i="1"/>
  <c r="L994" i="1"/>
  <c r="H994" i="1"/>
  <c r="K994" i="1"/>
  <c r="M994" i="1"/>
  <c r="N994" i="1"/>
  <c r="J993" i="1"/>
  <c r="L993" i="1"/>
  <c r="H993" i="1"/>
  <c r="K993" i="1"/>
  <c r="M993" i="1"/>
  <c r="N993" i="1"/>
  <c r="V992" i="1"/>
  <c r="J992" i="1"/>
  <c r="L992" i="1"/>
  <c r="H992" i="1"/>
  <c r="K992" i="1"/>
  <c r="M992" i="1"/>
  <c r="N992" i="1"/>
  <c r="V975" i="1"/>
  <c r="V977" i="1"/>
  <c r="V978" i="1"/>
  <c r="V979" i="1"/>
  <c r="V980" i="1"/>
  <c r="V981" i="1"/>
  <c r="V982" i="1"/>
  <c r="V983" i="1"/>
  <c r="V985" i="1"/>
  <c r="V986" i="1"/>
  <c r="V988" i="1"/>
  <c r="V989" i="1"/>
  <c r="V990" i="1"/>
  <c r="V991" i="1"/>
  <c r="J991" i="1"/>
  <c r="L991" i="1"/>
  <c r="H991" i="1"/>
  <c r="K991" i="1"/>
  <c r="M991" i="1"/>
  <c r="N991" i="1"/>
  <c r="J990" i="1"/>
  <c r="L990" i="1"/>
  <c r="H990" i="1"/>
  <c r="K990" i="1"/>
  <c r="M990" i="1"/>
  <c r="N990" i="1"/>
  <c r="J989" i="1"/>
  <c r="L989" i="1"/>
  <c r="H989" i="1"/>
  <c r="K989" i="1"/>
  <c r="M989" i="1"/>
  <c r="N989" i="1"/>
  <c r="J988" i="1"/>
  <c r="L988" i="1"/>
  <c r="H988" i="1"/>
  <c r="K988" i="1"/>
  <c r="M988" i="1"/>
  <c r="N988" i="1"/>
  <c r="J987" i="1"/>
  <c r="L987" i="1"/>
  <c r="H987" i="1"/>
  <c r="K987" i="1"/>
  <c r="M987" i="1"/>
  <c r="N987" i="1"/>
  <c r="J986" i="1"/>
  <c r="L986" i="1"/>
  <c r="H986" i="1"/>
  <c r="K986" i="1"/>
  <c r="M986" i="1"/>
  <c r="N986" i="1"/>
  <c r="J985" i="1"/>
  <c r="L985" i="1"/>
  <c r="H985" i="1"/>
  <c r="K985" i="1"/>
  <c r="M985" i="1"/>
  <c r="N985" i="1"/>
  <c r="J984" i="1"/>
  <c r="L984" i="1"/>
  <c r="H984" i="1"/>
  <c r="K984" i="1"/>
  <c r="M984" i="1"/>
  <c r="N984" i="1"/>
  <c r="J983" i="1"/>
  <c r="L983" i="1"/>
  <c r="H983" i="1"/>
  <c r="K983" i="1"/>
  <c r="M983" i="1"/>
  <c r="N983" i="1"/>
  <c r="J982" i="1"/>
  <c r="L982" i="1"/>
  <c r="H982" i="1"/>
  <c r="K982" i="1"/>
  <c r="M982" i="1"/>
  <c r="N982" i="1"/>
  <c r="J981" i="1"/>
  <c r="L981" i="1"/>
  <c r="H981" i="1"/>
  <c r="K981" i="1"/>
  <c r="M981" i="1"/>
  <c r="N981" i="1"/>
  <c r="J980" i="1"/>
  <c r="L980" i="1"/>
  <c r="H980" i="1"/>
  <c r="K980" i="1"/>
  <c r="M980" i="1"/>
  <c r="N980" i="1"/>
  <c r="J979" i="1"/>
  <c r="L979" i="1"/>
  <c r="H979" i="1"/>
  <c r="K979" i="1"/>
  <c r="M979" i="1"/>
  <c r="N979" i="1"/>
  <c r="J978" i="1"/>
  <c r="L978" i="1"/>
  <c r="H978" i="1"/>
  <c r="K978" i="1"/>
  <c r="M978" i="1"/>
  <c r="N978" i="1"/>
  <c r="J977" i="1"/>
  <c r="L977" i="1"/>
  <c r="H977" i="1"/>
  <c r="K977" i="1"/>
  <c r="M977" i="1"/>
  <c r="N977" i="1"/>
  <c r="J976" i="1"/>
  <c r="L976" i="1"/>
  <c r="H976" i="1"/>
  <c r="K976" i="1"/>
  <c r="M976" i="1"/>
  <c r="N976" i="1"/>
  <c r="J975" i="1"/>
  <c r="L975" i="1"/>
  <c r="H975" i="1"/>
  <c r="K975" i="1"/>
  <c r="M975" i="1"/>
  <c r="N975" i="1"/>
  <c r="J974" i="1"/>
  <c r="L974" i="1"/>
  <c r="H974" i="1"/>
  <c r="K974" i="1"/>
  <c r="M974" i="1"/>
  <c r="N974" i="1"/>
  <c r="S973" i="1"/>
  <c r="J973" i="1"/>
  <c r="L973" i="1"/>
  <c r="H973" i="1"/>
  <c r="K973" i="1"/>
  <c r="M973" i="1"/>
  <c r="N973" i="1"/>
  <c r="J972" i="1"/>
  <c r="L972" i="1"/>
  <c r="H972" i="1"/>
  <c r="K972" i="1"/>
  <c r="M972" i="1"/>
  <c r="N972" i="1"/>
  <c r="V971" i="1"/>
  <c r="J971" i="1"/>
  <c r="L971" i="1"/>
  <c r="H971" i="1"/>
  <c r="K971" i="1"/>
  <c r="M971" i="1"/>
  <c r="N971" i="1"/>
  <c r="V970" i="1"/>
  <c r="J970" i="1"/>
  <c r="L970" i="1"/>
  <c r="H970" i="1"/>
  <c r="K970" i="1"/>
  <c r="M970" i="1"/>
  <c r="N970" i="1"/>
  <c r="J969" i="1"/>
  <c r="L969" i="1"/>
  <c r="H969" i="1"/>
  <c r="K969" i="1"/>
  <c r="M969" i="1"/>
  <c r="N969" i="1"/>
  <c r="V968" i="1"/>
  <c r="J968" i="1"/>
  <c r="L968" i="1"/>
  <c r="H968" i="1"/>
  <c r="K968" i="1"/>
  <c r="M968" i="1"/>
  <c r="N968" i="1"/>
  <c r="V967" i="1"/>
  <c r="J967" i="1"/>
  <c r="L967" i="1"/>
  <c r="H967" i="1"/>
  <c r="K967" i="1"/>
  <c r="M967" i="1"/>
  <c r="N967" i="1"/>
  <c r="V966" i="1"/>
  <c r="J966" i="1"/>
  <c r="L966" i="1"/>
  <c r="H966" i="1"/>
  <c r="K966" i="1"/>
  <c r="M966" i="1"/>
  <c r="N966" i="1"/>
  <c r="J965" i="1"/>
  <c r="L965" i="1"/>
  <c r="H965" i="1"/>
  <c r="K965" i="1"/>
  <c r="M965" i="1"/>
  <c r="N965" i="1"/>
  <c r="J964" i="1"/>
  <c r="L964" i="1"/>
  <c r="H964" i="1"/>
  <c r="K964" i="1"/>
  <c r="M964" i="1"/>
  <c r="N964" i="1"/>
  <c r="V963" i="1"/>
  <c r="J963" i="1"/>
  <c r="L963" i="1"/>
  <c r="H963" i="1"/>
  <c r="K963" i="1"/>
  <c r="M963" i="1"/>
  <c r="N963" i="1"/>
  <c r="V962" i="1"/>
  <c r="J962" i="1"/>
  <c r="L962" i="1"/>
  <c r="H962" i="1"/>
  <c r="K962" i="1"/>
  <c r="M962" i="1"/>
  <c r="N962" i="1"/>
  <c r="V961" i="1"/>
  <c r="J961" i="1"/>
  <c r="L961" i="1"/>
  <c r="H961" i="1"/>
  <c r="K961" i="1"/>
  <c r="M961" i="1"/>
  <c r="N961" i="1"/>
  <c r="J960" i="1"/>
  <c r="L960" i="1"/>
  <c r="H960" i="1"/>
  <c r="K960" i="1"/>
  <c r="M960" i="1"/>
  <c r="N960" i="1"/>
  <c r="V959" i="1"/>
  <c r="J959" i="1"/>
  <c r="L959" i="1"/>
  <c r="H959" i="1"/>
  <c r="K959" i="1"/>
  <c r="M959" i="1"/>
  <c r="N959" i="1"/>
  <c r="V958" i="1"/>
  <c r="J958" i="1"/>
  <c r="L958" i="1"/>
  <c r="H958" i="1"/>
  <c r="K958" i="1"/>
  <c r="M958" i="1"/>
  <c r="N958" i="1"/>
  <c r="V957" i="1"/>
  <c r="J957" i="1"/>
  <c r="L957" i="1"/>
  <c r="H957" i="1"/>
  <c r="K957" i="1"/>
  <c r="M957" i="1"/>
  <c r="N957" i="1"/>
  <c r="V956" i="1"/>
  <c r="V942" i="1"/>
  <c r="V943" i="1"/>
  <c r="V944" i="1"/>
  <c r="V945" i="1"/>
  <c r="V947" i="1"/>
  <c r="V948" i="1"/>
  <c r="V949" i="1"/>
  <c r="V950" i="1"/>
  <c r="V951" i="1"/>
  <c r="V954" i="1"/>
  <c r="J956" i="1"/>
  <c r="L956" i="1"/>
  <c r="H956" i="1"/>
  <c r="K956" i="1"/>
  <c r="M956" i="1"/>
  <c r="N956" i="1"/>
  <c r="S955" i="1"/>
  <c r="J955" i="1"/>
  <c r="L955" i="1"/>
  <c r="H955" i="1"/>
  <c r="K955" i="1"/>
  <c r="M955" i="1"/>
  <c r="N955" i="1"/>
  <c r="J954" i="1"/>
  <c r="L954" i="1"/>
  <c r="H954" i="1"/>
  <c r="K954" i="1"/>
  <c r="M954" i="1"/>
  <c r="N954" i="1"/>
  <c r="J953" i="1"/>
  <c r="L953" i="1"/>
  <c r="H953" i="1"/>
  <c r="K953" i="1"/>
  <c r="M953" i="1"/>
  <c r="N953" i="1"/>
  <c r="J952" i="1"/>
  <c r="L952" i="1"/>
  <c r="H952" i="1"/>
  <c r="K952" i="1"/>
  <c r="M952" i="1"/>
  <c r="N952" i="1"/>
  <c r="J951" i="1"/>
  <c r="L951" i="1"/>
  <c r="H951" i="1"/>
  <c r="K951" i="1"/>
  <c r="M951" i="1"/>
  <c r="N951" i="1"/>
  <c r="J950" i="1"/>
  <c r="L950" i="1"/>
  <c r="H950" i="1"/>
  <c r="K950" i="1"/>
  <c r="M950" i="1"/>
  <c r="N950" i="1"/>
  <c r="J949" i="1"/>
  <c r="L949" i="1"/>
  <c r="H949" i="1"/>
  <c r="K949" i="1"/>
  <c r="M949" i="1"/>
  <c r="N949" i="1"/>
  <c r="J948" i="1"/>
  <c r="L948" i="1"/>
  <c r="H948" i="1"/>
  <c r="K948" i="1"/>
  <c r="M948" i="1"/>
  <c r="N948" i="1"/>
  <c r="J947" i="1"/>
  <c r="L947" i="1"/>
  <c r="H947" i="1"/>
  <c r="K947" i="1"/>
  <c r="M947" i="1"/>
  <c r="N947" i="1"/>
  <c r="J946" i="1"/>
  <c r="L946" i="1"/>
  <c r="H946" i="1"/>
  <c r="K946" i="1"/>
  <c r="M946" i="1"/>
  <c r="N946" i="1"/>
  <c r="J945" i="1"/>
  <c r="L945" i="1"/>
  <c r="H945" i="1"/>
  <c r="K945" i="1"/>
  <c r="M945" i="1"/>
  <c r="N945" i="1"/>
  <c r="J944" i="1"/>
  <c r="L944" i="1"/>
  <c r="H944" i="1"/>
  <c r="K944" i="1"/>
  <c r="M944" i="1"/>
  <c r="N944" i="1"/>
  <c r="J943" i="1"/>
  <c r="L943" i="1"/>
  <c r="H943" i="1"/>
  <c r="K943" i="1"/>
  <c r="M943" i="1"/>
  <c r="N943" i="1"/>
  <c r="V935" i="1"/>
  <c r="V936" i="1"/>
  <c r="V937" i="1"/>
  <c r="V938" i="1"/>
  <c r="V941" i="1"/>
  <c r="J942" i="1"/>
  <c r="L942" i="1"/>
  <c r="H942" i="1"/>
  <c r="K942" i="1"/>
  <c r="M942" i="1"/>
  <c r="N942" i="1"/>
  <c r="J941" i="1"/>
  <c r="L941" i="1"/>
  <c r="H941" i="1"/>
  <c r="K941" i="1"/>
  <c r="M941" i="1"/>
  <c r="N941" i="1"/>
  <c r="J940" i="1"/>
  <c r="L940" i="1"/>
  <c r="H940" i="1"/>
  <c r="K940" i="1"/>
  <c r="M940" i="1"/>
  <c r="N940" i="1"/>
  <c r="J939" i="1"/>
  <c r="L939" i="1"/>
  <c r="H939" i="1"/>
  <c r="K939" i="1"/>
  <c r="M939" i="1"/>
  <c r="N939" i="1"/>
  <c r="J938" i="1"/>
  <c r="L938" i="1"/>
  <c r="H938" i="1"/>
  <c r="K938" i="1"/>
  <c r="M938" i="1"/>
  <c r="N938" i="1"/>
  <c r="J937" i="1"/>
  <c r="L937" i="1"/>
  <c r="H937" i="1"/>
  <c r="K937" i="1"/>
  <c r="M937" i="1"/>
  <c r="N937" i="1"/>
  <c r="J936" i="1"/>
  <c r="L936" i="1"/>
  <c r="H936" i="1"/>
  <c r="K936" i="1"/>
  <c r="M936" i="1"/>
  <c r="N936" i="1"/>
  <c r="J935" i="1"/>
  <c r="L935" i="1"/>
  <c r="H935" i="1"/>
  <c r="K935" i="1"/>
  <c r="M935" i="1"/>
  <c r="N935" i="1"/>
  <c r="V921" i="1"/>
  <c r="V922" i="1"/>
  <c r="V923" i="1"/>
  <c r="V924" i="1"/>
  <c r="V925" i="1"/>
  <c r="V926" i="1"/>
  <c r="V927" i="1"/>
  <c r="V930" i="1"/>
  <c r="V932" i="1"/>
  <c r="J934" i="1"/>
  <c r="L934" i="1"/>
  <c r="H934" i="1"/>
  <c r="K934" i="1"/>
  <c r="M934" i="1"/>
  <c r="N934" i="1"/>
  <c r="J933" i="1"/>
  <c r="L933" i="1"/>
  <c r="H933" i="1"/>
  <c r="K933" i="1"/>
  <c r="M933" i="1"/>
  <c r="N933" i="1"/>
  <c r="J932" i="1"/>
  <c r="L932" i="1"/>
  <c r="H932" i="1"/>
  <c r="K932" i="1"/>
  <c r="M932" i="1"/>
  <c r="N932" i="1"/>
  <c r="S931" i="1"/>
  <c r="J931" i="1"/>
  <c r="L931" i="1"/>
  <c r="H931" i="1"/>
  <c r="K931" i="1"/>
  <c r="M931" i="1"/>
  <c r="N931" i="1"/>
  <c r="J930" i="1"/>
  <c r="L930" i="1"/>
  <c r="H930" i="1"/>
  <c r="K930" i="1"/>
  <c r="M930" i="1"/>
  <c r="N930" i="1"/>
  <c r="S929" i="1"/>
  <c r="J929" i="1"/>
  <c r="L929" i="1"/>
  <c r="H929" i="1"/>
  <c r="K929" i="1"/>
  <c r="M929" i="1"/>
  <c r="N929" i="1"/>
  <c r="J928" i="1"/>
  <c r="L928" i="1"/>
  <c r="H928" i="1"/>
  <c r="K928" i="1"/>
  <c r="M928" i="1"/>
  <c r="N928" i="1"/>
  <c r="J927" i="1"/>
  <c r="L927" i="1"/>
  <c r="H927" i="1"/>
  <c r="K927" i="1"/>
  <c r="M927" i="1"/>
  <c r="N927" i="1"/>
  <c r="J926" i="1"/>
  <c r="L926" i="1"/>
  <c r="H926" i="1"/>
  <c r="K926" i="1"/>
  <c r="M926" i="1"/>
  <c r="N926" i="1"/>
  <c r="J925" i="1"/>
  <c r="L925" i="1"/>
  <c r="H925" i="1"/>
  <c r="K925" i="1"/>
  <c r="M925" i="1"/>
  <c r="N925" i="1"/>
  <c r="J924" i="1"/>
  <c r="L924" i="1"/>
  <c r="H924" i="1"/>
  <c r="K924" i="1"/>
  <c r="M924" i="1"/>
  <c r="N924" i="1"/>
  <c r="J923" i="1"/>
  <c r="L923" i="1"/>
  <c r="H923" i="1"/>
  <c r="K923" i="1"/>
  <c r="M923" i="1"/>
  <c r="N923" i="1"/>
  <c r="J922" i="1"/>
  <c r="L922" i="1"/>
  <c r="H922" i="1"/>
  <c r="K922" i="1"/>
  <c r="M922" i="1"/>
  <c r="N922" i="1"/>
  <c r="J921" i="1"/>
  <c r="L921" i="1"/>
  <c r="H921" i="1"/>
  <c r="K921" i="1"/>
  <c r="M921" i="1"/>
  <c r="N921" i="1"/>
  <c r="S920" i="1"/>
  <c r="J920" i="1"/>
  <c r="L920" i="1"/>
  <c r="H920" i="1"/>
  <c r="K920" i="1"/>
  <c r="M920" i="1"/>
  <c r="N920" i="1"/>
  <c r="V896" i="1"/>
  <c r="V897" i="1"/>
  <c r="V898" i="1"/>
  <c r="V900" i="1"/>
  <c r="V902" i="1"/>
  <c r="V903" i="1"/>
  <c r="V904" i="1"/>
  <c r="V905" i="1"/>
  <c r="V906" i="1"/>
  <c r="V907" i="1"/>
  <c r="V908" i="1"/>
  <c r="V910" i="1"/>
  <c r="V913" i="1"/>
  <c r="V914" i="1"/>
  <c r="V915" i="1"/>
  <c r="V916" i="1"/>
  <c r="V917" i="1"/>
  <c r="V918" i="1"/>
  <c r="J919" i="1"/>
  <c r="L919" i="1"/>
  <c r="H919" i="1"/>
  <c r="K919" i="1"/>
  <c r="M919" i="1"/>
  <c r="N919" i="1"/>
  <c r="J918" i="1"/>
  <c r="L918" i="1"/>
  <c r="H918" i="1"/>
  <c r="K918" i="1"/>
  <c r="M918" i="1"/>
  <c r="N918" i="1"/>
  <c r="J917" i="1"/>
  <c r="L917" i="1"/>
  <c r="H917" i="1"/>
  <c r="K917" i="1"/>
  <c r="M917" i="1"/>
  <c r="N917" i="1"/>
  <c r="J916" i="1"/>
  <c r="L916" i="1"/>
  <c r="H916" i="1"/>
  <c r="K916" i="1"/>
  <c r="M916" i="1"/>
  <c r="N916" i="1"/>
  <c r="J915" i="1"/>
  <c r="L915" i="1"/>
  <c r="H915" i="1"/>
  <c r="K915" i="1"/>
  <c r="M915" i="1"/>
  <c r="N915" i="1"/>
  <c r="J914" i="1"/>
  <c r="L914" i="1"/>
  <c r="H914" i="1"/>
  <c r="K914" i="1"/>
  <c r="M914" i="1"/>
  <c r="N914" i="1"/>
  <c r="J913" i="1"/>
  <c r="L913" i="1"/>
  <c r="H913" i="1"/>
  <c r="K913" i="1"/>
  <c r="M913" i="1"/>
  <c r="N913" i="1"/>
  <c r="J912" i="1"/>
  <c r="L912" i="1"/>
  <c r="H912" i="1"/>
  <c r="K912" i="1"/>
  <c r="M912" i="1"/>
  <c r="N912" i="1"/>
  <c r="S911" i="1"/>
  <c r="J911" i="1"/>
  <c r="L911" i="1"/>
  <c r="H911" i="1"/>
  <c r="K911" i="1"/>
  <c r="M911" i="1"/>
  <c r="N911" i="1"/>
  <c r="J910" i="1"/>
  <c r="L910" i="1"/>
  <c r="H910" i="1"/>
  <c r="K910" i="1"/>
  <c r="M910" i="1"/>
  <c r="N910" i="1"/>
  <c r="S909" i="1"/>
  <c r="V909" i="1" s="1"/>
  <c r="J909" i="1"/>
  <c r="L909" i="1"/>
  <c r="H909" i="1"/>
  <c r="K909" i="1"/>
  <c r="M909" i="1"/>
  <c r="N909" i="1"/>
  <c r="J908" i="1"/>
  <c r="L908" i="1"/>
  <c r="H908" i="1"/>
  <c r="K908" i="1"/>
  <c r="M908" i="1"/>
  <c r="N908" i="1"/>
  <c r="J907" i="1"/>
  <c r="L907" i="1"/>
  <c r="H907" i="1"/>
  <c r="K907" i="1"/>
  <c r="M907" i="1"/>
  <c r="N907" i="1"/>
  <c r="J906" i="1"/>
  <c r="L906" i="1"/>
  <c r="H906" i="1"/>
  <c r="K906" i="1"/>
  <c r="M906" i="1"/>
  <c r="N906" i="1"/>
  <c r="J905" i="1"/>
  <c r="L905" i="1"/>
  <c r="H905" i="1"/>
  <c r="K905" i="1"/>
  <c r="M905" i="1"/>
  <c r="N905" i="1"/>
  <c r="J904" i="1"/>
  <c r="L904" i="1"/>
  <c r="H904" i="1"/>
  <c r="K904" i="1"/>
  <c r="M904" i="1"/>
  <c r="N904" i="1"/>
  <c r="J903" i="1"/>
  <c r="L903" i="1"/>
  <c r="H903" i="1"/>
  <c r="K903" i="1"/>
  <c r="M903" i="1"/>
  <c r="N903" i="1"/>
  <c r="J902" i="1"/>
  <c r="L902" i="1"/>
  <c r="H902" i="1"/>
  <c r="K902" i="1"/>
  <c r="M902" i="1"/>
  <c r="N902" i="1"/>
  <c r="J901" i="1"/>
  <c r="L901" i="1"/>
  <c r="H901" i="1"/>
  <c r="K901" i="1"/>
  <c r="M901" i="1"/>
  <c r="N901" i="1"/>
  <c r="J900" i="1"/>
  <c r="L900" i="1"/>
  <c r="H900" i="1"/>
  <c r="K900" i="1"/>
  <c r="M900" i="1"/>
  <c r="N900" i="1"/>
  <c r="S899" i="1"/>
  <c r="V899" i="1" s="1"/>
  <c r="J899" i="1"/>
  <c r="L899" i="1"/>
  <c r="H899" i="1"/>
  <c r="K899" i="1"/>
  <c r="M899" i="1"/>
  <c r="N899" i="1"/>
  <c r="J898" i="1"/>
  <c r="L898" i="1"/>
  <c r="H898" i="1"/>
  <c r="K898" i="1"/>
  <c r="M898" i="1"/>
  <c r="N898" i="1"/>
  <c r="J897" i="1"/>
  <c r="L897" i="1"/>
  <c r="H897" i="1"/>
  <c r="K897" i="1"/>
  <c r="M897" i="1"/>
  <c r="N897" i="1"/>
  <c r="J896" i="1"/>
  <c r="L896" i="1"/>
  <c r="H896" i="1"/>
  <c r="K896" i="1"/>
  <c r="M896" i="1"/>
  <c r="N896" i="1"/>
  <c r="J895" i="1"/>
  <c r="L895" i="1"/>
  <c r="H895" i="1"/>
  <c r="K895" i="1"/>
  <c r="M895" i="1"/>
  <c r="N895" i="1"/>
  <c r="V883" i="1"/>
  <c r="V885" i="1"/>
  <c r="V886" i="1"/>
  <c r="V888" i="1"/>
  <c r="V889" i="1"/>
  <c r="V890" i="1"/>
  <c r="V891" i="1"/>
  <c r="V892" i="1"/>
  <c r="V893" i="1"/>
  <c r="V894" i="1"/>
  <c r="J894" i="1"/>
  <c r="L894" i="1"/>
  <c r="H894" i="1"/>
  <c r="K894" i="1"/>
  <c r="M894" i="1"/>
  <c r="N894" i="1"/>
  <c r="J893" i="1"/>
  <c r="L893" i="1"/>
  <c r="H893" i="1"/>
  <c r="K893" i="1"/>
  <c r="M893" i="1"/>
  <c r="N893" i="1"/>
  <c r="J892" i="1"/>
  <c r="L892" i="1"/>
  <c r="H892" i="1"/>
  <c r="K892" i="1"/>
  <c r="M892" i="1"/>
  <c r="N892" i="1"/>
  <c r="J891" i="1"/>
  <c r="L891" i="1"/>
  <c r="H891" i="1"/>
  <c r="K891" i="1"/>
  <c r="M891" i="1"/>
  <c r="N891" i="1"/>
  <c r="J890" i="1"/>
  <c r="L890" i="1"/>
  <c r="H890" i="1"/>
  <c r="K890" i="1"/>
  <c r="M890" i="1"/>
  <c r="N890" i="1"/>
  <c r="J889" i="1"/>
  <c r="L889" i="1"/>
  <c r="H889" i="1"/>
  <c r="K889" i="1"/>
  <c r="M889" i="1"/>
  <c r="N889" i="1"/>
  <c r="J888" i="1"/>
  <c r="L888" i="1"/>
  <c r="H888" i="1"/>
  <c r="K888" i="1"/>
  <c r="M888" i="1"/>
  <c r="N888" i="1"/>
  <c r="J887" i="1"/>
  <c r="L887" i="1"/>
  <c r="H887" i="1"/>
  <c r="K887" i="1"/>
  <c r="M887" i="1"/>
  <c r="N887" i="1"/>
  <c r="J886" i="1"/>
  <c r="L886" i="1"/>
  <c r="H886" i="1"/>
  <c r="K886" i="1"/>
  <c r="M886" i="1"/>
  <c r="N886" i="1"/>
  <c r="J885" i="1"/>
  <c r="L885" i="1"/>
  <c r="H885" i="1"/>
  <c r="K885" i="1"/>
  <c r="M885" i="1"/>
  <c r="N885" i="1"/>
  <c r="S884" i="1"/>
  <c r="J884" i="1"/>
  <c r="L884" i="1"/>
  <c r="H884" i="1"/>
  <c r="K884" i="1"/>
  <c r="M884" i="1"/>
  <c r="N884" i="1"/>
  <c r="J883" i="1"/>
  <c r="L883" i="1"/>
  <c r="H883" i="1"/>
  <c r="K883" i="1"/>
  <c r="M883" i="1"/>
  <c r="N883" i="1"/>
  <c r="V825" i="1"/>
  <c r="V826" i="1"/>
  <c r="V827" i="1"/>
  <c r="V830" i="1"/>
  <c r="V832" i="1"/>
  <c r="V833" i="1"/>
  <c r="V837" i="1"/>
  <c r="V838" i="1"/>
  <c r="V839" i="1"/>
  <c r="V840" i="1"/>
  <c r="V841" i="1"/>
  <c r="V842" i="1"/>
  <c r="V844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9" i="1"/>
  <c r="V860" i="1"/>
  <c r="V861" i="1"/>
  <c r="V862" i="1"/>
  <c r="V863" i="1"/>
  <c r="V864" i="1"/>
  <c r="V866" i="1"/>
  <c r="V867" i="1"/>
  <c r="V868" i="1"/>
  <c r="V871" i="1"/>
  <c r="V874" i="1"/>
  <c r="V877" i="1"/>
  <c r="V882" i="1"/>
  <c r="V823" i="1"/>
  <c r="L882" i="1"/>
  <c r="J882" i="1"/>
  <c r="H882" i="1"/>
  <c r="K882" i="1"/>
  <c r="M882" i="1"/>
  <c r="N882" i="1"/>
  <c r="J881" i="1"/>
  <c r="L881" i="1"/>
  <c r="H881" i="1"/>
  <c r="K881" i="1"/>
  <c r="M881" i="1"/>
  <c r="N881" i="1"/>
  <c r="S880" i="1"/>
  <c r="J880" i="1"/>
  <c r="L880" i="1"/>
  <c r="H880" i="1"/>
  <c r="K880" i="1"/>
  <c r="M880" i="1"/>
  <c r="N880" i="1"/>
  <c r="J879" i="1"/>
  <c r="L879" i="1"/>
  <c r="H879" i="1"/>
  <c r="K879" i="1"/>
  <c r="M879" i="1"/>
  <c r="N879" i="1"/>
  <c r="S878" i="1"/>
  <c r="V878" i="1" s="1"/>
  <c r="J878" i="1"/>
  <c r="L878" i="1"/>
  <c r="H878" i="1"/>
  <c r="K878" i="1"/>
  <c r="M878" i="1"/>
  <c r="N878" i="1"/>
  <c r="J877" i="1"/>
  <c r="L877" i="1"/>
  <c r="H877" i="1"/>
  <c r="K877" i="1"/>
  <c r="M877" i="1"/>
  <c r="N877" i="1"/>
  <c r="S876" i="1"/>
  <c r="J876" i="1"/>
  <c r="L876" i="1"/>
  <c r="H876" i="1"/>
  <c r="K876" i="1"/>
  <c r="M876" i="1"/>
  <c r="N876" i="1"/>
  <c r="J875" i="1"/>
  <c r="L875" i="1"/>
  <c r="H875" i="1"/>
  <c r="K875" i="1"/>
  <c r="M875" i="1"/>
  <c r="N875" i="1"/>
  <c r="J874" i="1"/>
  <c r="L874" i="1"/>
  <c r="H874" i="1"/>
  <c r="K874" i="1"/>
  <c r="M874" i="1"/>
  <c r="N874" i="1"/>
  <c r="S873" i="1"/>
  <c r="J873" i="1"/>
  <c r="L873" i="1"/>
  <c r="H873" i="1"/>
  <c r="K873" i="1"/>
  <c r="M873" i="1"/>
  <c r="N873" i="1"/>
  <c r="J872" i="1"/>
  <c r="L872" i="1"/>
  <c r="H872" i="1"/>
  <c r="K872" i="1"/>
  <c r="M872" i="1"/>
  <c r="N872" i="1"/>
  <c r="J871" i="1"/>
  <c r="L871" i="1"/>
  <c r="H871" i="1"/>
  <c r="K871" i="1"/>
  <c r="M871" i="1"/>
  <c r="N871" i="1"/>
  <c r="S870" i="1"/>
  <c r="V870" i="1" s="1"/>
  <c r="J870" i="1"/>
  <c r="L870" i="1"/>
  <c r="H870" i="1"/>
  <c r="K870" i="1"/>
  <c r="M870" i="1"/>
  <c r="N870" i="1"/>
  <c r="S869" i="1"/>
  <c r="J869" i="1"/>
  <c r="L869" i="1"/>
  <c r="H869" i="1"/>
  <c r="K869" i="1"/>
  <c r="M869" i="1"/>
  <c r="N869" i="1"/>
  <c r="J868" i="1"/>
  <c r="L868" i="1"/>
  <c r="H868" i="1"/>
  <c r="K868" i="1"/>
  <c r="M868" i="1"/>
  <c r="N868" i="1"/>
  <c r="J867" i="1"/>
  <c r="L867" i="1"/>
  <c r="H867" i="1"/>
  <c r="K867" i="1"/>
  <c r="M867" i="1"/>
  <c r="N867" i="1"/>
  <c r="J866" i="1"/>
  <c r="L866" i="1"/>
  <c r="H866" i="1"/>
  <c r="K866" i="1"/>
  <c r="M866" i="1"/>
  <c r="N866" i="1"/>
  <c r="J865" i="1"/>
  <c r="L865" i="1"/>
  <c r="H865" i="1"/>
  <c r="K865" i="1"/>
  <c r="M865" i="1"/>
  <c r="N865" i="1"/>
  <c r="J864" i="1"/>
  <c r="L864" i="1"/>
  <c r="H864" i="1"/>
  <c r="K864" i="1"/>
  <c r="M864" i="1"/>
  <c r="N864" i="1"/>
  <c r="J863" i="1"/>
  <c r="L863" i="1"/>
  <c r="H863" i="1"/>
  <c r="K863" i="1"/>
  <c r="M863" i="1"/>
  <c r="N863" i="1"/>
  <c r="J862" i="1"/>
  <c r="L862" i="1"/>
  <c r="H862" i="1"/>
  <c r="K862" i="1"/>
  <c r="M862" i="1"/>
  <c r="N862" i="1"/>
  <c r="J861" i="1"/>
  <c r="L861" i="1"/>
  <c r="H861" i="1"/>
  <c r="K861" i="1"/>
  <c r="M861" i="1"/>
  <c r="N861" i="1"/>
  <c r="J860" i="1"/>
  <c r="L860" i="1"/>
  <c r="H860" i="1"/>
  <c r="K860" i="1"/>
  <c r="M860" i="1"/>
  <c r="N860" i="1"/>
  <c r="J859" i="1"/>
  <c r="L859" i="1"/>
  <c r="H859" i="1"/>
  <c r="K859" i="1"/>
  <c r="M859" i="1"/>
  <c r="N859" i="1"/>
  <c r="S858" i="1"/>
  <c r="V858" i="1" s="1"/>
  <c r="J858" i="1"/>
  <c r="L858" i="1"/>
  <c r="H858" i="1"/>
  <c r="K858" i="1"/>
  <c r="M858" i="1"/>
  <c r="N858" i="1"/>
  <c r="J857" i="1"/>
  <c r="L857" i="1"/>
  <c r="H857" i="1"/>
  <c r="K857" i="1"/>
  <c r="M857" i="1"/>
  <c r="N857" i="1"/>
  <c r="G3" i="8"/>
  <c r="J856" i="1"/>
  <c r="L856" i="1"/>
  <c r="H856" i="1"/>
  <c r="K856" i="1"/>
  <c r="M856" i="1"/>
  <c r="N856" i="1"/>
  <c r="J855" i="1"/>
  <c r="L855" i="1"/>
  <c r="H855" i="1"/>
  <c r="K855" i="1"/>
  <c r="M855" i="1"/>
  <c r="N855" i="1"/>
  <c r="J854" i="1"/>
  <c r="L854" i="1"/>
  <c r="H854" i="1"/>
  <c r="K854" i="1"/>
  <c r="M854" i="1"/>
  <c r="N854" i="1"/>
  <c r="J853" i="1"/>
  <c r="L853" i="1"/>
  <c r="H853" i="1"/>
  <c r="K853" i="1"/>
  <c r="M853" i="1"/>
  <c r="N853" i="1"/>
  <c r="J852" i="1"/>
  <c r="L852" i="1"/>
  <c r="H852" i="1"/>
  <c r="K852" i="1"/>
  <c r="M852" i="1"/>
  <c r="N852" i="1"/>
  <c r="J851" i="1"/>
  <c r="L851" i="1"/>
  <c r="H851" i="1"/>
  <c r="K851" i="1"/>
  <c r="M851" i="1"/>
  <c r="N851" i="1"/>
  <c r="J850" i="1"/>
  <c r="L850" i="1"/>
  <c r="H850" i="1"/>
  <c r="K850" i="1"/>
  <c r="M850" i="1"/>
  <c r="N850" i="1"/>
  <c r="J849" i="1"/>
  <c r="L849" i="1"/>
  <c r="H849" i="1"/>
  <c r="K849" i="1"/>
  <c r="M849" i="1"/>
  <c r="N849" i="1"/>
  <c r="J848" i="1"/>
  <c r="L848" i="1"/>
  <c r="H848" i="1"/>
  <c r="K848" i="1"/>
  <c r="M848" i="1"/>
  <c r="N848" i="1"/>
  <c r="J847" i="1"/>
  <c r="L847" i="1"/>
  <c r="H847" i="1"/>
  <c r="K847" i="1"/>
  <c r="M847" i="1"/>
  <c r="N847" i="1"/>
  <c r="J846" i="1"/>
  <c r="L846" i="1"/>
  <c r="H846" i="1"/>
  <c r="K846" i="1"/>
  <c r="M846" i="1"/>
  <c r="N846" i="1"/>
  <c r="S845" i="1"/>
  <c r="V845" i="1" s="1"/>
  <c r="J845" i="1"/>
  <c r="L845" i="1"/>
  <c r="H845" i="1"/>
  <c r="K845" i="1"/>
  <c r="M845" i="1"/>
  <c r="N845" i="1"/>
  <c r="J844" i="1"/>
  <c r="L844" i="1"/>
  <c r="H844" i="1"/>
  <c r="K844" i="1"/>
  <c r="M844" i="1"/>
  <c r="N844" i="1"/>
  <c r="J843" i="1"/>
  <c r="L843" i="1"/>
  <c r="H843" i="1"/>
  <c r="K843" i="1"/>
  <c r="M843" i="1"/>
  <c r="N843" i="1"/>
  <c r="J842" i="1"/>
  <c r="L842" i="1"/>
  <c r="H842" i="1"/>
  <c r="K842" i="1"/>
  <c r="M842" i="1"/>
  <c r="N842" i="1"/>
  <c r="J841" i="1"/>
  <c r="L841" i="1"/>
  <c r="H841" i="1"/>
  <c r="K841" i="1"/>
  <c r="M841" i="1"/>
  <c r="N841" i="1"/>
  <c r="J840" i="1"/>
  <c r="L840" i="1"/>
  <c r="H840" i="1"/>
  <c r="K840" i="1"/>
  <c r="M840" i="1"/>
  <c r="N840" i="1"/>
  <c r="J839" i="1"/>
  <c r="L839" i="1"/>
  <c r="H839" i="1"/>
  <c r="K839" i="1"/>
  <c r="M839" i="1"/>
  <c r="N839" i="1"/>
  <c r="J838" i="1"/>
  <c r="L838" i="1"/>
  <c r="H838" i="1"/>
  <c r="K838" i="1"/>
  <c r="M838" i="1"/>
  <c r="N838" i="1"/>
  <c r="J837" i="1"/>
  <c r="L837" i="1"/>
  <c r="H837" i="1"/>
  <c r="K837" i="1"/>
  <c r="M837" i="1"/>
  <c r="N837" i="1"/>
  <c r="S836" i="1"/>
  <c r="J836" i="1"/>
  <c r="L836" i="1"/>
  <c r="H836" i="1"/>
  <c r="K836" i="1"/>
  <c r="M836" i="1"/>
  <c r="N836" i="1"/>
  <c r="J835" i="1"/>
  <c r="L835" i="1"/>
  <c r="H835" i="1"/>
  <c r="K835" i="1"/>
  <c r="M835" i="1"/>
  <c r="N835" i="1"/>
  <c r="J834" i="1"/>
  <c r="L834" i="1"/>
  <c r="H834" i="1"/>
  <c r="K834" i="1"/>
  <c r="M834" i="1"/>
  <c r="N834" i="1"/>
  <c r="J833" i="1"/>
  <c r="L833" i="1"/>
  <c r="H833" i="1"/>
  <c r="K833" i="1"/>
  <c r="M833" i="1"/>
  <c r="N833" i="1"/>
  <c r="V814" i="1"/>
  <c r="V815" i="1"/>
  <c r="V817" i="1"/>
  <c r="V819" i="1"/>
  <c r="V820" i="1"/>
  <c r="V821" i="1"/>
  <c r="J832" i="1"/>
  <c r="L832" i="1"/>
  <c r="H832" i="1"/>
  <c r="K832" i="1"/>
  <c r="M832" i="1"/>
  <c r="N832" i="1"/>
  <c r="S831" i="1"/>
  <c r="J831" i="1"/>
  <c r="L831" i="1"/>
  <c r="H831" i="1"/>
  <c r="K831" i="1"/>
  <c r="M831" i="1"/>
  <c r="N831" i="1"/>
  <c r="J830" i="1"/>
  <c r="L830" i="1"/>
  <c r="H830" i="1"/>
  <c r="K830" i="1"/>
  <c r="M830" i="1"/>
  <c r="N830" i="1"/>
  <c r="S829" i="1"/>
  <c r="V829" i="1" s="1"/>
  <c r="J829" i="1"/>
  <c r="L829" i="1"/>
  <c r="H829" i="1"/>
  <c r="K829" i="1"/>
  <c r="M829" i="1"/>
  <c r="N829" i="1"/>
  <c r="J828" i="1"/>
  <c r="L828" i="1"/>
  <c r="H828" i="1"/>
  <c r="K828" i="1"/>
  <c r="M828" i="1"/>
  <c r="N828" i="1"/>
  <c r="J827" i="1"/>
  <c r="L827" i="1"/>
  <c r="H827" i="1"/>
  <c r="K827" i="1"/>
  <c r="M827" i="1"/>
  <c r="N827" i="1"/>
  <c r="J826" i="1"/>
  <c r="L826" i="1"/>
  <c r="H826" i="1"/>
  <c r="K826" i="1"/>
  <c r="M826" i="1"/>
  <c r="N826" i="1"/>
  <c r="J825" i="1"/>
  <c r="L825" i="1"/>
  <c r="H825" i="1"/>
  <c r="K825" i="1"/>
  <c r="M825" i="1"/>
  <c r="N825" i="1"/>
  <c r="S824" i="1"/>
  <c r="J824" i="1"/>
  <c r="L824" i="1"/>
  <c r="H824" i="1"/>
  <c r="K824" i="1"/>
  <c r="M824" i="1"/>
  <c r="N824" i="1"/>
  <c r="J823" i="1"/>
  <c r="L823" i="1"/>
  <c r="H823" i="1"/>
  <c r="K823" i="1"/>
  <c r="M823" i="1"/>
  <c r="N823" i="1"/>
  <c r="S822" i="1"/>
  <c r="J822" i="1"/>
  <c r="L822" i="1"/>
  <c r="H822" i="1"/>
  <c r="K822" i="1"/>
  <c r="M822" i="1"/>
  <c r="N822" i="1"/>
  <c r="J821" i="1"/>
  <c r="L821" i="1"/>
  <c r="H821" i="1"/>
  <c r="K821" i="1"/>
  <c r="M821" i="1"/>
  <c r="N821" i="1"/>
  <c r="J820" i="1"/>
  <c r="L820" i="1"/>
  <c r="H820" i="1"/>
  <c r="K820" i="1"/>
  <c r="M820" i="1"/>
  <c r="N820" i="1"/>
  <c r="J819" i="1"/>
  <c r="L819" i="1"/>
  <c r="H819" i="1"/>
  <c r="K819" i="1"/>
  <c r="M819" i="1"/>
  <c r="N819" i="1"/>
  <c r="S818" i="1"/>
  <c r="V818" i="1" s="1"/>
  <c r="J818" i="1"/>
  <c r="L818" i="1"/>
  <c r="H818" i="1"/>
  <c r="K818" i="1"/>
  <c r="M818" i="1"/>
  <c r="N818" i="1"/>
  <c r="J817" i="1"/>
  <c r="L817" i="1"/>
  <c r="H817" i="1"/>
  <c r="K817" i="1"/>
  <c r="M817" i="1"/>
  <c r="N817" i="1"/>
  <c r="V792" i="1"/>
  <c r="V793" i="1"/>
  <c r="V794" i="1"/>
  <c r="V795" i="1"/>
  <c r="V797" i="1"/>
  <c r="V798" i="1"/>
  <c r="V799" i="1"/>
  <c r="V800" i="1"/>
  <c r="V801" i="1"/>
  <c r="V803" i="1"/>
  <c r="V804" i="1"/>
  <c r="V805" i="1"/>
  <c r="V806" i="1"/>
  <c r="V807" i="1"/>
  <c r="V808" i="1"/>
  <c r="V809" i="1"/>
  <c r="V811" i="1"/>
  <c r="J816" i="1"/>
  <c r="L816" i="1"/>
  <c r="H816" i="1"/>
  <c r="K816" i="1"/>
  <c r="M816" i="1"/>
  <c r="N816" i="1"/>
  <c r="J815" i="1"/>
  <c r="L815" i="1"/>
  <c r="H815" i="1"/>
  <c r="K815" i="1"/>
  <c r="M815" i="1"/>
  <c r="N815" i="1"/>
  <c r="J814" i="1"/>
  <c r="L814" i="1"/>
  <c r="H814" i="1"/>
  <c r="K814" i="1"/>
  <c r="M814" i="1"/>
  <c r="N814" i="1"/>
  <c r="S813" i="1"/>
  <c r="J813" i="1"/>
  <c r="L813" i="1"/>
  <c r="H813" i="1"/>
  <c r="K813" i="1"/>
  <c r="M813" i="1"/>
  <c r="N813" i="1"/>
  <c r="S812" i="1"/>
  <c r="J812" i="1"/>
  <c r="L812" i="1"/>
  <c r="H812" i="1"/>
  <c r="K812" i="1"/>
  <c r="M812" i="1"/>
  <c r="N812" i="1"/>
  <c r="J811" i="1"/>
  <c r="L811" i="1"/>
  <c r="H811" i="1"/>
  <c r="K811" i="1"/>
  <c r="M811" i="1"/>
  <c r="N811" i="1"/>
  <c r="S810" i="1"/>
  <c r="J810" i="1"/>
  <c r="L810" i="1"/>
  <c r="H810" i="1"/>
  <c r="K810" i="1"/>
  <c r="M810" i="1"/>
  <c r="N810" i="1"/>
  <c r="J809" i="1"/>
  <c r="L809" i="1"/>
  <c r="H809" i="1"/>
  <c r="K809" i="1"/>
  <c r="M809" i="1"/>
  <c r="N809" i="1"/>
  <c r="J808" i="1"/>
  <c r="L808" i="1"/>
  <c r="H808" i="1"/>
  <c r="K808" i="1"/>
  <c r="M808" i="1"/>
  <c r="N808" i="1"/>
  <c r="J807" i="1"/>
  <c r="L807" i="1"/>
  <c r="H807" i="1"/>
  <c r="K807" i="1"/>
  <c r="M807" i="1"/>
  <c r="N807" i="1"/>
  <c r="J806" i="1"/>
  <c r="L806" i="1"/>
  <c r="H806" i="1"/>
  <c r="K806" i="1"/>
  <c r="M806" i="1"/>
  <c r="N806" i="1"/>
  <c r="J805" i="1"/>
  <c r="L805" i="1"/>
  <c r="H805" i="1"/>
  <c r="K805" i="1"/>
  <c r="M805" i="1"/>
  <c r="N805" i="1"/>
  <c r="J804" i="1"/>
  <c r="L804" i="1"/>
  <c r="H804" i="1"/>
  <c r="K804" i="1"/>
  <c r="M804" i="1"/>
  <c r="N804" i="1"/>
  <c r="J803" i="1"/>
  <c r="L803" i="1"/>
  <c r="H803" i="1"/>
  <c r="K803" i="1"/>
  <c r="M803" i="1"/>
  <c r="N803" i="1"/>
  <c r="S802" i="1"/>
  <c r="J802" i="1"/>
  <c r="L802" i="1"/>
  <c r="H802" i="1"/>
  <c r="K802" i="1"/>
  <c r="M802" i="1"/>
  <c r="N802" i="1"/>
  <c r="J801" i="1"/>
  <c r="L801" i="1"/>
  <c r="H801" i="1"/>
  <c r="K801" i="1"/>
  <c r="M801" i="1"/>
  <c r="N801" i="1"/>
  <c r="J800" i="1"/>
  <c r="L800" i="1"/>
  <c r="H800" i="1"/>
  <c r="K800" i="1"/>
  <c r="M800" i="1"/>
  <c r="N800" i="1"/>
  <c r="J799" i="1"/>
  <c r="L799" i="1"/>
  <c r="H799" i="1"/>
  <c r="K799" i="1"/>
  <c r="M799" i="1"/>
  <c r="N799" i="1"/>
  <c r="J798" i="1"/>
  <c r="L798" i="1"/>
  <c r="H798" i="1"/>
  <c r="K798" i="1"/>
  <c r="M798" i="1"/>
  <c r="N798" i="1"/>
  <c r="J797" i="1"/>
  <c r="L797" i="1"/>
  <c r="H797" i="1"/>
  <c r="K797" i="1"/>
  <c r="M797" i="1"/>
  <c r="N797" i="1"/>
  <c r="J796" i="1"/>
  <c r="L796" i="1"/>
  <c r="H796" i="1"/>
  <c r="K796" i="1"/>
  <c r="M796" i="1"/>
  <c r="N796" i="1"/>
  <c r="J795" i="1"/>
  <c r="L795" i="1"/>
  <c r="H795" i="1"/>
  <c r="K795" i="1"/>
  <c r="M795" i="1"/>
  <c r="N795" i="1"/>
  <c r="J794" i="1"/>
  <c r="L794" i="1"/>
  <c r="H794" i="1"/>
  <c r="K794" i="1"/>
  <c r="M794" i="1"/>
  <c r="N794" i="1"/>
  <c r="J793" i="1"/>
  <c r="L793" i="1"/>
  <c r="H793" i="1"/>
  <c r="K793" i="1"/>
  <c r="M793" i="1"/>
  <c r="N793" i="1"/>
  <c r="J792" i="1"/>
  <c r="L792" i="1"/>
  <c r="H792" i="1"/>
  <c r="K792" i="1"/>
  <c r="M792" i="1"/>
  <c r="N792" i="1"/>
  <c r="V771" i="1"/>
  <c r="V773" i="1"/>
  <c r="V774" i="1"/>
  <c r="V776" i="1"/>
  <c r="V777" i="1"/>
  <c r="V778" i="1"/>
  <c r="V779" i="1"/>
  <c r="V780" i="1"/>
  <c r="V781" i="1"/>
  <c r="V783" i="1"/>
  <c r="V784" i="1"/>
  <c r="V785" i="1"/>
  <c r="V787" i="1"/>
  <c r="V788" i="1"/>
  <c r="V789" i="1"/>
  <c r="J791" i="1"/>
  <c r="L791" i="1"/>
  <c r="H791" i="1"/>
  <c r="K791" i="1"/>
  <c r="M791" i="1"/>
  <c r="N791" i="1"/>
  <c r="J790" i="1"/>
  <c r="L790" i="1"/>
  <c r="H790" i="1"/>
  <c r="K790" i="1"/>
  <c r="M790" i="1"/>
  <c r="N790" i="1"/>
  <c r="J789" i="1"/>
  <c r="L789" i="1"/>
  <c r="H789" i="1"/>
  <c r="K789" i="1"/>
  <c r="M789" i="1"/>
  <c r="N789" i="1"/>
  <c r="J788" i="1"/>
  <c r="L788" i="1"/>
  <c r="H788" i="1"/>
  <c r="K788" i="1"/>
  <c r="M788" i="1"/>
  <c r="N788" i="1"/>
  <c r="J787" i="1"/>
  <c r="L787" i="1"/>
  <c r="H787" i="1"/>
  <c r="K787" i="1"/>
  <c r="M787" i="1"/>
  <c r="N787" i="1"/>
  <c r="S786" i="1"/>
  <c r="J786" i="1"/>
  <c r="L786" i="1"/>
  <c r="H786" i="1"/>
  <c r="K786" i="1"/>
  <c r="M786" i="1"/>
  <c r="N786" i="1"/>
  <c r="J785" i="1"/>
  <c r="L785" i="1"/>
  <c r="H785" i="1"/>
  <c r="K785" i="1"/>
  <c r="M785" i="1"/>
  <c r="N785" i="1"/>
  <c r="J784" i="1"/>
  <c r="L784" i="1"/>
  <c r="H784" i="1"/>
  <c r="K784" i="1"/>
  <c r="M784" i="1"/>
  <c r="N784" i="1"/>
  <c r="J783" i="1"/>
  <c r="L783" i="1"/>
  <c r="H783" i="1"/>
  <c r="K783" i="1"/>
  <c r="M783" i="1"/>
  <c r="N783" i="1"/>
  <c r="S782" i="1"/>
  <c r="V782" i="1" s="1"/>
  <c r="J782" i="1"/>
  <c r="L782" i="1"/>
  <c r="H782" i="1"/>
  <c r="K782" i="1"/>
  <c r="M782" i="1"/>
  <c r="N782" i="1"/>
  <c r="J781" i="1"/>
  <c r="L781" i="1"/>
  <c r="H781" i="1"/>
  <c r="K781" i="1"/>
  <c r="M781" i="1"/>
  <c r="N781" i="1"/>
  <c r="J780" i="1"/>
  <c r="L780" i="1"/>
  <c r="H780" i="1"/>
  <c r="K780" i="1"/>
  <c r="M780" i="1"/>
  <c r="N780" i="1"/>
  <c r="J779" i="1"/>
  <c r="L779" i="1"/>
  <c r="H779" i="1"/>
  <c r="K779" i="1"/>
  <c r="M779" i="1"/>
  <c r="N779" i="1"/>
  <c r="J778" i="1"/>
  <c r="L778" i="1"/>
  <c r="H778" i="1"/>
  <c r="K778" i="1"/>
  <c r="M778" i="1"/>
  <c r="N778" i="1"/>
  <c r="J777" i="1"/>
  <c r="L777" i="1"/>
  <c r="H777" i="1"/>
  <c r="K777" i="1"/>
  <c r="M777" i="1"/>
  <c r="N777" i="1"/>
  <c r="J776" i="1"/>
  <c r="L776" i="1"/>
  <c r="H776" i="1"/>
  <c r="K776" i="1"/>
  <c r="M776" i="1"/>
  <c r="N776" i="1"/>
  <c r="S775" i="1"/>
  <c r="J775" i="1"/>
  <c r="L775" i="1"/>
  <c r="H775" i="1"/>
  <c r="K775" i="1"/>
  <c r="M775" i="1"/>
  <c r="N775" i="1"/>
  <c r="J774" i="1"/>
  <c r="L774" i="1"/>
  <c r="H774" i="1"/>
  <c r="K774" i="1"/>
  <c r="M774" i="1"/>
  <c r="N774" i="1"/>
  <c r="J773" i="1"/>
  <c r="L773" i="1"/>
  <c r="H773" i="1"/>
  <c r="K773" i="1"/>
  <c r="M773" i="1"/>
  <c r="N773" i="1"/>
  <c r="S772" i="1"/>
  <c r="J772" i="1"/>
  <c r="L772" i="1"/>
  <c r="H772" i="1"/>
  <c r="K772" i="1"/>
  <c r="M772" i="1"/>
  <c r="N772" i="1"/>
  <c r="J771" i="1"/>
  <c r="L771" i="1"/>
  <c r="H771" i="1"/>
  <c r="K771" i="1"/>
  <c r="M771" i="1"/>
  <c r="N771" i="1"/>
  <c r="V750" i="1"/>
  <c r="V751" i="1"/>
  <c r="V752" i="1"/>
  <c r="V753" i="1"/>
  <c r="V754" i="1"/>
  <c r="V755" i="1"/>
  <c r="V758" i="1"/>
  <c r="V759" i="1"/>
  <c r="V760" i="1"/>
  <c r="V761" i="1"/>
  <c r="V763" i="1"/>
  <c r="V764" i="1"/>
  <c r="V765" i="1"/>
  <c r="V766" i="1"/>
  <c r="V767" i="1"/>
  <c r="V769" i="1"/>
  <c r="S770" i="1"/>
  <c r="V770" i="1" s="1"/>
  <c r="J770" i="1"/>
  <c r="L770" i="1"/>
  <c r="H770" i="1"/>
  <c r="K770" i="1"/>
  <c r="M770" i="1"/>
  <c r="N770" i="1"/>
  <c r="J769" i="1"/>
  <c r="L769" i="1"/>
  <c r="H769" i="1"/>
  <c r="K769" i="1"/>
  <c r="M769" i="1"/>
  <c r="N769" i="1"/>
  <c r="J768" i="1"/>
  <c r="L768" i="1"/>
  <c r="H768" i="1"/>
  <c r="K768" i="1"/>
  <c r="M768" i="1"/>
  <c r="N768" i="1"/>
  <c r="J767" i="1"/>
  <c r="L767" i="1"/>
  <c r="H767" i="1"/>
  <c r="K767" i="1"/>
  <c r="M767" i="1"/>
  <c r="N767" i="1"/>
  <c r="J766" i="1"/>
  <c r="L766" i="1"/>
  <c r="H766" i="1"/>
  <c r="K766" i="1"/>
  <c r="M766" i="1"/>
  <c r="N766" i="1"/>
  <c r="J765" i="1"/>
  <c r="L765" i="1"/>
  <c r="H765" i="1"/>
  <c r="K765" i="1"/>
  <c r="M765" i="1"/>
  <c r="N765" i="1"/>
  <c r="J764" i="1"/>
  <c r="L764" i="1"/>
  <c r="H764" i="1"/>
  <c r="K764" i="1"/>
  <c r="M764" i="1"/>
  <c r="N764" i="1"/>
  <c r="J763" i="1"/>
  <c r="L763" i="1"/>
  <c r="H763" i="1"/>
  <c r="K763" i="1"/>
  <c r="M763" i="1"/>
  <c r="N763" i="1"/>
  <c r="S762" i="1"/>
  <c r="J762" i="1"/>
  <c r="L762" i="1"/>
  <c r="H762" i="1"/>
  <c r="K762" i="1"/>
  <c r="M762" i="1"/>
  <c r="N762" i="1"/>
  <c r="J761" i="1"/>
  <c r="L761" i="1"/>
  <c r="H761" i="1"/>
  <c r="K761" i="1"/>
  <c r="M761" i="1"/>
  <c r="N761" i="1"/>
  <c r="J760" i="1"/>
  <c r="L760" i="1"/>
  <c r="H760" i="1"/>
  <c r="K760" i="1"/>
  <c r="M760" i="1"/>
  <c r="N760" i="1"/>
  <c r="J759" i="1"/>
  <c r="L759" i="1"/>
  <c r="H759" i="1"/>
  <c r="K759" i="1"/>
  <c r="M759" i="1"/>
  <c r="N759" i="1"/>
  <c r="J758" i="1"/>
  <c r="L758" i="1"/>
  <c r="H758" i="1"/>
  <c r="K758" i="1"/>
  <c r="M758" i="1"/>
  <c r="N758" i="1"/>
  <c r="J757" i="1"/>
  <c r="L757" i="1"/>
  <c r="H757" i="1"/>
  <c r="K757" i="1"/>
  <c r="M757" i="1"/>
  <c r="N757" i="1"/>
  <c r="N756" i="1"/>
  <c r="M756" i="1"/>
  <c r="J756" i="1"/>
  <c r="L756" i="1"/>
  <c r="H756" i="1"/>
  <c r="K756" i="1"/>
  <c r="J755" i="1"/>
  <c r="L755" i="1"/>
  <c r="H755" i="1"/>
  <c r="K755" i="1"/>
  <c r="M755" i="1"/>
  <c r="N755" i="1"/>
  <c r="J754" i="1"/>
  <c r="L754" i="1"/>
  <c r="H754" i="1"/>
  <c r="K754" i="1"/>
  <c r="M754" i="1"/>
  <c r="N754" i="1"/>
  <c r="J753" i="1"/>
  <c r="L753" i="1"/>
  <c r="H753" i="1"/>
  <c r="K753" i="1"/>
  <c r="M753" i="1"/>
  <c r="N753" i="1"/>
  <c r="J752" i="1"/>
  <c r="L752" i="1"/>
  <c r="H752" i="1"/>
  <c r="K752" i="1"/>
  <c r="M752" i="1"/>
  <c r="N752" i="1"/>
  <c r="J751" i="1"/>
  <c r="L751" i="1"/>
  <c r="H751" i="1"/>
  <c r="K751" i="1"/>
  <c r="M751" i="1"/>
  <c r="N751" i="1"/>
  <c r="J750" i="1"/>
  <c r="L750" i="1"/>
  <c r="H750" i="1"/>
  <c r="K750" i="1"/>
  <c r="M750" i="1"/>
  <c r="N750" i="1"/>
  <c r="V725" i="1"/>
  <c r="V726" i="1"/>
  <c r="V730" i="1"/>
  <c r="V731" i="1"/>
  <c r="V732" i="1"/>
  <c r="V733" i="1"/>
  <c r="V735" i="1"/>
  <c r="V736" i="1"/>
  <c r="V737" i="1"/>
  <c r="V738" i="1"/>
  <c r="V739" i="1"/>
  <c r="V740" i="1"/>
  <c r="V742" i="1"/>
  <c r="V744" i="1"/>
  <c r="V745" i="1"/>
  <c r="V746" i="1"/>
  <c r="V747" i="1"/>
  <c r="V749" i="1"/>
  <c r="J749" i="1"/>
  <c r="L749" i="1"/>
  <c r="H749" i="1"/>
  <c r="K749" i="1"/>
  <c r="M749" i="1"/>
  <c r="N749" i="1"/>
  <c r="S748" i="1"/>
  <c r="V748" i="1" s="1"/>
  <c r="J748" i="1"/>
  <c r="L748" i="1"/>
  <c r="H748" i="1"/>
  <c r="K748" i="1"/>
  <c r="M748" i="1"/>
  <c r="N748" i="1"/>
  <c r="J747" i="1"/>
  <c r="L747" i="1"/>
  <c r="H747" i="1"/>
  <c r="K747" i="1"/>
  <c r="M747" i="1"/>
  <c r="N747" i="1"/>
  <c r="J746" i="1"/>
  <c r="L746" i="1"/>
  <c r="H746" i="1"/>
  <c r="K746" i="1"/>
  <c r="M746" i="1"/>
  <c r="N746" i="1"/>
  <c r="J745" i="1"/>
  <c r="L745" i="1"/>
  <c r="H745" i="1"/>
  <c r="K745" i="1"/>
  <c r="M745" i="1"/>
  <c r="N745" i="1"/>
  <c r="J744" i="1"/>
  <c r="L744" i="1"/>
  <c r="H744" i="1"/>
  <c r="K744" i="1"/>
  <c r="M744" i="1"/>
  <c r="N744" i="1"/>
  <c r="J743" i="1"/>
  <c r="L743" i="1"/>
  <c r="H743" i="1"/>
  <c r="K743" i="1"/>
  <c r="M743" i="1"/>
  <c r="N743" i="1"/>
  <c r="J742" i="1"/>
  <c r="L742" i="1"/>
  <c r="H742" i="1"/>
  <c r="K742" i="1"/>
  <c r="M742" i="1"/>
  <c r="N742" i="1"/>
  <c r="S741" i="1"/>
  <c r="J741" i="1"/>
  <c r="L741" i="1"/>
  <c r="H741" i="1"/>
  <c r="K741" i="1"/>
  <c r="M741" i="1"/>
  <c r="N741" i="1"/>
  <c r="J740" i="1"/>
  <c r="L740" i="1"/>
  <c r="H740" i="1"/>
  <c r="K740" i="1"/>
  <c r="M740" i="1"/>
  <c r="N740" i="1"/>
  <c r="J739" i="1"/>
  <c r="L739" i="1"/>
  <c r="H739" i="1"/>
  <c r="K739" i="1"/>
  <c r="M739" i="1"/>
  <c r="N739" i="1"/>
  <c r="J738" i="1"/>
  <c r="L738" i="1"/>
  <c r="H738" i="1"/>
  <c r="K738" i="1"/>
  <c r="M738" i="1"/>
  <c r="N738" i="1"/>
  <c r="J737" i="1"/>
  <c r="L737" i="1"/>
  <c r="H737" i="1"/>
  <c r="K737" i="1"/>
  <c r="M737" i="1"/>
  <c r="N737" i="1"/>
  <c r="J736" i="1"/>
  <c r="L736" i="1"/>
  <c r="H736" i="1"/>
  <c r="K736" i="1"/>
  <c r="M736" i="1"/>
  <c r="N736" i="1"/>
  <c r="J735" i="1"/>
  <c r="L735" i="1"/>
  <c r="H735" i="1"/>
  <c r="K735" i="1"/>
  <c r="M735" i="1"/>
  <c r="N735" i="1"/>
  <c r="S734" i="1"/>
  <c r="V734" i="1" s="1"/>
  <c r="J734" i="1"/>
  <c r="L734" i="1"/>
  <c r="H734" i="1"/>
  <c r="K734" i="1"/>
  <c r="M734" i="1"/>
  <c r="N734" i="1"/>
  <c r="J733" i="1"/>
  <c r="L733" i="1"/>
  <c r="H733" i="1"/>
  <c r="K733" i="1"/>
  <c r="M733" i="1"/>
  <c r="N733" i="1"/>
  <c r="J732" i="1"/>
  <c r="L732" i="1"/>
  <c r="H732" i="1"/>
  <c r="K732" i="1"/>
  <c r="M732" i="1"/>
  <c r="N732" i="1"/>
  <c r="J731" i="1"/>
  <c r="L731" i="1"/>
  <c r="H731" i="1"/>
  <c r="K731" i="1"/>
  <c r="M731" i="1"/>
  <c r="N731" i="1"/>
  <c r="J730" i="1"/>
  <c r="L730" i="1"/>
  <c r="H730" i="1"/>
  <c r="K730" i="1"/>
  <c r="M730" i="1"/>
  <c r="N730" i="1"/>
  <c r="J729" i="1"/>
  <c r="L729" i="1"/>
  <c r="H729" i="1"/>
  <c r="K729" i="1"/>
  <c r="M729" i="1"/>
  <c r="N729" i="1"/>
  <c r="S728" i="1"/>
  <c r="J728" i="1"/>
  <c r="L728" i="1"/>
  <c r="H728" i="1"/>
  <c r="K728" i="1"/>
  <c r="M728" i="1"/>
  <c r="N728" i="1"/>
  <c r="S727" i="1"/>
  <c r="J727" i="1"/>
  <c r="L727" i="1"/>
  <c r="H727" i="1"/>
  <c r="K727" i="1"/>
  <c r="M727" i="1"/>
  <c r="N727" i="1"/>
  <c r="J726" i="1"/>
  <c r="L726" i="1"/>
  <c r="H726" i="1"/>
  <c r="K726" i="1"/>
  <c r="M726" i="1"/>
  <c r="N726" i="1"/>
  <c r="J725" i="1"/>
  <c r="L725" i="1"/>
  <c r="H725" i="1"/>
  <c r="K725" i="1"/>
  <c r="M725" i="1"/>
  <c r="N725" i="1"/>
  <c r="J724" i="1"/>
  <c r="L724" i="1"/>
  <c r="H724" i="1"/>
  <c r="K724" i="1"/>
  <c r="M724" i="1"/>
  <c r="N724" i="1"/>
  <c r="V698" i="1"/>
  <c r="V699" i="1"/>
  <c r="V701" i="1"/>
  <c r="V702" i="1"/>
  <c r="V704" i="1"/>
  <c r="V710" i="1"/>
  <c r="V711" i="1"/>
  <c r="V712" i="1"/>
  <c r="V715" i="1"/>
  <c r="V719" i="1"/>
  <c r="S723" i="1"/>
  <c r="J723" i="1"/>
  <c r="L723" i="1"/>
  <c r="H723" i="1"/>
  <c r="K723" i="1"/>
  <c r="M723" i="1"/>
  <c r="N723" i="1"/>
  <c r="S722" i="1"/>
  <c r="J722" i="1"/>
  <c r="L722" i="1"/>
  <c r="H722" i="1"/>
  <c r="K722" i="1"/>
  <c r="M722" i="1"/>
  <c r="N722" i="1"/>
  <c r="J721" i="1"/>
  <c r="L721" i="1"/>
  <c r="H721" i="1"/>
  <c r="K721" i="1"/>
  <c r="M721" i="1"/>
  <c r="N721" i="1"/>
  <c r="S720" i="1"/>
  <c r="V720" i="1" s="1"/>
  <c r="J720" i="1"/>
  <c r="L720" i="1"/>
  <c r="H720" i="1"/>
  <c r="K720" i="1"/>
  <c r="M720" i="1"/>
  <c r="N720" i="1"/>
  <c r="J719" i="1"/>
  <c r="L719" i="1"/>
  <c r="H719" i="1"/>
  <c r="K719" i="1"/>
  <c r="M719" i="1"/>
  <c r="N719" i="1"/>
  <c r="S718" i="1"/>
  <c r="J718" i="1"/>
  <c r="L718" i="1"/>
  <c r="H718" i="1"/>
  <c r="K718" i="1"/>
  <c r="M718" i="1"/>
  <c r="N718" i="1"/>
  <c r="S717" i="1"/>
  <c r="J717" i="1"/>
  <c r="L717" i="1"/>
  <c r="H717" i="1"/>
  <c r="K717" i="1"/>
  <c r="M717" i="1"/>
  <c r="N717" i="1"/>
  <c r="S716" i="1"/>
  <c r="V716" i="1" s="1"/>
  <c r="J716" i="1"/>
  <c r="L716" i="1"/>
  <c r="H716" i="1"/>
  <c r="K716" i="1"/>
  <c r="M716" i="1"/>
  <c r="N716" i="1"/>
  <c r="J715" i="1"/>
  <c r="L715" i="1"/>
  <c r="H715" i="1"/>
  <c r="K715" i="1"/>
  <c r="M715" i="1"/>
  <c r="N715" i="1"/>
  <c r="S714" i="1"/>
  <c r="J714" i="1"/>
  <c r="L714" i="1"/>
  <c r="H714" i="1"/>
  <c r="K714" i="1"/>
  <c r="M714" i="1"/>
  <c r="N714" i="1"/>
  <c r="S713" i="1"/>
  <c r="J713" i="1"/>
  <c r="L713" i="1"/>
  <c r="H713" i="1"/>
  <c r="K713" i="1"/>
  <c r="M713" i="1"/>
  <c r="N713" i="1"/>
  <c r="J712" i="1"/>
  <c r="L712" i="1"/>
  <c r="H712" i="1"/>
  <c r="K712" i="1"/>
  <c r="M712" i="1"/>
  <c r="N712" i="1"/>
  <c r="J711" i="1"/>
  <c r="L711" i="1"/>
  <c r="H711" i="1"/>
  <c r="K711" i="1"/>
  <c r="M711" i="1"/>
  <c r="N711" i="1"/>
  <c r="J710" i="1"/>
  <c r="L710" i="1"/>
  <c r="H710" i="1"/>
  <c r="K710" i="1"/>
  <c r="M710" i="1"/>
  <c r="N710" i="1"/>
  <c r="S709" i="1"/>
  <c r="V709" i="1" s="1"/>
  <c r="J709" i="1"/>
  <c r="L709" i="1"/>
  <c r="H709" i="1"/>
  <c r="K709" i="1"/>
  <c r="M709" i="1"/>
  <c r="N709" i="1"/>
  <c r="S708" i="1"/>
  <c r="J708" i="1"/>
  <c r="L708" i="1"/>
  <c r="H708" i="1"/>
  <c r="K708" i="1"/>
  <c r="M708" i="1"/>
  <c r="N708" i="1"/>
  <c r="S707" i="1"/>
  <c r="J707" i="1"/>
  <c r="L707" i="1"/>
  <c r="H707" i="1"/>
  <c r="K707" i="1"/>
  <c r="M707" i="1"/>
  <c r="N707" i="1"/>
  <c r="S706" i="1"/>
  <c r="V706" i="1" s="1"/>
  <c r="J706" i="1"/>
  <c r="L706" i="1"/>
  <c r="H706" i="1"/>
  <c r="K706" i="1"/>
  <c r="M706" i="1"/>
  <c r="N706" i="1"/>
  <c r="S705" i="1"/>
  <c r="J705" i="1"/>
  <c r="L705" i="1"/>
  <c r="H705" i="1"/>
  <c r="K705" i="1"/>
  <c r="M705" i="1"/>
  <c r="N705" i="1"/>
  <c r="J704" i="1"/>
  <c r="L704" i="1"/>
  <c r="H704" i="1"/>
  <c r="K704" i="1"/>
  <c r="M704" i="1"/>
  <c r="N704" i="1"/>
  <c r="J703" i="1"/>
  <c r="L703" i="1"/>
  <c r="H703" i="1"/>
  <c r="K703" i="1"/>
  <c r="M703" i="1"/>
  <c r="N703" i="1"/>
  <c r="J702" i="1"/>
  <c r="L702" i="1"/>
  <c r="H702" i="1"/>
  <c r="K702" i="1"/>
  <c r="M702" i="1"/>
  <c r="N702" i="1"/>
  <c r="J701" i="1"/>
  <c r="L701" i="1"/>
  <c r="H701" i="1"/>
  <c r="K701" i="1"/>
  <c r="M701" i="1"/>
  <c r="N701" i="1"/>
  <c r="S700" i="1"/>
  <c r="V700" i="1" s="1"/>
  <c r="J700" i="1"/>
  <c r="L700" i="1"/>
  <c r="H700" i="1"/>
  <c r="K700" i="1"/>
  <c r="M700" i="1"/>
  <c r="N700" i="1"/>
  <c r="V675" i="1"/>
  <c r="V677" i="1"/>
  <c r="V678" i="1"/>
  <c r="V681" i="1"/>
  <c r="V682" i="1"/>
  <c r="V685" i="1"/>
  <c r="V686" i="1"/>
  <c r="V689" i="1"/>
  <c r="V690" i="1"/>
  <c r="V691" i="1"/>
  <c r="V692" i="1"/>
  <c r="V695" i="1"/>
  <c r="V696" i="1"/>
  <c r="J699" i="1"/>
  <c r="L699" i="1"/>
  <c r="H699" i="1"/>
  <c r="K699" i="1"/>
  <c r="M699" i="1"/>
  <c r="N699" i="1"/>
  <c r="J698" i="1"/>
  <c r="L698" i="1"/>
  <c r="H698" i="1"/>
  <c r="K698" i="1"/>
  <c r="M698" i="1"/>
  <c r="N698" i="1"/>
  <c r="J697" i="1"/>
  <c r="L697" i="1"/>
  <c r="H697" i="1"/>
  <c r="K697" i="1"/>
  <c r="M697" i="1"/>
  <c r="N697" i="1"/>
  <c r="J696" i="1"/>
  <c r="L696" i="1"/>
  <c r="H696" i="1"/>
  <c r="K696" i="1"/>
  <c r="M696" i="1"/>
  <c r="N696" i="1"/>
  <c r="J695" i="1"/>
  <c r="L695" i="1"/>
  <c r="H695" i="1"/>
  <c r="K695" i="1"/>
  <c r="M695" i="1"/>
  <c r="N695" i="1"/>
  <c r="J694" i="1"/>
  <c r="L694" i="1"/>
  <c r="H694" i="1"/>
  <c r="K694" i="1"/>
  <c r="M694" i="1"/>
  <c r="N694" i="1"/>
  <c r="S693" i="1"/>
  <c r="V693" i="1" s="1"/>
  <c r="J693" i="1"/>
  <c r="L693" i="1"/>
  <c r="H693" i="1"/>
  <c r="K693" i="1"/>
  <c r="M693" i="1"/>
  <c r="N693" i="1"/>
  <c r="J692" i="1"/>
  <c r="L692" i="1"/>
  <c r="H692" i="1"/>
  <c r="K692" i="1"/>
  <c r="M692" i="1"/>
  <c r="N692" i="1"/>
  <c r="J691" i="1"/>
  <c r="L691" i="1"/>
  <c r="H691" i="1"/>
  <c r="K691" i="1"/>
  <c r="M691" i="1"/>
  <c r="N691" i="1"/>
  <c r="J690" i="1"/>
  <c r="L690" i="1"/>
  <c r="H690" i="1"/>
  <c r="K690" i="1"/>
  <c r="M690" i="1"/>
  <c r="N690" i="1"/>
  <c r="J689" i="1"/>
  <c r="L689" i="1"/>
  <c r="H689" i="1"/>
  <c r="K689" i="1"/>
  <c r="M689" i="1"/>
  <c r="N689" i="1"/>
  <c r="S688" i="1"/>
  <c r="V688" i="1" s="1"/>
  <c r="J688" i="1"/>
  <c r="L688" i="1"/>
  <c r="H688" i="1"/>
  <c r="K688" i="1"/>
  <c r="M688" i="1"/>
  <c r="N688" i="1"/>
  <c r="J687" i="1"/>
  <c r="L687" i="1"/>
  <c r="H687" i="1"/>
  <c r="K687" i="1"/>
  <c r="M687" i="1"/>
  <c r="N687" i="1"/>
  <c r="J686" i="1"/>
  <c r="L686" i="1"/>
  <c r="H686" i="1"/>
  <c r="K686" i="1"/>
  <c r="M686" i="1"/>
  <c r="N686" i="1"/>
  <c r="J685" i="1"/>
  <c r="L685" i="1"/>
  <c r="H685" i="1"/>
  <c r="K685" i="1"/>
  <c r="M685" i="1"/>
  <c r="N685" i="1"/>
  <c r="S684" i="1"/>
  <c r="V684" i="1" s="1"/>
  <c r="J684" i="1"/>
  <c r="L684" i="1"/>
  <c r="H684" i="1"/>
  <c r="K684" i="1"/>
  <c r="M684" i="1"/>
  <c r="N684" i="1"/>
  <c r="J683" i="1"/>
  <c r="L683" i="1"/>
  <c r="H683" i="1"/>
  <c r="K683" i="1"/>
  <c r="M683" i="1"/>
  <c r="N683" i="1"/>
  <c r="J682" i="1"/>
  <c r="L682" i="1"/>
  <c r="H682" i="1"/>
  <c r="K682" i="1"/>
  <c r="M682" i="1"/>
  <c r="N682" i="1"/>
  <c r="J681" i="1"/>
  <c r="L681" i="1"/>
  <c r="H681" i="1"/>
  <c r="K681" i="1"/>
  <c r="M681" i="1"/>
  <c r="N681" i="1"/>
  <c r="J680" i="1"/>
  <c r="L680" i="1"/>
  <c r="H680" i="1"/>
  <c r="K680" i="1"/>
  <c r="M680" i="1"/>
  <c r="N680" i="1"/>
  <c r="J679" i="1"/>
  <c r="L679" i="1"/>
  <c r="H679" i="1"/>
  <c r="K679" i="1"/>
  <c r="M679" i="1"/>
  <c r="N679" i="1"/>
  <c r="J678" i="1"/>
  <c r="L678" i="1"/>
  <c r="H678" i="1"/>
  <c r="K678" i="1"/>
  <c r="M678" i="1"/>
  <c r="N678" i="1"/>
  <c r="J677" i="1"/>
  <c r="L677" i="1"/>
  <c r="H677" i="1"/>
  <c r="K677" i="1"/>
  <c r="M677" i="1"/>
  <c r="N677" i="1"/>
  <c r="S676" i="1"/>
  <c r="J676" i="1"/>
  <c r="L676" i="1"/>
  <c r="H676" i="1"/>
  <c r="K676" i="1"/>
  <c r="M676" i="1"/>
  <c r="N676" i="1"/>
  <c r="J675" i="1"/>
  <c r="L675" i="1"/>
  <c r="H675" i="1"/>
  <c r="K675" i="1"/>
  <c r="M675" i="1"/>
  <c r="N675" i="1"/>
  <c r="S674" i="1"/>
  <c r="V674" i="1" s="1"/>
  <c r="J674" i="1"/>
  <c r="L674" i="1"/>
  <c r="H674" i="1"/>
  <c r="K674" i="1"/>
  <c r="M674" i="1"/>
  <c r="N674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8" i="1"/>
  <c r="V671" i="1"/>
  <c r="V672" i="1"/>
  <c r="V673" i="1"/>
  <c r="J673" i="1"/>
  <c r="L673" i="1"/>
  <c r="H673" i="1"/>
  <c r="K673" i="1"/>
  <c r="M673" i="1"/>
  <c r="N673" i="1"/>
  <c r="J672" i="1"/>
  <c r="L672" i="1"/>
  <c r="H672" i="1"/>
  <c r="K672" i="1"/>
  <c r="M672" i="1"/>
  <c r="N672" i="1"/>
  <c r="J671" i="1"/>
  <c r="L671" i="1"/>
  <c r="H671" i="1"/>
  <c r="K671" i="1"/>
  <c r="M671" i="1"/>
  <c r="N671" i="1"/>
  <c r="J670" i="1"/>
  <c r="L670" i="1"/>
  <c r="H670" i="1"/>
  <c r="K670" i="1"/>
  <c r="M670" i="1"/>
  <c r="N670" i="1"/>
  <c r="J669" i="1"/>
  <c r="L669" i="1"/>
  <c r="H669" i="1"/>
  <c r="K669" i="1"/>
  <c r="M669" i="1"/>
  <c r="N669" i="1"/>
  <c r="J668" i="1"/>
  <c r="L668" i="1"/>
  <c r="H668" i="1"/>
  <c r="K668" i="1"/>
  <c r="M668" i="1"/>
  <c r="N668" i="1"/>
  <c r="J667" i="1"/>
  <c r="L667" i="1"/>
  <c r="H667" i="1"/>
  <c r="K667" i="1"/>
  <c r="M667" i="1"/>
  <c r="N667" i="1"/>
  <c r="S666" i="1"/>
  <c r="V666" i="1" s="1"/>
  <c r="J666" i="1"/>
  <c r="L666" i="1"/>
  <c r="H666" i="1"/>
  <c r="K666" i="1"/>
  <c r="M666" i="1"/>
  <c r="N666" i="1"/>
  <c r="J665" i="1"/>
  <c r="L665" i="1"/>
  <c r="H665" i="1"/>
  <c r="K665" i="1"/>
  <c r="M665" i="1"/>
  <c r="N665" i="1"/>
  <c r="J664" i="1"/>
  <c r="L664" i="1"/>
  <c r="H664" i="1"/>
  <c r="K664" i="1"/>
  <c r="M664" i="1"/>
  <c r="N664" i="1"/>
  <c r="J663" i="1"/>
  <c r="L663" i="1"/>
  <c r="H663" i="1"/>
  <c r="K663" i="1"/>
  <c r="M663" i="1"/>
  <c r="N663" i="1"/>
  <c r="J662" i="1"/>
  <c r="L662" i="1"/>
  <c r="H662" i="1"/>
  <c r="K662" i="1"/>
  <c r="M662" i="1"/>
  <c r="N662" i="1"/>
  <c r="J661" i="1"/>
  <c r="L661" i="1"/>
  <c r="H661" i="1"/>
  <c r="K661" i="1"/>
  <c r="M661" i="1"/>
  <c r="N661" i="1"/>
  <c r="J660" i="1"/>
  <c r="L660" i="1"/>
  <c r="H660" i="1"/>
  <c r="K660" i="1"/>
  <c r="M660" i="1"/>
  <c r="N660" i="1"/>
  <c r="J659" i="1"/>
  <c r="L659" i="1"/>
  <c r="H659" i="1"/>
  <c r="K659" i="1"/>
  <c r="M659" i="1"/>
  <c r="N659" i="1"/>
  <c r="J658" i="1"/>
  <c r="L658" i="1"/>
  <c r="H658" i="1"/>
  <c r="K658" i="1"/>
  <c r="M658" i="1"/>
  <c r="N658" i="1"/>
  <c r="J657" i="1"/>
  <c r="L657" i="1"/>
  <c r="H657" i="1"/>
  <c r="K657" i="1"/>
  <c r="M657" i="1"/>
  <c r="N657" i="1"/>
  <c r="J656" i="1"/>
  <c r="L656" i="1"/>
  <c r="H656" i="1"/>
  <c r="K656" i="1"/>
  <c r="M656" i="1"/>
  <c r="N656" i="1"/>
  <c r="J655" i="1"/>
  <c r="L655" i="1"/>
  <c r="H655" i="1"/>
  <c r="K655" i="1"/>
  <c r="M655" i="1"/>
  <c r="N655" i="1"/>
  <c r="J654" i="1"/>
  <c r="L654" i="1"/>
  <c r="H654" i="1"/>
  <c r="K654" i="1"/>
  <c r="M654" i="1"/>
  <c r="N654" i="1"/>
  <c r="J653" i="1"/>
  <c r="L653" i="1"/>
  <c r="H653" i="1"/>
  <c r="K653" i="1"/>
  <c r="M653" i="1"/>
  <c r="N653" i="1"/>
  <c r="V651" i="1"/>
  <c r="V652" i="1"/>
  <c r="V622" i="1"/>
  <c r="V623" i="1"/>
  <c r="V624" i="1"/>
  <c r="V625" i="1"/>
  <c r="V626" i="1"/>
  <c r="V627" i="1"/>
  <c r="V632" i="1"/>
  <c r="V634" i="1"/>
  <c r="V635" i="1"/>
  <c r="V636" i="1"/>
  <c r="V637" i="1"/>
  <c r="V638" i="1"/>
  <c r="V639" i="1"/>
  <c r="V641" i="1"/>
  <c r="V643" i="1"/>
  <c r="V644" i="1"/>
  <c r="V645" i="1"/>
  <c r="V646" i="1"/>
  <c r="V647" i="1"/>
  <c r="V649" i="1"/>
  <c r="J652" i="1"/>
  <c r="L652" i="1"/>
  <c r="H652" i="1"/>
  <c r="K652" i="1"/>
  <c r="M652" i="1"/>
  <c r="N652" i="1"/>
  <c r="J651" i="1"/>
  <c r="L651" i="1"/>
  <c r="H651" i="1"/>
  <c r="K651" i="1"/>
  <c r="M651" i="1"/>
  <c r="N651" i="1"/>
  <c r="S650" i="1"/>
  <c r="V650" i="1" s="1"/>
  <c r="J650" i="1"/>
  <c r="L650" i="1"/>
  <c r="H650" i="1"/>
  <c r="K650" i="1"/>
  <c r="M650" i="1"/>
  <c r="N650" i="1"/>
  <c r="J649" i="1"/>
  <c r="L649" i="1"/>
  <c r="H649" i="1"/>
  <c r="K649" i="1"/>
  <c r="M649" i="1"/>
  <c r="N649" i="1"/>
  <c r="S648" i="1"/>
  <c r="J648" i="1"/>
  <c r="L648" i="1"/>
  <c r="H648" i="1"/>
  <c r="K648" i="1"/>
  <c r="M648" i="1"/>
  <c r="N648" i="1"/>
  <c r="J647" i="1"/>
  <c r="L647" i="1"/>
  <c r="H647" i="1"/>
  <c r="K647" i="1"/>
  <c r="M647" i="1"/>
  <c r="N647" i="1"/>
  <c r="J646" i="1"/>
  <c r="L646" i="1"/>
  <c r="H646" i="1"/>
  <c r="K646" i="1"/>
  <c r="M646" i="1"/>
  <c r="N646" i="1"/>
  <c r="J645" i="1"/>
  <c r="L645" i="1"/>
  <c r="H645" i="1"/>
  <c r="K645" i="1"/>
  <c r="M645" i="1"/>
  <c r="N645" i="1"/>
  <c r="J644" i="1"/>
  <c r="L644" i="1"/>
  <c r="H644" i="1"/>
  <c r="K644" i="1"/>
  <c r="M644" i="1"/>
  <c r="N644" i="1"/>
  <c r="J643" i="1"/>
  <c r="L643" i="1"/>
  <c r="H643" i="1"/>
  <c r="K643" i="1"/>
  <c r="M643" i="1"/>
  <c r="N643" i="1"/>
  <c r="J642" i="1"/>
  <c r="L642" i="1"/>
  <c r="H642" i="1"/>
  <c r="K642" i="1"/>
  <c r="M642" i="1"/>
  <c r="N642" i="1"/>
  <c r="J641" i="1"/>
  <c r="L641" i="1"/>
  <c r="H641" i="1"/>
  <c r="K641" i="1"/>
  <c r="M641" i="1"/>
  <c r="N641" i="1"/>
  <c r="S640" i="1"/>
  <c r="V640" i="1" s="1"/>
  <c r="J640" i="1"/>
  <c r="L640" i="1"/>
  <c r="H640" i="1"/>
  <c r="K640" i="1"/>
  <c r="M640" i="1"/>
  <c r="N640" i="1"/>
  <c r="J639" i="1"/>
  <c r="L639" i="1"/>
  <c r="H639" i="1"/>
  <c r="K639" i="1"/>
  <c r="M639" i="1"/>
  <c r="N639" i="1"/>
  <c r="J638" i="1"/>
  <c r="L638" i="1"/>
  <c r="H638" i="1"/>
  <c r="K638" i="1"/>
  <c r="M638" i="1"/>
  <c r="N638" i="1"/>
  <c r="J637" i="1"/>
  <c r="L637" i="1"/>
  <c r="H637" i="1"/>
  <c r="K637" i="1"/>
  <c r="M637" i="1"/>
  <c r="N637" i="1"/>
  <c r="J636" i="1"/>
  <c r="L636" i="1"/>
  <c r="H636" i="1"/>
  <c r="K636" i="1"/>
  <c r="M636" i="1"/>
  <c r="N636" i="1"/>
  <c r="J635" i="1"/>
  <c r="L635" i="1"/>
  <c r="H635" i="1"/>
  <c r="K635" i="1"/>
  <c r="M635" i="1"/>
  <c r="N635" i="1"/>
  <c r="J634" i="1"/>
  <c r="L634" i="1"/>
  <c r="H634" i="1"/>
  <c r="K634" i="1"/>
  <c r="M634" i="1"/>
  <c r="N634" i="1"/>
  <c r="J633" i="1"/>
  <c r="L633" i="1"/>
  <c r="H633" i="1"/>
  <c r="K633" i="1"/>
  <c r="M633" i="1"/>
  <c r="N633" i="1"/>
  <c r="J632" i="1"/>
  <c r="L632" i="1"/>
  <c r="H632" i="1"/>
  <c r="K632" i="1"/>
  <c r="M632" i="1"/>
  <c r="N632" i="1"/>
  <c r="J631" i="1"/>
  <c r="L631" i="1"/>
  <c r="H631" i="1"/>
  <c r="K631" i="1"/>
  <c r="M631" i="1"/>
  <c r="N631" i="1"/>
  <c r="S630" i="1"/>
  <c r="J630" i="1"/>
  <c r="L630" i="1"/>
  <c r="H630" i="1"/>
  <c r="K630" i="1"/>
  <c r="M630" i="1"/>
  <c r="N630" i="1"/>
  <c r="S629" i="1"/>
  <c r="V629" i="1" s="1"/>
  <c r="J629" i="1"/>
  <c r="L629" i="1"/>
  <c r="H629" i="1"/>
  <c r="K629" i="1"/>
  <c r="M629" i="1"/>
  <c r="N629" i="1"/>
  <c r="J628" i="1"/>
  <c r="L628" i="1"/>
  <c r="H628" i="1"/>
  <c r="K628" i="1"/>
  <c r="M628" i="1"/>
  <c r="N628" i="1"/>
  <c r="J627" i="1"/>
  <c r="L627" i="1"/>
  <c r="H627" i="1"/>
  <c r="K627" i="1"/>
  <c r="M627" i="1"/>
  <c r="N627" i="1"/>
  <c r="J626" i="1"/>
  <c r="L626" i="1"/>
  <c r="H626" i="1"/>
  <c r="K626" i="1"/>
  <c r="M626" i="1"/>
  <c r="N626" i="1"/>
  <c r="J625" i="1"/>
  <c r="L625" i="1"/>
  <c r="H625" i="1"/>
  <c r="K625" i="1"/>
  <c r="M625" i="1"/>
  <c r="N625" i="1"/>
  <c r="J624" i="1"/>
  <c r="L624" i="1"/>
  <c r="H624" i="1"/>
  <c r="K624" i="1"/>
  <c r="M624" i="1"/>
  <c r="N624" i="1"/>
  <c r="V594" i="1"/>
  <c r="V595" i="1"/>
  <c r="V596" i="1"/>
  <c r="V597" i="1"/>
  <c r="V598" i="1"/>
  <c r="V599" i="1"/>
  <c r="V600" i="1"/>
  <c r="V602" i="1"/>
  <c r="V603" i="1"/>
  <c r="V604" i="1"/>
  <c r="V605" i="1"/>
  <c r="V606" i="1"/>
  <c r="V608" i="1"/>
  <c r="V609" i="1"/>
  <c r="V610" i="1"/>
  <c r="V611" i="1"/>
  <c r="V613" i="1"/>
  <c r="V615" i="1"/>
  <c r="V616" i="1"/>
  <c r="V619" i="1"/>
  <c r="V620" i="1"/>
  <c r="J623" i="1"/>
  <c r="L623" i="1"/>
  <c r="H623" i="1"/>
  <c r="K623" i="1"/>
  <c r="M623" i="1"/>
  <c r="N623" i="1"/>
  <c r="J622" i="1"/>
  <c r="L622" i="1"/>
  <c r="H622" i="1"/>
  <c r="K622" i="1"/>
  <c r="M622" i="1"/>
  <c r="N622" i="1"/>
  <c r="S621" i="1"/>
  <c r="J621" i="1"/>
  <c r="L621" i="1"/>
  <c r="H621" i="1"/>
  <c r="K621" i="1"/>
  <c r="M621" i="1"/>
  <c r="N621" i="1"/>
  <c r="J620" i="1"/>
  <c r="L620" i="1"/>
  <c r="H620" i="1"/>
  <c r="K620" i="1"/>
  <c r="M620" i="1"/>
  <c r="N620" i="1"/>
  <c r="J619" i="1"/>
  <c r="L619" i="1"/>
  <c r="H619" i="1"/>
  <c r="K619" i="1"/>
  <c r="M619" i="1"/>
  <c r="N619" i="1"/>
  <c r="S618" i="1"/>
  <c r="J618" i="1"/>
  <c r="L618" i="1"/>
  <c r="H618" i="1"/>
  <c r="K618" i="1"/>
  <c r="M618" i="1"/>
  <c r="N618" i="1"/>
  <c r="J617" i="1"/>
  <c r="L617" i="1"/>
  <c r="H617" i="1"/>
  <c r="K617" i="1"/>
  <c r="M617" i="1"/>
  <c r="N617" i="1"/>
  <c r="J616" i="1"/>
  <c r="L616" i="1"/>
  <c r="H616" i="1"/>
  <c r="K616" i="1"/>
  <c r="M616" i="1"/>
  <c r="N616" i="1"/>
  <c r="J615" i="1"/>
  <c r="L615" i="1"/>
  <c r="H615" i="1"/>
  <c r="K615" i="1"/>
  <c r="M615" i="1"/>
  <c r="N615" i="1"/>
  <c r="S614" i="1"/>
  <c r="J614" i="1"/>
  <c r="L614" i="1"/>
  <c r="H614" i="1"/>
  <c r="K614" i="1"/>
  <c r="M614" i="1"/>
  <c r="N614" i="1"/>
  <c r="J613" i="1"/>
  <c r="L613" i="1"/>
  <c r="H613" i="1"/>
  <c r="K613" i="1"/>
  <c r="M613" i="1"/>
  <c r="N613" i="1"/>
  <c r="S612" i="1"/>
  <c r="J612" i="1"/>
  <c r="L612" i="1"/>
  <c r="H612" i="1"/>
  <c r="K612" i="1"/>
  <c r="M612" i="1"/>
  <c r="N612" i="1"/>
  <c r="J611" i="1"/>
  <c r="L611" i="1"/>
  <c r="H611" i="1"/>
  <c r="K611" i="1"/>
  <c r="M611" i="1"/>
  <c r="N611" i="1"/>
  <c r="J610" i="1"/>
  <c r="L610" i="1"/>
  <c r="H610" i="1"/>
  <c r="K610" i="1"/>
  <c r="M610" i="1"/>
  <c r="N610" i="1"/>
  <c r="J609" i="1"/>
  <c r="L609" i="1"/>
  <c r="H609" i="1"/>
  <c r="K609" i="1"/>
  <c r="M609" i="1"/>
  <c r="N609" i="1"/>
  <c r="J608" i="1"/>
  <c r="L608" i="1"/>
  <c r="H608" i="1"/>
  <c r="K608" i="1"/>
  <c r="M608" i="1"/>
  <c r="N608" i="1"/>
  <c r="S607" i="1"/>
  <c r="V607" i="1" s="1"/>
  <c r="J607" i="1"/>
  <c r="L607" i="1"/>
  <c r="H607" i="1"/>
  <c r="K607" i="1"/>
  <c r="M607" i="1"/>
  <c r="N607" i="1"/>
  <c r="J606" i="1"/>
  <c r="L606" i="1"/>
  <c r="H606" i="1"/>
  <c r="K606" i="1"/>
  <c r="M606" i="1"/>
  <c r="N606" i="1"/>
  <c r="J605" i="1"/>
  <c r="L605" i="1"/>
  <c r="H605" i="1"/>
  <c r="K605" i="1"/>
  <c r="M605" i="1"/>
  <c r="N605" i="1"/>
  <c r="J604" i="1"/>
  <c r="L604" i="1"/>
  <c r="H604" i="1"/>
  <c r="K604" i="1"/>
  <c r="M604" i="1"/>
  <c r="N604" i="1"/>
  <c r="J603" i="1"/>
  <c r="L603" i="1"/>
  <c r="H603" i="1"/>
  <c r="K603" i="1"/>
  <c r="M603" i="1"/>
  <c r="N603" i="1"/>
  <c r="J602" i="1"/>
  <c r="L602" i="1"/>
  <c r="H602" i="1"/>
  <c r="K602" i="1"/>
  <c r="M602" i="1"/>
  <c r="N602" i="1"/>
  <c r="S601" i="1"/>
  <c r="J601" i="1"/>
  <c r="L601" i="1"/>
  <c r="H601" i="1"/>
  <c r="K601" i="1"/>
  <c r="M601" i="1"/>
  <c r="N601" i="1"/>
  <c r="J600" i="1"/>
  <c r="L600" i="1"/>
  <c r="H600" i="1"/>
  <c r="K600" i="1"/>
  <c r="M600" i="1"/>
  <c r="N600" i="1"/>
  <c r="V585" i="1"/>
  <c r="V588" i="1"/>
  <c r="V589" i="1"/>
  <c r="V590" i="1"/>
  <c r="V591" i="1"/>
  <c r="V592" i="1"/>
  <c r="J599" i="1"/>
  <c r="L599" i="1"/>
  <c r="H599" i="1"/>
  <c r="K599" i="1"/>
  <c r="M599" i="1"/>
  <c r="N599" i="1"/>
  <c r="J598" i="1"/>
  <c r="L598" i="1"/>
  <c r="H598" i="1"/>
  <c r="K598" i="1"/>
  <c r="M598" i="1"/>
  <c r="N598" i="1"/>
  <c r="J597" i="1"/>
  <c r="L597" i="1"/>
  <c r="H597" i="1"/>
  <c r="K597" i="1"/>
  <c r="M597" i="1"/>
  <c r="N597" i="1"/>
  <c r="J596" i="1"/>
  <c r="L596" i="1"/>
  <c r="H596" i="1"/>
  <c r="K596" i="1"/>
  <c r="M596" i="1"/>
  <c r="N596" i="1"/>
  <c r="J595" i="1"/>
  <c r="L595" i="1"/>
  <c r="H595" i="1"/>
  <c r="K595" i="1"/>
  <c r="M595" i="1"/>
  <c r="N595" i="1"/>
  <c r="J594" i="1"/>
  <c r="L594" i="1"/>
  <c r="H594" i="1"/>
  <c r="K594" i="1"/>
  <c r="M594" i="1"/>
  <c r="N594" i="1"/>
  <c r="J593" i="1"/>
  <c r="L593" i="1"/>
  <c r="H593" i="1"/>
  <c r="K593" i="1"/>
  <c r="M593" i="1"/>
  <c r="N593" i="1"/>
  <c r="J592" i="1"/>
  <c r="L592" i="1"/>
  <c r="H592" i="1"/>
  <c r="K592" i="1"/>
  <c r="M592" i="1"/>
  <c r="N592" i="1"/>
  <c r="J591" i="1"/>
  <c r="L591" i="1"/>
  <c r="H591" i="1"/>
  <c r="K591" i="1"/>
  <c r="M591" i="1"/>
  <c r="N591" i="1"/>
  <c r="J590" i="1"/>
  <c r="L590" i="1"/>
  <c r="H590" i="1"/>
  <c r="K590" i="1"/>
  <c r="M590" i="1"/>
  <c r="N590" i="1"/>
  <c r="J589" i="1"/>
  <c r="L589" i="1"/>
  <c r="H589" i="1"/>
  <c r="K589" i="1"/>
  <c r="M589" i="1"/>
  <c r="N589" i="1"/>
  <c r="J588" i="1"/>
  <c r="L588" i="1"/>
  <c r="H588" i="1"/>
  <c r="K588" i="1"/>
  <c r="M588" i="1"/>
  <c r="N588" i="1"/>
  <c r="J587" i="1"/>
  <c r="L587" i="1"/>
  <c r="H587" i="1"/>
  <c r="K587" i="1"/>
  <c r="M587" i="1"/>
  <c r="N587" i="1"/>
  <c r="S586" i="1"/>
  <c r="V586" i="1" s="1"/>
  <c r="J586" i="1"/>
  <c r="L586" i="1"/>
  <c r="H586" i="1"/>
  <c r="K586" i="1"/>
  <c r="M586" i="1"/>
  <c r="N586" i="1"/>
  <c r="V564" i="1"/>
  <c r="V567" i="1"/>
  <c r="V568" i="1"/>
  <c r="V570" i="1"/>
  <c r="V571" i="1"/>
  <c r="V572" i="1"/>
  <c r="V573" i="1"/>
  <c r="V574" i="1"/>
  <c r="V577" i="1"/>
  <c r="V578" i="1"/>
  <c r="V579" i="1"/>
  <c r="V580" i="1"/>
  <c r="V581" i="1"/>
  <c r="V582" i="1"/>
  <c r="J585" i="1"/>
  <c r="L585" i="1"/>
  <c r="H585" i="1"/>
  <c r="K585" i="1"/>
  <c r="M585" i="1"/>
  <c r="N585" i="1"/>
  <c r="J584" i="1"/>
  <c r="L584" i="1"/>
  <c r="H584" i="1"/>
  <c r="K584" i="1"/>
  <c r="M584" i="1"/>
  <c r="N584" i="1"/>
  <c r="J583" i="1"/>
  <c r="L583" i="1"/>
  <c r="H583" i="1"/>
  <c r="K583" i="1"/>
  <c r="M583" i="1"/>
  <c r="N583" i="1"/>
  <c r="J582" i="1"/>
  <c r="L582" i="1"/>
  <c r="H582" i="1"/>
  <c r="K582" i="1"/>
  <c r="M582" i="1"/>
  <c r="N582" i="1"/>
  <c r="J581" i="1"/>
  <c r="L581" i="1"/>
  <c r="H581" i="1"/>
  <c r="K581" i="1"/>
  <c r="M581" i="1"/>
  <c r="N581" i="1"/>
  <c r="J580" i="1"/>
  <c r="L580" i="1"/>
  <c r="H580" i="1"/>
  <c r="K580" i="1"/>
  <c r="M580" i="1"/>
  <c r="N580" i="1"/>
  <c r="J579" i="1"/>
  <c r="L579" i="1"/>
  <c r="H579" i="1"/>
  <c r="K579" i="1"/>
  <c r="M579" i="1"/>
  <c r="N579" i="1"/>
  <c r="J578" i="1"/>
  <c r="L578" i="1"/>
  <c r="H578" i="1"/>
  <c r="K578" i="1"/>
  <c r="M578" i="1"/>
  <c r="N578" i="1"/>
  <c r="J577" i="1"/>
  <c r="L577" i="1"/>
  <c r="H577" i="1"/>
  <c r="K577" i="1"/>
  <c r="M577" i="1"/>
  <c r="N577" i="1"/>
  <c r="S576" i="1"/>
  <c r="J576" i="1"/>
  <c r="L576" i="1"/>
  <c r="H576" i="1"/>
  <c r="K576" i="1"/>
  <c r="M576" i="1"/>
  <c r="N576" i="1"/>
  <c r="J575" i="1"/>
  <c r="L575" i="1"/>
  <c r="H575" i="1"/>
  <c r="K575" i="1"/>
  <c r="M575" i="1"/>
  <c r="N575" i="1"/>
  <c r="J574" i="1"/>
  <c r="L574" i="1"/>
  <c r="H574" i="1"/>
  <c r="K574" i="1"/>
  <c r="M574" i="1"/>
  <c r="N574" i="1"/>
  <c r="J573" i="1"/>
  <c r="L573" i="1"/>
  <c r="H573" i="1"/>
  <c r="K573" i="1"/>
  <c r="M573" i="1"/>
  <c r="N573" i="1"/>
  <c r="J572" i="1"/>
  <c r="L572" i="1"/>
  <c r="H572" i="1"/>
  <c r="K572" i="1"/>
  <c r="M572" i="1"/>
  <c r="N572" i="1"/>
  <c r="J571" i="1"/>
  <c r="L571" i="1"/>
  <c r="H571" i="1"/>
  <c r="K571" i="1"/>
  <c r="M571" i="1"/>
  <c r="N571" i="1"/>
  <c r="J570" i="1"/>
  <c r="L570" i="1"/>
  <c r="H570" i="1"/>
  <c r="K570" i="1"/>
  <c r="M570" i="1"/>
  <c r="N570" i="1"/>
  <c r="J569" i="1"/>
  <c r="L569" i="1"/>
  <c r="H569" i="1"/>
  <c r="K569" i="1"/>
  <c r="M569" i="1"/>
  <c r="N569" i="1"/>
  <c r="J568" i="1"/>
  <c r="L568" i="1"/>
  <c r="H568" i="1"/>
  <c r="K568" i="1"/>
  <c r="M568" i="1"/>
  <c r="N568" i="1"/>
  <c r="J567" i="1"/>
  <c r="L567" i="1"/>
  <c r="H567" i="1"/>
  <c r="K567" i="1"/>
  <c r="M567" i="1"/>
  <c r="N567" i="1"/>
  <c r="J566" i="1"/>
  <c r="L566" i="1"/>
  <c r="H566" i="1"/>
  <c r="K566" i="1"/>
  <c r="M566" i="1"/>
  <c r="N566" i="1"/>
  <c r="J565" i="1"/>
  <c r="L565" i="1"/>
  <c r="H565" i="1"/>
  <c r="K565" i="1"/>
  <c r="M565" i="1"/>
  <c r="N565" i="1"/>
  <c r="J564" i="1"/>
  <c r="L564" i="1"/>
  <c r="H564" i="1"/>
  <c r="K564" i="1"/>
  <c r="M564" i="1"/>
  <c r="N564" i="1"/>
  <c r="J563" i="1"/>
  <c r="L563" i="1"/>
  <c r="H563" i="1"/>
  <c r="K563" i="1"/>
  <c r="M563" i="1"/>
  <c r="N563" i="1"/>
  <c r="V536" i="1"/>
  <c r="V540" i="1"/>
  <c r="V541" i="1"/>
  <c r="V542" i="1"/>
  <c r="V544" i="1"/>
  <c r="V545" i="1"/>
  <c r="V546" i="1"/>
  <c r="V547" i="1"/>
  <c r="V549" i="1"/>
  <c r="V550" i="1"/>
  <c r="V553" i="1"/>
  <c r="V555" i="1"/>
  <c r="V557" i="1"/>
  <c r="V560" i="1"/>
  <c r="V562" i="1"/>
  <c r="J562" i="1"/>
  <c r="L562" i="1"/>
  <c r="H562" i="1"/>
  <c r="K562" i="1"/>
  <c r="M562" i="1"/>
  <c r="N562" i="1"/>
  <c r="J561" i="1"/>
  <c r="L561" i="1"/>
  <c r="H561" i="1"/>
  <c r="K561" i="1"/>
  <c r="M561" i="1"/>
  <c r="N561" i="1"/>
  <c r="J560" i="1"/>
  <c r="L560" i="1"/>
  <c r="H560" i="1"/>
  <c r="K560" i="1"/>
  <c r="M560" i="1"/>
  <c r="N560" i="1"/>
  <c r="J559" i="1"/>
  <c r="L559" i="1"/>
  <c r="H559" i="1"/>
  <c r="K559" i="1"/>
  <c r="M559" i="1"/>
  <c r="N559" i="1"/>
  <c r="J558" i="1"/>
  <c r="L558" i="1"/>
  <c r="H558" i="1"/>
  <c r="K558" i="1"/>
  <c r="M558" i="1"/>
  <c r="N558" i="1"/>
  <c r="J557" i="1"/>
  <c r="L557" i="1"/>
  <c r="H557" i="1"/>
  <c r="K557" i="1"/>
  <c r="M557" i="1"/>
  <c r="N557" i="1"/>
  <c r="J556" i="1"/>
  <c r="L556" i="1"/>
  <c r="H556" i="1"/>
  <c r="K556" i="1"/>
  <c r="M556" i="1"/>
  <c r="N556" i="1"/>
  <c r="J555" i="1"/>
  <c r="L555" i="1"/>
  <c r="H555" i="1"/>
  <c r="K555" i="1"/>
  <c r="M555" i="1"/>
  <c r="N555" i="1"/>
  <c r="J554" i="1"/>
  <c r="L554" i="1"/>
  <c r="H554" i="1"/>
  <c r="K554" i="1"/>
  <c r="M554" i="1"/>
  <c r="N554" i="1"/>
  <c r="J553" i="1"/>
  <c r="L553" i="1"/>
  <c r="H553" i="1"/>
  <c r="K553" i="1"/>
  <c r="M553" i="1"/>
  <c r="N553" i="1"/>
  <c r="J552" i="1"/>
  <c r="L552" i="1"/>
  <c r="H552" i="1"/>
  <c r="K552" i="1"/>
  <c r="M552" i="1"/>
  <c r="N552" i="1"/>
  <c r="S551" i="1"/>
  <c r="J551" i="1"/>
  <c r="L551" i="1"/>
  <c r="H551" i="1"/>
  <c r="K551" i="1"/>
  <c r="M551" i="1"/>
  <c r="N551" i="1"/>
  <c r="J550" i="1"/>
  <c r="L550" i="1"/>
  <c r="H550" i="1"/>
  <c r="K550" i="1"/>
  <c r="M550" i="1"/>
  <c r="N550" i="1"/>
  <c r="J549" i="1"/>
  <c r="L549" i="1"/>
  <c r="H549" i="1"/>
  <c r="K549" i="1"/>
  <c r="M549" i="1"/>
  <c r="N549" i="1"/>
  <c r="S548" i="1"/>
  <c r="J548" i="1"/>
  <c r="L548" i="1"/>
  <c r="H548" i="1"/>
  <c r="K548" i="1"/>
  <c r="M548" i="1"/>
  <c r="N548" i="1"/>
  <c r="J547" i="1"/>
  <c r="L547" i="1"/>
  <c r="H547" i="1"/>
  <c r="K547" i="1"/>
  <c r="M547" i="1"/>
  <c r="N547" i="1"/>
  <c r="J546" i="1"/>
  <c r="L546" i="1"/>
  <c r="H546" i="1"/>
  <c r="K546" i="1"/>
  <c r="M546" i="1"/>
  <c r="N546" i="1"/>
  <c r="J545" i="1"/>
  <c r="L545" i="1"/>
  <c r="H545" i="1"/>
  <c r="K545" i="1"/>
  <c r="M545" i="1"/>
  <c r="N545" i="1"/>
  <c r="J544" i="1"/>
  <c r="L544" i="1"/>
  <c r="H544" i="1"/>
  <c r="K544" i="1"/>
  <c r="M544" i="1"/>
  <c r="N544" i="1"/>
  <c r="S543" i="1"/>
  <c r="J543" i="1"/>
  <c r="L543" i="1"/>
  <c r="H543" i="1"/>
  <c r="K543" i="1"/>
  <c r="M543" i="1"/>
  <c r="N543" i="1"/>
  <c r="J542" i="1"/>
  <c r="L542" i="1"/>
  <c r="H542" i="1"/>
  <c r="K542" i="1"/>
  <c r="M542" i="1"/>
  <c r="N542" i="1"/>
  <c r="J541" i="1"/>
  <c r="L541" i="1"/>
  <c r="H541" i="1"/>
  <c r="K541" i="1"/>
  <c r="M541" i="1"/>
  <c r="N541" i="1"/>
  <c r="J540" i="1"/>
  <c r="L540" i="1"/>
  <c r="H540" i="1"/>
  <c r="K540" i="1"/>
  <c r="M540" i="1"/>
  <c r="N540" i="1"/>
  <c r="S539" i="1"/>
  <c r="J539" i="1"/>
  <c r="L539" i="1"/>
  <c r="H539" i="1"/>
  <c r="K539" i="1"/>
  <c r="M539" i="1"/>
  <c r="N539" i="1"/>
  <c r="J538" i="1"/>
  <c r="L538" i="1"/>
  <c r="H538" i="1"/>
  <c r="K538" i="1"/>
  <c r="M538" i="1"/>
  <c r="N538" i="1"/>
  <c r="J537" i="1"/>
  <c r="L537" i="1"/>
  <c r="H537" i="1"/>
  <c r="K537" i="1"/>
  <c r="M537" i="1"/>
  <c r="N537" i="1"/>
  <c r="V509" i="1"/>
  <c r="V510" i="1"/>
  <c r="V511" i="1"/>
  <c r="V512" i="1"/>
  <c r="V513" i="1"/>
  <c r="V514" i="1"/>
  <c r="V515" i="1"/>
  <c r="V516" i="1"/>
  <c r="V517" i="1"/>
  <c r="V518" i="1"/>
  <c r="V522" i="1"/>
  <c r="V523" i="1"/>
  <c r="V525" i="1"/>
  <c r="V526" i="1"/>
  <c r="V527" i="1"/>
  <c r="V530" i="1"/>
  <c r="V531" i="1"/>
  <c r="V533" i="1"/>
  <c r="J536" i="1"/>
  <c r="L536" i="1"/>
  <c r="H536" i="1"/>
  <c r="K536" i="1"/>
  <c r="M536" i="1"/>
  <c r="N536" i="1"/>
  <c r="S535" i="1"/>
  <c r="J535" i="1"/>
  <c r="L535" i="1"/>
  <c r="H535" i="1"/>
  <c r="K535" i="1"/>
  <c r="M535" i="1"/>
  <c r="N535" i="1"/>
  <c r="J534" i="1"/>
  <c r="L534" i="1"/>
  <c r="H534" i="1"/>
  <c r="K534" i="1"/>
  <c r="M534" i="1"/>
  <c r="N534" i="1"/>
  <c r="J533" i="1"/>
  <c r="L533" i="1"/>
  <c r="H533" i="1"/>
  <c r="K533" i="1"/>
  <c r="M533" i="1"/>
  <c r="N533" i="1"/>
  <c r="S532" i="1"/>
  <c r="J532" i="1"/>
  <c r="L532" i="1"/>
  <c r="H532" i="1"/>
  <c r="K532" i="1"/>
  <c r="M532" i="1"/>
  <c r="N532" i="1"/>
  <c r="J531" i="1"/>
  <c r="L531" i="1"/>
  <c r="H531" i="1"/>
  <c r="K531" i="1"/>
  <c r="M531" i="1"/>
  <c r="N531" i="1"/>
  <c r="J530" i="1"/>
  <c r="L530" i="1"/>
  <c r="H530" i="1"/>
  <c r="K530" i="1"/>
  <c r="M530" i="1"/>
  <c r="N530" i="1"/>
  <c r="J529" i="1"/>
  <c r="L529" i="1"/>
  <c r="H529" i="1"/>
  <c r="K529" i="1"/>
  <c r="M529" i="1"/>
  <c r="N529" i="1"/>
  <c r="S528" i="1"/>
  <c r="J528" i="1"/>
  <c r="L528" i="1"/>
  <c r="H528" i="1"/>
  <c r="K528" i="1"/>
  <c r="M528" i="1"/>
  <c r="N528" i="1"/>
  <c r="J527" i="1"/>
  <c r="L527" i="1"/>
  <c r="H527" i="1"/>
  <c r="K527" i="1"/>
  <c r="M527" i="1"/>
  <c r="N527" i="1"/>
  <c r="J526" i="1"/>
  <c r="L526" i="1"/>
  <c r="H526" i="1"/>
  <c r="K526" i="1"/>
  <c r="M526" i="1"/>
  <c r="N526" i="1"/>
  <c r="J525" i="1"/>
  <c r="L525" i="1"/>
  <c r="H525" i="1"/>
  <c r="K525" i="1"/>
  <c r="M525" i="1"/>
  <c r="N525" i="1"/>
  <c r="S524" i="1"/>
  <c r="J524" i="1"/>
  <c r="L524" i="1"/>
  <c r="H524" i="1"/>
  <c r="K524" i="1"/>
  <c r="M524" i="1"/>
  <c r="N524" i="1"/>
  <c r="J523" i="1"/>
  <c r="L523" i="1"/>
  <c r="H523" i="1"/>
  <c r="K523" i="1"/>
  <c r="M523" i="1"/>
  <c r="N523" i="1"/>
  <c r="J522" i="1"/>
  <c r="L522" i="1"/>
  <c r="H522" i="1"/>
  <c r="K522" i="1"/>
  <c r="M522" i="1"/>
  <c r="N522" i="1"/>
  <c r="J521" i="1"/>
  <c r="L521" i="1"/>
  <c r="H521" i="1"/>
  <c r="K521" i="1"/>
  <c r="M521" i="1"/>
  <c r="N521" i="1"/>
  <c r="J520" i="1"/>
  <c r="L520" i="1"/>
  <c r="H520" i="1"/>
  <c r="K520" i="1"/>
  <c r="M520" i="1"/>
  <c r="N520" i="1"/>
  <c r="S519" i="1"/>
  <c r="V519" i="1" s="1"/>
  <c r="J519" i="1"/>
  <c r="L519" i="1"/>
  <c r="H519" i="1"/>
  <c r="K519" i="1"/>
  <c r="M519" i="1"/>
  <c r="N519" i="1"/>
  <c r="J518" i="1"/>
  <c r="L518" i="1"/>
  <c r="H518" i="1"/>
  <c r="K518" i="1"/>
  <c r="M518" i="1"/>
  <c r="N518" i="1"/>
  <c r="J517" i="1"/>
  <c r="L517" i="1"/>
  <c r="H517" i="1"/>
  <c r="K517" i="1"/>
  <c r="M517" i="1"/>
  <c r="N517" i="1"/>
  <c r="J516" i="1"/>
  <c r="L516" i="1"/>
  <c r="H516" i="1"/>
  <c r="K516" i="1"/>
  <c r="M516" i="1"/>
  <c r="N516" i="1"/>
  <c r="J515" i="1"/>
  <c r="L515" i="1"/>
  <c r="H515" i="1"/>
  <c r="K515" i="1"/>
  <c r="M515" i="1"/>
  <c r="N515" i="1"/>
  <c r="J514" i="1"/>
  <c r="L514" i="1"/>
  <c r="H514" i="1"/>
  <c r="K514" i="1"/>
  <c r="M514" i="1"/>
  <c r="N514" i="1"/>
  <c r="J513" i="1"/>
  <c r="L513" i="1"/>
  <c r="H513" i="1"/>
  <c r="K513" i="1"/>
  <c r="M513" i="1"/>
  <c r="N513" i="1"/>
  <c r="J512" i="1"/>
  <c r="L512" i="1"/>
  <c r="H512" i="1"/>
  <c r="K512" i="1"/>
  <c r="M512" i="1"/>
  <c r="N512" i="1"/>
  <c r="J511" i="1"/>
  <c r="L511" i="1"/>
  <c r="H511" i="1"/>
  <c r="K511" i="1"/>
  <c r="M511" i="1"/>
  <c r="N511" i="1"/>
  <c r="J510" i="1"/>
  <c r="L510" i="1"/>
  <c r="H510" i="1"/>
  <c r="K510" i="1"/>
  <c r="M510" i="1"/>
  <c r="N510" i="1"/>
  <c r="V490" i="1"/>
  <c r="V491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J509" i="1"/>
  <c r="L509" i="1"/>
  <c r="H509" i="1"/>
  <c r="K509" i="1"/>
  <c r="M509" i="1"/>
  <c r="N509" i="1"/>
  <c r="S508" i="1"/>
  <c r="J508" i="1"/>
  <c r="L508" i="1"/>
  <c r="H508" i="1"/>
  <c r="K508" i="1"/>
  <c r="M508" i="1"/>
  <c r="N508" i="1"/>
  <c r="J507" i="1"/>
  <c r="L507" i="1"/>
  <c r="H507" i="1"/>
  <c r="K507" i="1"/>
  <c r="M507" i="1"/>
  <c r="N507" i="1"/>
  <c r="J506" i="1"/>
  <c r="L506" i="1"/>
  <c r="H506" i="1"/>
  <c r="K506" i="1"/>
  <c r="M506" i="1"/>
  <c r="N506" i="1"/>
  <c r="J505" i="1"/>
  <c r="L505" i="1"/>
  <c r="H505" i="1"/>
  <c r="K505" i="1"/>
  <c r="M505" i="1"/>
  <c r="N505" i="1"/>
  <c r="J504" i="1"/>
  <c r="L504" i="1"/>
  <c r="H504" i="1"/>
  <c r="K504" i="1"/>
  <c r="M504" i="1"/>
  <c r="N504" i="1"/>
  <c r="J503" i="1"/>
  <c r="L503" i="1"/>
  <c r="H503" i="1"/>
  <c r="K503" i="1"/>
  <c r="M503" i="1"/>
  <c r="N503" i="1"/>
  <c r="J502" i="1"/>
  <c r="L502" i="1"/>
  <c r="H502" i="1"/>
  <c r="K502" i="1"/>
  <c r="M502" i="1"/>
  <c r="N502" i="1"/>
  <c r="J501" i="1"/>
  <c r="L501" i="1"/>
  <c r="H501" i="1"/>
  <c r="K501" i="1"/>
  <c r="M501" i="1"/>
  <c r="N501" i="1"/>
  <c r="J500" i="1"/>
  <c r="L500" i="1"/>
  <c r="H500" i="1"/>
  <c r="K500" i="1"/>
  <c r="M500" i="1"/>
  <c r="N500" i="1"/>
  <c r="J499" i="1"/>
  <c r="L499" i="1"/>
  <c r="H499" i="1"/>
  <c r="K499" i="1"/>
  <c r="M499" i="1"/>
  <c r="N499" i="1"/>
  <c r="J498" i="1"/>
  <c r="L498" i="1"/>
  <c r="H498" i="1"/>
  <c r="K498" i="1"/>
  <c r="M498" i="1"/>
  <c r="N498" i="1"/>
  <c r="J497" i="1"/>
  <c r="L497" i="1"/>
  <c r="H497" i="1"/>
  <c r="K497" i="1"/>
  <c r="M497" i="1"/>
  <c r="N497" i="1"/>
  <c r="J496" i="1"/>
  <c r="L496" i="1"/>
  <c r="H496" i="1"/>
  <c r="K496" i="1"/>
  <c r="M496" i="1"/>
  <c r="N496" i="1"/>
  <c r="J495" i="1"/>
  <c r="L495" i="1"/>
  <c r="H495" i="1"/>
  <c r="K495" i="1"/>
  <c r="M495" i="1"/>
  <c r="N495" i="1"/>
  <c r="J494" i="1"/>
  <c r="L494" i="1"/>
  <c r="H494" i="1"/>
  <c r="K494" i="1"/>
  <c r="M494" i="1"/>
  <c r="N494" i="1"/>
  <c r="J493" i="1"/>
  <c r="L493" i="1"/>
  <c r="H493" i="1"/>
  <c r="K493" i="1"/>
  <c r="M493" i="1"/>
  <c r="N493" i="1"/>
  <c r="J492" i="1"/>
  <c r="L492" i="1"/>
  <c r="H492" i="1"/>
  <c r="K492" i="1"/>
  <c r="M492" i="1"/>
  <c r="N492" i="1"/>
  <c r="J491" i="1"/>
  <c r="L491" i="1"/>
  <c r="H491" i="1"/>
  <c r="K491" i="1"/>
  <c r="M491" i="1"/>
  <c r="N491" i="1"/>
  <c r="J490" i="1"/>
  <c r="L490" i="1"/>
  <c r="H490" i="1"/>
  <c r="K490" i="1"/>
  <c r="M490" i="1"/>
  <c r="N490" i="1"/>
  <c r="V477" i="1"/>
  <c r="V478" i="1"/>
  <c r="V479" i="1"/>
  <c r="V480" i="1"/>
  <c r="V481" i="1"/>
  <c r="V482" i="1"/>
  <c r="V483" i="1"/>
  <c r="V484" i="1"/>
  <c r="V486" i="1"/>
  <c r="V487" i="1"/>
  <c r="V488" i="1"/>
  <c r="J489" i="1"/>
  <c r="L489" i="1"/>
  <c r="H489" i="1"/>
  <c r="K489" i="1"/>
  <c r="M489" i="1"/>
  <c r="N489" i="1"/>
  <c r="J488" i="1"/>
  <c r="L488" i="1"/>
  <c r="H488" i="1"/>
  <c r="K488" i="1"/>
  <c r="M488" i="1"/>
  <c r="N488" i="1"/>
  <c r="J487" i="1"/>
  <c r="L487" i="1"/>
  <c r="H487" i="1"/>
  <c r="K487" i="1"/>
  <c r="M487" i="1"/>
  <c r="N487" i="1"/>
  <c r="J486" i="1"/>
  <c r="L486" i="1"/>
  <c r="H486" i="1"/>
  <c r="K486" i="1"/>
  <c r="M486" i="1"/>
  <c r="N486" i="1"/>
  <c r="J485" i="1"/>
  <c r="L485" i="1"/>
  <c r="H485" i="1"/>
  <c r="K485" i="1"/>
  <c r="M485" i="1"/>
  <c r="N485" i="1"/>
  <c r="J484" i="1"/>
  <c r="L484" i="1"/>
  <c r="H484" i="1"/>
  <c r="K484" i="1"/>
  <c r="M484" i="1"/>
  <c r="N484" i="1"/>
  <c r="J483" i="1"/>
  <c r="L483" i="1"/>
  <c r="H483" i="1"/>
  <c r="K483" i="1"/>
  <c r="M483" i="1"/>
  <c r="N483" i="1"/>
  <c r="J482" i="1"/>
  <c r="L482" i="1"/>
  <c r="H482" i="1"/>
  <c r="K482" i="1"/>
  <c r="M482" i="1"/>
  <c r="N482" i="1"/>
  <c r="J481" i="1"/>
  <c r="L481" i="1"/>
  <c r="H481" i="1"/>
  <c r="K481" i="1"/>
  <c r="M481" i="1"/>
  <c r="N481" i="1"/>
  <c r="J480" i="1"/>
  <c r="L480" i="1"/>
  <c r="H480" i="1"/>
  <c r="K480" i="1"/>
  <c r="M480" i="1"/>
  <c r="N480" i="1"/>
  <c r="J479" i="1"/>
  <c r="L479" i="1"/>
  <c r="H479" i="1"/>
  <c r="K479" i="1"/>
  <c r="M479" i="1"/>
  <c r="N479" i="1"/>
  <c r="J478" i="1"/>
  <c r="L478" i="1"/>
  <c r="H478" i="1"/>
  <c r="K478" i="1"/>
  <c r="M478" i="1"/>
  <c r="N478" i="1"/>
  <c r="J477" i="1"/>
  <c r="L477" i="1"/>
  <c r="H477" i="1"/>
  <c r="K477" i="1"/>
  <c r="M477" i="1"/>
  <c r="N477" i="1"/>
  <c r="J476" i="1"/>
  <c r="L476" i="1"/>
  <c r="H476" i="1"/>
  <c r="K476" i="1"/>
  <c r="M476" i="1"/>
  <c r="N476" i="1"/>
  <c r="J475" i="1"/>
  <c r="L475" i="1"/>
  <c r="H475" i="1"/>
  <c r="K475" i="1"/>
  <c r="M475" i="1"/>
  <c r="N475" i="1"/>
  <c r="S474" i="1"/>
  <c r="V474" i="1" s="1"/>
  <c r="J474" i="1"/>
  <c r="L474" i="1"/>
  <c r="H474" i="1"/>
  <c r="K474" i="1"/>
  <c r="M474" i="1"/>
  <c r="N474" i="1"/>
  <c r="J473" i="1"/>
  <c r="L473" i="1"/>
  <c r="H473" i="1"/>
  <c r="K473" i="1"/>
  <c r="M473" i="1"/>
  <c r="N473" i="1"/>
  <c r="V472" i="1"/>
  <c r="J472" i="1"/>
  <c r="L472" i="1"/>
  <c r="H472" i="1"/>
  <c r="K472" i="1"/>
  <c r="M472" i="1"/>
  <c r="N472" i="1"/>
  <c r="J471" i="1"/>
  <c r="L471" i="1"/>
  <c r="H471" i="1"/>
  <c r="K471" i="1"/>
  <c r="M471" i="1"/>
  <c r="N471" i="1"/>
  <c r="V470" i="1"/>
  <c r="J470" i="1"/>
  <c r="L470" i="1"/>
  <c r="H470" i="1"/>
  <c r="K470" i="1"/>
  <c r="M470" i="1"/>
  <c r="N470" i="1"/>
  <c r="V469" i="1"/>
  <c r="J469" i="1"/>
  <c r="L469" i="1"/>
  <c r="H469" i="1"/>
  <c r="K469" i="1"/>
  <c r="M469" i="1"/>
  <c r="N469" i="1"/>
  <c r="V468" i="1"/>
  <c r="J468" i="1"/>
  <c r="L468" i="1"/>
  <c r="H468" i="1"/>
  <c r="K468" i="1"/>
  <c r="M468" i="1"/>
  <c r="N468" i="1"/>
  <c r="V467" i="1"/>
  <c r="J467" i="1"/>
  <c r="L467" i="1"/>
  <c r="H467" i="1"/>
  <c r="K467" i="1"/>
  <c r="M467" i="1"/>
  <c r="N467" i="1"/>
  <c r="V466" i="1"/>
  <c r="J466" i="1"/>
  <c r="L466" i="1"/>
  <c r="H466" i="1"/>
  <c r="K466" i="1"/>
  <c r="M466" i="1"/>
  <c r="N466" i="1"/>
  <c r="V465" i="1"/>
  <c r="J465" i="1"/>
  <c r="L465" i="1"/>
  <c r="H465" i="1"/>
  <c r="K465" i="1"/>
  <c r="M465" i="1"/>
  <c r="N465" i="1"/>
  <c r="V445" i="1"/>
  <c r="V446" i="1"/>
  <c r="V447" i="1"/>
  <c r="V449" i="1"/>
  <c r="V450" i="1"/>
  <c r="V451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J464" i="1"/>
  <c r="L464" i="1"/>
  <c r="H464" i="1"/>
  <c r="K464" i="1"/>
  <c r="M464" i="1"/>
  <c r="N464" i="1"/>
  <c r="J463" i="1"/>
  <c r="L463" i="1"/>
  <c r="H463" i="1"/>
  <c r="K463" i="1"/>
  <c r="M463" i="1"/>
  <c r="N463" i="1"/>
  <c r="J462" i="1"/>
  <c r="L462" i="1"/>
  <c r="H462" i="1"/>
  <c r="K462" i="1"/>
  <c r="M462" i="1"/>
  <c r="N462" i="1"/>
  <c r="J461" i="1"/>
  <c r="L461" i="1"/>
  <c r="H461" i="1"/>
  <c r="K461" i="1"/>
  <c r="M461" i="1"/>
  <c r="N461" i="1"/>
  <c r="J460" i="1"/>
  <c r="L460" i="1"/>
  <c r="H460" i="1"/>
  <c r="K460" i="1"/>
  <c r="M460" i="1"/>
  <c r="N460" i="1"/>
  <c r="J459" i="1"/>
  <c r="L459" i="1"/>
  <c r="H459" i="1"/>
  <c r="K459" i="1"/>
  <c r="M459" i="1"/>
  <c r="N459" i="1"/>
  <c r="J458" i="1"/>
  <c r="L458" i="1"/>
  <c r="H458" i="1"/>
  <c r="K458" i="1"/>
  <c r="M458" i="1"/>
  <c r="N458" i="1"/>
  <c r="J457" i="1"/>
  <c r="L457" i="1"/>
  <c r="H457" i="1"/>
  <c r="K457" i="1"/>
  <c r="M457" i="1"/>
  <c r="N457" i="1"/>
  <c r="J456" i="1"/>
  <c r="L456" i="1"/>
  <c r="H456" i="1"/>
  <c r="K456" i="1"/>
  <c r="M456" i="1"/>
  <c r="N456" i="1"/>
  <c r="J455" i="1"/>
  <c r="L455" i="1"/>
  <c r="H455" i="1"/>
  <c r="K455" i="1"/>
  <c r="M455" i="1"/>
  <c r="N455" i="1"/>
  <c r="J454" i="1"/>
  <c r="L454" i="1"/>
  <c r="H454" i="1"/>
  <c r="K454" i="1"/>
  <c r="M454" i="1"/>
  <c r="N454" i="1"/>
  <c r="J453" i="1"/>
  <c r="L453" i="1"/>
  <c r="H453" i="1"/>
  <c r="K453" i="1"/>
  <c r="M453" i="1"/>
  <c r="N453" i="1"/>
  <c r="S452" i="1"/>
  <c r="V452" i="1" s="1"/>
  <c r="J452" i="1"/>
  <c r="L452" i="1"/>
  <c r="H452" i="1"/>
  <c r="K452" i="1"/>
  <c r="M452" i="1"/>
  <c r="N452" i="1"/>
  <c r="J451" i="1"/>
  <c r="L451" i="1"/>
  <c r="H451" i="1"/>
  <c r="K451" i="1"/>
  <c r="M451" i="1"/>
  <c r="N451" i="1"/>
  <c r="J450" i="1"/>
  <c r="L450" i="1"/>
  <c r="H450" i="1"/>
  <c r="K450" i="1"/>
  <c r="M450" i="1"/>
  <c r="N450" i="1"/>
  <c r="J449" i="1"/>
  <c r="L449" i="1"/>
  <c r="H449" i="1"/>
  <c r="K449" i="1"/>
  <c r="M449" i="1"/>
  <c r="N449" i="1"/>
  <c r="S448" i="1"/>
  <c r="V448" i="1" s="1"/>
  <c r="J448" i="1"/>
  <c r="L448" i="1"/>
  <c r="H448" i="1"/>
  <c r="K448" i="1"/>
  <c r="M448" i="1"/>
  <c r="N448" i="1"/>
  <c r="J447" i="1"/>
  <c r="L447" i="1"/>
  <c r="H447" i="1"/>
  <c r="K447" i="1"/>
  <c r="M447" i="1"/>
  <c r="N447" i="1"/>
  <c r="J446" i="1"/>
  <c r="L446" i="1"/>
  <c r="H446" i="1"/>
  <c r="K446" i="1"/>
  <c r="M446" i="1"/>
  <c r="N446" i="1"/>
  <c r="V422" i="1"/>
  <c r="V423" i="1"/>
  <c r="V424" i="1"/>
  <c r="V427" i="1"/>
  <c r="V428" i="1"/>
  <c r="V429" i="1"/>
  <c r="V430" i="1"/>
  <c r="V431" i="1"/>
  <c r="V434" i="1"/>
  <c r="V435" i="1"/>
  <c r="V437" i="1"/>
  <c r="V438" i="1"/>
  <c r="V439" i="1"/>
  <c r="V441" i="1"/>
  <c r="V442" i="1"/>
  <c r="V443" i="1"/>
  <c r="V418" i="1"/>
  <c r="V419" i="1"/>
  <c r="V420" i="1"/>
  <c r="V421" i="1"/>
  <c r="J445" i="1"/>
  <c r="L445" i="1"/>
  <c r="H445" i="1"/>
  <c r="K445" i="1"/>
  <c r="M445" i="1"/>
  <c r="N445" i="1"/>
  <c r="S444" i="1"/>
  <c r="V444" i="1" s="1"/>
  <c r="J444" i="1"/>
  <c r="L444" i="1"/>
  <c r="H444" i="1"/>
  <c r="K444" i="1"/>
  <c r="M444" i="1"/>
  <c r="N444" i="1"/>
  <c r="J443" i="1"/>
  <c r="L443" i="1"/>
  <c r="H443" i="1"/>
  <c r="K443" i="1"/>
  <c r="M443" i="1"/>
  <c r="N443" i="1"/>
  <c r="J442" i="1"/>
  <c r="L442" i="1"/>
  <c r="H442" i="1"/>
  <c r="K442" i="1"/>
  <c r="M442" i="1"/>
  <c r="N442" i="1"/>
  <c r="J441" i="1"/>
  <c r="L441" i="1"/>
  <c r="H441" i="1"/>
  <c r="K441" i="1"/>
  <c r="M441" i="1"/>
  <c r="N441" i="1"/>
  <c r="J440" i="1"/>
  <c r="L440" i="1"/>
  <c r="H440" i="1"/>
  <c r="K440" i="1"/>
  <c r="M440" i="1"/>
  <c r="N440" i="1"/>
  <c r="J439" i="1"/>
  <c r="L439" i="1"/>
  <c r="H439" i="1"/>
  <c r="K439" i="1"/>
  <c r="M439" i="1"/>
  <c r="N439" i="1"/>
  <c r="J438" i="1"/>
  <c r="L438" i="1"/>
  <c r="H438" i="1"/>
  <c r="K438" i="1"/>
  <c r="M438" i="1"/>
  <c r="N438" i="1"/>
  <c r="J437" i="1"/>
  <c r="L437" i="1"/>
  <c r="H437" i="1"/>
  <c r="K437" i="1"/>
  <c r="M437" i="1"/>
  <c r="N437" i="1"/>
  <c r="J436" i="1"/>
  <c r="L436" i="1"/>
  <c r="H436" i="1"/>
  <c r="K436" i="1"/>
  <c r="M436" i="1"/>
  <c r="N436" i="1"/>
  <c r="J435" i="1"/>
  <c r="L435" i="1"/>
  <c r="H435" i="1"/>
  <c r="K435" i="1"/>
  <c r="M435" i="1"/>
  <c r="N435" i="1"/>
  <c r="J434" i="1"/>
  <c r="L434" i="1"/>
  <c r="H434" i="1"/>
  <c r="K434" i="1"/>
  <c r="M434" i="1"/>
  <c r="N434" i="1"/>
  <c r="S433" i="1"/>
  <c r="J433" i="1"/>
  <c r="L433" i="1"/>
  <c r="H433" i="1"/>
  <c r="K433" i="1"/>
  <c r="M433" i="1"/>
  <c r="N433" i="1"/>
  <c r="S432" i="1"/>
  <c r="J432" i="1"/>
  <c r="L432" i="1"/>
  <c r="H432" i="1"/>
  <c r="K432" i="1"/>
  <c r="M432" i="1"/>
  <c r="N432" i="1"/>
  <c r="J431" i="1"/>
  <c r="L431" i="1"/>
  <c r="H431" i="1"/>
  <c r="K431" i="1"/>
  <c r="M431" i="1"/>
  <c r="N431" i="1"/>
  <c r="J430" i="1"/>
  <c r="L430" i="1"/>
  <c r="H430" i="1"/>
  <c r="K430" i="1"/>
  <c r="M430" i="1"/>
  <c r="N430" i="1"/>
  <c r="J429" i="1"/>
  <c r="L429" i="1"/>
  <c r="H429" i="1"/>
  <c r="K429" i="1"/>
  <c r="M429" i="1"/>
  <c r="N429" i="1"/>
  <c r="J428" i="1"/>
  <c r="L428" i="1"/>
  <c r="H428" i="1"/>
  <c r="K428" i="1"/>
  <c r="M428" i="1"/>
  <c r="N428" i="1"/>
  <c r="J427" i="1"/>
  <c r="L427" i="1"/>
  <c r="H427" i="1"/>
  <c r="K427" i="1"/>
  <c r="M427" i="1"/>
  <c r="N427" i="1"/>
  <c r="S426" i="1"/>
  <c r="J426" i="1"/>
  <c r="L426" i="1"/>
  <c r="H426" i="1"/>
  <c r="K426" i="1"/>
  <c r="M426" i="1"/>
  <c r="N426" i="1"/>
  <c r="S425" i="1"/>
  <c r="J425" i="1"/>
  <c r="L425" i="1"/>
  <c r="H425" i="1"/>
  <c r="K425" i="1"/>
  <c r="M425" i="1"/>
  <c r="N425" i="1"/>
  <c r="J424" i="1"/>
  <c r="L424" i="1"/>
  <c r="H424" i="1"/>
  <c r="K424" i="1"/>
  <c r="M424" i="1"/>
  <c r="N424" i="1"/>
  <c r="J423" i="1"/>
  <c r="L423" i="1"/>
  <c r="H423" i="1"/>
  <c r="K423" i="1"/>
  <c r="M423" i="1"/>
  <c r="N423" i="1"/>
  <c r="J422" i="1"/>
  <c r="L422" i="1"/>
  <c r="H422" i="1"/>
  <c r="K422" i="1"/>
  <c r="M422" i="1"/>
  <c r="N422" i="1"/>
  <c r="J421" i="1"/>
  <c r="L421" i="1"/>
  <c r="H421" i="1"/>
  <c r="K421" i="1"/>
  <c r="M421" i="1"/>
  <c r="N421" i="1"/>
  <c r="J420" i="1"/>
  <c r="L420" i="1"/>
  <c r="H420" i="1"/>
  <c r="K420" i="1"/>
  <c r="M420" i="1"/>
  <c r="N420" i="1"/>
  <c r="J419" i="1"/>
  <c r="L419" i="1"/>
  <c r="H419" i="1"/>
  <c r="K419" i="1"/>
  <c r="M419" i="1"/>
  <c r="N419" i="1"/>
  <c r="J418" i="1"/>
  <c r="L418" i="1"/>
  <c r="H418" i="1"/>
  <c r="K418" i="1"/>
  <c r="M418" i="1"/>
  <c r="N418" i="1"/>
  <c r="V417" i="1"/>
  <c r="J417" i="1"/>
  <c r="L417" i="1"/>
  <c r="H417" i="1"/>
  <c r="K417" i="1"/>
  <c r="M417" i="1"/>
  <c r="N417" i="1"/>
  <c r="V416" i="1"/>
  <c r="J416" i="1"/>
  <c r="L416" i="1"/>
  <c r="H416" i="1"/>
  <c r="K416" i="1"/>
  <c r="M416" i="1"/>
  <c r="N416" i="1"/>
  <c r="V415" i="1"/>
  <c r="J415" i="1"/>
  <c r="L415" i="1"/>
  <c r="H415" i="1"/>
  <c r="K415" i="1"/>
  <c r="M415" i="1"/>
  <c r="N415" i="1"/>
  <c r="V414" i="1"/>
  <c r="J414" i="1"/>
  <c r="L414" i="1"/>
  <c r="H414" i="1"/>
  <c r="K414" i="1"/>
  <c r="M414" i="1"/>
  <c r="N414" i="1"/>
  <c r="V413" i="1"/>
  <c r="J413" i="1"/>
  <c r="L413" i="1"/>
  <c r="H413" i="1"/>
  <c r="K413" i="1"/>
  <c r="M413" i="1"/>
  <c r="N413" i="1"/>
  <c r="V412" i="1"/>
  <c r="J412" i="1"/>
  <c r="L412" i="1"/>
  <c r="H412" i="1"/>
  <c r="K412" i="1"/>
  <c r="M412" i="1"/>
  <c r="N412" i="1"/>
  <c r="V411" i="1"/>
  <c r="J411" i="1"/>
  <c r="L411" i="1"/>
  <c r="H411" i="1"/>
  <c r="K411" i="1"/>
  <c r="M411" i="1"/>
  <c r="N411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3" i="1"/>
  <c r="V404" i="1"/>
  <c r="V405" i="1"/>
  <c r="V406" i="1"/>
  <c r="V408" i="1"/>
  <c r="V409" i="1"/>
  <c r="V410" i="1"/>
  <c r="J410" i="1"/>
  <c r="L410" i="1"/>
  <c r="H410" i="1"/>
  <c r="K410" i="1"/>
  <c r="M410" i="1"/>
  <c r="N410" i="1"/>
  <c r="J409" i="1"/>
  <c r="L409" i="1"/>
  <c r="H409" i="1"/>
  <c r="K409" i="1"/>
  <c r="M409" i="1"/>
  <c r="N409" i="1"/>
  <c r="J408" i="1"/>
  <c r="L408" i="1"/>
  <c r="H408" i="1"/>
  <c r="K408" i="1"/>
  <c r="M408" i="1"/>
  <c r="N408" i="1"/>
  <c r="S407" i="1"/>
  <c r="J407" i="1"/>
  <c r="L407" i="1"/>
  <c r="H407" i="1"/>
  <c r="K407" i="1"/>
  <c r="M407" i="1"/>
  <c r="N407" i="1"/>
  <c r="J406" i="1"/>
  <c r="L406" i="1"/>
  <c r="H406" i="1"/>
  <c r="K406" i="1"/>
  <c r="M406" i="1"/>
  <c r="N406" i="1"/>
  <c r="J405" i="1"/>
  <c r="L405" i="1"/>
  <c r="H405" i="1"/>
  <c r="K405" i="1"/>
  <c r="M405" i="1"/>
  <c r="N405" i="1"/>
  <c r="J404" i="1"/>
  <c r="L404" i="1"/>
  <c r="H404" i="1"/>
  <c r="K404" i="1"/>
  <c r="M404" i="1"/>
  <c r="N404" i="1"/>
  <c r="J403" i="1"/>
  <c r="L403" i="1"/>
  <c r="H403" i="1"/>
  <c r="K403" i="1"/>
  <c r="M403" i="1"/>
  <c r="N403" i="1"/>
  <c r="S402" i="1"/>
  <c r="V402" i="1" s="1"/>
  <c r="J402" i="1"/>
  <c r="L402" i="1"/>
  <c r="H402" i="1"/>
  <c r="K402" i="1"/>
  <c r="M402" i="1"/>
  <c r="N402" i="1"/>
  <c r="J401" i="1"/>
  <c r="L401" i="1"/>
  <c r="H401" i="1"/>
  <c r="K401" i="1"/>
  <c r="M401" i="1"/>
  <c r="N401" i="1"/>
  <c r="J400" i="1"/>
  <c r="L400" i="1"/>
  <c r="H400" i="1"/>
  <c r="K400" i="1"/>
  <c r="M400" i="1"/>
  <c r="N400" i="1"/>
  <c r="J399" i="1"/>
  <c r="L399" i="1"/>
  <c r="H399" i="1"/>
  <c r="K399" i="1"/>
  <c r="M399" i="1"/>
  <c r="N399" i="1"/>
  <c r="J398" i="1"/>
  <c r="L398" i="1"/>
  <c r="H398" i="1"/>
  <c r="K398" i="1"/>
  <c r="M398" i="1"/>
  <c r="N398" i="1"/>
  <c r="J397" i="1"/>
  <c r="L397" i="1"/>
  <c r="H397" i="1"/>
  <c r="K397" i="1"/>
  <c r="M397" i="1"/>
  <c r="N397" i="1"/>
  <c r="J396" i="1"/>
  <c r="L396" i="1"/>
  <c r="H396" i="1"/>
  <c r="K396" i="1"/>
  <c r="M396" i="1"/>
  <c r="N396" i="1"/>
  <c r="J395" i="1"/>
  <c r="L395" i="1"/>
  <c r="H395" i="1"/>
  <c r="K395" i="1"/>
  <c r="M395" i="1"/>
  <c r="N395" i="1"/>
  <c r="J394" i="1"/>
  <c r="L394" i="1"/>
  <c r="H394" i="1"/>
  <c r="K394" i="1"/>
  <c r="M394" i="1"/>
  <c r="N394" i="1"/>
  <c r="J393" i="1"/>
  <c r="L393" i="1"/>
  <c r="H393" i="1"/>
  <c r="K393" i="1"/>
  <c r="M393" i="1"/>
  <c r="N393" i="1"/>
  <c r="J392" i="1"/>
  <c r="L392" i="1"/>
  <c r="H392" i="1"/>
  <c r="K392" i="1"/>
  <c r="M392" i="1"/>
  <c r="N392" i="1"/>
  <c r="J391" i="1"/>
  <c r="L391" i="1"/>
  <c r="H391" i="1"/>
  <c r="K391" i="1"/>
  <c r="M391" i="1"/>
  <c r="N391" i="1"/>
  <c r="V371" i="1"/>
  <c r="V372" i="1"/>
  <c r="V375" i="1"/>
  <c r="V376" i="1"/>
  <c r="V377" i="1"/>
  <c r="V378" i="1"/>
  <c r="V379" i="1"/>
  <c r="V380" i="1"/>
  <c r="V381" i="1"/>
  <c r="V367" i="1"/>
  <c r="V368" i="1"/>
  <c r="V369" i="1"/>
  <c r="J390" i="1"/>
  <c r="L390" i="1"/>
  <c r="H390" i="1"/>
  <c r="K390" i="1"/>
  <c r="M390" i="1"/>
  <c r="N390" i="1"/>
  <c r="J389" i="1"/>
  <c r="L389" i="1"/>
  <c r="H389" i="1"/>
  <c r="K389" i="1"/>
  <c r="M389" i="1"/>
  <c r="N389" i="1"/>
  <c r="J388" i="1"/>
  <c r="L388" i="1"/>
  <c r="H388" i="1"/>
  <c r="K388" i="1"/>
  <c r="M388" i="1"/>
  <c r="N388" i="1"/>
  <c r="J387" i="1"/>
  <c r="L387" i="1"/>
  <c r="H387" i="1"/>
  <c r="K387" i="1"/>
  <c r="M387" i="1"/>
  <c r="N387" i="1"/>
  <c r="J386" i="1"/>
  <c r="L386" i="1"/>
  <c r="H386" i="1"/>
  <c r="K386" i="1"/>
  <c r="M386" i="1"/>
  <c r="N386" i="1"/>
  <c r="J385" i="1"/>
  <c r="L385" i="1"/>
  <c r="H385" i="1"/>
  <c r="K385" i="1"/>
  <c r="M385" i="1"/>
  <c r="N385" i="1"/>
  <c r="J384" i="1"/>
  <c r="L384" i="1"/>
  <c r="H384" i="1"/>
  <c r="K384" i="1"/>
  <c r="M384" i="1"/>
  <c r="N384" i="1"/>
  <c r="J383" i="1"/>
  <c r="L383" i="1"/>
  <c r="H383" i="1"/>
  <c r="K383" i="1"/>
  <c r="M383" i="1"/>
  <c r="N383" i="1"/>
  <c r="J382" i="1"/>
  <c r="L382" i="1"/>
  <c r="H382" i="1"/>
  <c r="K382" i="1"/>
  <c r="M382" i="1"/>
  <c r="N382" i="1"/>
  <c r="J381" i="1"/>
  <c r="L381" i="1"/>
  <c r="H381" i="1"/>
  <c r="K381" i="1"/>
  <c r="M381" i="1"/>
  <c r="N381" i="1"/>
  <c r="J380" i="1"/>
  <c r="L380" i="1"/>
  <c r="H380" i="1"/>
  <c r="K380" i="1"/>
  <c r="M380" i="1"/>
  <c r="N380" i="1"/>
  <c r="J379" i="1"/>
  <c r="L379" i="1"/>
  <c r="H379" i="1"/>
  <c r="K379" i="1"/>
  <c r="M379" i="1"/>
  <c r="N379" i="1"/>
  <c r="J378" i="1"/>
  <c r="L378" i="1"/>
  <c r="H378" i="1"/>
  <c r="K378" i="1"/>
  <c r="M378" i="1"/>
  <c r="N378" i="1"/>
  <c r="J377" i="1"/>
  <c r="L377" i="1"/>
  <c r="H377" i="1"/>
  <c r="K377" i="1"/>
  <c r="M377" i="1"/>
  <c r="N377" i="1"/>
  <c r="J376" i="1"/>
  <c r="L376" i="1"/>
  <c r="H376" i="1"/>
  <c r="K376" i="1"/>
  <c r="M376" i="1"/>
  <c r="N376" i="1"/>
  <c r="J375" i="1"/>
  <c r="L375" i="1"/>
  <c r="H375" i="1"/>
  <c r="K375" i="1"/>
  <c r="M375" i="1"/>
  <c r="N375" i="1"/>
  <c r="S374" i="1"/>
  <c r="J374" i="1"/>
  <c r="L374" i="1"/>
  <c r="H374" i="1"/>
  <c r="K374" i="1"/>
  <c r="M374" i="1"/>
  <c r="N374" i="1"/>
  <c r="S373" i="1"/>
  <c r="J373" i="1"/>
  <c r="L373" i="1"/>
  <c r="H373" i="1"/>
  <c r="K373" i="1"/>
  <c r="M373" i="1"/>
  <c r="N373" i="1"/>
  <c r="J372" i="1"/>
  <c r="L372" i="1"/>
  <c r="H372" i="1"/>
  <c r="K372" i="1"/>
  <c r="M372" i="1"/>
  <c r="N372" i="1"/>
  <c r="J371" i="1"/>
  <c r="L371" i="1"/>
  <c r="H371" i="1"/>
  <c r="K371" i="1"/>
  <c r="M371" i="1"/>
  <c r="N371" i="1"/>
  <c r="S370" i="1"/>
  <c r="J370" i="1"/>
  <c r="L370" i="1"/>
  <c r="H370" i="1"/>
  <c r="K370" i="1"/>
  <c r="M370" i="1"/>
  <c r="N370" i="1"/>
  <c r="J369" i="1"/>
  <c r="L369" i="1"/>
  <c r="H369" i="1"/>
  <c r="K369" i="1"/>
  <c r="M369" i="1"/>
  <c r="N369" i="1"/>
  <c r="J368" i="1"/>
  <c r="L368" i="1"/>
  <c r="H368" i="1"/>
  <c r="K368" i="1"/>
  <c r="M368" i="1"/>
  <c r="N368" i="1"/>
  <c r="J367" i="1"/>
  <c r="L367" i="1"/>
  <c r="H367" i="1"/>
  <c r="K367" i="1"/>
  <c r="M367" i="1"/>
  <c r="N367" i="1"/>
  <c r="V366" i="1"/>
  <c r="J366" i="1"/>
  <c r="L366" i="1"/>
  <c r="H366" i="1"/>
  <c r="K366" i="1"/>
  <c r="M366" i="1"/>
  <c r="N366" i="1"/>
  <c r="V3" i="1"/>
  <c r="V6" i="1"/>
  <c r="V8" i="1"/>
  <c r="V10" i="1"/>
  <c r="V11" i="1"/>
  <c r="V13" i="1"/>
  <c r="V14" i="1"/>
  <c r="V15" i="1"/>
  <c r="V16" i="1"/>
  <c r="V17" i="1"/>
  <c r="V18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6" i="1"/>
  <c r="V37" i="1"/>
  <c r="V39" i="1"/>
  <c r="V40" i="1"/>
  <c r="V41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7" i="1"/>
  <c r="V58" i="1"/>
  <c r="V59" i="1"/>
  <c r="V60" i="1"/>
  <c r="V61" i="1"/>
  <c r="V62" i="1"/>
  <c r="V63" i="1"/>
  <c r="V64" i="1"/>
  <c r="V67" i="1"/>
  <c r="V68" i="1"/>
  <c r="V69" i="1"/>
  <c r="V70" i="1"/>
  <c r="V72" i="1"/>
  <c r="V73" i="1"/>
  <c r="V74" i="1"/>
  <c r="V76" i="1"/>
  <c r="V79" i="1"/>
  <c r="V80" i="1"/>
  <c r="V81" i="1"/>
  <c r="V82" i="1"/>
  <c r="V83" i="1"/>
  <c r="V85" i="1"/>
  <c r="V86" i="1"/>
  <c r="V87" i="1"/>
  <c r="V88" i="1"/>
  <c r="V89" i="1"/>
  <c r="V90" i="1"/>
  <c r="V91" i="1"/>
  <c r="V92" i="1"/>
  <c r="V93" i="1"/>
  <c r="V95" i="1"/>
  <c r="V96" i="1"/>
  <c r="V97" i="1"/>
  <c r="V99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5" i="1"/>
  <c r="V116" i="1"/>
  <c r="V117" i="1"/>
  <c r="V118" i="1"/>
  <c r="V119" i="1"/>
  <c r="V120" i="1"/>
  <c r="V121" i="1"/>
  <c r="V122" i="1"/>
  <c r="V123" i="1"/>
  <c r="V126" i="1"/>
  <c r="V127" i="1"/>
  <c r="V128" i="1"/>
  <c r="V130" i="1"/>
  <c r="V131" i="1"/>
  <c r="V132" i="1"/>
  <c r="V134" i="1"/>
  <c r="V135" i="1"/>
  <c r="V136" i="1"/>
  <c r="V137" i="1"/>
  <c r="V139" i="1"/>
  <c r="V140" i="1"/>
  <c r="V142" i="1"/>
  <c r="V144" i="1"/>
  <c r="V145" i="1"/>
  <c r="V146" i="1"/>
  <c r="V148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7" i="1"/>
  <c r="V169" i="1"/>
  <c r="V170" i="1"/>
  <c r="V171" i="1"/>
  <c r="V174" i="1"/>
  <c r="V175" i="1"/>
  <c r="V176" i="1"/>
  <c r="V178" i="1"/>
  <c r="V180" i="1"/>
  <c r="V181" i="1"/>
  <c r="V182" i="1"/>
  <c r="V183" i="1"/>
  <c r="V184" i="1"/>
  <c r="V185" i="1"/>
  <c r="V186" i="1"/>
  <c r="V187" i="1"/>
  <c r="V190" i="1"/>
  <c r="V193" i="1"/>
  <c r="V195" i="1"/>
  <c r="V197" i="1"/>
  <c r="V198" i="1"/>
  <c r="V199" i="1"/>
  <c r="V200" i="1"/>
  <c r="V201" i="1"/>
  <c r="V202" i="1"/>
  <c r="V204" i="1"/>
  <c r="V206" i="1"/>
  <c r="V207" i="1"/>
  <c r="V210" i="1"/>
  <c r="V211" i="1"/>
  <c r="V212" i="1"/>
  <c r="V213" i="1"/>
  <c r="V215" i="1"/>
  <c r="V216" i="1"/>
  <c r="V219" i="1"/>
  <c r="V221" i="1"/>
  <c r="V222" i="1"/>
  <c r="V223" i="1"/>
  <c r="V225" i="1"/>
  <c r="V226" i="1"/>
  <c r="V228" i="1"/>
  <c r="V229" i="1"/>
  <c r="V230" i="1"/>
  <c r="V231" i="1"/>
  <c r="V232" i="1"/>
  <c r="V233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2" i="1"/>
  <c r="V253" i="1"/>
  <c r="V254" i="1"/>
  <c r="V255" i="1"/>
  <c r="V256" i="1"/>
  <c r="V257" i="1"/>
  <c r="V258" i="1"/>
  <c r="V260" i="1"/>
  <c r="V262" i="1"/>
  <c r="V263" i="1"/>
  <c r="V264" i="1"/>
  <c r="V265" i="1"/>
  <c r="V266" i="1"/>
  <c r="V267" i="1"/>
  <c r="V268" i="1"/>
  <c r="V270" i="1"/>
  <c r="V271" i="1"/>
  <c r="V273" i="1"/>
  <c r="V275" i="1"/>
  <c r="V276" i="1"/>
  <c r="V278" i="1"/>
  <c r="V279" i="1"/>
  <c r="V280" i="1"/>
  <c r="V281" i="1"/>
  <c r="V282" i="1"/>
  <c r="V283" i="1"/>
  <c r="V285" i="1"/>
  <c r="V286" i="1"/>
  <c r="V287" i="1"/>
  <c r="V288" i="1"/>
  <c r="V290" i="1"/>
  <c r="V291" i="1"/>
  <c r="V292" i="1"/>
  <c r="V293" i="1"/>
  <c r="V294" i="1"/>
  <c r="V295" i="1"/>
  <c r="V296" i="1"/>
  <c r="V297" i="1"/>
  <c r="V298" i="1"/>
  <c r="V299" i="1"/>
  <c r="V302" i="1"/>
  <c r="V304" i="1"/>
  <c r="V305" i="1"/>
  <c r="V306" i="1"/>
  <c r="V307" i="1"/>
  <c r="V308" i="1"/>
  <c r="V309" i="1"/>
  <c r="V311" i="1"/>
  <c r="V312" i="1"/>
  <c r="V313" i="1"/>
  <c r="V314" i="1"/>
  <c r="V315" i="1"/>
  <c r="V316" i="1"/>
  <c r="V318" i="1"/>
  <c r="V319" i="1"/>
  <c r="V320" i="1"/>
  <c r="V321" i="1"/>
  <c r="V322" i="1"/>
  <c r="V324" i="1"/>
  <c r="V325" i="1"/>
  <c r="V326" i="1"/>
  <c r="V327" i="1"/>
  <c r="V328" i="1"/>
  <c r="V329" i="1"/>
  <c r="V330" i="1"/>
  <c r="V331" i="1"/>
  <c r="V332" i="1"/>
  <c r="V334" i="1"/>
  <c r="V335" i="1"/>
  <c r="V338" i="1"/>
  <c r="V339" i="1"/>
  <c r="V340" i="1"/>
  <c r="V341" i="1"/>
  <c r="V343" i="1"/>
  <c r="V344" i="1"/>
  <c r="V345" i="1"/>
  <c r="V346" i="1"/>
  <c r="V347" i="1"/>
  <c r="V348" i="1"/>
  <c r="V349" i="1"/>
  <c r="V350" i="1"/>
  <c r="V352" i="1"/>
  <c r="V353" i="1"/>
  <c r="V355" i="1"/>
  <c r="V356" i="1"/>
  <c r="V357" i="1"/>
  <c r="V359" i="1"/>
  <c r="V360" i="1"/>
  <c r="V361" i="1"/>
  <c r="V363" i="1"/>
  <c r="V364" i="1"/>
  <c r="V36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2" i="1"/>
  <c r="V2" i="1"/>
  <c r="L365" i="1"/>
  <c r="K365" i="1"/>
  <c r="M365" i="1"/>
  <c r="N365" i="1"/>
  <c r="L364" i="1"/>
  <c r="K364" i="1"/>
  <c r="M364" i="1"/>
  <c r="N364" i="1"/>
  <c r="L363" i="1"/>
  <c r="K363" i="1"/>
  <c r="M363" i="1"/>
  <c r="N363" i="1"/>
  <c r="L362" i="1"/>
  <c r="K362" i="1"/>
  <c r="M362" i="1"/>
  <c r="N362" i="1"/>
  <c r="L361" i="1"/>
  <c r="K361" i="1"/>
  <c r="M361" i="1"/>
  <c r="N361" i="1"/>
  <c r="L360" i="1"/>
  <c r="K360" i="1"/>
  <c r="M360" i="1"/>
  <c r="N360" i="1"/>
  <c r="L359" i="1"/>
  <c r="K359" i="1"/>
  <c r="M359" i="1"/>
  <c r="N359" i="1"/>
  <c r="L358" i="1"/>
  <c r="K358" i="1"/>
  <c r="M358" i="1"/>
  <c r="N358" i="1"/>
  <c r="L357" i="1"/>
  <c r="K357" i="1"/>
  <c r="M357" i="1"/>
  <c r="N357" i="1"/>
  <c r="L356" i="1"/>
  <c r="K356" i="1"/>
  <c r="M356" i="1"/>
  <c r="N356" i="1"/>
  <c r="L355" i="1"/>
  <c r="K355" i="1"/>
  <c r="M355" i="1"/>
  <c r="N355" i="1"/>
  <c r="L354" i="1"/>
  <c r="K354" i="1"/>
  <c r="M354" i="1"/>
  <c r="N354" i="1"/>
  <c r="L353" i="1"/>
  <c r="K353" i="1"/>
  <c r="M353" i="1"/>
  <c r="N353" i="1"/>
  <c r="L352" i="1"/>
  <c r="K352" i="1"/>
  <c r="M352" i="1"/>
  <c r="N352" i="1"/>
  <c r="L351" i="1"/>
  <c r="K351" i="1"/>
  <c r="M351" i="1"/>
  <c r="N351" i="1"/>
  <c r="L350" i="1"/>
  <c r="K350" i="1"/>
  <c r="M350" i="1"/>
  <c r="N350" i="1"/>
  <c r="L349" i="1"/>
  <c r="K349" i="1"/>
  <c r="M349" i="1"/>
  <c r="N349" i="1"/>
  <c r="L348" i="1"/>
  <c r="K348" i="1"/>
  <c r="M348" i="1"/>
  <c r="N348" i="1"/>
  <c r="L347" i="1"/>
  <c r="K347" i="1"/>
  <c r="M347" i="1"/>
  <c r="N347" i="1"/>
  <c r="L346" i="1"/>
  <c r="K346" i="1"/>
  <c r="M346" i="1"/>
  <c r="N346" i="1"/>
  <c r="L345" i="1"/>
  <c r="K345" i="1"/>
  <c r="M345" i="1"/>
  <c r="N345" i="1"/>
  <c r="L344" i="1"/>
  <c r="K344" i="1"/>
  <c r="M344" i="1"/>
  <c r="N344" i="1"/>
  <c r="L343" i="1"/>
  <c r="K343" i="1"/>
  <c r="M343" i="1"/>
  <c r="N343" i="1"/>
  <c r="L342" i="1"/>
  <c r="K342" i="1"/>
  <c r="M342" i="1"/>
  <c r="N342" i="1"/>
  <c r="L341" i="1"/>
  <c r="K341" i="1"/>
  <c r="M341" i="1"/>
  <c r="N341" i="1"/>
  <c r="L340" i="1"/>
  <c r="K340" i="1"/>
  <c r="M340" i="1"/>
  <c r="N340" i="1"/>
  <c r="L339" i="1"/>
  <c r="K339" i="1"/>
  <c r="M339" i="1"/>
  <c r="N339" i="1"/>
  <c r="L338" i="1"/>
  <c r="K338" i="1"/>
  <c r="M338" i="1"/>
  <c r="N338" i="1"/>
  <c r="L337" i="1"/>
  <c r="K337" i="1"/>
  <c r="M337" i="1"/>
  <c r="N337" i="1"/>
  <c r="L336" i="1"/>
  <c r="K336" i="1"/>
  <c r="M336" i="1"/>
  <c r="N336" i="1"/>
  <c r="L335" i="1"/>
  <c r="K335" i="1"/>
  <c r="M335" i="1"/>
  <c r="N335" i="1"/>
  <c r="L334" i="1"/>
  <c r="K334" i="1"/>
  <c r="M334" i="1"/>
  <c r="N334" i="1"/>
  <c r="L333" i="1"/>
  <c r="K333" i="1"/>
  <c r="M333" i="1"/>
  <c r="N333" i="1"/>
  <c r="L332" i="1"/>
  <c r="K332" i="1"/>
  <c r="M332" i="1"/>
  <c r="N332" i="1"/>
  <c r="L331" i="1"/>
  <c r="K331" i="1"/>
  <c r="M331" i="1"/>
  <c r="N331" i="1"/>
  <c r="L330" i="1"/>
  <c r="K330" i="1"/>
  <c r="M330" i="1"/>
  <c r="N330" i="1"/>
  <c r="L329" i="1"/>
  <c r="K329" i="1"/>
  <c r="M329" i="1"/>
  <c r="N329" i="1"/>
  <c r="L328" i="1"/>
  <c r="K328" i="1"/>
  <c r="M328" i="1"/>
  <c r="N328" i="1"/>
  <c r="L327" i="1"/>
  <c r="K327" i="1"/>
  <c r="M327" i="1"/>
  <c r="N327" i="1"/>
  <c r="L326" i="1"/>
  <c r="K326" i="1"/>
  <c r="M326" i="1"/>
  <c r="N326" i="1"/>
  <c r="L325" i="1"/>
  <c r="K325" i="1"/>
  <c r="M325" i="1"/>
  <c r="N325" i="1"/>
  <c r="L324" i="1"/>
  <c r="K324" i="1"/>
  <c r="M324" i="1"/>
  <c r="N324" i="1"/>
  <c r="L323" i="1"/>
  <c r="K323" i="1"/>
  <c r="M323" i="1"/>
  <c r="N323" i="1"/>
  <c r="L322" i="1"/>
  <c r="K322" i="1"/>
  <c r="M322" i="1"/>
  <c r="N322" i="1"/>
  <c r="L321" i="1"/>
  <c r="K321" i="1"/>
  <c r="M321" i="1"/>
  <c r="N321" i="1"/>
  <c r="L320" i="1"/>
  <c r="K320" i="1"/>
  <c r="M320" i="1"/>
  <c r="N320" i="1"/>
  <c r="L319" i="1"/>
  <c r="K319" i="1"/>
  <c r="M319" i="1"/>
  <c r="N319" i="1"/>
  <c r="L318" i="1"/>
  <c r="K318" i="1"/>
  <c r="M318" i="1"/>
  <c r="N318" i="1"/>
  <c r="L317" i="1"/>
  <c r="K317" i="1"/>
  <c r="M317" i="1"/>
  <c r="N317" i="1"/>
  <c r="L316" i="1"/>
  <c r="K316" i="1"/>
  <c r="M316" i="1"/>
  <c r="N316" i="1"/>
  <c r="L315" i="1"/>
  <c r="K315" i="1"/>
  <c r="M315" i="1"/>
  <c r="N315" i="1"/>
  <c r="L314" i="1"/>
  <c r="K314" i="1"/>
  <c r="M314" i="1"/>
  <c r="N314" i="1"/>
  <c r="L313" i="1"/>
  <c r="K313" i="1"/>
  <c r="M313" i="1"/>
  <c r="N313" i="1"/>
  <c r="L312" i="1"/>
  <c r="K312" i="1"/>
  <c r="M312" i="1"/>
  <c r="N312" i="1"/>
  <c r="L311" i="1"/>
  <c r="K311" i="1"/>
  <c r="M311" i="1"/>
  <c r="N311" i="1"/>
  <c r="L310" i="1"/>
  <c r="K310" i="1"/>
  <c r="M310" i="1"/>
  <c r="N310" i="1"/>
  <c r="L309" i="1"/>
  <c r="K309" i="1"/>
  <c r="M309" i="1"/>
  <c r="N309" i="1"/>
  <c r="L308" i="1"/>
  <c r="K308" i="1"/>
  <c r="M308" i="1"/>
  <c r="N308" i="1"/>
  <c r="L307" i="1"/>
  <c r="K307" i="1"/>
  <c r="M307" i="1"/>
  <c r="N307" i="1"/>
  <c r="L306" i="1"/>
  <c r="K306" i="1"/>
  <c r="M306" i="1"/>
  <c r="N306" i="1"/>
  <c r="L305" i="1"/>
  <c r="K305" i="1"/>
  <c r="M305" i="1"/>
  <c r="N305" i="1"/>
  <c r="L304" i="1"/>
  <c r="K304" i="1"/>
  <c r="M304" i="1"/>
  <c r="N304" i="1"/>
  <c r="L303" i="1"/>
  <c r="K303" i="1"/>
  <c r="M303" i="1"/>
  <c r="N303" i="1"/>
  <c r="L302" i="1"/>
  <c r="K302" i="1"/>
  <c r="M302" i="1"/>
  <c r="N302" i="1"/>
  <c r="L301" i="1"/>
  <c r="K301" i="1"/>
  <c r="M301" i="1"/>
  <c r="N301" i="1"/>
  <c r="L300" i="1"/>
  <c r="K300" i="1"/>
  <c r="M300" i="1"/>
  <c r="N300" i="1"/>
  <c r="L299" i="1"/>
  <c r="K299" i="1"/>
  <c r="M299" i="1"/>
  <c r="N299" i="1"/>
  <c r="L298" i="1"/>
  <c r="K298" i="1"/>
  <c r="M298" i="1"/>
  <c r="N298" i="1"/>
  <c r="L297" i="1"/>
  <c r="K297" i="1"/>
  <c r="M297" i="1"/>
  <c r="N297" i="1"/>
  <c r="L296" i="1"/>
  <c r="K296" i="1"/>
  <c r="M296" i="1"/>
  <c r="N296" i="1"/>
  <c r="L295" i="1"/>
  <c r="K295" i="1"/>
  <c r="M295" i="1"/>
  <c r="N295" i="1"/>
  <c r="L294" i="1"/>
  <c r="K294" i="1"/>
  <c r="M294" i="1"/>
  <c r="N294" i="1"/>
  <c r="L293" i="1"/>
  <c r="K293" i="1"/>
  <c r="M293" i="1"/>
  <c r="N293" i="1"/>
  <c r="L292" i="1"/>
  <c r="K292" i="1"/>
  <c r="M292" i="1"/>
  <c r="N292" i="1"/>
  <c r="L291" i="1"/>
  <c r="K291" i="1"/>
  <c r="M291" i="1"/>
  <c r="N291" i="1"/>
  <c r="L290" i="1"/>
  <c r="K290" i="1"/>
  <c r="M290" i="1"/>
  <c r="N290" i="1"/>
  <c r="L289" i="1"/>
  <c r="K289" i="1"/>
  <c r="M289" i="1"/>
  <c r="N289" i="1"/>
  <c r="L288" i="1"/>
  <c r="K288" i="1"/>
  <c r="M288" i="1"/>
  <c r="N288" i="1"/>
  <c r="K287" i="1"/>
  <c r="L287" i="1"/>
  <c r="M287" i="1"/>
  <c r="N287" i="1"/>
  <c r="L286" i="1"/>
  <c r="K286" i="1"/>
  <c r="M286" i="1"/>
  <c r="N286" i="1"/>
  <c r="L285" i="1"/>
  <c r="K285" i="1"/>
  <c r="M285" i="1"/>
  <c r="N285" i="1"/>
  <c r="L284" i="1"/>
  <c r="K284" i="1"/>
  <c r="M284" i="1"/>
  <c r="N284" i="1"/>
  <c r="L283" i="1"/>
  <c r="K283" i="1"/>
  <c r="M283" i="1"/>
  <c r="N283" i="1"/>
  <c r="L282" i="1"/>
  <c r="K282" i="1"/>
  <c r="M282" i="1"/>
  <c r="N282" i="1"/>
  <c r="L281" i="1"/>
  <c r="K281" i="1"/>
  <c r="M281" i="1"/>
  <c r="N281" i="1"/>
  <c r="L280" i="1"/>
  <c r="K280" i="1"/>
  <c r="M280" i="1"/>
  <c r="N280" i="1"/>
  <c r="L279" i="1"/>
  <c r="K279" i="1"/>
  <c r="M279" i="1"/>
  <c r="N279" i="1"/>
  <c r="L278" i="1"/>
  <c r="K278" i="1"/>
  <c r="M278" i="1"/>
  <c r="N278" i="1"/>
  <c r="L277" i="1"/>
  <c r="K277" i="1"/>
  <c r="M277" i="1"/>
  <c r="N277" i="1"/>
  <c r="L276" i="1"/>
  <c r="K276" i="1"/>
  <c r="M276" i="1"/>
  <c r="N276" i="1"/>
  <c r="L275" i="1"/>
  <c r="K275" i="1"/>
  <c r="M275" i="1"/>
  <c r="N275" i="1"/>
  <c r="L274" i="1"/>
  <c r="K274" i="1"/>
  <c r="M274" i="1"/>
  <c r="N274" i="1"/>
  <c r="L273" i="1"/>
  <c r="K273" i="1"/>
  <c r="M273" i="1"/>
  <c r="N273" i="1"/>
  <c r="L272" i="1"/>
  <c r="K272" i="1"/>
  <c r="M272" i="1"/>
  <c r="N272" i="1"/>
  <c r="L271" i="1"/>
  <c r="K271" i="1"/>
  <c r="M271" i="1"/>
  <c r="N271" i="1"/>
  <c r="L270" i="1"/>
  <c r="K270" i="1"/>
  <c r="M270" i="1"/>
  <c r="N270" i="1"/>
  <c r="L269" i="1"/>
  <c r="K269" i="1"/>
  <c r="M269" i="1"/>
  <c r="N269" i="1"/>
  <c r="L268" i="1"/>
  <c r="K268" i="1"/>
  <c r="M268" i="1"/>
  <c r="N268" i="1"/>
  <c r="L267" i="1"/>
  <c r="K267" i="1"/>
  <c r="M267" i="1"/>
  <c r="N267" i="1"/>
  <c r="L266" i="1"/>
  <c r="K266" i="1"/>
  <c r="M266" i="1"/>
  <c r="N266" i="1"/>
  <c r="L265" i="1"/>
  <c r="K265" i="1"/>
  <c r="M265" i="1"/>
  <c r="N265" i="1"/>
  <c r="L264" i="1"/>
  <c r="K264" i="1"/>
  <c r="M264" i="1"/>
  <c r="N264" i="1"/>
  <c r="L263" i="1"/>
  <c r="K263" i="1"/>
  <c r="M263" i="1"/>
  <c r="N263" i="1"/>
  <c r="L262" i="1"/>
  <c r="K262" i="1"/>
  <c r="M262" i="1"/>
  <c r="N262" i="1"/>
  <c r="L261" i="1"/>
  <c r="K261" i="1"/>
  <c r="M261" i="1"/>
  <c r="N261" i="1"/>
  <c r="L260" i="1"/>
  <c r="K260" i="1"/>
  <c r="M260" i="1"/>
  <c r="N260" i="1"/>
  <c r="L259" i="1"/>
  <c r="K259" i="1"/>
  <c r="M259" i="1"/>
  <c r="N259" i="1"/>
  <c r="L258" i="1"/>
  <c r="K258" i="1"/>
  <c r="M258" i="1"/>
  <c r="N258" i="1"/>
  <c r="L257" i="1"/>
  <c r="K257" i="1"/>
  <c r="M257" i="1"/>
  <c r="N257" i="1"/>
  <c r="L256" i="1"/>
  <c r="K256" i="1"/>
  <c r="M256" i="1"/>
  <c r="N256" i="1"/>
  <c r="L255" i="1"/>
  <c r="K255" i="1"/>
  <c r="M255" i="1"/>
  <c r="N255" i="1"/>
  <c r="L254" i="1"/>
  <c r="K254" i="1"/>
  <c r="M254" i="1"/>
  <c r="N254" i="1"/>
  <c r="L253" i="1"/>
  <c r="K253" i="1"/>
  <c r="M253" i="1"/>
  <c r="N253" i="1"/>
  <c r="L252" i="1"/>
  <c r="K252" i="1"/>
  <c r="M252" i="1"/>
  <c r="N252" i="1"/>
  <c r="L251" i="1"/>
  <c r="K251" i="1"/>
  <c r="M251" i="1"/>
  <c r="N251" i="1"/>
  <c r="L250" i="1"/>
  <c r="K250" i="1"/>
  <c r="M250" i="1"/>
  <c r="N250" i="1"/>
  <c r="L249" i="1"/>
  <c r="K249" i="1"/>
  <c r="M249" i="1"/>
  <c r="N249" i="1"/>
  <c r="L248" i="1"/>
  <c r="K248" i="1"/>
  <c r="M248" i="1"/>
  <c r="N248" i="1"/>
  <c r="L247" i="1"/>
  <c r="K247" i="1"/>
  <c r="M247" i="1"/>
  <c r="N247" i="1"/>
  <c r="L246" i="1"/>
  <c r="K246" i="1"/>
  <c r="M246" i="1"/>
  <c r="N246" i="1"/>
  <c r="L245" i="1"/>
  <c r="K245" i="1"/>
  <c r="M245" i="1"/>
  <c r="N245" i="1"/>
  <c r="L244" i="1"/>
  <c r="K244" i="1"/>
  <c r="M244" i="1"/>
  <c r="N244" i="1"/>
  <c r="L243" i="1"/>
  <c r="K243" i="1"/>
  <c r="M243" i="1"/>
  <c r="N243" i="1"/>
  <c r="L242" i="1"/>
  <c r="K242" i="1"/>
  <c r="M242" i="1"/>
  <c r="N242" i="1"/>
  <c r="L241" i="1"/>
  <c r="K241" i="1"/>
  <c r="M241" i="1"/>
  <c r="N241" i="1"/>
  <c r="L240" i="1"/>
  <c r="K240" i="1"/>
  <c r="M240" i="1"/>
  <c r="N240" i="1"/>
  <c r="L239" i="1"/>
  <c r="K239" i="1"/>
  <c r="M239" i="1"/>
  <c r="N239" i="1"/>
  <c r="L238" i="1"/>
  <c r="K238" i="1"/>
  <c r="M238" i="1"/>
  <c r="N238" i="1"/>
  <c r="L237" i="1"/>
  <c r="K237" i="1"/>
  <c r="M237" i="1"/>
  <c r="N237" i="1"/>
  <c r="L236" i="1"/>
  <c r="K236" i="1"/>
  <c r="M236" i="1"/>
  <c r="N236" i="1"/>
  <c r="L235" i="1"/>
  <c r="K235" i="1"/>
  <c r="M235" i="1"/>
  <c r="N235" i="1"/>
  <c r="L234" i="1"/>
  <c r="K234" i="1"/>
  <c r="M234" i="1"/>
  <c r="N234" i="1"/>
  <c r="L233" i="1"/>
  <c r="K233" i="1"/>
  <c r="M233" i="1"/>
  <c r="N233" i="1"/>
  <c r="L232" i="1"/>
  <c r="K232" i="1"/>
  <c r="M232" i="1"/>
  <c r="N232" i="1"/>
  <c r="L231" i="1"/>
  <c r="K231" i="1"/>
  <c r="M231" i="1"/>
  <c r="N231" i="1"/>
  <c r="L230" i="1"/>
  <c r="K230" i="1"/>
  <c r="M230" i="1"/>
  <c r="N230" i="1"/>
  <c r="L229" i="1"/>
  <c r="K229" i="1"/>
  <c r="M229" i="1"/>
  <c r="N229" i="1"/>
  <c r="L228" i="1"/>
  <c r="K228" i="1"/>
  <c r="M228" i="1"/>
  <c r="N228" i="1"/>
  <c r="L227" i="1"/>
  <c r="K227" i="1"/>
  <c r="M227" i="1"/>
  <c r="N227" i="1"/>
  <c r="L226" i="1"/>
  <c r="K226" i="1"/>
  <c r="M226" i="1"/>
  <c r="N226" i="1"/>
  <c r="L225" i="1"/>
  <c r="K225" i="1"/>
  <c r="M225" i="1"/>
  <c r="N225" i="1"/>
  <c r="L224" i="1"/>
  <c r="K224" i="1"/>
  <c r="M224" i="1"/>
  <c r="N224" i="1"/>
  <c r="L223" i="1"/>
  <c r="K223" i="1"/>
  <c r="M223" i="1"/>
  <c r="N223" i="1"/>
  <c r="L222" i="1"/>
  <c r="K222" i="1"/>
  <c r="M222" i="1"/>
  <c r="N222" i="1"/>
  <c r="L221" i="1"/>
  <c r="K221" i="1"/>
  <c r="M221" i="1"/>
  <c r="N221" i="1"/>
  <c r="L220" i="1"/>
  <c r="K220" i="1"/>
  <c r="M220" i="1"/>
  <c r="N220" i="1"/>
  <c r="L219" i="1"/>
  <c r="K219" i="1"/>
  <c r="M219" i="1"/>
  <c r="N219" i="1"/>
  <c r="K218" i="1"/>
  <c r="L218" i="1"/>
  <c r="M218" i="1"/>
  <c r="N218" i="1"/>
  <c r="L217" i="1"/>
  <c r="K217" i="1"/>
  <c r="M217" i="1"/>
  <c r="N217" i="1"/>
  <c r="L216" i="1"/>
  <c r="K216" i="1"/>
  <c r="M216" i="1"/>
  <c r="N216" i="1"/>
  <c r="L215" i="1"/>
  <c r="K215" i="1"/>
  <c r="M215" i="1"/>
  <c r="N215" i="1"/>
  <c r="L214" i="1"/>
  <c r="K214" i="1"/>
  <c r="M214" i="1"/>
  <c r="N214" i="1"/>
  <c r="L213" i="1"/>
  <c r="K213" i="1"/>
  <c r="M213" i="1"/>
  <c r="N213" i="1"/>
  <c r="L212" i="1"/>
  <c r="K212" i="1"/>
  <c r="M212" i="1"/>
  <c r="N212" i="1"/>
  <c r="L211" i="1"/>
  <c r="K211" i="1"/>
  <c r="M211" i="1"/>
  <c r="N211" i="1"/>
  <c r="L210" i="1"/>
  <c r="K210" i="1"/>
  <c r="M210" i="1"/>
  <c r="N210" i="1"/>
  <c r="L209" i="1"/>
  <c r="K209" i="1"/>
  <c r="M209" i="1"/>
  <c r="N209" i="1"/>
  <c r="L208" i="1"/>
  <c r="K208" i="1"/>
  <c r="M208" i="1"/>
  <c r="N208" i="1"/>
  <c r="L207" i="1"/>
  <c r="K207" i="1"/>
  <c r="M207" i="1"/>
  <c r="N207" i="1"/>
  <c r="L206" i="1"/>
  <c r="K206" i="1"/>
  <c r="M206" i="1"/>
  <c r="N206" i="1"/>
  <c r="L205" i="1"/>
  <c r="K205" i="1"/>
  <c r="M205" i="1"/>
  <c r="N205" i="1"/>
  <c r="L204" i="1"/>
  <c r="K204" i="1"/>
  <c r="M204" i="1"/>
  <c r="N204" i="1"/>
  <c r="L203" i="1"/>
  <c r="K203" i="1"/>
  <c r="M203" i="1"/>
  <c r="N203" i="1"/>
  <c r="L202" i="1"/>
  <c r="K202" i="1"/>
  <c r="M202" i="1"/>
  <c r="N202" i="1"/>
  <c r="L201" i="1"/>
  <c r="K201" i="1"/>
  <c r="M201" i="1"/>
  <c r="N201" i="1"/>
  <c r="L200" i="1"/>
  <c r="K200" i="1"/>
  <c r="M200" i="1"/>
  <c r="N200" i="1"/>
  <c r="L199" i="1"/>
  <c r="K199" i="1"/>
  <c r="M199" i="1"/>
  <c r="N199" i="1"/>
  <c r="L198" i="1"/>
  <c r="K198" i="1"/>
  <c r="M198" i="1"/>
  <c r="N198" i="1"/>
  <c r="L197" i="1"/>
  <c r="K197" i="1"/>
  <c r="M197" i="1"/>
  <c r="N197" i="1"/>
  <c r="L196" i="1"/>
  <c r="K196" i="1"/>
  <c r="M196" i="1"/>
  <c r="N196" i="1"/>
  <c r="L195" i="1"/>
  <c r="K195" i="1"/>
  <c r="M195" i="1"/>
  <c r="N195" i="1"/>
  <c r="L194" i="1"/>
  <c r="K194" i="1"/>
  <c r="M194" i="1"/>
  <c r="N194" i="1"/>
  <c r="L193" i="1"/>
  <c r="K193" i="1"/>
  <c r="M193" i="1"/>
  <c r="N193" i="1"/>
  <c r="L192" i="1"/>
  <c r="K192" i="1"/>
  <c r="M192" i="1"/>
  <c r="N192" i="1"/>
  <c r="L191" i="1"/>
  <c r="K191" i="1"/>
  <c r="M191" i="1"/>
  <c r="N191" i="1"/>
  <c r="L190" i="1"/>
  <c r="K190" i="1"/>
  <c r="M190" i="1"/>
  <c r="N190" i="1"/>
  <c r="L189" i="1"/>
  <c r="K189" i="1"/>
  <c r="M189" i="1"/>
  <c r="N189" i="1"/>
  <c r="L188" i="1"/>
  <c r="K188" i="1"/>
  <c r="M188" i="1"/>
  <c r="N188" i="1"/>
  <c r="L187" i="1"/>
  <c r="K187" i="1"/>
  <c r="M187" i="1"/>
  <c r="N187" i="1"/>
  <c r="L186" i="1"/>
  <c r="K186" i="1"/>
  <c r="M186" i="1"/>
  <c r="N186" i="1"/>
  <c r="L185" i="1"/>
  <c r="K185" i="1"/>
  <c r="M185" i="1"/>
  <c r="N185" i="1"/>
  <c r="L184" i="1"/>
  <c r="K184" i="1"/>
  <c r="M184" i="1"/>
  <c r="N184" i="1"/>
  <c r="L183" i="1"/>
  <c r="K183" i="1"/>
  <c r="M183" i="1"/>
  <c r="N183" i="1"/>
  <c r="L182" i="1"/>
  <c r="K182" i="1"/>
  <c r="M182" i="1"/>
  <c r="N182" i="1"/>
  <c r="L181" i="1"/>
  <c r="K181" i="1"/>
  <c r="M181" i="1"/>
  <c r="N181" i="1"/>
  <c r="L180" i="1"/>
  <c r="K180" i="1"/>
  <c r="M180" i="1"/>
  <c r="N180" i="1"/>
  <c r="L179" i="1"/>
  <c r="K179" i="1"/>
  <c r="M179" i="1"/>
  <c r="N179" i="1"/>
  <c r="L178" i="1"/>
  <c r="K178" i="1"/>
  <c r="M178" i="1"/>
  <c r="N178" i="1"/>
  <c r="L177" i="1"/>
  <c r="K177" i="1"/>
  <c r="M177" i="1"/>
  <c r="N177" i="1"/>
  <c r="L176" i="1"/>
  <c r="K176" i="1"/>
  <c r="M176" i="1"/>
  <c r="N176" i="1"/>
  <c r="L175" i="1"/>
  <c r="K175" i="1"/>
  <c r="M175" i="1"/>
  <c r="N175" i="1"/>
  <c r="L174" i="1"/>
  <c r="K174" i="1"/>
  <c r="M174" i="1"/>
  <c r="N174" i="1"/>
  <c r="L173" i="1"/>
  <c r="K173" i="1"/>
  <c r="M173" i="1"/>
  <c r="N173" i="1"/>
  <c r="L172" i="1"/>
  <c r="K172" i="1"/>
  <c r="M172" i="1"/>
  <c r="N172" i="1"/>
  <c r="L171" i="1"/>
  <c r="K171" i="1"/>
  <c r="M171" i="1"/>
  <c r="N171" i="1"/>
  <c r="L170" i="1"/>
  <c r="K170" i="1"/>
  <c r="M170" i="1"/>
  <c r="N170" i="1"/>
  <c r="L169" i="1"/>
  <c r="K169" i="1"/>
  <c r="M169" i="1"/>
  <c r="N169" i="1"/>
  <c r="L168" i="1"/>
  <c r="K168" i="1"/>
  <c r="M168" i="1"/>
  <c r="N168" i="1"/>
  <c r="L167" i="1"/>
  <c r="K167" i="1"/>
  <c r="M167" i="1"/>
  <c r="N167" i="1"/>
  <c r="L166" i="1"/>
  <c r="K166" i="1"/>
  <c r="M166" i="1"/>
  <c r="N166" i="1"/>
  <c r="L165" i="1"/>
  <c r="K165" i="1"/>
  <c r="M165" i="1"/>
  <c r="N165" i="1"/>
  <c r="L164" i="1"/>
  <c r="K164" i="1"/>
  <c r="M164" i="1"/>
  <c r="N164" i="1"/>
  <c r="L163" i="1"/>
  <c r="K163" i="1"/>
  <c r="M163" i="1"/>
  <c r="N163" i="1"/>
  <c r="L162" i="1"/>
  <c r="K162" i="1"/>
  <c r="M162" i="1"/>
  <c r="N162" i="1"/>
  <c r="L161" i="1"/>
  <c r="K161" i="1"/>
  <c r="M161" i="1"/>
  <c r="N161" i="1"/>
  <c r="L160" i="1"/>
  <c r="K160" i="1"/>
  <c r="M160" i="1"/>
  <c r="N160" i="1"/>
  <c r="L159" i="1"/>
  <c r="K159" i="1"/>
  <c r="M159" i="1"/>
  <c r="N159" i="1"/>
  <c r="L158" i="1"/>
  <c r="K158" i="1"/>
  <c r="M158" i="1"/>
  <c r="N158" i="1"/>
  <c r="L157" i="1"/>
  <c r="K157" i="1"/>
  <c r="M157" i="1"/>
  <c r="N157" i="1"/>
  <c r="L156" i="1"/>
  <c r="K156" i="1"/>
  <c r="M156" i="1"/>
  <c r="N156" i="1"/>
  <c r="L155" i="1"/>
  <c r="K155" i="1"/>
  <c r="M155" i="1"/>
  <c r="N155" i="1"/>
  <c r="L154" i="1"/>
  <c r="K154" i="1"/>
  <c r="M154" i="1"/>
  <c r="N154" i="1"/>
  <c r="L153" i="1"/>
  <c r="K153" i="1"/>
  <c r="M153" i="1"/>
  <c r="N153" i="1"/>
  <c r="L152" i="1"/>
  <c r="K152" i="1"/>
  <c r="M152" i="1"/>
  <c r="N152" i="1"/>
  <c r="L151" i="1"/>
  <c r="K151" i="1"/>
  <c r="M151" i="1"/>
  <c r="N151" i="1"/>
  <c r="L150" i="1"/>
  <c r="K150" i="1"/>
  <c r="M150" i="1"/>
  <c r="N150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L132" i="1"/>
  <c r="K132" i="1"/>
  <c r="M132" i="1"/>
  <c r="N132" i="1"/>
  <c r="L131" i="1"/>
  <c r="K131" i="1"/>
  <c r="M131" i="1"/>
  <c r="N131" i="1"/>
  <c r="L130" i="1"/>
  <c r="K130" i="1"/>
  <c r="M130" i="1"/>
  <c r="N130" i="1"/>
  <c r="M129" i="1"/>
  <c r="L129" i="1"/>
  <c r="K129" i="1"/>
  <c r="N129" i="1"/>
  <c r="L128" i="1"/>
  <c r="K128" i="1"/>
  <c r="M128" i="1"/>
  <c r="N128" i="1"/>
  <c r="L127" i="1"/>
  <c r="K127" i="1"/>
  <c r="M127" i="1"/>
  <c r="N127" i="1"/>
  <c r="L126" i="1"/>
  <c r="K126" i="1"/>
  <c r="M126" i="1"/>
  <c r="N126" i="1"/>
  <c r="M125" i="1"/>
  <c r="N125" i="1"/>
  <c r="L125" i="1"/>
  <c r="K125" i="1"/>
  <c r="L124" i="1"/>
  <c r="K124" i="1"/>
  <c r="M124" i="1"/>
  <c r="N124" i="1"/>
  <c r="L123" i="1"/>
  <c r="K123" i="1"/>
  <c r="M123" i="1"/>
  <c r="N123" i="1"/>
  <c r="L122" i="1"/>
  <c r="K122" i="1"/>
  <c r="M122" i="1"/>
  <c r="N122" i="1"/>
  <c r="L121" i="1"/>
  <c r="K121" i="1"/>
  <c r="M121" i="1"/>
  <c r="N121" i="1"/>
  <c r="L120" i="1"/>
  <c r="K120" i="1"/>
  <c r="M120" i="1"/>
  <c r="N120" i="1"/>
  <c r="L119" i="1"/>
  <c r="K119" i="1"/>
  <c r="M119" i="1"/>
  <c r="N119" i="1"/>
  <c r="L118" i="1"/>
  <c r="K118" i="1"/>
  <c r="M118" i="1"/>
  <c r="N118" i="1"/>
  <c r="L117" i="1"/>
  <c r="K117" i="1"/>
  <c r="M117" i="1"/>
  <c r="N117" i="1"/>
  <c r="L116" i="1"/>
  <c r="K116" i="1"/>
  <c r="M116" i="1"/>
  <c r="N116" i="1"/>
  <c r="L115" i="1"/>
  <c r="K115" i="1"/>
  <c r="M115" i="1"/>
  <c r="N115" i="1"/>
  <c r="L114" i="1"/>
  <c r="K114" i="1"/>
  <c r="M114" i="1"/>
  <c r="N114" i="1"/>
  <c r="L113" i="1"/>
  <c r="K113" i="1"/>
  <c r="M113" i="1"/>
  <c r="N113" i="1"/>
  <c r="L112" i="1"/>
  <c r="K112" i="1"/>
  <c r="M112" i="1"/>
  <c r="N112" i="1"/>
  <c r="L111" i="1"/>
  <c r="K111" i="1"/>
  <c r="M111" i="1"/>
  <c r="N111" i="1"/>
  <c r="L110" i="1"/>
  <c r="K110" i="1"/>
  <c r="M110" i="1"/>
  <c r="N110" i="1"/>
  <c r="L109" i="1"/>
  <c r="K109" i="1"/>
  <c r="M109" i="1"/>
  <c r="N109" i="1"/>
  <c r="L108" i="1"/>
  <c r="K108" i="1"/>
  <c r="M108" i="1"/>
  <c r="N108" i="1"/>
  <c r="L107" i="1"/>
  <c r="K107" i="1"/>
  <c r="M107" i="1"/>
  <c r="N107" i="1"/>
  <c r="L106" i="1"/>
  <c r="K106" i="1"/>
  <c r="M106" i="1"/>
  <c r="N106" i="1"/>
  <c r="L105" i="1"/>
  <c r="K105" i="1"/>
  <c r="M105" i="1"/>
  <c r="N105" i="1"/>
  <c r="L104" i="1"/>
  <c r="K104" i="1"/>
  <c r="M104" i="1"/>
  <c r="N104" i="1"/>
  <c r="L103" i="1"/>
  <c r="K103" i="1"/>
  <c r="M103" i="1"/>
  <c r="N103" i="1"/>
  <c r="L102" i="1"/>
  <c r="K102" i="1"/>
  <c r="M102" i="1"/>
  <c r="N102" i="1"/>
  <c r="L101" i="1"/>
  <c r="K101" i="1"/>
  <c r="M101" i="1"/>
  <c r="N101" i="1"/>
  <c r="L100" i="1"/>
  <c r="K100" i="1"/>
  <c r="M100" i="1"/>
  <c r="N100" i="1"/>
  <c r="L99" i="1"/>
  <c r="K99" i="1"/>
  <c r="M99" i="1"/>
  <c r="N99" i="1"/>
  <c r="L98" i="1"/>
  <c r="K98" i="1"/>
  <c r="M98" i="1"/>
  <c r="N98" i="1"/>
  <c r="L97" i="1"/>
  <c r="K97" i="1"/>
  <c r="M97" i="1"/>
  <c r="N97" i="1"/>
  <c r="L96" i="1"/>
  <c r="K96" i="1"/>
  <c r="M96" i="1"/>
  <c r="N96" i="1"/>
  <c r="L95" i="1"/>
  <c r="K95" i="1"/>
  <c r="M95" i="1"/>
  <c r="N95" i="1"/>
  <c r="L94" i="1"/>
  <c r="K94" i="1"/>
  <c r="M94" i="1"/>
  <c r="N94" i="1"/>
  <c r="L93" i="1"/>
  <c r="K93" i="1"/>
  <c r="M93" i="1"/>
  <c r="N93" i="1"/>
  <c r="L92" i="1"/>
  <c r="K92" i="1"/>
  <c r="M92" i="1"/>
  <c r="N92" i="1"/>
  <c r="L91" i="1"/>
  <c r="K91" i="1"/>
  <c r="M91" i="1"/>
  <c r="N91" i="1"/>
  <c r="L90" i="1"/>
  <c r="K90" i="1"/>
  <c r="M90" i="1"/>
  <c r="N90" i="1"/>
  <c r="L89" i="1"/>
  <c r="K89" i="1"/>
  <c r="M89" i="1"/>
  <c r="N89" i="1"/>
  <c r="L88" i="1"/>
  <c r="K88" i="1"/>
  <c r="M88" i="1"/>
  <c r="O88" i="1" s="1"/>
  <c r="N88" i="1"/>
  <c r="L87" i="1"/>
  <c r="K87" i="1"/>
  <c r="M87" i="1"/>
  <c r="N87" i="1"/>
  <c r="L86" i="1"/>
  <c r="K86" i="1"/>
  <c r="M86" i="1"/>
  <c r="N86" i="1"/>
  <c r="L85" i="1"/>
  <c r="K85" i="1"/>
  <c r="M85" i="1"/>
  <c r="N85" i="1"/>
  <c r="L84" i="1"/>
  <c r="K84" i="1"/>
  <c r="M84" i="1"/>
  <c r="N84" i="1"/>
  <c r="L83" i="1"/>
  <c r="K83" i="1"/>
  <c r="M83" i="1"/>
  <c r="N83" i="1"/>
  <c r="L82" i="1"/>
  <c r="K82" i="1"/>
  <c r="M82" i="1"/>
  <c r="N82" i="1"/>
  <c r="L81" i="1"/>
  <c r="K81" i="1"/>
  <c r="M81" i="1"/>
  <c r="N81" i="1"/>
  <c r="L80" i="1"/>
  <c r="K80" i="1"/>
  <c r="M80" i="1"/>
  <c r="N80" i="1"/>
  <c r="L79" i="1"/>
  <c r="K79" i="1"/>
  <c r="M79" i="1"/>
  <c r="O79" i="1" s="1"/>
  <c r="N79" i="1"/>
  <c r="L78" i="1"/>
  <c r="K78" i="1"/>
  <c r="M78" i="1"/>
  <c r="N78" i="1"/>
  <c r="L77" i="1"/>
  <c r="K77" i="1"/>
  <c r="M77" i="1"/>
  <c r="N77" i="1"/>
  <c r="L76" i="1"/>
  <c r="K76" i="1"/>
  <c r="M76" i="1"/>
  <c r="N76" i="1"/>
  <c r="L75" i="1"/>
  <c r="K75" i="1"/>
  <c r="M75" i="1"/>
  <c r="N75" i="1"/>
  <c r="L74" i="1"/>
  <c r="K74" i="1"/>
  <c r="M74" i="1"/>
  <c r="N74" i="1"/>
  <c r="L73" i="1"/>
  <c r="K73" i="1"/>
  <c r="M73" i="1"/>
  <c r="N73" i="1"/>
  <c r="L72" i="1"/>
  <c r="K72" i="1"/>
  <c r="M72" i="1"/>
  <c r="N72" i="1"/>
  <c r="L71" i="1"/>
  <c r="K71" i="1"/>
  <c r="M71" i="1"/>
  <c r="N71" i="1"/>
  <c r="L70" i="1"/>
  <c r="K70" i="1"/>
  <c r="M70" i="1"/>
  <c r="O70" i="1" s="1"/>
  <c r="N70" i="1"/>
  <c r="L69" i="1"/>
  <c r="K69" i="1"/>
  <c r="M69" i="1"/>
  <c r="N69" i="1"/>
  <c r="L68" i="1"/>
  <c r="K68" i="1"/>
  <c r="M68" i="1"/>
  <c r="N68" i="1"/>
  <c r="L67" i="1"/>
  <c r="K67" i="1"/>
  <c r="M67" i="1"/>
  <c r="O67" i="1" s="1"/>
  <c r="N67" i="1"/>
  <c r="L66" i="1"/>
  <c r="K66" i="1"/>
  <c r="M66" i="1"/>
  <c r="N66" i="1"/>
  <c r="L65" i="1"/>
  <c r="K65" i="1"/>
  <c r="M65" i="1"/>
  <c r="N65" i="1"/>
  <c r="L64" i="1"/>
  <c r="K64" i="1"/>
  <c r="M64" i="1"/>
  <c r="O64" i="1" s="1"/>
  <c r="N64" i="1"/>
  <c r="L63" i="1"/>
  <c r="K63" i="1"/>
  <c r="M63" i="1"/>
  <c r="N63" i="1"/>
  <c r="L62" i="1"/>
  <c r="K62" i="1"/>
  <c r="M62" i="1"/>
  <c r="N62" i="1"/>
  <c r="L61" i="1"/>
  <c r="K61" i="1"/>
  <c r="M61" i="1"/>
  <c r="O61" i="1" s="1"/>
  <c r="N61" i="1"/>
  <c r="L60" i="1"/>
  <c r="K60" i="1"/>
  <c r="M60" i="1"/>
  <c r="N60" i="1"/>
  <c r="L59" i="1"/>
  <c r="K59" i="1"/>
  <c r="M59" i="1"/>
  <c r="N59" i="1"/>
  <c r="L58" i="1"/>
  <c r="K58" i="1"/>
  <c r="M58" i="1"/>
  <c r="O58" i="1" s="1"/>
  <c r="N58" i="1"/>
  <c r="L57" i="1"/>
  <c r="K57" i="1"/>
  <c r="M57" i="1"/>
  <c r="N57" i="1"/>
  <c r="M56" i="1"/>
  <c r="N56" i="1"/>
  <c r="L56" i="1"/>
  <c r="K56" i="1"/>
  <c r="L55" i="1"/>
  <c r="K55" i="1"/>
  <c r="M55" i="1"/>
  <c r="N55" i="1"/>
  <c r="L54" i="1"/>
  <c r="K54" i="1"/>
  <c r="M54" i="1"/>
  <c r="N54" i="1"/>
  <c r="L53" i="1"/>
  <c r="K53" i="1"/>
  <c r="M53" i="1"/>
  <c r="N53" i="1"/>
  <c r="L52" i="1"/>
  <c r="K52" i="1"/>
  <c r="M52" i="1"/>
  <c r="N52" i="1"/>
  <c r="L51" i="1"/>
  <c r="K51" i="1"/>
  <c r="M51" i="1"/>
  <c r="N51" i="1"/>
  <c r="L50" i="1"/>
  <c r="K50" i="1"/>
  <c r="M50" i="1"/>
  <c r="N50" i="1"/>
  <c r="L49" i="1"/>
  <c r="K49" i="1"/>
  <c r="M49" i="1"/>
  <c r="N49" i="1"/>
  <c r="L48" i="1"/>
  <c r="K48" i="1"/>
  <c r="M48" i="1"/>
  <c r="N48" i="1"/>
  <c r="L47" i="1"/>
  <c r="K47" i="1"/>
  <c r="M47" i="1"/>
  <c r="N47" i="1"/>
  <c r="L46" i="1"/>
  <c r="K46" i="1"/>
  <c r="M46" i="1"/>
  <c r="N46" i="1"/>
  <c r="L45" i="1"/>
  <c r="K45" i="1"/>
  <c r="M45" i="1"/>
  <c r="N45" i="1"/>
  <c r="L44" i="1"/>
  <c r="K44" i="1"/>
  <c r="M44" i="1"/>
  <c r="N44" i="1"/>
  <c r="L43" i="1"/>
  <c r="K43" i="1"/>
  <c r="M43" i="1"/>
  <c r="N43" i="1"/>
  <c r="L42" i="1"/>
  <c r="K42" i="1"/>
  <c r="M42" i="1"/>
  <c r="N42" i="1"/>
  <c r="L41" i="1"/>
  <c r="K41" i="1"/>
  <c r="M41" i="1"/>
  <c r="N41" i="1"/>
  <c r="L40" i="1"/>
  <c r="K40" i="1"/>
  <c r="M40" i="1"/>
  <c r="N40" i="1"/>
  <c r="L39" i="1"/>
  <c r="K39" i="1"/>
  <c r="M39" i="1"/>
  <c r="N39" i="1"/>
  <c r="L38" i="1"/>
  <c r="K38" i="1"/>
  <c r="M38" i="1"/>
  <c r="N38" i="1"/>
  <c r="L37" i="1"/>
  <c r="K37" i="1"/>
  <c r="M37" i="1"/>
  <c r="N37" i="1"/>
  <c r="L36" i="1"/>
  <c r="K36" i="1"/>
  <c r="M36" i="1"/>
  <c r="N36" i="1"/>
  <c r="L35" i="1"/>
  <c r="K35" i="1"/>
  <c r="M35" i="1"/>
  <c r="N35" i="1"/>
  <c r="L34" i="1"/>
  <c r="K34" i="1"/>
  <c r="M34" i="1"/>
  <c r="N34" i="1"/>
  <c r="L33" i="1"/>
  <c r="K33" i="1"/>
  <c r="M33" i="1"/>
  <c r="N33" i="1"/>
  <c r="L32" i="1"/>
  <c r="K32" i="1"/>
  <c r="M32" i="1"/>
  <c r="N32" i="1"/>
  <c r="L31" i="1"/>
  <c r="K31" i="1"/>
  <c r="M31" i="1"/>
  <c r="N31" i="1"/>
  <c r="L30" i="1"/>
  <c r="K30" i="1"/>
  <c r="M30" i="1"/>
  <c r="N30" i="1"/>
  <c r="L29" i="1"/>
  <c r="K29" i="1"/>
  <c r="M29" i="1"/>
  <c r="N29" i="1"/>
  <c r="L28" i="1"/>
  <c r="K28" i="1"/>
  <c r="M28" i="1"/>
  <c r="N28" i="1"/>
  <c r="L27" i="1"/>
  <c r="K27" i="1"/>
  <c r="M27" i="1"/>
  <c r="N27" i="1"/>
  <c r="L26" i="1"/>
  <c r="K26" i="1"/>
  <c r="M26" i="1"/>
  <c r="N26" i="1"/>
  <c r="L25" i="1"/>
  <c r="K25" i="1"/>
  <c r="M25" i="1"/>
  <c r="N25" i="1"/>
  <c r="L24" i="1"/>
  <c r="K24" i="1"/>
  <c r="M24" i="1"/>
  <c r="N24" i="1"/>
  <c r="L23" i="1"/>
  <c r="K23" i="1"/>
  <c r="M23" i="1"/>
  <c r="N23" i="1"/>
  <c r="L22" i="1"/>
  <c r="K22" i="1"/>
  <c r="M22" i="1"/>
  <c r="N22" i="1"/>
  <c r="L21" i="1"/>
  <c r="K21" i="1"/>
  <c r="M21" i="1"/>
  <c r="N21" i="1"/>
  <c r="L20" i="1"/>
  <c r="K20" i="1"/>
  <c r="M20" i="1"/>
  <c r="N20" i="1"/>
  <c r="L19" i="1"/>
  <c r="K19" i="1"/>
  <c r="M19" i="1"/>
  <c r="N19" i="1"/>
  <c r="L18" i="1"/>
  <c r="K18" i="1"/>
  <c r="M18" i="1"/>
  <c r="N18" i="1"/>
  <c r="L17" i="1"/>
  <c r="K17" i="1"/>
  <c r="M17" i="1"/>
  <c r="N17" i="1"/>
  <c r="L16" i="1"/>
  <c r="K16" i="1"/>
  <c r="M16" i="1"/>
  <c r="N16" i="1"/>
  <c r="L15" i="1"/>
  <c r="K15" i="1"/>
  <c r="M15" i="1"/>
  <c r="N15" i="1"/>
  <c r="L14" i="1"/>
  <c r="K14" i="1"/>
  <c r="M14" i="1"/>
  <c r="N14" i="1"/>
  <c r="L13" i="1"/>
  <c r="K13" i="1"/>
  <c r="M13" i="1"/>
  <c r="N13" i="1"/>
  <c r="L12" i="1"/>
  <c r="K12" i="1"/>
  <c r="M12" i="1"/>
  <c r="N12" i="1"/>
  <c r="L11" i="1"/>
  <c r="K11" i="1"/>
  <c r="M11" i="1"/>
  <c r="N11" i="1"/>
  <c r="L10" i="1"/>
  <c r="K10" i="1"/>
  <c r="M10" i="1"/>
  <c r="N10" i="1"/>
  <c r="L9" i="1"/>
  <c r="K9" i="1"/>
  <c r="M9" i="1"/>
  <c r="N9" i="1"/>
  <c r="L8" i="1"/>
  <c r="K8" i="1"/>
  <c r="M8" i="1"/>
  <c r="N8" i="1"/>
  <c r="L7" i="1"/>
  <c r="K7" i="1"/>
  <c r="M7" i="1"/>
  <c r="N7" i="1"/>
  <c r="L6" i="1"/>
  <c r="L5" i="1"/>
  <c r="L4" i="1"/>
  <c r="L3" i="1"/>
  <c r="K3" i="1"/>
  <c r="K4" i="1"/>
  <c r="K5" i="1"/>
  <c r="K6" i="1"/>
  <c r="M6" i="1"/>
  <c r="N6" i="1"/>
  <c r="N3" i="1"/>
  <c r="N4" i="1"/>
  <c r="N5" i="1"/>
  <c r="N2" i="1"/>
  <c r="M3" i="1"/>
  <c r="M4" i="1"/>
  <c r="M5" i="1"/>
  <c r="M2" i="1"/>
  <c r="L2" i="1"/>
  <c r="K2" i="1"/>
  <c r="Q1412" i="1" l="1"/>
  <c r="O1345" i="1"/>
  <c r="O1363" i="1"/>
  <c r="O1393" i="1"/>
  <c r="Q1398" i="1"/>
  <c r="O1407" i="1"/>
  <c r="Q1343" i="1"/>
  <c r="V1343" i="1" s="1"/>
  <c r="O1354" i="1"/>
  <c r="O1367" i="1"/>
  <c r="O1369" i="1"/>
  <c r="Q1369" i="1" s="1"/>
  <c r="V1369" i="1" s="1"/>
  <c r="O1371" i="1"/>
  <c r="O1375" i="1"/>
  <c r="O1388" i="1"/>
  <c r="O1402" i="1"/>
  <c r="Q1402" i="1" s="1"/>
  <c r="O1321" i="1"/>
  <c r="P1329" i="1"/>
  <c r="P1331" i="1"/>
  <c r="P1338" i="1"/>
  <c r="P1345" i="1"/>
  <c r="Q1345" i="1" s="1"/>
  <c r="O1351" i="1"/>
  <c r="O1353" i="1"/>
  <c r="Q1393" i="1"/>
  <c r="O1242" i="1"/>
  <c r="O1261" i="1"/>
  <c r="P1354" i="1"/>
  <c r="P1356" i="1"/>
  <c r="O1360" i="1"/>
  <c r="P1365" i="1"/>
  <c r="P1388" i="1"/>
  <c r="Q1388" i="1" s="1"/>
  <c r="O1404" i="1"/>
  <c r="Q1404" i="1" s="1"/>
  <c r="P1323" i="1"/>
  <c r="O1383" i="1"/>
  <c r="P1358" i="1"/>
  <c r="Q1358" i="1" s="1"/>
  <c r="P1397" i="1"/>
  <c r="Q1397" i="1" s="1"/>
  <c r="O1344" i="1"/>
  <c r="O1394" i="1"/>
  <c r="P1399" i="1"/>
  <c r="O1401" i="1"/>
  <c r="O1366" i="1"/>
  <c r="O1370" i="1"/>
  <c r="O1374" i="1"/>
  <c r="O1376" i="1"/>
  <c r="O1387" i="1"/>
  <c r="P1326" i="1"/>
  <c r="P1330" i="1"/>
  <c r="P1337" i="1"/>
  <c r="Q1337" i="1" s="1"/>
  <c r="V1337" i="1" s="1"/>
  <c r="P1344" i="1"/>
  <c r="P1346" i="1"/>
  <c r="O1359" i="1"/>
  <c r="P1394" i="1"/>
  <c r="Q1394" i="1" s="1"/>
  <c r="P1401" i="1"/>
  <c r="P1406" i="1"/>
  <c r="Q1406" i="1" s="1"/>
  <c r="O1335" i="1"/>
  <c r="O1337" i="1"/>
  <c r="V1362" i="1"/>
  <c r="P1366" i="1"/>
  <c r="Q1366" i="1" s="1"/>
  <c r="P1382" i="1"/>
  <c r="P1384" i="1"/>
  <c r="Q1384" i="1" s="1"/>
  <c r="P1387" i="1"/>
  <c r="O1391" i="1"/>
  <c r="O1403" i="1"/>
  <c r="Q1403" i="1" s="1"/>
  <c r="P1408" i="1"/>
  <c r="Q1408" i="1" s="1"/>
  <c r="P1322" i="1"/>
  <c r="Q1389" i="1"/>
  <c r="P1396" i="1"/>
  <c r="Q1396" i="1" s="1"/>
  <c r="P1407" i="1"/>
  <c r="Q1407" i="1" s="1"/>
  <c r="Q1401" i="1"/>
  <c r="O1399" i="1"/>
  <c r="Q1399" i="1" s="1"/>
  <c r="Q1395" i="1"/>
  <c r="P1272" i="1"/>
  <c r="P1300" i="1"/>
  <c r="O1306" i="1"/>
  <c r="O1341" i="1"/>
  <c r="O1352" i="1"/>
  <c r="P1319" i="1"/>
  <c r="Q1350" i="1"/>
  <c r="P1368" i="1"/>
  <c r="O1378" i="1"/>
  <c r="O1382" i="1"/>
  <c r="Q1382" i="1" s="1"/>
  <c r="P1352" i="1"/>
  <c r="Q1352" i="1" s="1"/>
  <c r="V1352" i="1" s="1"/>
  <c r="O1365" i="1"/>
  <c r="P1370" i="1"/>
  <c r="P1372" i="1"/>
  <c r="P1374" i="1"/>
  <c r="Q1385" i="1"/>
  <c r="P1378" i="1"/>
  <c r="O1384" i="1"/>
  <c r="O1252" i="1"/>
  <c r="O1336" i="1"/>
  <c r="O1338" i="1"/>
  <c r="Q1338" i="1" s="1"/>
  <c r="O1347" i="1"/>
  <c r="Q1347" i="1" s="1"/>
  <c r="O1349" i="1"/>
  <c r="O1355" i="1"/>
  <c r="P1360" i="1"/>
  <c r="Q1360" i="1" s="1"/>
  <c r="O1373" i="1"/>
  <c r="O1340" i="1"/>
  <c r="O1342" i="1"/>
  <c r="P1347" i="1"/>
  <c r="P1349" i="1"/>
  <c r="P1355" i="1"/>
  <c r="Q1355" i="1" s="1"/>
  <c r="P1367" i="1"/>
  <c r="Q1367" i="1" s="1"/>
  <c r="V1367" i="1" s="1"/>
  <c r="O1377" i="1"/>
  <c r="O1379" i="1"/>
  <c r="P1351" i="1"/>
  <c r="Q1351" i="1" s="1"/>
  <c r="P1353" i="1"/>
  <c r="Q1353" i="1" s="1"/>
  <c r="P1357" i="1"/>
  <c r="P1371" i="1"/>
  <c r="Q1371" i="1" s="1"/>
  <c r="P1373" i="1"/>
  <c r="Q1373" i="1" s="1"/>
  <c r="P1375" i="1"/>
  <c r="Q1375" i="1" s="1"/>
  <c r="P1333" i="1"/>
  <c r="P1342" i="1"/>
  <c r="Q1342" i="1" s="1"/>
  <c r="P1377" i="1"/>
  <c r="P1379" i="1"/>
  <c r="Q1379" i="1" s="1"/>
  <c r="P1381" i="1"/>
  <c r="P1386" i="1"/>
  <c r="Q1386" i="1" s="1"/>
  <c r="P1309" i="1"/>
  <c r="O1330" i="1"/>
  <c r="P1341" i="1"/>
  <c r="O1348" i="1"/>
  <c r="O1350" i="1"/>
  <c r="O1356" i="1"/>
  <c r="P1363" i="1"/>
  <c r="O1368" i="1"/>
  <c r="P1383" i="1"/>
  <c r="O1381" i="1"/>
  <c r="Q1381" i="1" s="1"/>
  <c r="O1380" i="1"/>
  <c r="Q1380" i="1" s="1"/>
  <c r="P1376" i="1"/>
  <c r="Q1376" i="1" s="1"/>
  <c r="O1372" i="1"/>
  <c r="Q1372" i="1"/>
  <c r="Q1370" i="1"/>
  <c r="Q1365" i="1"/>
  <c r="P1364" i="1"/>
  <c r="O1364" i="1"/>
  <c r="Q1363" i="1"/>
  <c r="V1363" i="1" s="1"/>
  <c r="O1361" i="1"/>
  <c r="P1359" i="1"/>
  <c r="Q1359" i="1" s="1"/>
  <c r="Q1357" i="1"/>
  <c r="V1357" i="1" s="1"/>
  <c r="Q1356" i="1"/>
  <c r="P1348" i="1"/>
  <c r="O1346" i="1"/>
  <c r="Q1346" i="1" s="1"/>
  <c r="Q1344" i="1"/>
  <c r="P1307" i="1"/>
  <c r="O1313" i="1"/>
  <c r="P1328" i="1"/>
  <c r="P1340" i="1"/>
  <c r="Q1340" i="1" s="1"/>
  <c r="V1340" i="1" s="1"/>
  <c r="O1315" i="1"/>
  <c r="O1317" i="1"/>
  <c r="O1319" i="1"/>
  <c r="Q1319" i="1" s="1"/>
  <c r="O1323" i="1"/>
  <c r="P1335" i="1"/>
  <c r="Q1335" i="1" s="1"/>
  <c r="P1313" i="1"/>
  <c r="Q1329" i="1"/>
  <c r="O1325" i="1"/>
  <c r="O1334" i="1"/>
  <c r="P1325" i="1"/>
  <c r="Q1325" i="1" s="1"/>
  <c r="V1325" i="1" s="1"/>
  <c r="P1327" i="1"/>
  <c r="P1334" i="1"/>
  <c r="P1339" i="1"/>
  <c r="Q1339" i="1" s="1"/>
  <c r="P1306" i="1"/>
  <c r="Q1306" i="1" s="1"/>
  <c r="O1320" i="1"/>
  <c r="P1314" i="1"/>
  <c r="Q1314" i="1" s="1"/>
  <c r="V1314" i="1" s="1"/>
  <c r="Q1330" i="1"/>
  <c r="P1336" i="1"/>
  <c r="O1326" i="1"/>
  <c r="O1328" i="1"/>
  <c r="O1333" i="1"/>
  <c r="Q1333" i="1" s="1"/>
  <c r="O1302" i="1"/>
  <c r="O1308" i="1"/>
  <c r="P1315" i="1"/>
  <c r="P1317" i="1"/>
  <c r="Q1317" i="1" s="1"/>
  <c r="V1317" i="1" s="1"/>
  <c r="O1331" i="1"/>
  <c r="Q1331" i="1" s="1"/>
  <c r="P1302" i="1"/>
  <c r="Q1302" i="1" s="1"/>
  <c r="O1312" i="1"/>
  <c r="O1236" i="1"/>
  <c r="O1238" i="1"/>
  <c r="O1294" i="1"/>
  <c r="P1321" i="1"/>
  <c r="Q1321" i="1" s="1"/>
  <c r="P1261" i="1"/>
  <c r="P1263" i="1"/>
  <c r="P1312" i="1"/>
  <c r="Q1312" i="1" s="1"/>
  <c r="O1316" i="1"/>
  <c r="O1318" i="1"/>
  <c r="Q1323" i="1"/>
  <c r="Q1328" i="1"/>
  <c r="O1303" i="1"/>
  <c r="O1305" i="1"/>
  <c r="O1307" i="1"/>
  <c r="Q1307" i="1" s="1"/>
  <c r="P1316" i="1"/>
  <c r="Q1316" i="1" s="1"/>
  <c r="P1318" i="1"/>
  <c r="Q1318" i="1" s="1"/>
  <c r="V1318" i="1" s="1"/>
  <c r="O1119" i="1"/>
  <c r="P1203" i="1"/>
  <c r="Q1203" i="1" s="1"/>
  <c r="O1327" i="1"/>
  <c r="Q1327" i="1" s="1"/>
  <c r="Q1322" i="1"/>
  <c r="O1205" i="1"/>
  <c r="O1291" i="1"/>
  <c r="O1295" i="1"/>
  <c r="O1297" i="1"/>
  <c r="P1320" i="1"/>
  <c r="O1324" i="1"/>
  <c r="O1332" i="1"/>
  <c r="P1332" i="1"/>
  <c r="Q1324" i="1"/>
  <c r="P1311" i="1"/>
  <c r="O1311" i="1"/>
  <c r="O1310" i="1"/>
  <c r="P1310" i="1"/>
  <c r="O1309" i="1"/>
  <c r="Q1309" i="1" s="1"/>
  <c r="V1309" i="1" s="1"/>
  <c r="P1308" i="1"/>
  <c r="O1284" i="1"/>
  <c r="O1286" i="1"/>
  <c r="O1288" i="1"/>
  <c r="Q1288" i="1" s="1"/>
  <c r="O1304" i="1"/>
  <c r="O1228" i="1"/>
  <c r="P1230" i="1"/>
  <c r="P1290" i="1"/>
  <c r="P1304" i="1"/>
  <c r="P1296" i="1"/>
  <c r="O1301" i="1"/>
  <c r="O1283" i="1"/>
  <c r="O1285" i="1"/>
  <c r="O1287" i="1"/>
  <c r="P1298" i="1"/>
  <c r="O1243" i="1"/>
  <c r="P1270" i="1"/>
  <c r="Q1270" i="1" s="1"/>
  <c r="P1182" i="1"/>
  <c r="O1298" i="1"/>
  <c r="O1190" i="1"/>
  <c r="O1216" i="1"/>
  <c r="O1220" i="1"/>
  <c r="P1297" i="1"/>
  <c r="P1305" i="1"/>
  <c r="Q1305" i="1" s="1"/>
  <c r="O1182" i="1"/>
  <c r="P1303" i="1"/>
  <c r="Q1303" i="1" s="1"/>
  <c r="P1275" i="1"/>
  <c r="O1289" i="1"/>
  <c r="P1214" i="1"/>
  <c r="P1245" i="1"/>
  <c r="P1247" i="1"/>
  <c r="P1277" i="1"/>
  <c r="Q1277" i="1" s="1"/>
  <c r="P1283" i="1"/>
  <c r="P1285" i="1"/>
  <c r="Q1285" i="1" s="1"/>
  <c r="P1287" i="1"/>
  <c r="O1293" i="1"/>
  <c r="O1204" i="1"/>
  <c r="P1262" i="1"/>
  <c r="Q1262" i="1" s="1"/>
  <c r="V1262" i="1" s="1"/>
  <c r="P1289" i="1"/>
  <c r="Q1289" i="1" s="1"/>
  <c r="P1291" i="1"/>
  <c r="P1293" i="1"/>
  <c r="O1201" i="1"/>
  <c r="P1295" i="1"/>
  <c r="P1173" i="1"/>
  <c r="P1177" i="1"/>
  <c r="O1203" i="1"/>
  <c r="O1290" i="1"/>
  <c r="Q1297" i="1"/>
  <c r="V1297" i="1" s="1"/>
  <c r="P1205" i="1"/>
  <c r="P1215" i="1"/>
  <c r="Q1215" i="1" s="1"/>
  <c r="P1246" i="1"/>
  <c r="P1271" i="1"/>
  <c r="Q1271" i="1" s="1"/>
  <c r="V1271" i="1" s="1"/>
  <c r="P1284" i="1"/>
  <c r="P1286" i="1"/>
  <c r="Q1286" i="1" s="1"/>
  <c r="O1292" i="1"/>
  <c r="P1301" i="1"/>
  <c r="O1241" i="1"/>
  <c r="O1275" i="1"/>
  <c r="P1292" i="1"/>
  <c r="O1300" i="1"/>
  <c r="O1245" i="1"/>
  <c r="P1294" i="1"/>
  <c r="O1299" i="1"/>
  <c r="P1299" i="1"/>
  <c r="O1296" i="1"/>
  <c r="O1246" i="1"/>
  <c r="Q1246" i="1" s="1"/>
  <c r="O1248" i="1"/>
  <c r="O1277" i="1"/>
  <c r="O1255" i="1"/>
  <c r="O1279" i="1"/>
  <c r="Q1279" i="1" s="1"/>
  <c r="O1200" i="1"/>
  <c r="P1202" i="1"/>
  <c r="P1198" i="1"/>
  <c r="P1232" i="1"/>
  <c r="O1263" i="1"/>
  <c r="Q1263" i="1" s="1"/>
  <c r="P1160" i="1"/>
  <c r="P1172" i="1"/>
  <c r="O1247" i="1"/>
  <c r="Q1247" i="1" s="1"/>
  <c r="P1265" i="1"/>
  <c r="O1278" i="1"/>
  <c r="Q1278" i="1" s="1"/>
  <c r="O1206" i="1"/>
  <c r="O1214" i="1"/>
  <c r="Q1214" i="1" s="1"/>
  <c r="V1214" i="1" s="1"/>
  <c r="O1251" i="1"/>
  <c r="P1201" i="1"/>
  <c r="Q1201" i="1" s="1"/>
  <c r="P1264" i="1"/>
  <c r="P1269" i="1"/>
  <c r="O1183" i="1"/>
  <c r="O1185" i="1"/>
  <c r="O1187" i="1"/>
  <c r="O1195" i="1"/>
  <c r="P1236" i="1"/>
  <c r="Q1236" i="1" s="1"/>
  <c r="P1238" i="1"/>
  <c r="Q1238" i="1" s="1"/>
  <c r="V1238" i="1" s="1"/>
  <c r="P1248" i="1"/>
  <c r="O1262" i="1"/>
  <c r="O1227" i="1"/>
  <c r="O1254" i="1"/>
  <c r="Q1261" i="1"/>
  <c r="O1265" i="1"/>
  <c r="O1281" i="1"/>
  <c r="Q1281" i="1" s="1"/>
  <c r="P1148" i="1"/>
  <c r="Q1148" i="1" s="1"/>
  <c r="P1150" i="1"/>
  <c r="Q1150" i="1" s="1"/>
  <c r="V1150" i="1" s="1"/>
  <c r="P1152" i="1"/>
  <c r="O1218" i="1"/>
  <c r="O1232" i="1"/>
  <c r="O1250" i="1"/>
  <c r="O1256" i="1"/>
  <c r="O1258" i="1"/>
  <c r="O1267" i="1"/>
  <c r="O1272" i="1"/>
  <c r="Q1272" i="1" s="1"/>
  <c r="P1204" i="1"/>
  <c r="P1200" i="1"/>
  <c r="P1208" i="1"/>
  <c r="P1210" i="1"/>
  <c r="P1212" i="1"/>
  <c r="P1241" i="1"/>
  <c r="Q1241" i="1" s="1"/>
  <c r="V1241" i="1" s="1"/>
  <c r="P1250" i="1"/>
  <c r="P1256" i="1"/>
  <c r="P1258" i="1"/>
  <c r="Q1258" i="1" s="1"/>
  <c r="V1258" i="1" s="1"/>
  <c r="O1260" i="1"/>
  <c r="P1267" i="1"/>
  <c r="Q1267" i="1" s="1"/>
  <c r="O1269" i="1"/>
  <c r="O1024" i="1"/>
  <c r="O1134" i="1"/>
  <c r="P1252" i="1"/>
  <c r="Q1252" i="1" s="1"/>
  <c r="P1274" i="1"/>
  <c r="P1243" i="1"/>
  <c r="O1271" i="1"/>
  <c r="O1215" i="1"/>
  <c r="O1219" i="1"/>
  <c r="P1234" i="1"/>
  <c r="O1240" i="1"/>
  <c r="O1280" i="1"/>
  <c r="P1171" i="1"/>
  <c r="O1282" i="1"/>
  <c r="P1228" i="1"/>
  <c r="Q1228" i="1" s="1"/>
  <c r="V1228" i="1" s="1"/>
  <c r="P1235" i="1"/>
  <c r="P1240" i="1"/>
  <c r="P1253" i="1"/>
  <c r="P1280" i="1"/>
  <c r="O1199" i="1"/>
  <c r="P1219" i="1"/>
  <c r="O1223" i="1"/>
  <c r="O1235" i="1"/>
  <c r="P1251" i="1"/>
  <c r="P1257" i="1"/>
  <c r="P1266" i="1"/>
  <c r="Q1266" i="1" s="1"/>
  <c r="O1270" i="1"/>
  <c r="P1282" i="1"/>
  <c r="O1163" i="1"/>
  <c r="O1165" i="1"/>
  <c r="P1221" i="1"/>
  <c r="P1231" i="1"/>
  <c r="Q1231" i="1" s="1"/>
  <c r="V1231" i="1" s="1"/>
  <c r="P1242" i="1"/>
  <c r="Q1242" i="1" s="1"/>
  <c r="P1268" i="1"/>
  <c r="Q1268" i="1" s="1"/>
  <c r="V1268" i="1" s="1"/>
  <c r="P1273" i="1"/>
  <c r="P1276" i="1"/>
  <c r="O1276" i="1"/>
  <c r="O1274" i="1"/>
  <c r="O1273" i="1"/>
  <c r="O1264" i="1"/>
  <c r="P1260" i="1"/>
  <c r="O1259" i="1"/>
  <c r="P1259" i="1"/>
  <c r="Q1259" i="1" s="1"/>
  <c r="O1257" i="1"/>
  <c r="P1255" i="1"/>
  <c r="O1253" i="1"/>
  <c r="O1249" i="1"/>
  <c r="P1249" i="1"/>
  <c r="O1244" i="1"/>
  <c r="P1244" i="1"/>
  <c r="Q1244" i="1" s="1"/>
  <c r="P1187" i="1"/>
  <c r="Q1187" i="1" s="1"/>
  <c r="O1202" i="1"/>
  <c r="P1217" i="1"/>
  <c r="Q1217" i="1" s="1"/>
  <c r="V1217" i="1" s="1"/>
  <c r="O1221" i="1"/>
  <c r="O1230" i="1"/>
  <c r="Q1230" i="1" s="1"/>
  <c r="O1150" i="1"/>
  <c r="O1207" i="1"/>
  <c r="O1209" i="1"/>
  <c r="O1211" i="1"/>
  <c r="O1213" i="1"/>
  <c r="P1223" i="1"/>
  <c r="O1225" i="1"/>
  <c r="P1229" i="1"/>
  <c r="Q1229" i="1" s="1"/>
  <c r="V1229" i="1" s="1"/>
  <c r="O999" i="1"/>
  <c r="O1172" i="1"/>
  <c r="P1207" i="1"/>
  <c r="P1209" i="1"/>
  <c r="P1211" i="1"/>
  <c r="P1213" i="1"/>
  <c r="P1225" i="1"/>
  <c r="Q1225" i="1" s="1"/>
  <c r="V1225" i="1" s="1"/>
  <c r="O1229" i="1"/>
  <c r="O1237" i="1"/>
  <c r="O1164" i="1"/>
  <c r="O1178" i="1"/>
  <c r="P1216" i="1"/>
  <c r="P1218" i="1"/>
  <c r="Q1218" i="1" s="1"/>
  <c r="V1218" i="1" s="1"/>
  <c r="O1222" i="1"/>
  <c r="P1227" i="1"/>
  <c r="Q1227" i="1" s="1"/>
  <c r="O1239" i="1"/>
  <c r="P1237" i="1"/>
  <c r="P1222" i="1"/>
  <c r="Q1222" i="1" s="1"/>
  <c r="O1234" i="1"/>
  <c r="P1239" i="1"/>
  <c r="O1171" i="1"/>
  <c r="Q1171" i="1" s="1"/>
  <c r="O1197" i="1"/>
  <c r="O1210" i="1"/>
  <c r="O1212" i="1"/>
  <c r="Q1212" i="1" s="1"/>
  <c r="O1173" i="1"/>
  <c r="Q1173" i="1" s="1"/>
  <c r="P1181" i="1"/>
  <c r="O1217" i="1"/>
  <c r="P1224" i="1"/>
  <c r="Q1224" i="1" s="1"/>
  <c r="V1224" i="1" s="1"/>
  <c r="O1231" i="1"/>
  <c r="O1233" i="1"/>
  <c r="P1233" i="1"/>
  <c r="Q1233" i="1" s="1"/>
  <c r="O1226" i="1"/>
  <c r="P1226" i="1"/>
  <c r="O1224" i="1"/>
  <c r="P1220" i="1"/>
  <c r="O1208" i="1"/>
  <c r="Q1208" i="1" s="1"/>
  <c r="P1206" i="1"/>
  <c r="O1184" i="1"/>
  <c r="O1192" i="1"/>
  <c r="P1175" i="1"/>
  <c r="O1169" i="1"/>
  <c r="P1188" i="1"/>
  <c r="O1144" i="1"/>
  <c r="O1146" i="1"/>
  <c r="P1163" i="1"/>
  <c r="O1177" i="1"/>
  <c r="P1126" i="1"/>
  <c r="P1134" i="1"/>
  <c r="Q1134" i="1" s="1"/>
  <c r="O1156" i="1"/>
  <c r="O1160" i="1"/>
  <c r="P1168" i="1"/>
  <c r="Q1168" i="1" s="1"/>
  <c r="P1170" i="1"/>
  <c r="O1189" i="1"/>
  <c r="O1193" i="1"/>
  <c r="P1174" i="1"/>
  <c r="P1176" i="1"/>
  <c r="P1178" i="1"/>
  <c r="P1189" i="1"/>
  <c r="O1159" i="1"/>
  <c r="O1174" i="1"/>
  <c r="O1180" i="1"/>
  <c r="P1131" i="1"/>
  <c r="P1133" i="1"/>
  <c r="O1147" i="1"/>
  <c r="O1151" i="1"/>
  <c r="P1190" i="1"/>
  <c r="Q1190" i="1" s="1"/>
  <c r="O1168" i="1"/>
  <c r="Q1172" i="1"/>
  <c r="O1179" i="1"/>
  <c r="O1186" i="1"/>
  <c r="O1170" i="1"/>
  <c r="O1176" i="1"/>
  <c r="O1181" i="1"/>
  <c r="Q1181" i="1" s="1"/>
  <c r="P1184" i="1"/>
  <c r="P1193" i="1"/>
  <c r="O1116" i="1"/>
  <c r="P1179" i="1"/>
  <c r="Q1179" i="1" s="1"/>
  <c r="P1186" i="1"/>
  <c r="O1188" i="1"/>
  <c r="P1195" i="1"/>
  <c r="Q1195" i="1" s="1"/>
  <c r="P1197" i="1"/>
  <c r="Q1197" i="1" s="1"/>
  <c r="O1154" i="1"/>
  <c r="O1194" i="1"/>
  <c r="O1135" i="1"/>
  <c r="O1137" i="1"/>
  <c r="O1167" i="1"/>
  <c r="O1175" i="1"/>
  <c r="P1192" i="1"/>
  <c r="O1196" i="1"/>
  <c r="P1124" i="1"/>
  <c r="P1183" i="1"/>
  <c r="Q1183" i="1" s="1"/>
  <c r="V1183" i="1" s="1"/>
  <c r="P1194" i="1"/>
  <c r="P1165" i="1"/>
  <c r="P1167" i="1"/>
  <c r="Q1167" i="1" s="1"/>
  <c r="V1167" i="1" s="1"/>
  <c r="P1185" i="1"/>
  <c r="Q1185" i="1" s="1"/>
  <c r="P1196" i="1"/>
  <c r="P1199" i="1"/>
  <c r="P1180" i="1"/>
  <c r="O1198" i="1"/>
  <c r="Q1198" i="1" s="1"/>
  <c r="V1198" i="1" s="1"/>
  <c r="O1191" i="1"/>
  <c r="P1191" i="1"/>
  <c r="P1169" i="1"/>
  <c r="O1149" i="1"/>
  <c r="O1136" i="1"/>
  <c r="O1153" i="1"/>
  <c r="O1155" i="1"/>
  <c r="Q1160" i="1"/>
  <c r="O1162" i="1"/>
  <c r="P1147" i="1"/>
  <c r="P1151" i="1"/>
  <c r="Q1151" i="1" s="1"/>
  <c r="V1151" i="1" s="1"/>
  <c r="P1082" i="1"/>
  <c r="O1104" i="1"/>
  <c r="P1136" i="1"/>
  <c r="P1162" i="1"/>
  <c r="P834" i="1"/>
  <c r="P1116" i="1"/>
  <c r="O1152" i="1"/>
  <c r="P1159" i="1"/>
  <c r="P1101" i="1"/>
  <c r="P1144" i="1"/>
  <c r="O1148" i="1"/>
  <c r="O1161" i="1"/>
  <c r="O1166" i="1"/>
  <c r="O1158" i="1"/>
  <c r="P1164" i="1"/>
  <c r="P987" i="1"/>
  <c r="Q987" i="1" s="1"/>
  <c r="V987" i="1" s="1"/>
  <c r="O1103" i="1"/>
  <c r="P1111" i="1"/>
  <c r="Q1111" i="1" s="1"/>
  <c r="V1111" i="1" s="1"/>
  <c r="O1143" i="1"/>
  <c r="P1161" i="1"/>
  <c r="Q1161" i="1" s="1"/>
  <c r="V1161" i="1" s="1"/>
  <c r="P1166" i="1"/>
  <c r="O983" i="1"/>
  <c r="P1069" i="1"/>
  <c r="P1135" i="1"/>
  <c r="P1137" i="1"/>
  <c r="P1158" i="1"/>
  <c r="O1113" i="1"/>
  <c r="O1140" i="1"/>
  <c r="O1142" i="1"/>
  <c r="P1154" i="1"/>
  <c r="P1140" i="1"/>
  <c r="P1142" i="1"/>
  <c r="P1149" i="1"/>
  <c r="P1156" i="1"/>
  <c r="O1013" i="1"/>
  <c r="O1029" i="1"/>
  <c r="O1100" i="1"/>
  <c r="P1104" i="1"/>
  <c r="Q1104" i="1" s="1"/>
  <c r="P1114" i="1"/>
  <c r="P1110" i="1"/>
  <c r="P1084" i="1"/>
  <c r="P1086" i="1"/>
  <c r="P1088" i="1"/>
  <c r="P1127" i="1"/>
  <c r="P1129" i="1"/>
  <c r="O1139" i="1"/>
  <c r="P1146" i="1"/>
  <c r="P1096" i="1"/>
  <c r="P1098" i="1"/>
  <c r="P1102" i="1"/>
  <c r="O1120" i="1"/>
  <c r="O1141" i="1"/>
  <c r="P1153" i="1"/>
  <c r="P1155" i="1"/>
  <c r="O1157" i="1"/>
  <c r="O1081" i="1"/>
  <c r="P1093" i="1"/>
  <c r="P1132" i="1"/>
  <c r="P1139" i="1"/>
  <c r="P1017" i="1"/>
  <c r="P1068" i="1"/>
  <c r="O1124" i="1"/>
  <c r="O1126" i="1"/>
  <c r="P1141" i="1"/>
  <c r="Q1141" i="1" s="1"/>
  <c r="O1145" i="1"/>
  <c r="P1157" i="1"/>
  <c r="P1105" i="1"/>
  <c r="Q1105" i="1" s="1"/>
  <c r="P1118" i="1"/>
  <c r="P1120" i="1"/>
  <c r="P1143" i="1"/>
  <c r="Q1152" i="1"/>
  <c r="V1152" i="1" s="1"/>
  <c r="P1145" i="1"/>
  <c r="Q1145" i="1" s="1"/>
  <c r="V1145" i="1" s="1"/>
  <c r="O1138" i="1"/>
  <c r="P1138" i="1"/>
  <c r="Q1138" i="1" s="1"/>
  <c r="O1108" i="1"/>
  <c r="O1110" i="1"/>
  <c r="O1005" i="1"/>
  <c r="P1074" i="1"/>
  <c r="O1091" i="1"/>
  <c r="O1115" i="1"/>
  <c r="O1128" i="1"/>
  <c r="O1130" i="1"/>
  <c r="P1113" i="1"/>
  <c r="O1053" i="1"/>
  <c r="O1059" i="1"/>
  <c r="O1099" i="1"/>
  <c r="P1115" i="1"/>
  <c r="Q1115" i="1" s="1"/>
  <c r="V1115" i="1" s="1"/>
  <c r="O1117" i="1"/>
  <c r="P1128" i="1"/>
  <c r="P1130" i="1"/>
  <c r="O1132" i="1"/>
  <c r="O1071" i="1"/>
  <c r="P1089" i="1"/>
  <c r="P1043" i="1"/>
  <c r="P1061" i="1"/>
  <c r="P1065" i="1"/>
  <c r="P1078" i="1"/>
  <c r="O1082" i="1"/>
  <c r="Q1082" i="1" s="1"/>
  <c r="V1082" i="1" s="1"/>
  <c r="P1117" i="1"/>
  <c r="O1041" i="1"/>
  <c r="O1088" i="1"/>
  <c r="O1111" i="1"/>
  <c r="O1114" i="1"/>
  <c r="P1119" i="1"/>
  <c r="Q1119" i="1" s="1"/>
  <c r="V1119" i="1" s="1"/>
  <c r="O1123" i="1"/>
  <c r="O1125" i="1"/>
  <c r="O1090" i="1"/>
  <c r="P1100" i="1"/>
  <c r="P1109" i="1"/>
  <c r="P1121" i="1"/>
  <c r="O1127" i="1"/>
  <c r="O1129" i="1"/>
  <c r="O1131" i="1"/>
  <c r="Q1131" i="1" s="1"/>
  <c r="P1125" i="1"/>
  <c r="O766" i="1"/>
  <c r="O1072" i="1"/>
  <c r="O1077" i="1"/>
  <c r="O1133" i="1"/>
  <c r="P1123" i="1"/>
  <c r="P1122" i="1"/>
  <c r="O1122" i="1"/>
  <c r="O1121" i="1"/>
  <c r="O1118" i="1"/>
  <c r="P1112" i="1"/>
  <c r="O1112" i="1"/>
  <c r="P1099" i="1"/>
  <c r="O1101" i="1"/>
  <c r="O1106" i="1"/>
  <c r="P1080" i="1"/>
  <c r="O792" i="1"/>
  <c r="P997" i="1"/>
  <c r="O1060" i="1"/>
  <c r="O1064" i="1"/>
  <c r="P1092" i="1"/>
  <c r="P1106" i="1"/>
  <c r="P1094" i="1"/>
  <c r="P1108" i="1"/>
  <c r="Q1108" i="1" s="1"/>
  <c r="V1108" i="1" s="1"/>
  <c r="O1012" i="1"/>
  <c r="O1026" i="1"/>
  <c r="O1086" i="1"/>
  <c r="O1096" i="1"/>
  <c r="O1098" i="1"/>
  <c r="P1062" i="1"/>
  <c r="Q1062" i="1" s="1"/>
  <c r="V1062" i="1" s="1"/>
  <c r="P1103" i="1"/>
  <c r="Q1103" i="1" s="1"/>
  <c r="V1103" i="1" s="1"/>
  <c r="O1105" i="1"/>
  <c r="O973" i="1"/>
  <c r="P1076" i="1"/>
  <c r="O1107" i="1"/>
  <c r="O920" i="1"/>
  <c r="O936" i="1"/>
  <c r="O938" i="1"/>
  <c r="O1076" i="1"/>
  <c r="O1093" i="1"/>
  <c r="P1095" i="1"/>
  <c r="O1102" i="1"/>
  <c r="O1109" i="1"/>
  <c r="P1107" i="1"/>
  <c r="Q1107" i="1" s="1"/>
  <c r="V1107" i="1" s="1"/>
  <c r="P966" i="1"/>
  <c r="O1075" i="1"/>
  <c r="O1085" i="1"/>
  <c r="P1083" i="1"/>
  <c r="O1087" i="1"/>
  <c r="P1097" i="1"/>
  <c r="O1097" i="1"/>
  <c r="O1045" i="1"/>
  <c r="O1080" i="1"/>
  <c r="O1083" i="1"/>
  <c r="O870" i="1"/>
  <c r="O992" i="1"/>
  <c r="O1003" i="1"/>
  <c r="P1005" i="1"/>
  <c r="O1010" i="1"/>
  <c r="P1041" i="1"/>
  <c r="O1054" i="1"/>
  <c r="O1058" i="1"/>
  <c r="O1028" i="1"/>
  <c r="P1032" i="1"/>
  <c r="P1091" i="1"/>
  <c r="O853" i="1"/>
  <c r="O975" i="1"/>
  <c r="O977" i="1"/>
  <c r="O981" i="1"/>
  <c r="P1026" i="1"/>
  <c r="O1034" i="1"/>
  <c r="O1038" i="1"/>
  <c r="P1054" i="1"/>
  <c r="P1056" i="1"/>
  <c r="O1068" i="1"/>
  <c r="Q1068" i="1" s="1"/>
  <c r="P1085" i="1"/>
  <c r="O799" i="1"/>
  <c r="O1000" i="1"/>
  <c r="O1070" i="1"/>
  <c r="P1077" i="1"/>
  <c r="O1079" i="1"/>
  <c r="O1095" i="1"/>
  <c r="O807" i="1"/>
  <c r="O809" i="1"/>
  <c r="O1011" i="1"/>
  <c r="P1079" i="1"/>
  <c r="Q1079" i="1" s="1"/>
  <c r="O1084" i="1"/>
  <c r="P1087" i="1"/>
  <c r="O1092" i="1"/>
  <c r="P850" i="1"/>
  <c r="P852" i="1"/>
  <c r="O963" i="1"/>
  <c r="P978" i="1"/>
  <c r="P980" i="1"/>
  <c r="P1033" i="1"/>
  <c r="P1063" i="1"/>
  <c r="P1072" i="1"/>
  <c r="P898" i="1"/>
  <c r="O937" i="1"/>
  <c r="O997" i="1"/>
  <c r="O1035" i="1"/>
  <c r="O1037" i="1"/>
  <c r="O1039" i="1"/>
  <c r="O1043" i="1"/>
  <c r="Q1043" i="1" s="1"/>
  <c r="O1063" i="1"/>
  <c r="O1078" i="1"/>
  <c r="P1081" i="1"/>
  <c r="O1094" i="1"/>
  <c r="P1090" i="1"/>
  <c r="Q1090" i="1" s="1"/>
  <c r="V1090" i="1" s="1"/>
  <c r="O1089" i="1"/>
  <c r="P992" i="1"/>
  <c r="P1003" i="1"/>
  <c r="O1047" i="1"/>
  <c r="O1049" i="1"/>
  <c r="P1059" i="1"/>
  <c r="Q1059" i="1" s="1"/>
  <c r="P1070" i="1"/>
  <c r="P841" i="1"/>
  <c r="P843" i="1"/>
  <c r="Q843" i="1" s="1"/>
  <c r="P1012" i="1"/>
  <c r="Q1012" i="1" s="1"/>
  <c r="O1056" i="1"/>
  <c r="O1065" i="1"/>
  <c r="O1069" i="1"/>
  <c r="O959" i="1"/>
  <c r="O1021" i="1"/>
  <c r="P1023" i="1"/>
  <c r="P1042" i="1"/>
  <c r="P972" i="1"/>
  <c r="P989" i="1"/>
  <c r="P991" i="1"/>
  <c r="O1016" i="1"/>
  <c r="P1018" i="1"/>
  <c r="O1042" i="1"/>
  <c r="P1052" i="1"/>
  <c r="P1014" i="1"/>
  <c r="P1021" i="1"/>
  <c r="P1030" i="1"/>
  <c r="O1073" i="1"/>
  <c r="O974" i="1"/>
  <c r="P988" i="1"/>
  <c r="P990" i="1"/>
  <c r="P999" i="1"/>
  <c r="O1006" i="1"/>
  <c r="P1016" i="1"/>
  <c r="O1018" i="1"/>
  <c r="O1044" i="1"/>
  <c r="P1055" i="1"/>
  <c r="P1058" i="1"/>
  <c r="O1062" i="1"/>
  <c r="P1071" i="1"/>
  <c r="O986" i="1"/>
  <c r="O1055" i="1"/>
  <c r="P1060" i="1"/>
  <c r="Q1060" i="1" s="1"/>
  <c r="P1073" i="1"/>
  <c r="O1057" i="1"/>
  <c r="P1075" i="1"/>
  <c r="O845" i="1"/>
  <c r="P979" i="1"/>
  <c r="P981" i="1"/>
  <c r="O994" i="1"/>
  <c r="P1049" i="1"/>
  <c r="P1057" i="1"/>
  <c r="O1061" i="1"/>
  <c r="Q1061" i="1" s="1"/>
  <c r="O1066" i="1"/>
  <c r="O1074" i="1"/>
  <c r="Q1074" i="1" s="1"/>
  <c r="O1067" i="1"/>
  <c r="P1067" i="1"/>
  <c r="P1066" i="1"/>
  <c r="Q1066" i="1" s="1"/>
  <c r="V1066" i="1" s="1"/>
  <c r="P1064" i="1"/>
  <c r="O970" i="1"/>
  <c r="O1050" i="1"/>
  <c r="O834" i="1"/>
  <c r="Q834" i="1" s="1"/>
  <c r="V834" i="1" s="1"/>
  <c r="O836" i="1"/>
  <c r="P890" i="1"/>
  <c r="P910" i="1"/>
  <c r="P959" i="1"/>
  <c r="P975" i="1"/>
  <c r="O991" i="1"/>
  <c r="O1014" i="1"/>
  <c r="O1019" i="1"/>
  <c r="P1034" i="1"/>
  <c r="P1036" i="1"/>
  <c r="P1038" i="1"/>
  <c r="P1050" i="1"/>
  <c r="O944" i="1"/>
  <c r="P956" i="1"/>
  <c r="P977" i="1"/>
  <c r="P1031" i="1"/>
  <c r="P1040" i="1"/>
  <c r="P1045" i="1"/>
  <c r="P1019" i="1"/>
  <c r="P578" i="1"/>
  <c r="O864" i="1"/>
  <c r="O925" i="1"/>
  <c r="O967" i="1"/>
  <c r="P1011" i="1"/>
  <c r="Q1011" i="1" s="1"/>
  <c r="V1011" i="1" s="1"/>
  <c r="P1024" i="1"/>
  <c r="P1047" i="1"/>
  <c r="O1023" i="1"/>
  <c r="P1029" i="1"/>
  <c r="Q1029" i="1" s="1"/>
  <c r="O978" i="1"/>
  <c r="O982" i="1"/>
  <c r="P1051" i="1"/>
  <c r="P1053" i="1"/>
  <c r="P887" i="1"/>
  <c r="Q887" i="1" s="1"/>
  <c r="V887" i="1" s="1"/>
  <c r="P945" i="1"/>
  <c r="P947" i="1"/>
  <c r="P973" i="1"/>
  <c r="O990" i="1"/>
  <c r="P1035" i="1"/>
  <c r="Q1035" i="1" s="1"/>
  <c r="P1037" i="1"/>
  <c r="O1046" i="1"/>
  <c r="P942" i="1"/>
  <c r="O943" i="1"/>
  <c r="O947" i="1"/>
  <c r="O955" i="1"/>
  <c r="O964" i="1"/>
  <c r="P982" i="1"/>
  <c r="Q982" i="1" s="1"/>
  <c r="P1000" i="1"/>
  <c r="O1002" i="1"/>
  <c r="P1009" i="1"/>
  <c r="P1010" i="1"/>
  <c r="P1013" i="1"/>
  <c r="Q1013" i="1" s="1"/>
  <c r="O1015" i="1"/>
  <c r="O1020" i="1"/>
  <c r="P1039" i="1"/>
  <c r="P1044" i="1"/>
  <c r="O1048" i="1"/>
  <c r="P962" i="1"/>
  <c r="P995" i="1"/>
  <c r="P1046" i="1"/>
  <c r="O863" i="1"/>
  <c r="O867" i="1"/>
  <c r="P1015" i="1"/>
  <c r="O1017" i="1"/>
  <c r="Q1017" i="1" s="1"/>
  <c r="P1020" i="1"/>
  <c r="O1032" i="1"/>
  <c r="P1048" i="1"/>
  <c r="O1052" i="1"/>
  <c r="Q1052" i="1"/>
  <c r="V1052" i="1" s="1"/>
  <c r="O1051" i="1"/>
  <c r="O1040" i="1"/>
  <c r="O1036" i="1"/>
  <c r="O1033" i="1"/>
  <c r="O1031" i="1"/>
  <c r="O1030" i="1"/>
  <c r="P1028" i="1"/>
  <c r="Q1028" i="1" s="1"/>
  <c r="V1028" i="1" s="1"/>
  <c r="P1027" i="1"/>
  <c r="O1027" i="1"/>
  <c r="P1025" i="1"/>
  <c r="O1025" i="1"/>
  <c r="P1022" i="1"/>
  <c r="O1022" i="1"/>
  <c r="O979" i="1"/>
  <c r="Q979" i="1" s="1"/>
  <c r="O984" i="1"/>
  <c r="P932" i="1"/>
  <c r="Q932" i="1" s="1"/>
  <c r="O940" i="1"/>
  <c r="O945" i="1"/>
  <c r="O951" i="1"/>
  <c r="O953" i="1"/>
  <c r="Q1005" i="1"/>
  <c r="O971" i="1"/>
  <c r="O976" i="1"/>
  <c r="P984" i="1"/>
  <c r="Q984" i="1" s="1"/>
  <c r="V984" i="1" s="1"/>
  <c r="O988" i="1"/>
  <c r="O840" i="1"/>
  <c r="P936" i="1"/>
  <c r="P943" i="1"/>
  <c r="P951" i="1"/>
  <c r="P953" i="1"/>
  <c r="P955" i="1"/>
  <c r="P957" i="1"/>
  <c r="P964" i="1"/>
  <c r="Q964" i="1" s="1"/>
  <c r="V964" i="1" s="1"/>
  <c r="P986" i="1"/>
  <c r="P1002" i="1"/>
  <c r="Q1002" i="1" s="1"/>
  <c r="O1007" i="1"/>
  <c r="P971" i="1"/>
  <c r="P974" i="1"/>
  <c r="P976" i="1"/>
  <c r="Q976" i="1" s="1"/>
  <c r="V976" i="1" s="1"/>
  <c r="P994" i="1"/>
  <c r="O996" i="1"/>
  <c r="O1004" i="1"/>
  <c r="P1007" i="1"/>
  <c r="O1009" i="1"/>
  <c r="O935" i="1"/>
  <c r="O985" i="1"/>
  <c r="O993" i="1"/>
  <c r="P996" i="1"/>
  <c r="O998" i="1"/>
  <c r="P1004" i="1"/>
  <c r="O946" i="1"/>
  <c r="O948" i="1"/>
  <c r="O952" i="1"/>
  <c r="O965" i="1"/>
  <c r="O980" i="1"/>
  <c r="O987" i="1"/>
  <c r="O956" i="1"/>
  <c r="P983" i="1"/>
  <c r="P985" i="1"/>
  <c r="P993" i="1"/>
  <c r="P998" i="1"/>
  <c r="P937" i="1"/>
  <c r="P946" i="1"/>
  <c r="P948" i="1"/>
  <c r="P950" i="1"/>
  <c r="P952" i="1"/>
  <c r="O972" i="1"/>
  <c r="Q972" i="1" s="1"/>
  <c r="V972" i="1" s="1"/>
  <c r="O989" i="1"/>
  <c r="O995" i="1"/>
  <c r="P1006" i="1"/>
  <c r="Q1006" i="1" s="1"/>
  <c r="O1008" i="1"/>
  <c r="P1008" i="1"/>
  <c r="O1001" i="1"/>
  <c r="P1001" i="1"/>
  <c r="Q1001" i="1" s="1"/>
  <c r="V1001" i="1" s="1"/>
  <c r="Q997" i="1"/>
  <c r="P926" i="1"/>
  <c r="P969" i="1"/>
  <c r="P961" i="1"/>
  <c r="P935" i="1"/>
  <c r="O939" i="1"/>
  <c r="O941" i="1"/>
  <c r="O910" i="1"/>
  <c r="P912" i="1"/>
  <c r="P939" i="1"/>
  <c r="Q939" i="1" s="1"/>
  <c r="V939" i="1" s="1"/>
  <c r="P941" i="1"/>
  <c r="P963" i="1"/>
  <c r="P968" i="1"/>
  <c r="Q968" i="1" s="1"/>
  <c r="P884" i="1"/>
  <c r="Q884" i="1" s="1"/>
  <c r="V884" i="1" s="1"/>
  <c r="O962" i="1"/>
  <c r="P895" i="1"/>
  <c r="Q895" i="1" s="1"/>
  <c r="V895" i="1" s="1"/>
  <c r="P944" i="1"/>
  <c r="O954" i="1"/>
  <c r="O957" i="1"/>
  <c r="P965" i="1"/>
  <c r="P970" i="1"/>
  <c r="P808" i="1"/>
  <c r="Q808" i="1" s="1"/>
  <c r="O891" i="1"/>
  <c r="P919" i="1"/>
  <c r="Q919" i="1" s="1"/>
  <c r="V919" i="1" s="1"/>
  <c r="P938" i="1"/>
  <c r="Q938" i="1" s="1"/>
  <c r="P940" i="1"/>
  <c r="Q940" i="1" s="1"/>
  <c r="V940" i="1" s="1"/>
  <c r="P967" i="1"/>
  <c r="O969" i="1"/>
  <c r="O968" i="1"/>
  <c r="O966" i="1"/>
  <c r="O961" i="1"/>
  <c r="P960" i="1"/>
  <c r="O960" i="1"/>
  <c r="P958" i="1"/>
  <c r="O958" i="1"/>
  <c r="P954" i="1"/>
  <c r="O950" i="1"/>
  <c r="O949" i="1"/>
  <c r="P949" i="1"/>
  <c r="O942" i="1"/>
  <c r="O883" i="1"/>
  <c r="P861" i="1"/>
  <c r="O878" i="1"/>
  <c r="O915" i="1"/>
  <c r="O917" i="1"/>
  <c r="P920" i="1"/>
  <c r="Q920" i="1" s="1"/>
  <c r="V920" i="1" s="1"/>
  <c r="P883" i="1"/>
  <c r="O926" i="1"/>
  <c r="P838" i="1"/>
  <c r="P857" i="1"/>
  <c r="O896" i="1"/>
  <c r="P913" i="1"/>
  <c r="P917" i="1"/>
  <c r="O900" i="1"/>
  <c r="O902" i="1"/>
  <c r="O904" i="1"/>
  <c r="P764" i="1"/>
  <c r="P826" i="1"/>
  <c r="O890" i="1"/>
  <c r="Q890" i="1" s="1"/>
  <c r="O934" i="1"/>
  <c r="P892" i="1"/>
  <c r="P894" i="1"/>
  <c r="O832" i="1"/>
  <c r="O833" i="1"/>
  <c r="P839" i="1"/>
  <c r="O895" i="1"/>
  <c r="P907" i="1"/>
  <c r="P914" i="1"/>
  <c r="P840" i="1"/>
  <c r="P842" i="1"/>
  <c r="P844" i="1"/>
  <c r="P863" i="1"/>
  <c r="P869" i="1"/>
  <c r="Q869" i="1" s="1"/>
  <c r="V869" i="1" s="1"/>
  <c r="P922" i="1"/>
  <c r="Q922" i="1" s="1"/>
  <c r="P924" i="1"/>
  <c r="O907" i="1"/>
  <c r="P931" i="1"/>
  <c r="O839" i="1"/>
  <c r="P795" i="1"/>
  <c r="P829" i="1"/>
  <c r="P870" i="1"/>
  <c r="Q870" i="1" s="1"/>
  <c r="O909" i="1"/>
  <c r="P877" i="1"/>
  <c r="V843" i="1"/>
  <c r="P923" i="1"/>
  <c r="O932" i="1"/>
  <c r="P859" i="1"/>
  <c r="P885" i="1"/>
  <c r="P906" i="1"/>
  <c r="P916" i="1"/>
  <c r="P934" i="1"/>
  <c r="O830" i="1"/>
  <c r="O846" i="1"/>
  <c r="O848" i="1"/>
  <c r="O893" i="1"/>
  <c r="P908" i="1"/>
  <c r="O916" i="1"/>
  <c r="P933" i="1"/>
  <c r="O933" i="1"/>
  <c r="O931" i="1"/>
  <c r="P930" i="1"/>
  <c r="O930" i="1"/>
  <c r="O852" i="1"/>
  <c r="Q852" i="1" s="1"/>
  <c r="O880" i="1"/>
  <c r="O885" i="1"/>
  <c r="O887" i="1"/>
  <c r="O898" i="1"/>
  <c r="O914" i="1"/>
  <c r="P490" i="1"/>
  <c r="P496" i="1"/>
  <c r="P498" i="1"/>
  <c r="O701" i="1"/>
  <c r="O774" i="1"/>
  <c r="P811" i="1"/>
  <c r="O827" i="1"/>
  <c r="P833" i="1"/>
  <c r="Q833" i="1" s="1"/>
  <c r="O837" i="1"/>
  <c r="O889" i="1"/>
  <c r="O841" i="1"/>
  <c r="Q841" i="1" s="1"/>
  <c r="O906" i="1"/>
  <c r="O911" i="1"/>
  <c r="O923" i="1"/>
  <c r="O820" i="1"/>
  <c r="O849" i="1"/>
  <c r="O877" i="1"/>
  <c r="P900" i="1"/>
  <c r="Q900" i="1" s="1"/>
  <c r="P902" i="1"/>
  <c r="P891" i="1"/>
  <c r="P904" i="1"/>
  <c r="O908" i="1"/>
  <c r="O913" i="1"/>
  <c r="O851" i="1"/>
  <c r="P855" i="1"/>
  <c r="P860" i="1"/>
  <c r="P875" i="1"/>
  <c r="O886" i="1"/>
  <c r="P893" i="1"/>
  <c r="O897" i="1"/>
  <c r="P918" i="1"/>
  <c r="P925" i="1"/>
  <c r="O927" i="1"/>
  <c r="O929" i="1"/>
  <c r="P872" i="1"/>
  <c r="O812" i="1"/>
  <c r="P851" i="1"/>
  <c r="P886" i="1"/>
  <c r="P897" i="1"/>
  <c r="O903" i="1"/>
  <c r="P927" i="1"/>
  <c r="P929" i="1"/>
  <c r="Q929" i="1" s="1"/>
  <c r="V929" i="1" s="1"/>
  <c r="O861" i="1"/>
  <c r="O892" i="1"/>
  <c r="O905" i="1"/>
  <c r="P915" i="1"/>
  <c r="O922" i="1"/>
  <c r="P753" i="1"/>
  <c r="O850" i="1"/>
  <c r="Q850" i="1" s="1"/>
  <c r="P853" i="1"/>
  <c r="Q853" i="1" s="1"/>
  <c r="P865" i="1"/>
  <c r="O894" i="1"/>
  <c r="P901" i="1"/>
  <c r="P903" i="1"/>
  <c r="O912" i="1"/>
  <c r="O919" i="1"/>
  <c r="O928" i="1"/>
  <c r="P928" i="1"/>
  <c r="O924" i="1"/>
  <c r="O921" i="1"/>
  <c r="P921" i="1"/>
  <c r="Q921" i="1" s="1"/>
  <c r="O918" i="1"/>
  <c r="P911" i="1"/>
  <c r="P909" i="1"/>
  <c r="P905" i="1"/>
  <c r="O901" i="1"/>
  <c r="O899" i="1"/>
  <c r="P899" i="1"/>
  <c r="P896" i="1"/>
  <c r="P889" i="1"/>
  <c r="O888" i="1"/>
  <c r="P888" i="1"/>
  <c r="O884" i="1"/>
  <c r="O742" i="1"/>
  <c r="O744" i="1"/>
  <c r="O748" i="1"/>
  <c r="O872" i="1"/>
  <c r="O881" i="1"/>
  <c r="O757" i="1"/>
  <c r="O769" i="1"/>
  <c r="P801" i="1"/>
  <c r="O817" i="1"/>
  <c r="O838" i="1"/>
  <c r="O847" i="1"/>
  <c r="O856" i="1"/>
  <c r="O865" i="1"/>
  <c r="P879" i="1"/>
  <c r="P836" i="1"/>
  <c r="O874" i="1"/>
  <c r="O876" i="1"/>
  <c r="P881" i="1"/>
  <c r="O676" i="1"/>
  <c r="P772" i="1"/>
  <c r="O776" i="1"/>
  <c r="O778" i="1"/>
  <c r="O780" i="1"/>
  <c r="O803" i="1"/>
  <c r="O805" i="1"/>
  <c r="P825" i="1"/>
  <c r="P835" i="1"/>
  <c r="Q835" i="1" s="1"/>
  <c r="V835" i="1" s="1"/>
  <c r="P847" i="1"/>
  <c r="P856" i="1"/>
  <c r="O860" i="1"/>
  <c r="P862" i="1"/>
  <c r="O733" i="1"/>
  <c r="P774" i="1"/>
  <c r="O844" i="1"/>
  <c r="P849" i="1"/>
  <c r="P874" i="1"/>
  <c r="P876" i="1"/>
  <c r="Q876" i="1" s="1"/>
  <c r="V876" i="1" s="1"/>
  <c r="P776" i="1"/>
  <c r="P778" i="1"/>
  <c r="P780" i="1"/>
  <c r="P832" i="1"/>
  <c r="O842" i="1"/>
  <c r="P867" i="1"/>
  <c r="Q867" i="1" s="1"/>
  <c r="O811" i="1"/>
  <c r="O818" i="1"/>
  <c r="O855" i="1"/>
  <c r="O871" i="1"/>
  <c r="P878" i="1"/>
  <c r="O882" i="1"/>
  <c r="P800" i="1"/>
  <c r="P802" i="1"/>
  <c r="P880" i="1"/>
  <c r="O822" i="1"/>
  <c r="O857" i="1"/>
  <c r="O866" i="1"/>
  <c r="O875" i="1"/>
  <c r="P828" i="1"/>
  <c r="P846" i="1"/>
  <c r="P848" i="1"/>
  <c r="Q848" i="1" s="1"/>
  <c r="O859" i="1"/>
  <c r="P864" i="1"/>
  <c r="O868" i="1"/>
  <c r="P873" i="1"/>
  <c r="Q873" i="1" s="1"/>
  <c r="V873" i="1" s="1"/>
  <c r="P882" i="1"/>
  <c r="Q882" i="1" s="1"/>
  <c r="P866" i="1"/>
  <c r="O879" i="1"/>
  <c r="O873" i="1"/>
  <c r="P871" i="1"/>
  <c r="O869" i="1"/>
  <c r="P868" i="1"/>
  <c r="O862" i="1"/>
  <c r="P858" i="1"/>
  <c r="Q858" i="1" s="1"/>
  <c r="O858" i="1"/>
  <c r="O854" i="1"/>
  <c r="P854" i="1"/>
  <c r="P845" i="1"/>
  <c r="Q845" i="1" s="1"/>
  <c r="O843" i="1"/>
  <c r="P837" i="1"/>
  <c r="O835" i="1"/>
  <c r="P831" i="1"/>
  <c r="Q831" i="1" s="1"/>
  <c r="V831" i="1" s="1"/>
  <c r="O831" i="1"/>
  <c r="O797" i="1"/>
  <c r="O810" i="1"/>
  <c r="O713" i="1"/>
  <c r="O754" i="1"/>
  <c r="O758" i="1"/>
  <c r="O760" i="1"/>
  <c r="O801" i="1"/>
  <c r="O824" i="1"/>
  <c r="P738" i="1"/>
  <c r="O770" i="1"/>
  <c r="P805" i="1"/>
  <c r="P726" i="1"/>
  <c r="P754" i="1"/>
  <c r="P760" i="1"/>
  <c r="P756" i="1"/>
  <c r="O828" i="1"/>
  <c r="P814" i="1"/>
  <c r="P816" i="1"/>
  <c r="Q816" i="1" s="1"/>
  <c r="O751" i="1"/>
  <c r="P763" i="1"/>
  <c r="P767" i="1"/>
  <c r="P769" i="1"/>
  <c r="O796" i="1"/>
  <c r="O798" i="1"/>
  <c r="O802" i="1"/>
  <c r="P803" i="1"/>
  <c r="P819" i="1"/>
  <c r="P686" i="1"/>
  <c r="P731" i="1"/>
  <c r="P818" i="1"/>
  <c r="P739" i="1"/>
  <c r="P796" i="1"/>
  <c r="Q796" i="1" s="1"/>
  <c r="P798" i="1"/>
  <c r="Q798" i="1" s="1"/>
  <c r="P804" i="1"/>
  <c r="P821" i="1"/>
  <c r="O825" i="1"/>
  <c r="P827" i="1"/>
  <c r="P784" i="1"/>
  <c r="P793" i="1"/>
  <c r="O784" i="1"/>
  <c r="O793" i="1"/>
  <c r="O795" i="1"/>
  <c r="O829" i="1"/>
  <c r="P554" i="1"/>
  <c r="Q554" i="1" s="1"/>
  <c r="V554" i="1" s="1"/>
  <c r="O768" i="1"/>
  <c r="O800" i="1"/>
  <c r="O821" i="1"/>
  <c r="P710" i="1"/>
  <c r="P725" i="1"/>
  <c r="P751" i="1"/>
  <c r="O673" i="1"/>
  <c r="O753" i="1"/>
  <c r="O771" i="1"/>
  <c r="O823" i="1"/>
  <c r="P744" i="1"/>
  <c r="P746" i="1"/>
  <c r="P748" i="1"/>
  <c r="P768" i="1"/>
  <c r="P770" i="1"/>
  <c r="P812" i="1"/>
  <c r="O814" i="1"/>
  <c r="O759" i="1"/>
  <c r="P823" i="1"/>
  <c r="O763" i="1"/>
  <c r="O783" i="1"/>
  <c r="O791" i="1"/>
  <c r="O804" i="1"/>
  <c r="P809" i="1"/>
  <c r="P750" i="1"/>
  <c r="P752" i="1"/>
  <c r="O767" i="1"/>
  <c r="P797" i="1"/>
  <c r="O749" i="1"/>
  <c r="P765" i="1"/>
  <c r="P783" i="1"/>
  <c r="P792" i="1"/>
  <c r="Q792" i="1" s="1"/>
  <c r="P799" i="1"/>
  <c r="Q799" i="1" s="1"/>
  <c r="O813" i="1"/>
  <c r="P820" i="1"/>
  <c r="O750" i="1"/>
  <c r="P789" i="1"/>
  <c r="P791" i="1"/>
  <c r="O815" i="1"/>
  <c r="P817" i="1"/>
  <c r="P822" i="1"/>
  <c r="P830" i="1"/>
  <c r="P813" i="1"/>
  <c r="O819" i="1"/>
  <c r="P824" i="1"/>
  <c r="Q824" i="1" s="1"/>
  <c r="V824" i="1" s="1"/>
  <c r="O826" i="1"/>
  <c r="O816" i="1"/>
  <c r="P815" i="1"/>
  <c r="P810" i="1"/>
  <c r="O808" i="1"/>
  <c r="P807" i="1"/>
  <c r="Q807" i="1" s="1"/>
  <c r="O806" i="1"/>
  <c r="P806" i="1"/>
  <c r="O794" i="1"/>
  <c r="P794" i="1"/>
  <c r="O688" i="1"/>
  <c r="P740" i="1"/>
  <c r="P758" i="1"/>
  <c r="P678" i="1"/>
  <c r="P680" i="1"/>
  <c r="P682" i="1"/>
  <c r="P742" i="1"/>
  <c r="O668" i="1"/>
  <c r="O764" i="1"/>
  <c r="O786" i="1"/>
  <c r="O788" i="1"/>
  <c r="O790" i="1"/>
  <c r="P707" i="1"/>
  <c r="P724" i="1"/>
  <c r="P729" i="1"/>
  <c r="P771" i="1"/>
  <c r="O773" i="1"/>
  <c r="O775" i="1"/>
  <c r="P786" i="1"/>
  <c r="P728" i="1"/>
  <c r="P733" i="1"/>
  <c r="O743" i="1"/>
  <c r="O752" i="1"/>
  <c r="O761" i="1"/>
  <c r="O777" i="1"/>
  <c r="O779" i="1"/>
  <c r="O781" i="1"/>
  <c r="P788" i="1"/>
  <c r="Q788" i="1" s="1"/>
  <c r="P790" i="1"/>
  <c r="O728" i="1"/>
  <c r="P735" i="1"/>
  <c r="O756" i="1"/>
  <c r="P757" i="1"/>
  <c r="P766" i="1"/>
  <c r="Q766" i="1" s="1"/>
  <c r="P773" i="1"/>
  <c r="P775" i="1"/>
  <c r="Q775" i="1" s="1"/>
  <c r="V775" i="1" s="1"/>
  <c r="O691" i="1"/>
  <c r="O695" i="1"/>
  <c r="P759" i="1"/>
  <c r="P761" i="1"/>
  <c r="Q761" i="1" s="1"/>
  <c r="P777" i="1"/>
  <c r="P779" i="1"/>
  <c r="P781" i="1"/>
  <c r="O785" i="1"/>
  <c r="O719" i="1"/>
  <c r="O732" i="1"/>
  <c r="O734" i="1"/>
  <c r="O736" i="1"/>
  <c r="P749" i="1"/>
  <c r="O765" i="1"/>
  <c r="P782" i="1"/>
  <c r="O789" i="1"/>
  <c r="O484" i="1"/>
  <c r="O545" i="1"/>
  <c r="O580" i="1"/>
  <c r="O682" i="1"/>
  <c r="O684" i="1"/>
  <c r="O746" i="1"/>
  <c r="O782" i="1"/>
  <c r="P785" i="1"/>
  <c r="P787" i="1"/>
  <c r="O787" i="1"/>
  <c r="O772" i="1"/>
  <c r="P762" i="1"/>
  <c r="O762" i="1"/>
  <c r="O755" i="1"/>
  <c r="P755" i="1"/>
  <c r="O718" i="1"/>
  <c r="O735" i="1"/>
  <c r="O722" i="1"/>
  <c r="O725" i="1"/>
  <c r="O739" i="1"/>
  <c r="P689" i="1"/>
  <c r="P693" i="1"/>
  <c r="O730" i="1"/>
  <c r="O741" i="1"/>
  <c r="O474" i="1"/>
  <c r="P663" i="1"/>
  <c r="O727" i="1"/>
  <c r="P730" i="1"/>
  <c r="P741" i="1"/>
  <c r="O745" i="1"/>
  <c r="P588" i="1"/>
  <c r="P642" i="1"/>
  <c r="P644" i="1"/>
  <c r="P662" i="1"/>
  <c r="P666" i="1"/>
  <c r="P694" i="1"/>
  <c r="P703" i="1"/>
  <c r="O724" i="1"/>
  <c r="P732" i="1"/>
  <c r="P734" i="1"/>
  <c r="O738" i="1"/>
  <c r="P743" i="1"/>
  <c r="Q743" i="1" s="1"/>
  <c r="O747" i="1"/>
  <c r="O561" i="1"/>
  <c r="P605" i="1"/>
  <c r="P745" i="1"/>
  <c r="P747" i="1"/>
  <c r="O443" i="1"/>
  <c r="P477" i="1"/>
  <c r="O675" i="1"/>
  <c r="O707" i="1"/>
  <c r="O726" i="1"/>
  <c r="O729" i="1"/>
  <c r="O731" i="1"/>
  <c r="O740" i="1"/>
  <c r="P737" i="1"/>
  <c r="O737" i="1"/>
  <c r="P736" i="1"/>
  <c r="P727" i="1"/>
  <c r="P577" i="1"/>
  <c r="O694" i="1"/>
  <c r="O710" i="1"/>
  <c r="P717" i="1"/>
  <c r="O625" i="1"/>
  <c r="O721" i="1"/>
  <c r="P672" i="1"/>
  <c r="P696" i="1"/>
  <c r="P698" i="1"/>
  <c r="P661" i="1"/>
  <c r="P712" i="1"/>
  <c r="O595" i="1"/>
  <c r="O597" i="1"/>
  <c r="P667" i="1"/>
  <c r="P673" i="1"/>
  <c r="Q673" i="1" s="1"/>
  <c r="P677" i="1"/>
  <c r="P679" i="1"/>
  <c r="P681" i="1"/>
  <c r="O685" i="1"/>
  <c r="O687" i="1"/>
  <c r="O693" i="1"/>
  <c r="O709" i="1"/>
  <c r="P714" i="1"/>
  <c r="P564" i="1"/>
  <c r="O674" i="1"/>
  <c r="P684" i="1"/>
  <c r="P687" i="1"/>
  <c r="O697" i="1"/>
  <c r="O699" i="1"/>
  <c r="P706" i="1"/>
  <c r="O720" i="1"/>
  <c r="P630" i="1"/>
  <c r="P715" i="1"/>
  <c r="O551" i="1"/>
  <c r="O634" i="1"/>
  <c r="P676" i="1"/>
  <c r="O622" i="1"/>
  <c r="O648" i="1"/>
  <c r="O656" i="1"/>
  <c r="O690" i="1"/>
  <c r="O692" i="1"/>
  <c r="O717" i="1"/>
  <c r="O702" i="1"/>
  <c r="O714" i="1"/>
  <c r="P586" i="1"/>
  <c r="P653" i="1"/>
  <c r="O586" i="1"/>
  <c r="P622" i="1"/>
  <c r="O686" i="1"/>
  <c r="O706" i="1"/>
  <c r="O716" i="1"/>
  <c r="P719" i="1"/>
  <c r="P582" i="1"/>
  <c r="P584" i="1"/>
  <c r="P671" i="1"/>
  <c r="P704" i="1"/>
  <c r="Q704" i="1" s="1"/>
  <c r="O658" i="1"/>
  <c r="O660" i="1"/>
  <c r="P675" i="1"/>
  <c r="O677" i="1"/>
  <c r="O681" i="1"/>
  <c r="P709" i="1"/>
  <c r="O711" i="1"/>
  <c r="P716" i="1"/>
  <c r="Q716" i="1" s="1"/>
  <c r="O509" i="1"/>
  <c r="O662" i="1"/>
  <c r="O683" i="1"/>
  <c r="P688" i="1"/>
  <c r="P721" i="1"/>
  <c r="P558" i="1"/>
  <c r="P560" i="1"/>
  <c r="P695" i="1"/>
  <c r="P697" i="1"/>
  <c r="P699" i="1"/>
  <c r="O703" i="1"/>
  <c r="O708" i="1"/>
  <c r="P711" i="1"/>
  <c r="P718" i="1"/>
  <c r="P723" i="1"/>
  <c r="O672" i="1"/>
  <c r="P683" i="1"/>
  <c r="P690" i="1"/>
  <c r="P713" i="1"/>
  <c r="O715" i="1"/>
  <c r="P408" i="1"/>
  <c r="Q408" i="1" s="1"/>
  <c r="P536" i="1"/>
  <c r="P674" i="1"/>
  <c r="Q674" i="1" s="1"/>
  <c r="P692" i="1"/>
  <c r="P701" i="1"/>
  <c r="Q701" i="1" s="1"/>
  <c r="P708" i="1"/>
  <c r="P705" i="1"/>
  <c r="P720" i="1"/>
  <c r="Q720" i="1" s="1"/>
  <c r="O639" i="1"/>
  <c r="O655" i="1"/>
  <c r="O678" i="1"/>
  <c r="O680" i="1"/>
  <c r="P685" i="1"/>
  <c r="O689" i="1"/>
  <c r="O696" i="1"/>
  <c r="O698" i="1"/>
  <c r="O712" i="1"/>
  <c r="O723" i="1"/>
  <c r="P722" i="1"/>
  <c r="O705" i="1"/>
  <c r="O704" i="1"/>
  <c r="P702" i="1"/>
  <c r="O700" i="1"/>
  <c r="P700" i="1"/>
  <c r="Q700" i="1" s="1"/>
  <c r="P691" i="1"/>
  <c r="O679" i="1"/>
  <c r="O671" i="1"/>
  <c r="O533" i="1"/>
  <c r="P565" i="1"/>
  <c r="P569" i="1"/>
  <c r="P573" i="1"/>
  <c r="O616" i="1"/>
  <c r="O630" i="1"/>
  <c r="O598" i="1"/>
  <c r="O601" i="1"/>
  <c r="P468" i="1"/>
  <c r="O518" i="1"/>
  <c r="P533" i="1"/>
  <c r="Q533" i="1" s="1"/>
  <c r="P535" i="1"/>
  <c r="O540" i="1"/>
  <c r="O542" i="1"/>
  <c r="O603" i="1"/>
  <c r="O605" i="1"/>
  <c r="P461" i="1"/>
  <c r="P463" i="1"/>
  <c r="O577" i="1"/>
  <c r="O579" i="1"/>
  <c r="P620" i="1"/>
  <c r="Q620" i="1" s="1"/>
  <c r="P524" i="1"/>
  <c r="O560" i="1"/>
  <c r="O615" i="1"/>
  <c r="P656" i="1"/>
  <c r="P658" i="1"/>
  <c r="P660" i="1"/>
  <c r="O458" i="1"/>
  <c r="P46" i="1"/>
  <c r="P478" i="1"/>
  <c r="P482" i="1"/>
  <c r="P486" i="1"/>
  <c r="O513" i="1"/>
  <c r="O517" i="1"/>
  <c r="O537" i="1"/>
  <c r="O539" i="1"/>
  <c r="P545" i="1"/>
  <c r="O599" i="1"/>
  <c r="P659" i="1"/>
  <c r="P664" i="1"/>
  <c r="O670" i="1"/>
  <c r="P615" i="1"/>
  <c r="P617" i="1"/>
  <c r="P649" i="1"/>
  <c r="O661" i="1"/>
  <c r="O547" i="1"/>
  <c r="P597" i="1"/>
  <c r="P599" i="1"/>
  <c r="O606" i="1"/>
  <c r="P626" i="1"/>
  <c r="P651" i="1"/>
  <c r="P670" i="1"/>
  <c r="P574" i="1"/>
  <c r="P576" i="1"/>
  <c r="P623" i="1"/>
  <c r="P637" i="1"/>
  <c r="P639" i="1"/>
  <c r="O663" i="1"/>
  <c r="O544" i="1"/>
  <c r="O641" i="1"/>
  <c r="O653" i="1"/>
  <c r="P223" i="1"/>
  <c r="O456" i="1"/>
  <c r="O526" i="1"/>
  <c r="O528" i="1"/>
  <c r="O546" i="1"/>
  <c r="O548" i="1"/>
  <c r="O565" i="1"/>
  <c r="O649" i="1"/>
  <c r="O470" i="1"/>
  <c r="O530" i="1"/>
  <c r="O567" i="1"/>
  <c r="O571" i="1"/>
  <c r="O573" i="1"/>
  <c r="O596" i="1"/>
  <c r="P612" i="1"/>
  <c r="P641" i="1"/>
  <c r="P563" i="1"/>
  <c r="P579" i="1"/>
  <c r="O588" i="1"/>
  <c r="P668" i="1"/>
  <c r="P655" i="1"/>
  <c r="O659" i="1"/>
  <c r="P455" i="1"/>
  <c r="O467" i="1"/>
  <c r="O476" i="1"/>
  <c r="O482" i="1"/>
  <c r="O519" i="1"/>
  <c r="P556" i="1"/>
  <c r="P590" i="1"/>
  <c r="P594" i="1"/>
  <c r="P601" i="1"/>
  <c r="P616" i="1"/>
  <c r="P657" i="1"/>
  <c r="Q657" i="1" s="1"/>
  <c r="O667" i="1"/>
  <c r="O521" i="1"/>
  <c r="P562" i="1"/>
  <c r="Q562" i="1" s="1"/>
  <c r="P572" i="1"/>
  <c r="O583" i="1"/>
  <c r="O585" i="1"/>
  <c r="P603" i="1"/>
  <c r="P555" i="1"/>
  <c r="P591" i="1"/>
  <c r="P593" i="1"/>
  <c r="P595" i="1"/>
  <c r="P600" i="1"/>
  <c r="O654" i="1"/>
  <c r="O669" i="1"/>
  <c r="O461" i="1"/>
  <c r="P466" i="1"/>
  <c r="P561" i="1"/>
  <c r="O572" i="1"/>
  <c r="P583" i="1"/>
  <c r="P585" i="1"/>
  <c r="P621" i="1"/>
  <c r="O627" i="1"/>
  <c r="O664" i="1"/>
  <c r="P505" i="1"/>
  <c r="P518" i="1"/>
  <c r="P542" i="1"/>
  <c r="O553" i="1"/>
  <c r="O555" i="1"/>
  <c r="O578" i="1"/>
  <c r="O587" i="1"/>
  <c r="O593" i="1"/>
  <c r="P650" i="1"/>
  <c r="P654" i="1"/>
  <c r="P669" i="1"/>
  <c r="O33" i="1"/>
  <c r="O36" i="1"/>
  <c r="O477" i="1"/>
  <c r="O499" i="1"/>
  <c r="O512" i="1"/>
  <c r="P544" i="1"/>
  <c r="P551" i="1"/>
  <c r="P580" i="1"/>
  <c r="O637" i="1"/>
  <c r="O666" i="1"/>
  <c r="P665" i="1"/>
  <c r="O665" i="1"/>
  <c r="O657" i="1"/>
  <c r="O488" i="1"/>
  <c r="O511" i="1"/>
  <c r="P526" i="1"/>
  <c r="P528" i="1"/>
  <c r="P537" i="1"/>
  <c r="O550" i="1"/>
  <c r="P553" i="1"/>
  <c r="Q553" i="1" s="1"/>
  <c r="O557" i="1"/>
  <c r="O575" i="1"/>
  <c r="O609" i="1"/>
  <c r="O611" i="1"/>
  <c r="O632" i="1"/>
  <c r="O645" i="1"/>
  <c r="O647" i="1"/>
  <c r="O433" i="1"/>
  <c r="O457" i="1"/>
  <c r="P467" i="1"/>
  <c r="O469" i="1"/>
  <c r="P530" i="1"/>
  <c r="Q530" i="1" s="1"/>
  <c r="P532" i="1"/>
  <c r="P546" i="1"/>
  <c r="Q546" i="1" s="1"/>
  <c r="P548" i="1"/>
  <c r="Q548" i="1" s="1"/>
  <c r="V548" i="1" s="1"/>
  <c r="O559" i="1"/>
  <c r="O564" i="1"/>
  <c r="P567" i="1"/>
  <c r="P587" i="1"/>
  <c r="O591" i="1"/>
  <c r="O600" i="1"/>
  <c r="O613" i="1"/>
  <c r="O636" i="1"/>
  <c r="P511" i="1"/>
  <c r="P543" i="1"/>
  <c r="P550" i="1"/>
  <c r="P557" i="1"/>
  <c r="P575" i="1"/>
  <c r="P589" i="1"/>
  <c r="P609" i="1"/>
  <c r="P611" i="1"/>
  <c r="P632" i="1"/>
  <c r="P645" i="1"/>
  <c r="P647" i="1"/>
  <c r="P517" i="1"/>
  <c r="P559" i="1"/>
  <c r="O582" i="1"/>
  <c r="O584" i="1"/>
  <c r="P596" i="1"/>
  <c r="P613" i="1"/>
  <c r="O617" i="1"/>
  <c r="P625" i="1"/>
  <c r="P634" i="1"/>
  <c r="P636" i="1"/>
  <c r="O501" i="1"/>
  <c r="P512" i="1"/>
  <c r="O527" i="1"/>
  <c r="O531" i="1"/>
  <c r="O538" i="1"/>
  <c r="O552" i="1"/>
  <c r="O554" i="1"/>
  <c r="O602" i="1"/>
  <c r="O604" i="1"/>
  <c r="O619" i="1"/>
  <c r="O621" i="1"/>
  <c r="P627" i="1"/>
  <c r="P629" i="1"/>
  <c r="P638" i="1"/>
  <c r="O642" i="1"/>
  <c r="O651" i="1"/>
  <c r="P458" i="1"/>
  <c r="O491" i="1"/>
  <c r="O495" i="1"/>
  <c r="P598" i="1"/>
  <c r="O644" i="1"/>
  <c r="O432" i="1"/>
  <c r="P460" i="1"/>
  <c r="O507" i="1"/>
  <c r="O535" i="1"/>
  <c r="P538" i="1"/>
  <c r="O549" i="1"/>
  <c r="P552" i="1"/>
  <c r="O556" i="1"/>
  <c r="O558" i="1"/>
  <c r="O563" i="1"/>
  <c r="P566" i="1"/>
  <c r="O576" i="1"/>
  <c r="O590" i="1"/>
  <c r="P602" i="1"/>
  <c r="P604" i="1"/>
  <c r="O608" i="1"/>
  <c r="O610" i="1"/>
  <c r="O612" i="1"/>
  <c r="P619" i="1"/>
  <c r="O624" i="1"/>
  <c r="O633" i="1"/>
  <c r="O646" i="1"/>
  <c r="P417" i="1"/>
  <c r="P426" i="1"/>
  <c r="P481" i="1"/>
  <c r="P495" i="1"/>
  <c r="P503" i="1"/>
  <c r="P522" i="1"/>
  <c r="P547" i="1"/>
  <c r="P568" i="1"/>
  <c r="O592" i="1"/>
  <c r="P606" i="1"/>
  <c r="Q606" i="1" s="1"/>
  <c r="O614" i="1"/>
  <c r="O626" i="1"/>
  <c r="O635" i="1"/>
  <c r="O460" i="1"/>
  <c r="P489" i="1"/>
  <c r="P608" i="1"/>
  <c r="P610" i="1"/>
  <c r="O623" i="1"/>
  <c r="P624" i="1"/>
  <c r="O628" i="1"/>
  <c r="P633" i="1"/>
  <c r="P646" i="1"/>
  <c r="P516" i="1"/>
  <c r="O520" i="1"/>
  <c r="O522" i="1"/>
  <c r="O524" i="1"/>
  <c r="O562" i="1"/>
  <c r="P614" i="1"/>
  <c r="P635" i="1"/>
  <c r="P648" i="1"/>
  <c r="O650" i="1"/>
  <c r="O395" i="1"/>
  <c r="O569" i="1"/>
  <c r="P652" i="1"/>
  <c r="Q652" i="1" s="1"/>
  <c r="O652" i="1"/>
  <c r="O643" i="1"/>
  <c r="P643" i="1"/>
  <c r="P640" i="1"/>
  <c r="O640" i="1"/>
  <c r="O638" i="1"/>
  <c r="O631" i="1"/>
  <c r="P631" i="1"/>
  <c r="O629" i="1"/>
  <c r="P628" i="1"/>
  <c r="O620" i="1"/>
  <c r="O618" i="1"/>
  <c r="P618" i="1"/>
  <c r="P607" i="1"/>
  <c r="Q607" i="1" s="1"/>
  <c r="O607" i="1"/>
  <c r="O594" i="1"/>
  <c r="P592" i="1"/>
  <c r="O589" i="1"/>
  <c r="O581" i="1"/>
  <c r="P581" i="1"/>
  <c r="O574" i="1"/>
  <c r="P571" i="1"/>
  <c r="Q571" i="1" s="1"/>
  <c r="O570" i="1"/>
  <c r="P570" i="1"/>
  <c r="O568" i="1"/>
  <c r="O566" i="1"/>
  <c r="P549" i="1"/>
  <c r="O543" i="1"/>
  <c r="P541" i="1"/>
  <c r="O541" i="1"/>
  <c r="P540" i="1"/>
  <c r="Q540" i="1" s="1"/>
  <c r="P539" i="1"/>
  <c r="O360" i="1"/>
  <c r="O376" i="1"/>
  <c r="O380" i="1"/>
  <c r="O422" i="1"/>
  <c r="P470" i="1"/>
  <c r="P501" i="1"/>
  <c r="P520" i="1"/>
  <c r="O450" i="1"/>
  <c r="O480" i="1"/>
  <c r="O497" i="1"/>
  <c r="O503" i="1"/>
  <c r="O505" i="1"/>
  <c r="O516" i="1"/>
  <c r="O532" i="1"/>
  <c r="O473" i="1"/>
  <c r="P480" i="1"/>
  <c r="P519" i="1"/>
  <c r="Q519" i="1" s="1"/>
  <c r="O523" i="1"/>
  <c r="O534" i="1"/>
  <c r="P521" i="1"/>
  <c r="O393" i="1"/>
  <c r="P429" i="1"/>
  <c r="P484" i="1"/>
  <c r="O496" i="1"/>
  <c r="O498" i="1"/>
  <c r="P506" i="1"/>
  <c r="P513" i="1"/>
  <c r="O515" i="1"/>
  <c r="O529" i="1"/>
  <c r="P534" i="1"/>
  <c r="O536" i="1"/>
  <c r="P473" i="1"/>
  <c r="P527" i="1"/>
  <c r="P391" i="1"/>
  <c r="O431" i="1"/>
  <c r="O479" i="1"/>
  <c r="O506" i="1"/>
  <c r="P515" i="1"/>
  <c r="P529" i="1"/>
  <c r="P445" i="1"/>
  <c r="P447" i="1"/>
  <c r="P459" i="1"/>
  <c r="P504" i="1"/>
  <c r="P531" i="1"/>
  <c r="P294" i="1"/>
  <c r="Q294" i="1" s="1"/>
  <c r="P300" i="1"/>
  <c r="Q300" i="1" s="1"/>
  <c r="V300" i="1" s="1"/>
  <c r="P330" i="1"/>
  <c r="P378" i="1"/>
  <c r="P384" i="1"/>
  <c r="P420" i="1"/>
  <c r="P422" i="1"/>
  <c r="O487" i="1"/>
  <c r="O489" i="1"/>
  <c r="P525" i="1"/>
  <c r="O525" i="1"/>
  <c r="P523" i="1"/>
  <c r="O514" i="1"/>
  <c r="P514" i="1"/>
  <c r="O510" i="1"/>
  <c r="P510" i="1"/>
  <c r="Q510" i="1" s="1"/>
  <c r="P507" i="1"/>
  <c r="O399" i="1"/>
  <c r="O401" i="1"/>
  <c r="O447" i="1"/>
  <c r="O449" i="1"/>
  <c r="O451" i="1"/>
  <c r="O466" i="1"/>
  <c r="P500" i="1"/>
  <c r="O504" i="1"/>
  <c r="O455" i="1"/>
  <c r="P479" i="1"/>
  <c r="P488" i="1"/>
  <c r="Q488" i="1" s="1"/>
  <c r="P491" i="1"/>
  <c r="P493" i="1"/>
  <c r="P509" i="1"/>
  <c r="P363" i="1"/>
  <c r="O462" i="1"/>
  <c r="O464" i="1"/>
  <c r="P469" i="1"/>
  <c r="O471" i="1"/>
  <c r="P474" i="1"/>
  <c r="Q474" i="1" s="1"/>
  <c r="O485" i="1"/>
  <c r="P497" i="1"/>
  <c r="O508" i="1"/>
  <c r="O411" i="1"/>
  <c r="P413" i="1"/>
  <c r="Q413" i="1" s="1"/>
  <c r="P457" i="1"/>
  <c r="Q457" i="1" s="1"/>
  <c r="O459" i="1"/>
  <c r="P476" i="1"/>
  <c r="O478" i="1"/>
  <c r="P483" i="1"/>
  <c r="O490" i="1"/>
  <c r="P462" i="1"/>
  <c r="P464" i="1"/>
  <c r="O465" i="1"/>
  <c r="O468" i="1"/>
  <c r="P471" i="1"/>
  <c r="P485" i="1"/>
  <c r="O492" i="1"/>
  <c r="O494" i="1"/>
  <c r="P508" i="1"/>
  <c r="P499" i="1"/>
  <c r="O415" i="1"/>
  <c r="P465" i="1"/>
  <c r="P487" i="1"/>
  <c r="P492" i="1"/>
  <c r="P494" i="1"/>
  <c r="P412" i="1"/>
  <c r="P419" i="1"/>
  <c r="O486" i="1"/>
  <c r="O387" i="1"/>
  <c r="P454" i="1"/>
  <c r="P456" i="1"/>
  <c r="O500" i="1"/>
  <c r="O502" i="1"/>
  <c r="P502" i="1"/>
  <c r="O493" i="1"/>
  <c r="O483" i="1"/>
  <c r="O481" i="1"/>
  <c r="P475" i="1"/>
  <c r="Q475" i="1" s="1"/>
  <c r="O475" i="1"/>
  <c r="O472" i="1"/>
  <c r="P472" i="1"/>
  <c r="Q472" i="1" s="1"/>
  <c r="O463" i="1"/>
  <c r="O41" i="1"/>
  <c r="O47" i="1"/>
  <c r="O50" i="1"/>
  <c r="O101" i="1"/>
  <c r="O116" i="1"/>
  <c r="O344" i="1"/>
  <c r="P368" i="1"/>
  <c r="O412" i="1"/>
  <c r="O417" i="1"/>
  <c r="P407" i="1"/>
  <c r="O425" i="1"/>
  <c r="O386" i="1"/>
  <c r="O416" i="1"/>
  <c r="P423" i="1"/>
  <c r="O396" i="1"/>
  <c r="O446" i="1"/>
  <c r="P449" i="1"/>
  <c r="P451" i="1"/>
  <c r="O109" i="1"/>
  <c r="O112" i="1"/>
  <c r="O331" i="1"/>
  <c r="O343" i="1"/>
  <c r="O367" i="1"/>
  <c r="P446" i="1"/>
  <c r="P435" i="1"/>
  <c r="Q435" i="1" s="1"/>
  <c r="P439" i="1"/>
  <c r="O391" i="1"/>
  <c r="P418" i="1"/>
  <c r="P410" i="1"/>
  <c r="O454" i="1"/>
  <c r="O453" i="1"/>
  <c r="P453" i="1"/>
  <c r="Q453" i="1" s="1"/>
  <c r="P452" i="1"/>
  <c r="Q452" i="1" s="1"/>
  <c r="O452" i="1"/>
  <c r="P450" i="1"/>
  <c r="P448" i="1"/>
  <c r="Q448" i="1" s="1"/>
  <c r="O448" i="1"/>
  <c r="P379" i="1"/>
  <c r="P383" i="1"/>
  <c r="P405" i="1"/>
  <c r="P386" i="1"/>
  <c r="P395" i="1"/>
  <c r="O407" i="1"/>
  <c r="O429" i="1"/>
  <c r="P370" i="1"/>
  <c r="P399" i="1"/>
  <c r="Q399" i="1" s="1"/>
  <c r="P401" i="1"/>
  <c r="Q401" i="1" s="1"/>
  <c r="P415" i="1"/>
  <c r="P431" i="1"/>
  <c r="O439" i="1"/>
  <c r="O398" i="1"/>
  <c r="P409" i="1"/>
  <c r="O414" i="1"/>
  <c r="O419" i="1"/>
  <c r="P421" i="1"/>
  <c r="Q421" i="1" s="1"/>
  <c r="P433" i="1"/>
  <c r="O445" i="1"/>
  <c r="P416" i="1"/>
  <c r="O404" i="1"/>
  <c r="O408" i="1"/>
  <c r="P414" i="1"/>
  <c r="O421" i="1"/>
  <c r="P424" i="1"/>
  <c r="O426" i="1"/>
  <c r="O428" i="1"/>
  <c r="O430" i="1"/>
  <c r="P398" i="1"/>
  <c r="P400" i="1"/>
  <c r="O413" i="1"/>
  <c r="O377" i="1"/>
  <c r="O410" i="1"/>
  <c r="O440" i="1"/>
  <c r="O444" i="1"/>
  <c r="P367" i="1"/>
  <c r="O378" i="1"/>
  <c r="P402" i="1"/>
  <c r="Q402" i="1" s="1"/>
  <c r="O406" i="1"/>
  <c r="O442" i="1"/>
  <c r="P369" i="1"/>
  <c r="P374" i="1"/>
  <c r="P393" i="1"/>
  <c r="O397" i="1"/>
  <c r="P404" i="1"/>
  <c r="Q404" i="1" s="1"/>
  <c r="P427" i="1"/>
  <c r="P434" i="1"/>
  <c r="P436" i="1"/>
  <c r="P438" i="1"/>
  <c r="O369" i="1"/>
  <c r="P371" i="1"/>
  <c r="P382" i="1"/>
  <c r="P406" i="1"/>
  <c r="O418" i="1"/>
  <c r="P440" i="1"/>
  <c r="P442" i="1"/>
  <c r="P444" i="1"/>
  <c r="Q444" i="1" s="1"/>
  <c r="P397" i="1"/>
  <c r="P411" i="1"/>
  <c r="P381" i="1"/>
  <c r="P236" i="1"/>
  <c r="P251" i="1"/>
  <c r="P317" i="1"/>
  <c r="Q317" i="1" s="1"/>
  <c r="V317" i="1" s="1"/>
  <c r="P320" i="1"/>
  <c r="P344" i="1"/>
  <c r="O379" i="1"/>
  <c r="O392" i="1"/>
  <c r="O394" i="1"/>
  <c r="O403" i="1"/>
  <c r="O405" i="1"/>
  <c r="O435" i="1"/>
  <c r="O441" i="1"/>
  <c r="P394" i="1"/>
  <c r="P403" i="1"/>
  <c r="O423" i="1"/>
  <c r="P428" i="1"/>
  <c r="P441" i="1"/>
  <c r="P443" i="1"/>
  <c r="Q443" i="1" s="1"/>
  <c r="P385" i="1"/>
  <c r="P396" i="1"/>
  <c r="O400" i="1"/>
  <c r="P425" i="1"/>
  <c r="O427" i="1"/>
  <c r="P430" i="1"/>
  <c r="P432" i="1"/>
  <c r="O434" i="1"/>
  <c r="O436" i="1"/>
  <c r="O438" i="1"/>
  <c r="O437" i="1"/>
  <c r="P437" i="1"/>
  <c r="O424" i="1"/>
  <c r="O420" i="1"/>
  <c r="O409" i="1"/>
  <c r="O402" i="1"/>
  <c r="P392" i="1"/>
  <c r="O366" i="1"/>
  <c r="O371" i="1"/>
  <c r="P376" i="1"/>
  <c r="O389" i="1"/>
  <c r="P366" i="1"/>
  <c r="O368" i="1"/>
  <c r="O382" i="1"/>
  <c r="O384" i="1"/>
  <c r="P387" i="1"/>
  <c r="P389" i="1"/>
  <c r="P373" i="1"/>
  <c r="O375" i="1"/>
  <c r="O370" i="1"/>
  <c r="P375" i="1"/>
  <c r="O381" i="1"/>
  <c r="O388" i="1"/>
  <c r="O390" i="1"/>
  <c r="O383" i="1"/>
  <c r="P388" i="1"/>
  <c r="P390" i="1"/>
  <c r="O385" i="1"/>
  <c r="P380" i="1"/>
  <c r="Q380" i="1" s="1"/>
  <c r="P377" i="1"/>
  <c r="O374" i="1"/>
  <c r="O373" i="1"/>
  <c r="O372" i="1"/>
  <c r="P372" i="1"/>
  <c r="O342" i="1"/>
  <c r="O313" i="1"/>
  <c r="O316" i="1"/>
  <c r="P313" i="1"/>
  <c r="O309" i="1"/>
  <c r="P312" i="1"/>
  <c r="P322" i="1"/>
  <c r="P340" i="1"/>
  <c r="P343" i="1"/>
  <c r="O302" i="1"/>
  <c r="P302" i="1"/>
  <c r="P305" i="1"/>
  <c r="O330" i="1"/>
  <c r="O355" i="1"/>
  <c r="O358" i="1"/>
  <c r="O364" i="1"/>
  <c r="P362" i="1"/>
  <c r="Q362" i="1" s="1"/>
  <c r="V362" i="1" s="1"/>
  <c r="O329" i="1"/>
  <c r="O332" i="1"/>
  <c r="O338" i="1"/>
  <c r="O57" i="1"/>
  <c r="O60" i="1"/>
  <c r="O177" i="1"/>
  <c r="O356" i="1"/>
  <c r="O359" i="1"/>
  <c r="O347" i="1"/>
  <c r="O365" i="1"/>
  <c r="O321" i="1"/>
  <c r="O298" i="1"/>
  <c r="O307" i="1"/>
  <c r="P318" i="1"/>
  <c r="P321" i="1"/>
  <c r="P356" i="1"/>
  <c r="P359" i="1"/>
  <c r="Q359" i="1" s="1"/>
  <c r="O351" i="1"/>
  <c r="P293" i="1"/>
  <c r="P308" i="1"/>
  <c r="O325" i="1"/>
  <c r="P345" i="1"/>
  <c r="P348" i="1"/>
  <c r="P351" i="1"/>
  <c r="O363" i="1"/>
  <c r="P325" i="1"/>
  <c r="P328" i="1"/>
  <c r="Q328" i="1" s="1"/>
  <c r="P331" i="1"/>
  <c r="P352" i="1"/>
  <c r="Q352" i="1" s="1"/>
  <c r="O341" i="1"/>
  <c r="O361" i="1"/>
  <c r="P309" i="1"/>
  <c r="O320" i="1"/>
  <c r="O326" i="1"/>
  <c r="O297" i="1"/>
  <c r="O300" i="1"/>
  <c r="O303" i="1"/>
  <c r="O312" i="1"/>
  <c r="P323" i="1"/>
  <c r="Q323" i="1" s="1"/>
  <c r="V323" i="1" s="1"/>
  <c r="P326" i="1"/>
  <c r="P329" i="1"/>
  <c r="P332" i="1"/>
  <c r="P355" i="1"/>
  <c r="P361" i="1"/>
  <c r="P364" i="1"/>
  <c r="P342" i="1"/>
  <c r="P347" i="1"/>
  <c r="P358" i="1"/>
  <c r="Q358" i="1" s="1"/>
  <c r="V358" i="1" s="1"/>
  <c r="O296" i="1"/>
  <c r="O334" i="1"/>
  <c r="O337" i="1"/>
  <c r="O340" i="1"/>
  <c r="P315" i="1"/>
  <c r="P334" i="1"/>
  <c r="P337" i="1"/>
  <c r="P307" i="1"/>
  <c r="O318" i="1"/>
  <c r="O345" i="1"/>
  <c r="O348" i="1"/>
  <c r="O308" i="1"/>
  <c r="O324" i="1"/>
  <c r="O354" i="1"/>
  <c r="O362" i="1"/>
  <c r="P316" i="1"/>
  <c r="O319" i="1"/>
  <c r="P324" i="1"/>
  <c r="O346" i="1"/>
  <c r="P354" i="1"/>
  <c r="Q354" i="1" s="1"/>
  <c r="V354" i="1" s="1"/>
  <c r="P298" i="1"/>
  <c r="Q298" i="1" s="1"/>
  <c r="O311" i="1"/>
  <c r="P319" i="1"/>
  <c r="P341" i="1"/>
  <c r="P346" i="1"/>
  <c r="O349" i="1"/>
  <c r="O352" i="1"/>
  <c r="P311" i="1"/>
  <c r="Q311" i="1" s="1"/>
  <c r="O314" i="1"/>
  <c r="O322" i="1"/>
  <c r="P349" i="1"/>
  <c r="Q349" i="1" s="1"/>
  <c r="P303" i="1"/>
  <c r="Q303" i="1" s="1"/>
  <c r="V303" i="1" s="1"/>
  <c r="P314" i="1"/>
  <c r="O317" i="1"/>
  <c r="P333" i="1"/>
  <c r="P365" i="1"/>
  <c r="P360" i="1"/>
  <c r="O357" i="1"/>
  <c r="P357" i="1"/>
  <c r="Q357" i="1" s="1"/>
  <c r="P353" i="1"/>
  <c r="O353" i="1"/>
  <c r="P350" i="1"/>
  <c r="O350" i="1"/>
  <c r="P339" i="1"/>
  <c r="O339" i="1"/>
  <c r="P338" i="1"/>
  <c r="O336" i="1"/>
  <c r="P336" i="1"/>
  <c r="O335" i="1"/>
  <c r="P335" i="1"/>
  <c r="O333" i="1"/>
  <c r="O328" i="1"/>
  <c r="P327" i="1"/>
  <c r="O327" i="1"/>
  <c r="O323" i="1"/>
  <c r="O315" i="1"/>
  <c r="O310" i="1"/>
  <c r="P310" i="1"/>
  <c r="O306" i="1"/>
  <c r="P306" i="1"/>
  <c r="O305" i="1"/>
  <c r="O304" i="1"/>
  <c r="P304" i="1"/>
  <c r="O301" i="1"/>
  <c r="P301" i="1"/>
  <c r="O286" i="1"/>
  <c r="P287" i="1"/>
  <c r="Q287" i="1" s="1"/>
  <c r="O81" i="1"/>
  <c r="P168" i="1"/>
  <c r="Q168" i="1" s="1"/>
  <c r="V168" i="1" s="1"/>
  <c r="O173" i="1"/>
  <c r="P194" i="1"/>
  <c r="Q194" i="1" s="1"/>
  <c r="V194" i="1" s="1"/>
  <c r="P209" i="1"/>
  <c r="Q209" i="1" s="1"/>
  <c r="V209" i="1" s="1"/>
  <c r="O227" i="1"/>
  <c r="O245" i="1"/>
  <c r="O96" i="1"/>
  <c r="O108" i="1"/>
  <c r="O114" i="1"/>
  <c r="P201" i="1"/>
  <c r="O290" i="1"/>
  <c r="O293" i="1"/>
  <c r="P237" i="1"/>
  <c r="P243" i="1"/>
  <c r="P258" i="1"/>
  <c r="P273" i="1"/>
  <c r="P276" i="1"/>
  <c r="O228" i="1"/>
  <c r="O264" i="1"/>
  <c r="O276" i="1"/>
  <c r="O172" i="1"/>
  <c r="P247" i="1"/>
  <c r="P250" i="1"/>
  <c r="P253" i="1"/>
  <c r="P265" i="1"/>
  <c r="Q265" i="1" s="1"/>
  <c r="P100" i="1"/>
  <c r="Q100" i="1" s="1"/>
  <c r="V100" i="1" s="1"/>
  <c r="O253" i="1"/>
  <c r="O283" i="1"/>
  <c r="P190" i="1"/>
  <c r="P193" i="1"/>
  <c r="Q193" i="1" s="1"/>
  <c r="P214" i="1"/>
  <c r="Q214" i="1" s="1"/>
  <c r="V214" i="1" s="1"/>
  <c r="P220" i="1"/>
  <c r="Q220" i="1" s="1"/>
  <c r="V220" i="1" s="1"/>
  <c r="P57" i="1"/>
  <c r="P60" i="1"/>
  <c r="Q60" i="1" s="1"/>
  <c r="P63" i="1"/>
  <c r="P66" i="1"/>
  <c r="Q66" i="1" s="1"/>
  <c r="V66" i="1" s="1"/>
  <c r="P75" i="1"/>
  <c r="P93" i="1"/>
  <c r="P102" i="1"/>
  <c r="O194" i="1"/>
  <c r="O272" i="1"/>
  <c r="P182" i="1"/>
  <c r="P140" i="1"/>
  <c r="P166" i="1"/>
  <c r="P172" i="1"/>
  <c r="O124" i="1"/>
  <c r="O166" i="1"/>
  <c r="P177" i="1"/>
  <c r="Q177" i="1" s="1"/>
  <c r="V177" i="1" s="1"/>
  <c r="P291" i="1"/>
  <c r="O175" i="1"/>
  <c r="P104" i="1"/>
  <c r="Q104" i="1" s="1"/>
  <c r="P152" i="1"/>
  <c r="O178" i="1"/>
  <c r="O205" i="1"/>
  <c r="O164" i="1"/>
  <c r="O157" i="1"/>
  <c r="O163" i="1"/>
  <c r="O180" i="1"/>
  <c r="O186" i="1"/>
  <c r="O192" i="1"/>
  <c r="P242" i="1"/>
  <c r="Q242" i="1" s="1"/>
  <c r="O266" i="1"/>
  <c r="O281" i="1"/>
  <c r="P155" i="1"/>
  <c r="P158" i="1"/>
  <c r="P186" i="1"/>
  <c r="P198" i="1"/>
  <c r="O216" i="1"/>
  <c r="O219" i="1"/>
  <c r="P282" i="1"/>
  <c r="O246" i="1"/>
  <c r="O252" i="1"/>
  <c r="O287" i="1"/>
  <c r="O62" i="1"/>
  <c r="O71" i="1"/>
  <c r="O167" i="1"/>
  <c r="O170" i="1"/>
  <c r="O184" i="1"/>
  <c r="O196" i="1"/>
  <c r="P211" i="1"/>
  <c r="Q211" i="1" s="1"/>
  <c r="P228" i="1"/>
  <c r="Q228" i="1" s="1"/>
  <c r="P231" i="1"/>
  <c r="P255" i="1"/>
  <c r="O270" i="1"/>
  <c r="P71" i="1"/>
  <c r="Q71" i="1" s="1"/>
  <c r="V71" i="1" s="1"/>
  <c r="O208" i="1"/>
  <c r="O211" i="1"/>
  <c r="O214" i="1"/>
  <c r="O220" i="1"/>
  <c r="P261" i="1"/>
  <c r="P270" i="1"/>
  <c r="Q270" i="1" s="1"/>
  <c r="P191" i="1"/>
  <c r="Q191" i="1" s="1"/>
  <c r="V191" i="1" s="1"/>
  <c r="P205" i="1"/>
  <c r="O229" i="1"/>
  <c r="O66" i="1"/>
  <c r="O69" i="1"/>
  <c r="O72" i="1"/>
  <c r="P221" i="1"/>
  <c r="O262" i="1"/>
  <c r="O265" i="1"/>
  <c r="O271" i="1"/>
  <c r="P289" i="1"/>
  <c r="Q289" i="1" s="1"/>
  <c r="V289" i="1" s="1"/>
  <c r="P4" i="1"/>
  <c r="P150" i="1"/>
  <c r="P156" i="1"/>
  <c r="Q156" i="1" s="1"/>
  <c r="O168" i="1"/>
  <c r="O203" i="1"/>
  <c r="O209" i="1"/>
  <c r="P259" i="1"/>
  <c r="Q259" i="1" s="1"/>
  <c r="V259" i="1" s="1"/>
  <c r="P262" i="1"/>
  <c r="Q262" i="1" s="1"/>
  <c r="P274" i="1"/>
  <c r="O289" i="1"/>
  <c r="P297" i="1"/>
  <c r="O19" i="1"/>
  <c r="P58" i="1"/>
  <c r="Q58" i="1" s="1"/>
  <c r="P64" i="1"/>
  <c r="Q64" i="1" s="1"/>
  <c r="P70" i="1"/>
  <c r="Q70" i="1" s="1"/>
  <c r="P73" i="1"/>
  <c r="P79" i="1"/>
  <c r="Q79" i="1" s="1"/>
  <c r="P103" i="1"/>
  <c r="O230" i="1"/>
  <c r="O254" i="1"/>
  <c r="P263" i="1"/>
  <c r="P272" i="1"/>
  <c r="P281" i="1"/>
  <c r="O295" i="1"/>
  <c r="O197" i="1"/>
  <c r="P232" i="1"/>
  <c r="P235" i="1"/>
  <c r="P279" i="1"/>
  <c r="O285" i="1"/>
  <c r="P106" i="1"/>
  <c r="P112" i="1"/>
  <c r="O241" i="1"/>
  <c r="O267" i="1"/>
  <c r="P107" i="1"/>
  <c r="P157" i="1"/>
  <c r="P160" i="1"/>
  <c r="O169" i="1"/>
  <c r="P175" i="1"/>
  <c r="O268" i="1"/>
  <c r="O291" i="1"/>
  <c r="P296" i="1"/>
  <c r="P74" i="1"/>
  <c r="P92" i="1"/>
  <c r="O119" i="1"/>
  <c r="O152" i="1"/>
  <c r="P170" i="1"/>
  <c r="P225" i="1"/>
  <c r="P239" i="1"/>
  <c r="P245" i="1"/>
  <c r="P248" i="1"/>
  <c r="O282" i="1"/>
  <c r="O102" i="1"/>
  <c r="P161" i="1"/>
  <c r="P164" i="1"/>
  <c r="P176" i="1"/>
  <c r="O181" i="1"/>
  <c r="P204" i="1"/>
  <c r="P213" i="1"/>
  <c r="O257" i="1"/>
  <c r="O275" i="1"/>
  <c r="O278" i="1"/>
  <c r="P283" i="1"/>
  <c r="O292" i="1"/>
  <c r="P178" i="1"/>
  <c r="P295" i="1"/>
  <c r="P13" i="1"/>
  <c r="P40" i="1"/>
  <c r="P43" i="1"/>
  <c r="P52" i="1"/>
  <c r="O159" i="1"/>
  <c r="P171" i="1"/>
  <c r="P266" i="1"/>
  <c r="O182" i="1"/>
  <c r="O258" i="1"/>
  <c r="O80" i="1"/>
  <c r="O204" i="1"/>
  <c r="O121" i="1"/>
  <c r="O130" i="1"/>
  <c r="O151" i="1"/>
  <c r="O237" i="1"/>
  <c r="O63" i="1"/>
  <c r="O75" i="1"/>
  <c r="O78" i="1"/>
  <c r="P116" i="1"/>
  <c r="P118" i="1"/>
  <c r="P139" i="1"/>
  <c r="P151" i="1"/>
  <c r="O162" i="1"/>
  <c r="P173" i="1"/>
  <c r="O188" i="1"/>
  <c r="O191" i="1"/>
  <c r="O199" i="1"/>
  <c r="P207" i="1"/>
  <c r="P212" i="1"/>
  <c r="O215" i="1"/>
  <c r="P218" i="1"/>
  <c r="Q218" i="1" s="1"/>
  <c r="V218" i="1" s="1"/>
  <c r="O226" i="1"/>
  <c r="O240" i="1"/>
  <c r="O243" i="1"/>
  <c r="O256" i="1"/>
  <c r="P277" i="1"/>
  <c r="Q277" i="1" s="1"/>
  <c r="V277" i="1" s="1"/>
  <c r="O280" i="1"/>
  <c r="O223" i="1"/>
  <c r="O107" i="1"/>
  <c r="O113" i="1"/>
  <c r="P162" i="1"/>
  <c r="P180" i="1"/>
  <c r="O183" i="1"/>
  <c r="P188" i="1"/>
  <c r="P196" i="1"/>
  <c r="Q196" i="1" s="1"/>
  <c r="V196" i="1" s="1"/>
  <c r="P199" i="1"/>
  <c r="Q199" i="1" s="1"/>
  <c r="O210" i="1"/>
  <c r="P215" i="1"/>
  <c r="Q215" i="1" s="1"/>
  <c r="O218" i="1"/>
  <c r="O221" i="1"/>
  <c r="P226" i="1"/>
  <c r="P240" i="1"/>
  <c r="P256" i="1"/>
  <c r="P264" i="1"/>
  <c r="P280" i="1"/>
  <c r="P285" i="1"/>
  <c r="O299" i="1"/>
  <c r="O156" i="1"/>
  <c r="O277" i="1"/>
  <c r="P101" i="1"/>
  <c r="P183" i="1"/>
  <c r="P210" i="1"/>
  <c r="P229" i="1"/>
  <c r="Q229" i="1" s="1"/>
  <c r="P246" i="1"/>
  <c r="P267" i="1"/>
  <c r="P290" i="1"/>
  <c r="Q290" i="1" s="1"/>
  <c r="P299" i="1"/>
  <c r="P84" i="1"/>
  <c r="P90" i="1"/>
  <c r="P113" i="1"/>
  <c r="Q113" i="1" s="1"/>
  <c r="V113" i="1" s="1"/>
  <c r="O122" i="1"/>
  <c r="P125" i="1"/>
  <c r="Q125" i="1" s="1"/>
  <c r="V125" i="1" s="1"/>
  <c r="O160" i="1"/>
  <c r="O171" i="1"/>
  <c r="O213" i="1"/>
  <c r="O232" i="1"/>
  <c r="O235" i="1"/>
  <c r="O212" i="1"/>
  <c r="O207" i="1"/>
  <c r="O73" i="1"/>
  <c r="P99" i="1"/>
  <c r="P123" i="1"/>
  <c r="P126" i="1"/>
  <c r="O155" i="1"/>
  <c r="P163" i="1"/>
  <c r="P181" i="1"/>
  <c r="P189" i="1"/>
  <c r="Q189" i="1" s="1"/>
  <c r="V189" i="1" s="1"/>
  <c r="P197" i="1"/>
  <c r="P200" i="1"/>
  <c r="P208" i="1"/>
  <c r="Q208" i="1" s="1"/>
  <c r="V208" i="1" s="1"/>
  <c r="P216" i="1"/>
  <c r="Q216" i="1" s="1"/>
  <c r="P219" i="1"/>
  <c r="Q219" i="1" s="1"/>
  <c r="P227" i="1"/>
  <c r="Q227" i="1" s="1"/>
  <c r="V227" i="1" s="1"/>
  <c r="P241" i="1"/>
  <c r="O244" i="1"/>
  <c r="O247" i="1"/>
  <c r="P254" i="1"/>
  <c r="P257" i="1"/>
  <c r="P278" i="1"/>
  <c r="O92" i="1"/>
  <c r="O231" i="1"/>
  <c r="O248" i="1"/>
  <c r="O261" i="1"/>
  <c r="P59" i="1"/>
  <c r="P61" i="1"/>
  <c r="Q61" i="1" s="1"/>
  <c r="O82" i="1"/>
  <c r="O140" i="1"/>
  <c r="O158" i="1"/>
  <c r="P217" i="1"/>
  <c r="Q217" i="1" s="1"/>
  <c r="V217" i="1" s="1"/>
  <c r="O222" i="1"/>
  <c r="P244" i="1"/>
  <c r="O250" i="1"/>
  <c r="P252" i="1"/>
  <c r="O260" i="1"/>
  <c r="O263" i="1"/>
  <c r="P286" i="1"/>
  <c r="O294" i="1"/>
  <c r="O127" i="1"/>
  <c r="P62" i="1"/>
  <c r="Q62" i="1" s="1"/>
  <c r="P85" i="1"/>
  <c r="Q85" i="1" s="1"/>
  <c r="O100" i="1"/>
  <c r="P111" i="1"/>
  <c r="O117" i="1"/>
  <c r="O132" i="1"/>
  <c r="O150" i="1"/>
  <c r="P153" i="1"/>
  <c r="Q153" i="1" s="1"/>
  <c r="O161" i="1"/>
  <c r="P169" i="1"/>
  <c r="Q169" i="1" s="1"/>
  <c r="O174" i="1"/>
  <c r="P184" i="1"/>
  <c r="P192" i="1"/>
  <c r="Q192" i="1" s="1"/>
  <c r="V192" i="1" s="1"/>
  <c r="O195" i="1"/>
  <c r="P203" i="1"/>
  <c r="O206" i="1"/>
  <c r="P222" i="1"/>
  <c r="O225" i="1"/>
  <c r="P230" i="1"/>
  <c r="P260" i="1"/>
  <c r="Q260" i="1" s="1"/>
  <c r="P268" i="1"/>
  <c r="P271" i="1"/>
  <c r="O83" i="1"/>
  <c r="O193" i="1"/>
  <c r="O251" i="1"/>
  <c r="O65" i="1"/>
  <c r="O77" i="1"/>
  <c r="P80" i="1"/>
  <c r="P83" i="1"/>
  <c r="P89" i="1"/>
  <c r="P174" i="1"/>
  <c r="O190" i="1"/>
  <c r="P195" i="1"/>
  <c r="O198" i="1"/>
  <c r="O201" i="1"/>
  <c r="P206" i="1"/>
  <c r="Q206" i="1" s="1"/>
  <c r="O239" i="1"/>
  <c r="O242" i="1"/>
  <c r="O255" i="1"/>
  <c r="O274" i="1"/>
  <c r="O279" i="1"/>
  <c r="P292" i="1"/>
  <c r="O288" i="1"/>
  <c r="P288" i="1"/>
  <c r="Q288" i="1" s="1"/>
  <c r="O284" i="1"/>
  <c r="P284" i="1"/>
  <c r="P275" i="1"/>
  <c r="O273" i="1"/>
  <c r="P269" i="1"/>
  <c r="Q269" i="1" s="1"/>
  <c r="V269" i="1" s="1"/>
  <c r="O269" i="1"/>
  <c r="O259" i="1"/>
  <c r="O249" i="1"/>
  <c r="P249" i="1"/>
  <c r="O238" i="1"/>
  <c r="P238" i="1"/>
  <c r="O236" i="1"/>
  <c r="O234" i="1"/>
  <c r="P234" i="1"/>
  <c r="Q234" i="1" s="1"/>
  <c r="V234" i="1" s="1"/>
  <c r="P233" i="1"/>
  <c r="O233" i="1"/>
  <c r="P224" i="1"/>
  <c r="Q224" i="1" s="1"/>
  <c r="V224" i="1" s="1"/>
  <c r="O224" i="1"/>
  <c r="O217" i="1"/>
  <c r="P202" i="1"/>
  <c r="O202" i="1"/>
  <c r="O200" i="1"/>
  <c r="O189" i="1"/>
  <c r="O187" i="1"/>
  <c r="P187" i="1"/>
  <c r="P185" i="1"/>
  <c r="O185" i="1"/>
  <c r="P179" i="1"/>
  <c r="O179" i="1"/>
  <c r="O176" i="1"/>
  <c r="P167" i="1"/>
  <c r="O165" i="1"/>
  <c r="P165" i="1"/>
  <c r="Q165" i="1" s="1"/>
  <c r="P159" i="1"/>
  <c r="P154" i="1"/>
  <c r="Q154" i="1" s="1"/>
  <c r="O154" i="1"/>
  <c r="O153" i="1"/>
  <c r="P133" i="1"/>
  <c r="Q133" i="1" s="1"/>
  <c r="V133" i="1" s="1"/>
  <c r="P134" i="1"/>
  <c r="O134" i="1"/>
  <c r="O74" i="1"/>
  <c r="O90" i="1"/>
  <c r="O93" i="1"/>
  <c r="O106" i="1"/>
  <c r="P108" i="1"/>
  <c r="O111" i="1"/>
  <c r="P121" i="1"/>
  <c r="P69" i="1"/>
  <c r="P77" i="1"/>
  <c r="Q77" i="1" s="1"/>
  <c r="V77" i="1" s="1"/>
  <c r="P82" i="1"/>
  <c r="O85" i="1"/>
  <c r="O99" i="1"/>
  <c r="P124" i="1"/>
  <c r="Q124" i="1" s="1"/>
  <c r="P127" i="1"/>
  <c r="P130" i="1"/>
  <c r="Q130" i="1" s="1"/>
  <c r="P96" i="1"/>
  <c r="Q96" i="1" s="1"/>
  <c r="O104" i="1"/>
  <c r="O133" i="1"/>
  <c r="P72" i="1"/>
  <c r="Q72" i="1" s="1"/>
  <c r="P88" i="1"/>
  <c r="Q88" i="1" s="1"/>
  <c r="O91" i="1"/>
  <c r="P114" i="1"/>
  <c r="Q114" i="1" s="1"/>
  <c r="V114" i="1" s="1"/>
  <c r="P119" i="1"/>
  <c r="P122" i="1"/>
  <c r="P56" i="1"/>
  <c r="Q56" i="1" s="1"/>
  <c r="V56" i="1" s="1"/>
  <c r="P91" i="1"/>
  <c r="P109" i="1"/>
  <c r="O128" i="1"/>
  <c r="O131" i="1"/>
  <c r="P5" i="1"/>
  <c r="Q5" i="1" s="1"/>
  <c r="V5" i="1" s="1"/>
  <c r="O56" i="1"/>
  <c r="P67" i="1"/>
  <c r="Q67" i="1" s="1"/>
  <c r="O86" i="1"/>
  <c r="P117" i="1"/>
  <c r="O125" i="1"/>
  <c r="P128" i="1"/>
  <c r="P131" i="1"/>
  <c r="Q131" i="1" s="1"/>
  <c r="P86" i="1"/>
  <c r="O89" i="1"/>
  <c r="O115" i="1"/>
  <c r="O123" i="1"/>
  <c r="P65" i="1"/>
  <c r="Q65" i="1" s="1"/>
  <c r="V65" i="1" s="1"/>
  <c r="O110" i="1"/>
  <c r="P115" i="1"/>
  <c r="Q115" i="1" s="1"/>
  <c r="O126" i="1"/>
  <c r="O59" i="1"/>
  <c r="O68" i="1"/>
  <c r="O95" i="1"/>
  <c r="P110" i="1"/>
  <c r="O118" i="1"/>
  <c r="P6" i="1"/>
  <c r="Q6" i="1" s="1"/>
  <c r="P31" i="1"/>
  <c r="P68" i="1"/>
  <c r="Q68" i="1" s="1"/>
  <c r="P81" i="1"/>
  <c r="Q81" i="1" s="1"/>
  <c r="O84" i="1"/>
  <c r="O103" i="1"/>
  <c r="P132" i="1"/>
  <c r="P146" i="1"/>
  <c r="O146" i="1"/>
  <c r="P144" i="1"/>
  <c r="O144" i="1"/>
  <c r="P141" i="1"/>
  <c r="Q141" i="1" s="1"/>
  <c r="V141" i="1" s="1"/>
  <c r="O141" i="1"/>
  <c r="P145" i="1"/>
  <c r="O145" i="1"/>
  <c r="P143" i="1"/>
  <c r="O143" i="1"/>
  <c r="P148" i="1"/>
  <c r="O148" i="1"/>
  <c r="P137" i="1"/>
  <c r="O137" i="1"/>
  <c r="O139" i="1"/>
  <c r="P149" i="1"/>
  <c r="Q149" i="1" s="1"/>
  <c r="V149" i="1" s="1"/>
  <c r="O149" i="1"/>
  <c r="P135" i="1"/>
  <c r="Q135" i="1" s="1"/>
  <c r="O135" i="1"/>
  <c r="P147" i="1"/>
  <c r="O147" i="1"/>
  <c r="P142" i="1"/>
  <c r="O142" i="1"/>
  <c r="P138" i="1"/>
  <c r="Q138" i="1" s="1"/>
  <c r="V138" i="1" s="1"/>
  <c r="O138" i="1"/>
  <c r="P136" i="1"/>
  <c r="Q136" i="1" s="1"/>
  <c r="O136" i="1"/>
  <c r="P129" i="1"/>
  <c r="Q129" i="1" s="1"/>
  <c r="V129" i="1" s="1"/>
  <c r="O129" i="1"/>
  <c r="O120" i="1"/>
  <c r="P120" i="1"/>
  <c r="O105" i="1"/>
  <c r="P105" i="1"/>
  <c r="O98" i="1"/>
  <c r="P98" i="1"/>
  <c r="P97" i="1"/>
  <c r="O97" i="1"/>
  <c r="P95" i="1"/>
  <c r="P94" i="1"/>
  <c r="Q94" i="1" s="1"/>
  <c r="V94" i="1" s="1"/>
  <c r="O94" i="1"/>
  <c r="O87" i="1"/>
  <c r="P87" i="1"/>
  <c r="Q87" i="1" s="1"/>
  <c r="P78" i="1"/>
  <c r="Q78" i="1" s="1"/>
  <c r="V78" i="1" s="1"/>
  <c r="O76" i="1"/>
  <c r="P76" i="1"/>
  <c r="O29" i="1"/>
  <c r="O12" i="1"/>
  <c r="O35" i="1"/>
  <c r="P38" i="1"/>
  <c r="Q38" i="1" s="1"/>
  <c r="V38" i="1" s="1"/>
  <c r="P47" i="1"/>
  <c r="P50" i="1"/>
  <c r="P12" i="1"/>
  <c r="Q12" i="1" s="1"/>
  <c r="V12" i="1" s="1"/>
  <c r="P30" i="1"/>
  <c r="P33" i="1"/>
  <c r="Q33" i="1" s="1"/>
  <c r="O46" i="1"/>
  <c r="O10" i="1"/>
  <c r="O53" i="1"/>
  <c r="P25" i="1"/>
  <c r="P11" i="1"/>
  <c r="P34" i="1"/>
  <c r="Q34" i="1" s="1"/>
  <c r="O16" i="1"/>
  <c r="P22" i="1"/>
  <c r="Q22" i="1" s="1"/>
  <c r="P35" i="1"/>
  <c r="P37" i="1"/>
  <c r="O49" i="1"/>
  <c r="P2" i="1"/>
  <c r="Q2" i="1" s="1"/>
  <c r="P7" i="1"/>
  <c r="Q7" i="1" s="1"/>
  <c r="V7" i="1" s="1"/>
  <c r="P20" i="1"/>
  <c r="P23" i="1"/>
  <c r="P26" i="1"/>
  <c r="O28" i="1"/>
  <c r="O8" i="1"/>
  <c r="P3" i="1"/>
  <c r="Q3" i="1" s="1"/>
  <c r="O7" i="1"/>
  <c r="P27" i="1"/>
  <c r="P29" i="1"/>
  <c r="P44" i="1"/>
  <c r="O3" i="1"/>
  <c r="O15" i="1"/>
  <c r="O18" i="1"/>
  <c r="O40" i="1"/>
  <c r="O45" i="1"/>
  <c r="P15" i="1"/>
  <c r="P18" i="1"/>
  <c r="O21" i="1"/>
  <c r="O24" i="1"/>
  <c r="O27" i="1"/>
  <c r="P45" i="1"/>
  <c r="Q45" i="1" s="1"/>
  <c r="P10" i="1"/>
  <c r="P21" i="1"/>
  <c r="P24" i="1"/>
  <c r="O43" i="1"/>
  <c r="O48" i="1"/>
  <c r="O13" i="1"/>
  <c r="O30" i="1"/>
  <c r="O38" i="1"/>
  <c r="P48" i="1"/>
  <c r="O51" i="1"/>
  <c r="P51" i="1"/>
  <c r="O54" i="1"/>
  <c r="P8" i="1"/>
  <c r="O11" i="1"/>
  <c r="P16" i="1"/>
  <c r="O22" i="1"/>
  <c r="O25" i="1"/>
  <c r="P54" i="1"/>
  <c r="P19" i="1"/>
  <c r="Q19" i="1" s="1"/>
  <c r="P28" i="1"/>
  <c r="O31" i="1"/>
  <c r="P41" i="1"/>
  <c r="O44" i="1"/>
  <c r="P49" i="1"/>
  <c r="O52" i="1"/>
  <c r="O37" i="1"/>
  <c r="O9" i="1"/>
  <c r="O14" i="1"/>
  <c r="O17" i="1"/>
  <c r="P36" i="1"/>
  <c r="O39" i="1"/>
  <c r="P9" i="1"/>
  <c r="P14" i="1"/>
  <c r="P17" i="1"/>
  <c r="O20" i="1"/>
  <c r="O23" i="1"/>
  <c r="O26" i="1"/>
  <c r="O34" i="1"/>
  <c r="P39" i="1"/>
  <c r="P42" i="1"/>
  <c r="Q42" i="1" s="1"/>
  <c r="V42" i="1" s="1"/>
  <c r="O42" i="1"/>
  <c r="P53" i="1"/>
  <c r="Q53" i="1" s="1"/>
  <c r="P55" i="1"/>
  <c r="O55" i="1"/>
  <c r="O32" i="1"/>
  <c r="P32" i="1"/>
  <c r="O5" i="1"/>
  <c r="O4" i="1"/>
  <c r="O6" i="1"/>
  <c r="O2" i="1"/>
  <c r="Q1315" i="1" l="1"/>
  <c r="Q1383" i="1"/>
  <c r="Q1377" i="1"/>
  <c r="Q1349" i="1"/>
  <c r="Q1378" i="1"/>
  <c r="Q1202" i="1"/>
  <c r="Q1216" i="1"/>
  <c r="Q1326" i="1"/>
  <c r="Q1374" i="1"/>
  <c r="Q1273" i="1"/>
  <c r="Q1200" i="1"/>
  <c r="Q1336" i="1"/>
  <c r="Q1313" i="1"/>
  <c r="Q1354" i="1"/>
  <c r="Q1033" i="1"/>
  <c r="Q1177" i="1"/>
  <c r="V1177" i="1" s="1"/>
  <c r="Q936" i="1"/>
  <c r="Q1387" i="1"/>
  <c r="Q1299" i="1"/>
  <c r="Q1368" i="1"/>
  <c r="V1368" i="1" s="1"/>
  <c r="Q1275" i="1"/>
  <c r="Q1291" i="1"/>
  <c r="Q1348" i="1"/>
  <c r="Q1243" i="1"/>
  <c r="Q1341" i="1"/>
  <c r="Q1182" i="1"/>
  <c r="Q1334" i="1"/>
  <c r="Q1144" i="1"/>
  <c r="Q1235" i="1"/>
  <c r="Q1284" i="1"/>
  <c r="V1284" i="1" s="1"/>
  <c r="Q1364" i="1"/>
  <c r="V1364" i="1" s="1"/>
  <c r="Q1158" i="1"/>
  <c r="Q1100" i="1"/>
  <c r="Q1220" i="1"/>
  <c r="Q1296" i="1"/>
  <c r="Q1245" i="1"/>
  <c r="Q1205" i="1"/>
  <c r="Q1308" i="1"/>
  <c r="Q1320" i="1"/>
  <c r="Q1283" i="1"/>
  <c r="Q1256" i="1"/>
  <c r="V1256" i="1" s="1"/>
  <c r="Q1292" i="1"/>
  <c r="Q1290" i="1"/>
  <c r="Q1287" i="1"/>
  <c r="Q1310" i="1"/>
  <c r="Q838" i="1"/>
  <c r="Q1072" i="1"/>
  <c r="Q1210" i="1"/>
  <c r="Q1282" i="1"/>
  <c r="Q764" i="1"/>
  <c r="Q1163" i="1"/>
  <c r="V1163" i="1" s="1"/>
  <c r="Q1081" i="1"/>
  <c r="V1081" i="1" s="1"/>
  <c r="Q1304" i="1"/>
  <c r="Q1239" i="1"/>
  <c r="Q1301" i="1"/>
  <c r="Q1127" i="1"/>
  <c r="V1127" i="1" s="1"/>
  <c r="Q1126" i="1"/>
  <c r="Q1209" i="1"/>
  <c r="V1209" i="1" s="1"/>
  <c r="Q1295" i="1"/>
  <c r="Q1204" i="1"/>
  <c r="Q1255" i="1"/>
  <c r="V1255" i="1" s="1"/>
  <c r="Q1269" i="1"/>
  <c r="Q46" i="1"/>
  <c r="Q1071" i="1"/>
  <c r="V1071" i="1" s="1"/>
  <c r="Q1091" i="1"/>
  <c r="Q1206" i="1"/>
  <c r="Q1294" i="1"/>
  <c r="Q1332" i="1"/>
  <c r="V1332" i="1" s="1"/>
  <c r="Q1311" i="1"/>
  <c r="Q1124" i="1"/>
  <c r="Q1249" i="1"/>
  <c r="V1249" i="1" s="1"/>
  <c r="Q1257" i="1"/>
  <c r="V1257" i="1" s="1"/>
  <c r="Q1184" i="1"/>
  <c r="Q1280" i="1"/>
  <c r="Q1298" i="1"/>
  <c r="Q1154" i="1"/>
  <c r="Q1116" i="1"/>
  <c r="Q1165" i="1"/>
  <c r="Q1232" i="1"/>
  <c r="Q1170" i="1"/>
  <c r="Q1143" i="1"/>
  <c r="V1143" i="1" s="1"/>
  <c r="Q1265" i="1"/>
  <c r="V1265" i="1" s="1"/>
  <c r="Q1159" i="1"/>
  <c r="Q1219" i="1"/>
  <c r="Q1293" i="1"/>
  <c r="Q1250" i="1"/>
  <c r="Q1117" i="1"/>
  <c r="V1117" i="1" s="1"/>
  <c r="Q1248" i="1"/>
  <c r="Q1188" i="1"/>
  <c r="V1188" i="1" s="1"/>
  <c r="Q1260" i="1"/>
  <c r="Q1264" i="1"/>
  <c r="Q47" i="1"/>
  <c r="Q1234" i="1"/>
  <c r="Q1199" i="1"/>
  <c r="Q1114" i="1"/>
  <c r="Q1176" i="1"/>
  <c r="Q1251" i="1"/>
  <c r="Q172" i="1"/>
  <c r="V172" i="1" s="1"/>
  <c r="Q857" i="1"/>
  <c r="Q1221" i="1"/>
  <c r="Q863" i="1"/>
  <c r="Q1089" i="1"/>
  <c r="Q1166" i="1"/>
  <c r="V1166" i="1" s="1"/>
  <c r="Q1213" i="1"/>
  <c r="Q1137" i="1"/>
  <c r="V1137" i="1" s="1"/>
  <c r="Q1155" i="1"/>
  <c r="Q1253" i="1"/>
  <c r="Q891" i="1"/>
  <c r="Q1041" i="1"/>
  <c r="Q1153" i="1"/>
  <c r="Q1240" i="1"/>
  <c r="Q975" i="1"/>
  <c r="Q1077" i="1"/>
  <c r="V1077" i="1" s="1"/>
  <c r="Q1164" i="1"/>
  <c r="Q1274" i="1"/>
  <c r="Q1223" i="1"/>
  <c r="Q1102" i="1"/>
  <c r="Q1024" i="1"/>
  <c r="Q1098" i="1"/>
  <c r="Q1133" i="1"/>
  <c r="Q1146" i="1"/>
  <c r="V1146" i="1" s="1"/>
  <c r="Q1226" i="1"/>
  <c r="V1226" i="1" s="1"/>
  <c r="Q1276" i="1"/>
  <c r="V1276" i="1" s="1"/>
  <c r="Q1169" i="1"/>
  <c r="Q926" i="1"/>
  <c r="Q946" i="1"/>
  <c r="V946" i="1" s="1"/>
  <c r="Q1058" i="1"/>
  <c r="Q1021" i="1"/>
  <c r="Q1084" i="1"/>
  <c r="Q1096" i="1"/>
  <c r="Q1113" i="1"/>
  <c r="Q1194" i="1"/>
  <c r="Q1086" i="1"/>
  <c r="Q1135" i="1"/>
  <c r="Q1139" i="1"/>
  <c r="V1139" i="1" s="1"/>
  <c r="Q1147" i="1"/>
  <c r="Q1186" i="1"/>
  <c r="Q1064" i="1"/>
  <c r="V1064" i="1" s="1"/>
  <c r="Q1189" i="1"/>
  <c r="V1189" i="1" s="1"/>
  <c r="Q1237" i="1"/>
  <c r="Q1211" i="1"/>
  <c r="Q1149" i="1"/>
  <c r="Q1192" i="1"/>
  <c r="Q1178" i="1"/>
  <c r="Q744" i="1"/>
  <c r="Q1130" i="1"/>
  <c r="Q1142" i="1"/>
  <c r="Q1175" i="1"/>
  <c r="Q1193" i="1"/>
  <c r="Q1207" i="1"/>
  <c r="Q966" i="1"/>
  <c r="Q943" i="1"/>
  <c r="Q999" i="1"/>
  <c r="Q1128" i="1"/>
  <c r="Q1140" i="1"/>
  <c r="Q1156" i="1"/>
  <c r="Q1088" i="1"/>
  <c r="Q1109" i="1"/>
  <c r="Q973" i="1"/>
  <c r="V973" i="1" s="1"/>
  <c r="Q992" i="1"/>
  <c r="Q1180" i="1"/>
  <c r="Q1174" i="1"/>
  <c r="Q842" i="1"/>
  <c r="Q974" i="1"/>
  <c r="V974" i="1" s="1"/>
  <c r="Q1000" i="1"/>
  <c r="V1000" i="1" s="1"/>
  <c r="Q957" i="1"/>
  <c r="Q1018" i="1"/>
  <c r="Q1099" i="1"/>
  <c r="Q1136" i="1"/>
  <c r="Q909" i="1"/>
  <c r="Q944" i="1"/>
  <c r="Q986" i="1"/>
  <c r="Q1044" i="1"/>
  <c r="Q1132" i="1"/>
  <c r="Q1101" i="1"/>
  <c r="Q983" i="1"/>
  <c r="Q967" i="1"/>
  <c r="Q1026" i="1"/>
  <c r="V1026" i="1" s="1"/>
  <c r="Q998" i="1"/>
  <c r="V998" i="1" s="1"/>
  <c r="Q1106" i="1"/>
  <c r="Q898" i="1"/>
  <c r="Q1031" i="1"/>
  <c r="V1031" i="1" s="1"/>
  <c r="Q1196" i="1"/>
  <c r="Q970" i="1"/>
  <c r="Q937" i="1"/>
  <c r="Q1110" i="1"/>
  <c r="Q925" i="1"/>
  <c r="Q1036" i="1"/>
  <c r="Q1191" i="1"/>
  <c r="V1191" i="1" s="1"/>
  <c r="Q1065" i="1"/>
  <c r="Q1157" i="1"/>
  <c r="Q950" i="1"/>
  <c r="Q955" i="1"/>
  <c r="V955" i="1" s="1"/>
  <c r="Q1078" i="1"/>
  <c r="Q578" i="1"/>
  <c r="Q1085" i="1"/>
  <c r="Q896" i="1"/>
  <c r="Q958" i="1"/>
  <c r="Q1042" i="1"/>
  <c r="Q832" i="1"/>
  <c r="Q965" i="1"/>
  <c r="V965" i="1" s="1"/>
  <c r="Q1004" i="1"/>
  <c r="Q1057" i="1"/>
  <c r="Q1083" i="1"/>
  <c r="V1083" i="1" s="1"/>
  <c r="Q1162" i="1"/>
  <c r="Q1038" i="1"/>
  <c r="Q469" i="1"/>
  <c r="Q1069" i="1"/>
  <c r="Q1120" i="1"/>
  <c r="Q1054" i="1"/>
  <c r="Q1118" i="1"/>
  <c r="Q829" i="1"/>
  <c r="Q880" i="1"/>
  <c r="V880" i="1" s="1"/>
  <c r="Q910" i="1"/>
  <c r="Q1047" i="1"/>
  <c r="Q931" i="1"/>
  <c r="V931" i="1" s="1"/>
  <c r="Q907" i="1"/>
  <c r="Q1003" i="1"/>
  <c r="Q830" i="1"/>
  <c r="Q1087" i="1"/>
  <c r="Q1009" i="1"/>
  <c r="Q1053" i="1"/>
  <c r="V1053" i="1" s="1"/>
  <c r="Q1075" i="1"/>
  <c r="Q1122" i="1"/>
  <c r="Q1129" i="1"/>
  <c r="Q915" i="1"/>
  <c r="Q1093" i="1"/>
  <c r="Q1094" i="1"/>
  <c r="Q1080" i="1"/>
  <c r="Q1123" i="1"/>
  <c r="Q991" i="1"/>
  <c r="Q1049" i="1"/>
  <c r="Q883" i="1"/>
  <c r="Q1048" i="1"/>
  <c r="Q947" i="1"/>
  <c r="Q1019" i="1"/>
  <c r="Q742" i="1"/>
  <c r="Q1039" i="1"/>
  <c r="Q948" i="1"/>
  <c r="Q1063" i="1"/>
  <c r="Q1121" i="1"/>
  <c r="Q1125" i="1"/>
  <c r="Q375" i="1"/>
  <c r="Q520" i="1"/>
  <c r="V520" i="1" s="1"/>
  <c r="Q609" i="1"/>
  <c r="Q655" i="1"/>
  <c r="Q691" i="1"/>
  <c r="Q771" i="1"/>
  <c r="Q901" i="1"/>
  <c r="V901" i="1" s="1"/>
  <c r="Q1030" i="1"/>
  <c r="Q1015" i="1"/>
  <c r="Q1023" i="1"/>
  <c r="V1023" i="1" s="1"/>
  <c r="Q977" i="1"/>
  <c r="Q1070" i="1"/>
  <c r="Q1112" i="1"/>
  <c r="Q1097" i="1"/>
  <c r="Q949" i="1"/>
  <c r="Q1046" i="1"/>
  <c r="Q1095" i="1"/>
  <c r="Q981" i="1"/>
  <c r="Q954" i="1"/>
  <c r="Q892" i="1"/>
  <c r="Q1014" i="1"/>
  <c r="V1014" i="1" s="1"/>
  <c r="Q504" i="1"/>
  <c r="Q820" i="1"/>
  <c r="Q1092" i="1"/>
  <c r="Q367" i="1"/>
  <c r="Q639" i="1"/>
  <c r="Q951" i="1"/>
  <c r="Q1032" i="1"/>
  <c r="Q1056" i="1"/>
  <c r="Q271" i="1"/>
  <c r="Q978" i="1"/>
  <c r="Q1076" i="1"/>
  <c r="Q695" i="1"/>
  <c r="Q758" i="1"/>
  <c r="Q836" i="1"/>
  <c r="V836" i="1" s="1"/>
  <c r="Q1034" i="1"/>
  <c r="Q864" i="1"/>
  <c r="Q894" i="1"/>
  <c r="Q893" i="1"/>
  <c r="Q877" i="1"/>
  <c r="Q989" i="1"/>
  <c r="Q1045" i="1"/>
  <c r="V1045" i="1" s="1"/>
  <c r="Q1037" i="1"/>
  <c r="Q803" i="1"/>
  <c r="Q849" i="1"/>
  <c r="Q839" i="1"/>
  <c r="Q963" i="1"/>
  <c r="Q980" i="1"/>
  <c r="Q1040" i="1"/>
  <c r="Q1010" i="1"/>
  <c r="V1010" i="1" s="1"/>
  <c r="Q827" i="1"/>
  <c r="Q844" i="1"/>
  <c r="Q757" i="1"/>
  <c r="V757" i="1" s="1"/>
  <c r="Q959" i="1"/>
  <c r="Q658" i="1"/>
  <c r="Q805" i="1"/>
  <c r="Q811" i="1"/>
  <c r="Q994" i="1"/>
  <c r="Q1073" i="1"/>
  <c r="V1073" i="1" s="1"/>
  <c r="Q914" i="1"/>
  <c r="Q942" i="1"/>
  <c r="Q837" i="1"/>
  <c r="Q1050" i="1"/>
  <c r="V1050" i="1" s="1"/>
  <c r="Q634" i="1"/>
  <c r="Q709" i="1"/>
  <c r="Q777" i="1"/>
  <c r="Q790" i="1"/>
  <c r="V790" i="1" s="1"/>
  <c r="Q809" i="1"/>
  <c r="Q856" i="1"/>
  <c r="Q904" i="1"/>
  <c r="Q1008" i="1"/>
  <c r="Q988" i="1"/>
  <c r="Q537" i="1"/>
  <c r="V537" i="1" s="1"/>
  <c r="Q770" i="1"/>
  <c r="Q875" i="1"/>
  <c r="V875" i="1" s="1"/>
  <c r="Q1020" i="1"/>
  <c r="Q1055" i="1"/>
  <c r="Q990" i="1"/>
  <c r="Q996" i="1"/>
  <c r="Q1067" i="1"/>
  <c r="V1067" i="1" s="1"/>
  <c r="Q1016" i="1"/>
  <c r="Q962" i="1"/>
  <c r="Q945" i="1"/>
  <c r="Q458" i="1"/>
  <c r="Q603" i="1"/>
  <c r="Q995" i="1"/>
  <c r="V995" i="1" s="1"/>
  <c r="Q956" i="1"/>
  <c r="Q861" i="1"/>
  <c r="Q479" i="1"/>
  <c r="Q544" i="1"/>
  <c r="Q885" i="1"/>
  <c r="Q395" i="1"/>
  <c r="Q719" i="1"/>
  <c r="Q717" i="1"/>
  <c r="V717" i="1" s="1"/>
  <c r="Q732" i="1"/>
  <c r="Q786" i="1"/>
  <c r="V786" i="1" s="1"/>
  <c r="Q953" i="1"/>
  <c r="V953" i="1" s="1"/>
  <c r="Q424" i="1"/>
  <c r="Q592" i="1"/>
  <c r="Q685" i="1"/>
  <c r="Q818" i="1"/>
  <c r="Q1025" i="1"/>
  <c r="Q411" i="1"/>
  <c r="Q456" i="1"/>
  <c r="Q971" i="1"/>
  <c r="Q961" i="1"/>
  <c r="Q969" i="1"/>
  <c r="V969" i="1" s="1"/>
  <c r="Q985" i="1"/>
  <c r="Q1051" i="1"/>
  <c r="V1051" i="1" s="1"/>
  <c r="Q1027" i="1"/>
  <c r="Q1022" i="1"/>
  <c r="Q748" i="1"/>
  <c r="Q993" i="1"/>
  <c r="V993" i="1" s="1"/>
  <c r="Q952" i="1"/>
  <c r="V952" i="1" s="1"/>
  <c r="Q513" i="1"/>
  <c r="Q878" i="1"/>
  <c r="Q1007" i="1"/>
  <c r="Q840" i="1"/>
  <c r="Q498" i="1"/>
  <c r="Q917" i="1"/>
  <c r="Q496" i="1"/>
  <c r="Q935" i="1"/>
  <c r="Q791" i="1"/>
  <c r="V791" i="1" s="1"/>
  <c r="Q911" i="1"/>
  <c r="V911" i="1" s="1"/>
  <c r="Q203" i="1"/>
  <c r="V203" i="1" s="1"/>
  <c r="Q860" i="1"/>
  <c r="Q826" i="1"/>
  <c r="Q906" i="1"/>
  <c r="Q923" i="1"/>
  <c r="Q912" i="1"/>
  <c r="V912" i="1" s="1"/>
  <c r="Q846" i="1"/>
  <c r="Q855" i="1"/>
  <c r="Q902" i="1"/>
  <c r="Q941" i="1"/>
  <c r="Q774" i="1"/>
  <c r="Q960" i="1"/>
  <c r="V960" i="1" s="1"/>
  <c r="Q905" i="1"/>
  <c r="Q871" i="1"/>
  <c r="Q908" i="1"/>
  <c r="Q735" i="1"/>
  <c r="Q752" i="1"/>
  <c r="Q527" i="1"/>
  <c r="Q636" i="1"/>
  <c r="Q526" i="1"/>
  <c r="Q687" i="1"/>
  <c r="V687" i="1" s="1"/>
  <c r="Q810" i="1"/>
  <c r="V810" i="1" s="1"/>
  <c r="Q684" i="1"/>
  <c r="Q394" i="1"/>
  <c r="Q505" i="1"/>
  <c r="Q780" i="1"/>
  <c r="Q847" i="1"/>
  <c r="Q886" i="1"/>
  <c r="Q381" i="1"/>
  <c r="Q379" i="1"/>
  <c r="Q549" i="1"/>
  <c r="Q616" i="1"/>
  <c r="Q747" i="1"/>
  <c r="Q782" i="1"/>
  <c r="Q759" i="1"/>
  <c r="Q729" i="1"/>
  <c r="V729" i="1" s="1"/>
  <c r="Q778" i="1"/>
  <c r="Q934" i="1"/>
  <c r="V934" i="1" s="1"/>
  <c r="Q392" i="1"/>
  <c r="Q508" i="1"/>
  <c r="V508" i="1" s="1"/>
  <c r="Q745" i="1"/>
  <c r="Q916" i="1"/>
  <c r="Q446" i="1"/>
  <c r="Q596" i="1"/>
  <c r="Q482" i="1"/>
  <c r="Q702" i="1"/>
  <c r="Q749" i="1"/>
  <c r="Q450" i="1"/>
  <c r="Q550" i="1"/>
  <c r="Q585" i="1"/>
  <c r="Q683" i="1"/>
  <c r="V683" i="1" s="1"/>
  <c r="Q859" i="1"/>
  <c r="Q913" i="1"/>
  <c r="Q109" i="1"/>
  <c r="Q386" i="1"/>
  <c r="Q410" i="1"/>
  <c r="Q487" i="1"/>
  <c r="Q541" i="1"/>
  <c r="Q610" i="1"/>
  <c r="Q503" i="1"/>
  <c r="Q604" i="1"/>
  <c r="Q542" i="1"/>
  <c r="Q599" i="1"/>
  <c r="Q490" i="1"/>
  <c r="Q438" i="1"/>
  <c r="Q383" i="1"/>
  <c r="Q483" i="1"/>
  <c r="Q481" i="1"/>
  <c r="Q625" i="1"/>
  <c r="Q600" i="1"/>
  <c r="Q872" i="1"/>
  <c r="V872" i="1" s="1"/>
  <c r="Q430" i="1"/>
  <c r="Q459" i="1"/>
  <c r="Q501" i="1"/>
  <c r="Q589" i="1"/>
  <c r="Q622" i="1"/>
  <c r="Q676" i="1"/>
  <c r="V676" i="1" s="1"/>
  <c r="Q795" i="1"/>
  <c r="Q434" i="1"/>
  <c r="Q414" i="1"/>
  <c r="Q431" i="1"/>
  <c r="Q447" i="1"/>
  <c r="Q643" i="1"/>
  <c r="Q417" i="1"/>
  <c r="Q598" i="1"/>
  <c r="Q613" i="1"/>
  <c r="Q575" i="1"/>
  <c r="V575" i="1" s="1"/>
  <c r="Q669" i="1"/>
  <c r="V669" i="1" s="1"/>
  <c r="Q593" i="1"/>
  <c r="V593" i="1" s="1"/>
  <c r="Q637" i="1"/>
  <c r="Q649" i="1"/>
  <c r="Q486" i="1"/>
  <c r="Q560" i="1"/>
  <c r="Q736" i="1"/>
  <c r="Q918" i="1"/>
  <c r="Q903" i="1"/>
  <c r="Q654" i="1"/>
  <c r="Q865" i="1"/>
  <c r="V865" i="1" s="1"/>
  <c r="Q509" i="1"/>
  <c r="Q555" i="1"/>
  <c r="Q698" i="1"/>
  <c r="Q387" i="1"/>
  <c r="Q688" i="1"/>
  <c r="Q784" i="1"/>
  <c r="Q851" i="1"/>
  <c r="Q491" i="1"/>
  <c r="Q754" i="1"/>
  <c r="Q708" i="1"/>
  <c r="V708" i="1" s="1"/>
  <c r="Q924" i="1"/>
  <c r="Q933" i="1"/>
  <c r="V933" i="1" s="1"/>
  <c r="Q930" i="1"/>
  <c r="Q677" i="1"/>
  <c r="Q781" i="1"/>
  <c r="Q521" i="1"/>
  <c r="V521" i="1" s="1"/>
  <c r="Q779" i="1"/>
  <c r="Q789" i="1"/>
  <c r="Q772" i="1"/>
  <c r="V772" i="1" s="1"/>
  <c r="Q897" i="1"/>
  <c r="Q489" i="1"/>
  <c r="V489" i="1" s="1"/>
  <c r="Q567" i="1"/>
  <c r="Q499" i="1"/>
  <c r="Q426" i="1"/>
  <c r="Q595" i="1"/>
  <c r="Q762" i="1"/>
  <c r="V762" i="1" s="1"/>
  <c r="Q746" i="1"/>
  <c r="Q881" i="1"/>
  <c r="V881" i="1" s="1"/>
  <c r="Q690" i="1"/>
  <c r="Q854" i="1"/>
  <c r="Q802" i="1"/>
  <c r="V802" i="1" s="1"/>
  <c r="Q422" i="1"/>
  <c r="Q615" i="1"/>
  <c r="Q407" i="1"/>
  <c r="V407" i="1" s="1"/>
  <c r="Q515" i="1"/>
  <c r="Q646" i="1"/>
  <c r="Q641" i="1"/>
  <c r="Q737" i="1"/>
  <c r="Q783" i="1"/>
  <c r="Q753" i="1"/>
  <c r="Q776" i="1"/>
  <c r="Q440" i="1"/>
  <c r="V440" i="1" s="1"/>
  <c r="Q393" i="1"/>
  <c r="Q471" i="1"/>
  <c r="V471" i="1" s="1"/>
  <c r="Q507" i="1"/>
  <c r="Q633" i="1"/>
  <c r="V633" i="1" s="1"/>
  <c r="Q552" i="1"/>
  <c r="V552" i="1" s="1"/>
  <c r="Q511" i="1"/>
  <c r="Q580" i="1"/>
  <c r="Q612" i="1"/>
  <c r="V612" i="1" s="1"/>
  <c r="Q573" i="1"/>
  <c r="Q773" i="1"/>
  <c r="Q823" i="1"/>
  <c r="Q539" i="1"/>
  <c r="V539" i="1" s="1"/>
  <c r="Q672" i="1"/>
  <c r="Q806" i="1"/>
  <c r="Q751" i="1"/>
  <c r="Q760" i="1"/>
  <c r="Q874" i="1"/>
  <c r="Q889" i="1"/>
  <c r="Q369" i="1"/>
  <c r="Q494" i="1"/>
  <c r="Q484" i="1"/>
  <c r="Q638" i="1"/>
  <c r="Q647" i="1"/>
  <c r="Q868" i="1"/>
  <c r="Q366" i="1"/>
  <c r="Q428" i="1"/>
  <c r="Q382" i="1"/>
  <c r="V382" i="1" s="1"/>
  <c r="Q451" i="1"/>
  <c r="Q492" i="1"/>
  <c r="V492" i="1" s="1"/>
  <c r="Q464" i="1"/>
  <c r="Q514" i="1"/>
  <c r="Q429" i="1"/>
  <c r="Q581" i="1"/>
  <c r="Q629" i="1"/>
  <c r="Q734" i="1"/>
  <c r="Q730" i="1"/>
  <c r="Q728" i="1"/>
  <c r="V728" i="1" s="1"/>
  <c r="Q797" i="1"/>
  <c r="Q812" i="1"/>
  <c r="V812" i="1" s="1"/>
  <c r="Q927" i="1"/>
  <c r="Q928" i="1"/>
  <c r="V928" i="1" s="1"/>
  <c r="Q899" i="1"/>
  <c r="Q888" i="1"/>
  <c r="Q756" i="1"/>
  <c r="V756" i="1" s="1"/>
  <c r="Q436" i="1"/>
  <c r="V436" i="1" s="1"/>
  <c r="Q439" i="1"/>
  <c r="Q423" i="1"/>
  <c r="Q525" i="1"/>
  <c r="Q534" i="1"/>
  <c r="V534" i="1" s="1"/>
  <c r="Q640" i="1"/>
  <c r="Q668" i="1"/>
  <c r="Q468" i="1"/>
  <c r="Q536" i="1"/>
  <c r="Q699" i="1"/>
  <c r="Q755" i="1"/>
  <c r="Q725" i="1"/>
  <c r="Q862" i="1"/>
  <c r="Q801" i="1"/>
  <c r="Q524" i="1"/>
  <c r="V524" i="1" s="1"/>
  <c r="Q476" i="1"/>
  <c r="V476" i="1" s="1"/>
  <c r="Q566" i="1"/>
  <c r="V566" i="1" s="1"/>
  <c r="Q601" i="1"/>
  <c r="V601" i="1" s="1"/>
  <c r="Q697" i="1"/>
  <c r="V697" i="1" s="1"/>
  <c r="Q663" i="1"/>
  <c r="Q682" i="1"/>
  <c r="Q710" i="1"/>
  <c r="Q470" i="1"/>
  <c r="Q377" i="1"/>
  <c r="Q373" i="1"/>
  <c r="V373" i="1" s="1"/>
  <c r="Q425" i="1"/>
  <c r="V425" i="1" s="1"/>
  <c r="Q397" i="1"/>
  <c r="Q427" i="1"/>
  <c r="Q415" i="1"/>
  <c r="Q454" i="1"/>
  <c r="Q445" i="1"/>
  <c r="Q480" i="1"/>
  <c r="Q557" i="1"/>
  <c r="Q665" i="1"/>
  <c r="Q621" i="1"/>
  <c r="V621" i="1" s="1"/>
  <c r="Q591" i="1"/>
  <c r="Q594" i="1"/>
  <c r="Q579" i="1"/>
  <c r="Q623" i="1"/>
  <c r="Q617" i="1"/>
  <c r="V617" i="1" s="1"/>
  <c r="Q667" i="1"/>
  <c r="V667" i="1" s="1"/>
  <c r="Q477" i="1"/>
  <c r="Q703" i="1"/>
  <c r="V703" i="1" s="1"/>
  <c r="Q680" i="1"/>
  <c r="V680" i="1" s="1"/>
  <c r="Q815" i="1"/>
  <c r="Q750" i="1"/>
  <c r="Q768" i="1"/>
  <c r="V768" i="1" s="1"/>
  <c r="Q821" i="1"/>
  <c r="Q726" i="1"/>
  <c r="Q800" i="1"/>
  <c r="Q389" i="1"/>
  <c r="Q529" i="1"/>
  <c r="V529" i="1" s="1"/>
  <c r="Q618" i="1"/>
  <c r="V618" i="1" s="1"/>
  <c r="Q516" i="1"/>
  <c r="Q650" i="1"/>
  <c r="Q590" i="1"/>
  <c r="Q563" i="1"/>
  <c r="Q576" i="1"/>
  <c r="V576" i="1" s="1"/>
  <c r="Q478" i="1"/>
  <c r="Q463" i="1"/>
  <c r="Q713" i="1"/>
  <c r="V713" i="1" s="1"/>
  <c r="Q577" i="1"/>
  <c r="Q694" i="1"/>
  <c r="V694" i="1" s="1"/>
  <c r="Q678" i="1"/>
  <c r="Q804" i="1"/>
  <c r="Q769" i="1"/>
  <c r="Q396" i="1"/>
  <c r="Q442" i="1"/>
  <c r="Q416" i="1"/>
  <c r="Q485" i="1"/>
  <c r="V485" i="1" s="1"/>
  <c r="Q493" i="1"/>
  <c r="Q420" i="1"/>
  <c r="Q506" i="1"/>
  <c r="Q570" i="1"/>
  <c r="Q543" i="1"/>
  <c r="V543" i="1" s="1"/>
  <c r="Q532" i="1"/>
  <c r="V532" i="1" s="1"/>
  <c r="Q583" i="1"/>
  <c r="V583" i="1" s="1"/>
  <c r="Q556" i="1"/>
  <c r="V556" i="1" s="1"/>
  <c r="Q574" i="1"/>
  <c r="Q461" i="1"/>
  <c r="Q558" i="1"/>
  <c r="V558" i="1" s="1"/>
  <c r="Q675" i="1"/>
  <c r="Q564" i="1"/>
  <c r="Q727" i="1"/>
  <c r="V727" i="1" s="1"/>
  <c r="Q666" i="1"/>
  <c r="Q767" i="1"/>
  <c r="Q432" i="1"/>
  <c r="V432" i="1" s="1"/>
  <c r="Q679" i="1"/>
  <c r="V679" i="1" s="1"/>
  <c r="Q390" i="1"/>
  <c r="Q385" i="1"/>
  <c r="Q370" i="1"/>
  <c r="V370" i="1" s="1"/>
  <c r="Q419" i="1"/>
  <c r="Q384" i="1"/>
  <c r="Q619" i="1"/>
  <c r="Q559" i="1"/>
  <c r="V559" i="1" s="1"/>
  <c r="Q670" i="1"/>
  <c r="V670" i="1" s="1"/>
  <c r="Q664" i="1"/>
  <c r="Q714" i="1"/>
  <c r="V714" i="1" s="1"/>
  <c r="Q712" i="1"/>
  <c r="Q662" i="1"/>
  <c r="Q693" i="1"/>
  <c r="Q724" i="1"/>
  <c r="V724" i="1" s="1"/>
  <c r="Q740" i="1"/>
  <c r="Q763" i="1"/>
  <c r="Q738" i="1"/>
  <c r="Q825" i="1"/>
  <c r="Q388" i="1"/>
  <c r="Q437" i="1"/>
  <c r="Q374" i="1"/>
  <c r="V374" i="1" s="1"/>
  <c r="Q400" i="1"/>
  <c r="Q433" i="1"/>
  <c r="V433" i="1" s="1"/>
  <c r="Q412" i="1"/>
  <c r="Q378" i="1"/>
  <c r="Q628" i="1"/>
  <c r="V628" i="1" s="1"/>
  <c r="Q568" i="1"/>
  <c r="Q517" i="1"/>
  <c r="Q551" i="1"/>
  <c r="V551" i="1" s="1"/>
  <c r="Q561" i="1"/>
  <c r="V561" i="1" s="1"/>
  <c r="Q651" i="1"/>
  <c r="Q659" i="1"/>
  <c r="Q660" i="1"/>
  <c r="Q569" i="1"/>
  <c r="V569" i="1" s="1"/>
  <c r="Q721" i="1"/>
  <c r="V721" i="1" s="1"/>
  <c r="Q653" i="1"/>
  <c r="Q661" i="1"/>
  <c r="Q605" i="1"/>
  <c r="Q644" i="1"/>
  <c r="Q689" i="1"/>
  <c r="Q787" i="1"/>
  <c r="Q707" i="1"/>
  <c r="V707" i="1" s="1"/>
  <c r="Q739" i="1"/>
  <c r="Q828" i="1"/>
  <c r="V828" i="1" s="1"/>
  <c r="Q879" i="1"/>
  <c r="V879" i="1" s="1"/>
  <c r="Q441" i="1"/>
  <c r="Q406" i="1"/>
  <c r="Q398" i="1"/>
  <c r="Q368" i="1"/>
  <c r="Q497" i="1"/>
  <c r="Q624" i="1"/>
  <c r="Q547" i="1"/>
  <c r="Q538" i="1"/>
  <c r="V538" i="1" s="1"/>
  <c r="Q512" i="1"/>
  <c r="Q467" i="1"/>
  <c r="Q466" i="1"/>
  <c r="Q572" i="1"/>
  <c r="Q626" i="1"/>
  <c r="Q565" i="1"/>
  <c r="V565" i="1" s="1"/>
  <c r="Q722" i="1"/>
  <c r="V722" i="1" s="1"/>
  <c r="Q705" i="1"/>
  <c r="V705" i="1" s="1"/>
  <c r="Q723" i="1"/>
  <c r="V723" i="1" s="1"/>
  <c r="Q586" i="1"/>
  <c r="Q715" i="1"/>
  <c r="Q642" i="1"/>
  <c r="V642" i="1" s="1"/>
  <c r="Q785" i="1"/>
  <c r="Q794" i="1"/>
  <c r="Q813" i="1"/>
  <c r="V813" i="1" s="1"/>
  <c r="Q391" i="1"/>
  <c r="Q631" i="1"/>
  <c r="V631" i="1" s="1"/>
  <c r="Q648" i="1"/>
  <c r="V648" i="1" s="1"/>
  <c r="Q522" i="1"/>
  <c r="Q645" i="1"/>
  <c r="Q528" i="1"/>
  <c r="V528" i="1" s="1"/>
  <c r="Q545" i="1"/>
  <c r="Q656" i="1"/>
  <c r="Q718" i="1"/>
  <c r="V718" i="1" s="1"/>
  <c r="Q671" i="1"/>
  <c r="Q630" i="1"/>
  <c r="V630" i="1" s="1"/>
  <c r="Q696" i="1"/>
  <c r="Q588" i="1"/>
  <c r="Q731" i="1"/>
  <c r="Q814" i="1"/>
  <c r="Q371" i="1"/>
  <c r="Q449" i="1"/>
  <c r="Q462" i="1"/>
  <c r="Q635" i="1"/>
  <c r="Q627" i="1"/>
  <c r="Q632" i="1"/>
  <c r="Q455" i="1"/>
  <c r="Q535" i="1"/>
  <c r="V535" i="1" s="1"/>
  <c r="Q711" i="1"/>
  <c r="Q584" i="1"/>
  <c r="V584" i="1" s="1"/>
  <c r="Q822" i="1"/>
  <c r="V822" i="1" s="1"/>
  <c r="Q765" i="1"/>
  <c r="Q686" i="1"/>
  <c r="Q372" i="1"/>
  <c r="Q376" i="1"/>
  <c r="Q403" i="1"/>
  <c r="Q409" i="1"/>
  <c r="Q405" i="1"/>
  <c r="Q418" i="1"/>
  <c r="Q502" i="1"/>
  <c r="Q465" i="1"/>
  <c r="Q500" i="1"/>
  <c r="Q523" i="1"/>
  <c r="Q531" i="1"/>
  <c r="Q473" i="1"/>
  <c r="V473" i="1" s="1"/>
  <c r="Q614" i="1"/>
  <c r="V614" i="1" s="1"/>
  <c r="Q608" i="1"/>
  <c r="Q495" i="1"/>
  <c r="Q602" i="1"/>
  <c r="Q460" i="1"/>
  <c r="Q611" i="1"/>
  <c r="Q587" i="1"/>
  <c r="V587" i="1" s="1"/>
  <c r="Q518" i="1"/>
  <c r="Q597" i="1"/>
  <c r="Q692" i="1"/>
  <c r="Q582" i="1"/>
  <c r="Q706" i="1"/>
  <c r="Q681" i="1"/>
  <c r="Q741" i="1"/>
  <c r="V741" i="1" s="1"/>
  <c r="Q733" i="1"/>
  <c r="Q817" i="1"/>
  <c r="Q793" i="1"/>
  <c r="Q819" i="1"/>
  <c r="Q866" i="1"/>
  <c r="Q363" i="1"/>
  <c r="Q223" i="1"/>
  <c r="V743" i="1"/>
  <c r="Q28" i="1"/>
  <c r="Q312" i="1"/>
  <c r="Q36" i="1"/>
  <c r="Q257" i="1"/>
  <c r="Q112" i="1"/>
  <c r="Q330" i="1"/>
  <c r="V563" i="1"/>
  <c r="Q296" i="1"/>
  <c r="V426" i="1"/>
  <c r="Q41" i="1"/>
  <c r="Q268" i="1"/>
  <c r="Q82" i="1"/>
  <c r="Q101" i="1"/>
  <c r="Q121" i="1"/>
  <c r="Q344" i="1"/>
  <c r="Q167" i="1"/>
  <c r="Q50" i="1"/>
  <c r="Q331" i="1"/>
  <c r="Q343" i="1"/>
  <c r="Q285" i="1"/>
  <c r="Q305" i="1"/>
  <c r="Q360" i="1"/>
  <c r="Q302" i="1"/>
  <c r="Q170" i="1"/>
  <c r="Q272" i="1"/>
  <c r="V272" i="1" s="1"/>
  <c r="Q246" i="1"/>
  <c r="Q347" i="1"/>
  <c r="Q313" i="1"/>
  <c r="V475" i="1"/>
  <c r="Q122" i="1"/>
  <c r="Q286" i="1"/>
  <c r="Q116" i="1"/>
  <c r="Q320" i="1"/>
  <c r="Q163" i="1"/>
  <c r="Q364" i="1"/>
  <c r="Q236" i="1"/>
  <c r="Q159" i="1"/>
  <c r="Q244" i="1"/>
  <c r="Q251" i="1"/>
  <c r="V251" i="1" s="1"/>
  <c r="Q29" i="1"/>
  <c r="Q95" i="1"/>
  <c r="Q233" i="1"/>
  <c r="Q283" i="1"/>
  <c r="Q316" i="1"/>
  <c r="Q310" i="1"/>
  <c r="V310" i="1" s="1"/>
  <c r="Q342" i="1"/>
  <c r="V342" i="1" s="1"/>
  <c r="Q39" i="1"/>
  <c r="Q339" i="1"/>
  <c r="Q361" i="1"/>
  <c r="Q49" i="1"/>
  <c r="V35" i="1"/>
  <c r="Q275" i="1"/>
  <c r="Q166" i="1"/>
  <c r="V166" i="1" s="1"/>
  <c r="Q245" i="1"/>
  <c r="Q187" i="1"/>
  <c r="Q309" i="1"/>
  <c r="Q30" i="1"/>
  <c r="Q178" i="1"/>
  <c r="Q322" i="1"/>
  <c r="Q353" i="1"/>
  <c r="Q340" i="1"/>
  <c r="Q356" i="1"/>
  <c r="Q284" i="1"/>
  <c r="V284" i="1" s="1"/>
  <c r="Q304" i="1"/>
  <c r="Q142" i="1"/>
  <c r="Q212" i="1"/>
  <c r="Q108" i="1"/>
  <c r="Q249" i="1"/>
  <c r="Q222" i="1"/>
  <c r="Q338" i="1"/>
  <c r="Q183" i="1"/>
  <c r="Q184" i="1"/>
  <c r="V205" i="1"/>
  <c r="Q57" i="1"/>
  <c r="Q355" i="1"/>
  <c r="Q350" i="1"/>
  <c r="Q185" i="1"/>
  <c r="Q146" i="1"/>
  <c r="Q69" i="1"/>
  <c r="Q252" i="1"/>
  <c r="Q137" i="1"/>
  <c r="Q76" i="1"/>
  <c r="Q105" i="1"/>
  <c r="Q292" i="1"/>
  <c r="Q240" i="1"/>
  <c r="Q204" i="1"/>
  <c r="Q102" i="1"/>
  <c r="Q319" i="1"/>
  <c r="Q83" i="1"/>
  <c r="Q24" i="1"/>
  <c r="Q80" i="1"/>
  <c r="Q210" i="1"/>
  <c r="Q291" i="1"/>
  <c r="Q314" i="1"/>
  <c r="Q264" i="1"/>
  <c r="Q23" i="1"/>
  <c r="Q143" i="1"/>
  <c r="V143" i="1" s="1"/>
  <c r="Q89" i="1"/>
  <c r="Q197" i="1"/>
  <c r="Q207" i="1"/>
  <c r="Q52" i="1"/>
  <c r="Q263" i="1"/>
  <c r="Q274" i="1"/>
  <c r="V274" i="1" s="1"/>
  <c r="Q258" i="1"/>
  <c r="Q333" i="1"/>
  <c r="V333" i="1" s="1"/>
  <c r="Q348" i="1"/>
  <c r="Q20" i="1"/>
  <c r="Q278" i="1"/>
  <c r="Q226" i="1"/>
  <c r="Q221" i="1"/>
  <c r="Q93" i="1"/>
  <c r="Q243" i="1"/>
  <c r="Q16" i="1"/>
  <c r="Q75" i="1"/>
  <c r="V75" i="1" s="1"/>
  <c r="Q21" i="1"/>
  <c r="Q164" i="1"/>
  <c r="Q307" i="1"/>
  <c r="Q308" i="1"/>
  <c r="Q8" i="1"/>
  <c r="Q86" i="1"/>
  <c r="Q91" i="1"/>
  <c r="Q295" i="1"/>
  <c r="Q110" i="1"/>
  <c r="Q324" i="1"/>
  <c r="Q334" i="1"/>
  <c r="Q332" i="1"/>
  <c r="Q51" i="1"/>
  <c r="Q27" i="1"/>
  <c r="Q144" i="1"/>
  <c r="Q179" i="1"/>
  <c r="V179" i="1" s="1"/>
  <c r="Q235" i="1"/>
  <c r="Q301" i="1"/>
  <c r="V301" i="1" s="1"/>
  <c r="Q329" i="1"/>
  <c r="Q32" i="1"/>
  <c r="Q248" i="1"/>
  <c r="Q120" i="1"/>
  <c r="Q145" i="1"/>
  <c r="Q31" i="1"/>
  <c r="Q202" i="1"/>
  <c r="Q111" i="1"/>
  <c r="Q181" i="1"/>
  <c r="Q40" i="1"/>
  <c r="Q176" i="1"/>
  <c r="Q92" i="1"/>
  <c r="Q237" i="1"/>
  <c r="Q254" i="1"/>
  <c r="Q13" i="1"/>
  <c r="Q74" i="1"/>
  <c r="Q106" i="1"/>
  <c r="Q103" i="1"/>
  <c r="Q253" i="1"/>
  <c r="Q147" i="1"/>
  <c r="V147" i="1" s="1"/>
  <c r="Q10" i="1"/>
  <c r="Q44" i="1"/>
  <c r="Q127" i="1"/>
  <c r="Q173" i="1"/>
  <c r="V173" i="1" s="1"/>
  <c r="Q161" i="1"/>
  <c r="Q255" i="1"/>
  <c r="Q63" i="1"/>
  <c r="Q250" i="1"/>
  <c r="Q337" i="1"/>
  <c r="V337" i="1" s="1"/>
  <c r="Q293" i="1"/>
  <c r="Q345" i="1"/>
  <c r="Q126" i="1"/>
  <c r="Q279" i="1"/>
  <c r="Q73" i="1"/>
  <c r="Q231" i="1"/>
  <c r="Q282" i="1"/>
  <c r="Q247" i="1"/>
  <c r="Q201" i="1"/>
  <c r="Q128" i="1"/>
  <c r="Q241" i="1"/>
  <c r="Q123" i="1"/>
  <c r="Q151" i="1"/>
  <c r="Q327" i="1"/>
  <c r="Q315" i="1"/>
  <c r="Q17" i="1"/>
  <c r="Q119" i="1"/>
  <c r="Q134" i="1"/>
  <c r="Q99" i="1"/>
  <c r="Q90" i="1"/>
  <c r="Q139" i="1"/>
  <c r="Q175" i="1"/>
  <c r="Q232" i="1"/>
  <c r="Q150" i="1"/>
  <c r="Q326" i="1"/>
  <c r="Q59" i="1"/>
  <c r="Q84" i="1"/>
  <c r="V84" i="1" s="1"/>
  <c r="Q188" i="1"/>
  <c r="V188" i="1" s="1"/>
  <c r="Q118" i="1"/>
  <c r="Q4" i="1"/>
  <c r="V4" i="1" s="1"/>
  <c r="Q198" i="1"/>
  <c r="Q140" i="1"/>
  <c r="Q321" i="1"/>
  <c r="Q43" i="1"/>
  <c r="Q9" i="1"/>
  <c r="V9" i="1" s="1"/>
  <c r="Q18" i="1"/>
  <c r="Q97" i="1"/>
  <c r="Q132" i="1"/>
  <c r="Q195" i="1"/>
  <c r="Q299" i="1"/>
  <c r="Q280" i="1"/>
  <c r="Q266" i="1"/>
  <c r="Q239" i="1"/>
  <c r="Q160" i="1"/>
  <c r="Q261" i="1"/>
  <c r="V261" i="1" s="1"/>
  <c r="Q186" i="1"/>
  <c r="Q182" i="1"/>
  <c r="Q335" i="1"/>
  <c r="Q325" i="1"/>
  <c r="Q318" i="1"/>
  <c r="Q48" i="1"/>
  <c r="Q55" i="1"/>
  <c r="Q15" i="1"/>
  <c r="Q11" i="1"/>
  <c r="Q98" i="1"/>
  <c r="V98" i="1" s="1"/>
  <c r="Q148" i="1"/>
  <c r="Q180" i="1"/>
  <c r="Q171" i="1"/>
  <c r="Q225" i="1"/>
  <c r="Q157" i="1"/>
  <c r="Q281" i="1"/>
  <c r="Q297" i="1"/>
  <c r="Q158" i="1"/>
  <c r="Q190" i="1"/>
  <c r="Q276" i="1"/>
  <c r="Q346" i="1"/>
  <c r="Q37" i="1"/>
  <c r="Q14" i="1"/>
  <c r="Q117" i="1"/>
  <c r="Q54" i="1"/>
  <c r="Q26" i="1"/>
  <c r="Q25" i="1"/>
  <c r="Q238" i="1"/>
  <c r="Q174" i="1"/>
  <c r="Q230" i="1"/>
  <c r="Q200" i="1"/>
  <c r="Q267" i="1"/>
  <c r="Q256" i="1"/>
  <c r="Q213" i="1"/>
  <c r="Q107" i="1"/>
  <c r="Q155" i="1"/>
  <c r="Q152" i="1"/>
  <c r="Q273" i="1"/>
  <c r="Q306" i="1"/>
  <c r="Q336" i="1"/>
  <c r="V336" i="1" s="1"/>
  <c r="Q365" i="1"/>
  <c r="Q341" i="1"/>
  <c r="Q351" i="1"/>
  <c r="V351" i="1" s="1"/>
</calcChain>
</file>

<file path=xl/sharedStrings.xml><?xml version="1.0" encoding="utf-8"?>
<sst xmlns="http://schemas.openxmlformats.org/spreadsheetml/2006/main" count="3748" uniqueCount="326">
  <si>
    <t>Date</t>
  </si>
  <si>
    <t>Team</t>
  </si>
  <si>
    <t>Pitcher</t>
  </si>
  <si>
    <t>OU</t>
  </si>
  <si>
    <t>ATL</t>
  </si>
  <si>
    <t>Max Fried</t>
  </si>
  <si>
    <t>BE_Over</t>
  </si>
  <si>
    <t>BE_Under</t>
  </si>
  <si>
    <t>Over_Odds</t>
  </si>
  <si>
    <t>Under_Odds</t>
  </si>
  <si>
    <t>Poisson_Over</t>
  </si>
  <si>
    <t>Poison_Under</t>
  </si>
  <si>
    <t>Edge_Over</t>
  </si>
  <si>
    <t>Edge_Under</t>
  </si>
  <si>
    <t>PIT</t>
  </si>
  <si>
    <t>JT Brubaker</t>
  </si>
  <si>
    <t>STL</t>
  </si>
  <si>
    <t>Matthew Liberatore</t>
  </si>
  <si>
    <t>Bet_Amt</t>
  </si>
  <si>
    <t>BOS</t>
  </si>
  <si>
    <t>Nick Pivetta</t>
  </si>
  <si>
    <t>CLE</t>
  </si>
  <si>
    <t>Shane Bieber</t>
  </si>
  <si>
    <t>NYY</t>
  </si>
  <si>
    <t>Gerrit Cole</t>
  </si>
  <si>
    <t>Model_Id</t>
  </si>
  <si>
    <t>Model_Name</t>
  </si>
  <si>
    <t>SaberSim</t>
  </si>
  <si>
    <t>MIN</t>
  </si>
  <si>
    <t>Joe Ryan</t>
  </si>
  <si>
    <t>KC</t>
  </si>
  <si>
    <t>Kris Bubic</t>
  </si>
  <si>
    <t>CWS</t>
  </si>
  <si>
    <t>Dylan Cease</t>
  </si>
  <si>
    <t>SF</t>
  </si>
  <si>
    <t>Logan Webb</t>
  </si>
  <si>
    <t>SD</t>
  </si>
  <si>
    <t>Sean Manaea</t>
  </si>
  <si>
    <t>Miles Mikolas</t>
  </si>
  <si>
    <t>PHI</t>
  </si>
  <si>
    <t>Zach Eflin</t>
  </si>
  <si>
    <t>NYM</t>
  </si>
  <si>
    <t>Chris Bassitt</t>
  </si>
  <si>
    <t>MIL</t>
  </si>
  <si>
    <t>Adrian Houser</t>
  </si>
  <si>
    <t>LAD</t>
  </si>
  <si>
    <t>Tony Gonsolin</t>
  </si>
  <si>
    <t>HOU</t>
  </si>
  <si>
    <t>Jose Urquidy</t>
  </si>
  <si>
    <t>MIA</t>
  </si>
  <si>
    <t>Trevor Rodgers</t>
  </si>
  <si>
    <t>BAL</t>
  </si>
  <si>
    <t>Jordan Lyles</t>
  </si>
  <si>
    <t>COL</t>
  </si>
  <si>
    <t>Antonio Senzatela</t>
  </si>
  <si>
    <t>CIN</t>
  </si>
  <si>
    <t>Tyler Mahle</t>
  </si>
  <si>
    <t>CHC</t>
  </si>
  <si>
    <t>Kyle Hendricks</t>
  </si>
  <si>
    <t>ARI</t>
  </si>
  <si>
    <t>Zach Davies</t>
  </si>
  <si>
    <t>TOR</t>
  </si>
  <si>
    <t>Yusei Kikuchi</t>
  </si>
  <si>
    <t>TEX</t>
  </si>
  <si>
    <t>Dane Dunning</t>
  </si>
  <si>
    <t>TB</t>
  </si>
  <si>
    <t>Corey Kluber</t>
  </si>
  <si>
    <t>SEA</t>
  </si>
  <si>
    <t>Logan Gilbert</t>
  </si>
  <si>
    <t>OAK</t>
  </si>
  <si>
    <t>Jared Koenig</t>
  </si>
  <si>
    <t>LAA</t>
  </si>
  <si>
    <t>Noah Syndergaard</t>
  </si>
  <si>
    <t>L</t>
  </si>
  <si>
    <t>W</t>
  </si>
  <si>
    <t>Win_Loss</t>
  </si>
  <si>
    <t>Net</t>
  </si>
  <si>
    <t>Kyle Gibson</t>
  </si>
  <si>
    <t>DET</t>
  </si>
  <si>
    <t>Alex Faedo</t>
  </si>
  <si>
    <t>Luis Garcia</t>
  </si>
  <si>
    <t>Luis Castillo</t>
  </si>
  <si>
    <t>Zac Gallen</t>
  </si>
  <si>
    <t>Jonathan Heasley</t>
  </si>
  <si>
    <t>Sonny Gray</t>
  </si>
  <si>
    <t>Marco Gonzales</t>
  </si>
  <si>
    <t>Spencer Strider</t>
  </si>
  <si>
    <t>WSH</t>
  </si>
  <si>
    <t>Erick Fedde</t>
  </si>
  <si>
    <t>Nestor Cortes</t>
  </si>
  <si>
    <t>Shane McClanahan</t>
  </si>
  <si>
    <t>Bruce Zimmermann</t>
  </si>
  <si>
    <t>Jose Berrios</t>
  </si>
  <si>
    <t>Corbin Burnes</t>
  </si>
  <si>
    <t>David Peterson</t>
  </si>
  <si>
    <t>James Kaprielian</t>
  </si>
  <si>
    <t>Josh Winckowski</t>
  </si>
  <si>
    <t>Roansy Contreras</t>
  </si>
  <si>
    <t>Platform</t>
  </si>
  <si>
    <t>Platform_Id</t>
  </si>
  <si>
    <t>DraftKings</t>
  </si>
  <si>
    <t>FanDuel</t>
  </si>
  <si>
    <t>Calb Kilian</t>
  </si>
  <si>
    <t>Ryan Weathers</t>
  </si>
  <si>
    <t>Austin Gomber</t>
  </si>
  <si>
    <t>Konnor Pilkington</t>
  </si>
  <si>
    <t>Reid Detmers</t>
  </si>
  <si>
    <t>Tyler Anderson</t>
  </si>
  <si>
    <t>SO_Projection</t>
  </si>
  <si>
    <t>Tyler Wells</t>
  </si>
  <si>
    <t>Rich Hill</t>
  </si>
  <si>
    <t>Paul Blackburn</t>
  </si>
  <si>
    <t>Joe Musgrove</t>
  </si>
  <si>
    <t>Matt Swarmer</t>
  </si>
  <si>
    <t>Kevin Gausman</t>
  </si>
  <si>
    <t>Triston McKenzie</t>
  </si>
  <si>
    <t>Chad Kuhl</t>
  </si>
  <si>
    <t>Luis Severino</t>
  </si>
  <si>
    <t>Zack Wheeler</t>
  </si>
  <si>
    <t>Patrick Corbin</t>
  </si>
  <si>
    <t>Aaron Ashby</t>
  </si>
  <si>
    <t>Tyler Megill</t>
  </si>
  <si>
    <t>Martin Perez</t>
  </si>
  <si>
    <t>Beau Brieske</t>
  </si>
  <si>
    <t>Shohei Ohtani</t>
  </si>
  <si>
    <t>George Kirby</t>
  </si>
  <si>
    <t>Ranger Suarez</t>
  </si>
  <si>
    <t>Joan Adon</t>
  </si>
  <si>
    <t>Charlie Morton</t>
  </si>
  <si>
    <t>Keegan Thompson</t>
  </si>
  <si>
    <t>Eric Lauer</t>
  </si>
  <si>
    <t>Hunter Greene</t>
  </si>
  <si>
    <t>Carlos Rodon</t>
  </si>
  <si>
    <t>Zach Thompson</t>
  </si>
  <si>
    <t>Jordan Montgomery</t>
  </si>
  <si>
    <t>Ross Stripling</t>
  </si>
  <si>
    <t>Adam Wainwright</t>
  </si>
  <si>
    <t>Michael Wacha</t>
  </si>
  <si>
    <t>Jon Gray</t>
  </si>
  <si>
    <t>Tarik Skubal</t>
  </si>
  <si>
    <t>Lucas Giolito</t>
  </si>
  <si>
    <t>Framber Valdez</t>
  </si>
  <si>
    <t>MacKenzie Gore</t>
  </si>
  <si>
    <t>Kyle Freeland</t>
  </si>
  <si>
    <t>Devin Smeltzer</t>
  </si>
  <si>
    <t>Madison Bumgarner</t>
  </si>
  <si>
    <t>Zach Plesac</t>
  </si>
  <si>
    <t>Clayton Kershaw</t>
  </si>
  <si>
    <t>Michael Lorenzen</t>
  </si>
  <si>
    <t>Robbie Ray</t>
  </si>
  <si>
    <t>Justin Steele</t>
  </si>
  <si>
    <t>Kyle Wright</t>
  </si>
  <si>
    <t>Jameson Taillon</t>
  </si>
  <si>
    <t>Alex Manoah</t>
  </si>
  <si>
    <t>Kyle Bradish</t>
  </si>
  <si>
    <t>Jeffrey Springs</t>
  </si>
  <si>
    <t>Alex Wood</t>
  </si>
  <si>
    <t>Brad Keller</t>
  </si>
  <si>
    <t>Cole Irvin</t>
  </si>
  <si>
    <t>Braxton Garrett</t>
  </si>
  <si>
    <t>Taijuan Walker</t>
  </si>
  <si>
    <t>Johnny Cueto</t>
  </si>
  <si>
    <t>Justin Verlander</t>
  </si>
  <si>
    <t>Taylor Hearn</t>
  </si>
  <si>
    <t>Rony Garcia</t>
  </si>
  <si>
    <t>Jason Alexander</t>
  </si>
  <si>
    <t>Aaron Nola</t>
  </si>
  <si>
    <t>Josiah Gray</t>
  </si>
  <si>
    <t>Cal Quantrill</t>
  </si>
  <si>
    <t>Julio Urias</t>
  </si>
  <si>
    <t>Dakota Hudson</t>
  </si>
  <si>
    <t>Kutter Crawford</t>
  </si>
  <si>
    <t>German Marquez</t>
  </si>
  <si>
    <t>Nick Martinez</t>
  </si>
  <si>
    <t>Dylan Bundy</t>
  </si>
  <si>
    <t>Patrick Sandoval</t>
  </si>
  <si>
    <t>Sandy Alcantara</t>
  </si>
  <si>
    <t>Alex Cobb</t>
  </si>
  <si>
    <t>Blake Snell</t>
  </si>
  <si>
    <t>Mitch Keller</t>
  </si>
  <si>
    <t>Ian Anderson</t>
  </si>
  <si>
    <t>Brady Singer</t>
  </si>
  <si>
    <t>Chris Archer</t>
  </si>
  <si>
    <t>Drew Hutchison</t>
  </si>
  <si>
    <t>Andre Pallante</t>
  </si>
  <si>
    <t>Yu Darvish</t>
  </si>
  <si>
    <t>Ryan Feltner</t>
  </si>
  <si>
    <t>Aaron Civale</t>
  </si>
  <si>
    <t>Carlos Carrasco</t>
  </si>
  <si>
    <t>Pablo Lopez</t>
  </si>
  <si>
    <t>Daniel Lynch</t>
  </si>
  <si>
    <t>Jose Quintana</t>
  </si>
  <si>
    <t>Frankie Montas</t>
  </si>
  <si>
    <t>Zack Greinke</t>
  </si>
  <si>
    <t>Chris Flexen</t>
  </si>
  <si>
    <t>Graham Ashcraft</t>
  </si>
  <si>
    <t>Christian Javier</t>
  </si>
  <si>
    <t>Lance Lynn</t>
  </si>
  <si>
    <t>Mike Minor</t>
  </si>
  <si>
    <t>Brandon Woodruff</t>
  </si>
  <si>
    <t>Dean Kremer</t>
  </si>
  <si>
    <t>Sum of Bet_Amt</t>
  </si>
  <si>
    <t>Row Labels</t>
  </si>
  <si>
    <t>Grand Total</t>
  </si>
  <si>
    <t>Sum of Net</t>
  </si>
  <si>
    <t>Mike Clevinger</t>
  </si>
  <si>
    <t>Profit Margin:</t>
  </si>
  <si>
    <t>Scale_Over</t>
  </si>
  <si>
    <t>OverUnder_Id</t>
  </si>
  <si>
    <t>Glenn Otto</t>
  </si>
  <si>
    <t>Jake Odorizzi</t>
  </si>
  <si>
    <t>Max Scherzer</t>
  </si>
  <si>
    <t>Michael Pineda</t>
  </si>
  <si>
    <t>Spenser Watkins</t>
  </si>
  <si>
    <t>Mitch White</t>
  </si>
  <si>
    <t>Count of Win_Loss</t>
  </si>
  <si>
    <t>Bailey Falter</t>
  </si>
  <si>
    <t>Chase Silseth</t>
  </si>
  <si>
    <t>Daniel Castano</t>
  </si>
  <si>
    <t>Trevor Williams</t>
  </si>
  <si>
    <t>Drew Rasmussen</t>
  </si>
  <si>
    <t>Paolo Espino</t>
  </si>
  <si>
    <t>Nick Lodolo</t>
  </si>
  <si>
    <t>Shane Baz</t>
  </si>
  <si>
    <t>Spencer Howard</t>
  </si>
  <si>
    <t>Josh Winder</t>
  </si>
  <si>
    <t>Adrian Sampson</t>
  </si>
  <si>
    <t>Dallas Keuchel</t>
  </si>
  <si>
    <t>Column Labels</t>
  </si>
  <si>
    <t>Total Count of Win_Loss</t>
  </si>
  <si>
    <t>Total Sum of Net</t>
  </si>
  <si>
    <t>Nathan Eovaldi</t>
  </si>
  <si>
    <t>Michael Kopech</t>
  </si>
  <si>
    <t>Marcus Stroman</t>
  </si>
  <si>
    <t>Jose Urena</t>
  </si>
  <si>
    <t>(All)</t>
  </si>
  <si>
    <t>Tyler Gilbert</t>
  </si>
  <si>
    <t>Jose Suarez</t>
  </si>
  <si>
    <t>Merrill Kelly</t>
  </si>
  <si>
    <t>Net_Auto</t>
  </si>
  <si>
    <t>Steamer+SaberSim Innings</t>
  </si>
  <si>
    <t>Count of Win_Loss2</t>
  </si>
  <si>
    <t>Jacob DeGrom</t>
  </si>
  <si>
    <t>Bryse Wilson</t>
  </si>
  <si>
    <t xml:space="preserve">BOS </t>
  </si>
  <si>
    <t>No. of bets</t>
  </si>
  <si>
    <t>Drew Smyly</t>
  </si>
  <si>
    <t>Domingo German</t>
  </si>
  <si>
    <t>Secondary</t>
  </si>
  <si>
    <t>Jesus Luzardo</t>
  </si>
  <si>
    <t>Count of OverUnder_Id</t>
  </si>
  <si>
    <t>Count of OverUnder_Id2</t>
  </si>
  <si>
    <t>Jakob Junis</t>
  </si>
  <si>
    <t>Garrett Hill</t>
  </si>
  <si>
    <t>Dustin May</t>
  </si>
  <si>
    <t>Ryan Yarbrough</t>
  </si>
  <si>
    <t>Anibal Sanchez</t>
  </si>
  <si>
    <t>Andrew Heaney</t>
  </si>
  <si>
    <t>Austin Voth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</si>
  <si>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</si>
  <si>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</si>
  <si>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</si>
  <si>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</si>
  <si>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</si>
  <si>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</si>
  <si>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</si>
  <si>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</si>
  <si>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</si>
  <si>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</si>
  <si>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</si>
  <si>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</si>
  <si>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</si>
  <si>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</si>
  <si>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</si>
  <si>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</si>
  <si>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</si>
  <si>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</si>
  <si>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</si>
  <si>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</si>
  <si>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</si>
  <si>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</si>
  <si>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</si>
  <si>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</si>
  <si>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</si>
  <si>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</si>
  <si>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</si>
  <si>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</si>
  <si>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</si>
  <si>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</si>
  <si>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</si>
  <si>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23-Jul</t>
  </si>
  <si>
    <t>24-Jul</t>
  </si>
  <si>
    <t>25-Jul</t>
  </si>
  <si>
    <t>26-Jul</t>
  </si>
  <si>
    <t>27-Jul</t>
  </si>
  <si>
    <t>28-Jul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</si>
  <si>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</si>
  <si>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</si>
  <si>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</si>
  <si>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</si>
  <si>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</si>
  <si>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</si>
  <si>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</si>
  <si>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</si>
  <si>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</si>
  <si>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</si>
  <si>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</si>
  <si>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</si>
  <si>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</si>
  <si>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</si>
  <si>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</si>
  <si>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</si>
  <si>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</si>
  <si>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</si>
  <si>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</si>
  <si>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</si>
  <si>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</si>
  <si>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</si>
  <si>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</si>
  <si>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</si>
  <si>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</si>
  <si>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</si>
  <si>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4-Sep</t>
  </si>
  <si>
    <t>5-Sep</t>
  </si>
  <si>
    <t>6-Sep</t>
  </si>
  <si>
    <t>8-Sep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</si>
</sst>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165" fontId="0" fillId="0" borderId="1" xfId="1" applyNumberFormat="1" applyFont="1" applyBorder="1"/>
    <xf numFmtId="0" fontId="0" fillId="3" borderId="1" xfId="0" applyFill="1" applyBorder="1"/>
    <xf numFmtId="165" fontId="0" fillId="0" borderId="1" xfId="0" applyNumberFormat="1" applyBorder="1"/>
    <xf numFmtId="14" fontId="0" fillId="0" borderId="3" xfId="0" applyNumberFormat="1" applyBorder="1"/>
    <xf numFmtId="0" fontId="0" fillId="0" borderId="3" xfId="0" applyBorder="1"/>
    <xf numFmtId="2" fontId="0" fillId="0" borderId="3" xfId="0" applyNumberFormat="1" applyBorder="1"/>
    <xf numFmtId="1" fontId="0" fillId="0" borderId="3" xfId="0" applyNumberFormat="1" applyBorder="1"/>
    <xf numFmtId="166" fontId="0" fillId="0" borderId="3" xfId="0" applyNumberFormat="1" applyBorder="1"/>
    <xf numFmtId="164" fontId="0" fillId="0" borderId="3" xfId="0" applyNumberFormat="1" applyBorder="1"/>
    <xf numFmtId="165" fontId="0" fillId="0" borderId="3" xfId="1" applyNumberFormat="1" applyFont="1" applyBorder="1"/>
    <xf numFmtId="0" fontId="0" fillId="3" borderId="3" xfId="0" applyFill="1" applyBorder="1"/>
    <xf numFmtId="0" fontId="2" fillId="2" borderId="2" xfId="0" applyFont="1" applyFill="1" applyBorder="1"/>
    <xf numFmtId="2" fontId="2" fillId="2" borderId="2" xfId="0" applyNumberFormat="1" applyFont="1" applyFill="1" applyBorder="1"/>
    <xf numFmtId="1" fontId="2" fillId="2" borderId="2" xfId="0" applyNumberFormat="1" applyFont="1" applyFill="1" applyBorder="1"/>
    <xf numFmtId="166" fontId="2" fillId="2" borderId="2" xfId="0" applyNumberFormat="1" applyFont="1" applyFill="1" applyBorder="1"/>
    <xf numFmtId="164" fontId="2" fillId="2" borderId="2" xfId="0" applyNumberFormat="1" applyFont="1" applyFill="1" applyBorder="1"/>
    <xf numFmtId="165" fontId="2" fillId="2" borderId="2" xfId="0" applyNumberFormat="1" applyFont="1" applyFill="1" applyBorder="1"/>
    <xf numFmtId="165" fontId="0" fillId="4" borderId="1" xfId="0" applyNumberFormat="1" applyFill="1" applyBorder="1"/>
    <xf numFmtId="165" fontId="0" fillId="5" borderId="1" xfId="0" applyNumberForma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0" fillId="0" borderId="3" xfId="1" applyNumberFormat="1" applyFont="1" applyBorder="1"/>
    <xf numFmtId="10" fontId="2" fillId="6" borderId="0" xfId="1" applyNumberFormat="1" applyFont="1" applyFill="1"/>
    <xf numFmtId="10" fontId="0" fillId="0" borderId="0" xfId="0" applyNumberFormat="1"/>
    <xf numFmtId="0" fontId="2" fillId="2" borderId="2" xfId="0" applyNumberFormat="1" applyFont="1" applyFill="1" applyBorder="1"/>
    <xf numFmtId="0" fontId="0" fillId="0" borderId="1" xfId="0" applyNumberFormat="1" applyBorder="1"/>
    <xf numFmtId="0" fontId="0" fillId="0" borderId="0" xfId="0" applyAlignment="1">
      <alignment horizontal="left" indent="1"/>
    </xf>
    <xf numFmtId="165" fontId="0" fillId="7" borderId="1" xfId="0" applyNumberFormat="1" applyFill="1" applyBorder="1"/>
  </cellXfs>
  <cellStyles count="2">
    <cellStyle name="Normal" xfId="0" builtinId="0"/>
    <cellStyle name="Percent" xfId="1" builtinId="5"/>
  </cellStyles>
  <dxfs count="3"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BD1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teve Liang" refreshedDate="44813.768807523149" createdVersion="8" refreshedVersion="8" minRefreshableVersion="3" recordCount="1414" xr:uid="{6ED7F0E0-A07F-4EBA-8C6E-E343AC2BD88A}">
  <cacheSource type="worksheet">
    <worksheetSource ref="A1:V1048576" sheet="Main"/>
  </cacheSource>
  <cacheFields count="25">
    <cacheField name="Date" numFmtId="0">
      <sharedItems containsNonDate="0" containsDate="1" containsString="0" containsBlank="1" minDate="2022-06-14T00:00:00" maxDate="2022-09-09T00:00:00" count="68"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23T00:00:00"/>
        <d v="2022-07-24T00:00:00"/>
        <d v="2022-07-25T00:00:00"/>
        <d v="2022-07-26T00:00:00"/>
        <d v="2022-07-27T00:00:00"/>
        <d v="2022-07-28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4T00:00:00"/>
        <d v="2022-09-05T00:00:00"/>
        <d v="2022-09-06T00:00:00"/>
        <d v="2022-09-08T00:00:00"/>
        <m/>
      </sharedItems>
      <fieldGroup par="24" base="0">
        <rangePr groupBy="days" startDate="2022-06-14T00:00:00" endDate="2022-09-09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9/2022"/>
        </groupItems>
      </fieldGroup>
    </cacheField>
    <cacheField name="Team" numFmtId="0">
      <sharedItems containsBlank="1"/>
    </cacheField>
    <cacheField name="Pitcher" numFmtId="0">
      <sharedItems containsBlank="1" count="197">
        <s v="Max Fried"/>
        <s v="JT Brubaker"/>
        <s v="Matthew Liberatore"/>
        <s v="Nick Pivetta"/>
        <s v="Shane Bieber"/>
        <s v="Gerrit Cole"/>
        <s v="Joe Ryan"/>
        <s v="Kris Bubic"/>
        <s v="Dylan Cease"/>
        <s v="Logan Webb"/>
        <s v="Sean Manaea"/>
        <s v="Miles Mikolas"/>
        <s v="Zach Eflin"/>
        <s v="Chris Bassitt"/>
        <s v="Adrian Houser"/>
        <s v="Tony Gonsolin"/>
        <s v="Jose Urquidy"/>
        <s v="Trevor Rodgers"/>
        <s v="Jordan Lyles"/>
        <s v="Antonio Senzatela"/>
        <s v="Tyler Mahle"/>
        <s v="Kyle Hendricks"/>
        <s v="Zach Davies"/>
        <s v="Yusei Kikuchi"/>
        <s v="Dane Dunning"/>
        <s v="Corey Kluber"/>
        <s v="Logan Gilbert"/>
        <s v="Jared Koenig"/>
        <s v="Noah Syndergaard"/>
        <s v="Kyle Gibson"/>
        <s v="Alex Faedo"/>
        <s v="Luis Garcia"/>
        <s v="Luis Castillo"/>
        <s v="Zac Gallen"/>
        <s v="Jonathan Heasley"/>
        <s v="Sonny Gray"/>
        <s v="Marco Gonzales"/>
        <s v="Spencer Strider"/>
        <s v="Erick Fedde"/>
        <s v="Nestor Cortes"/>
        <s v="Shane McClanahan"/>
        <s v="Bruce Zimmermann"/>
        <s v="Jose Berrios"/>
        <s v="Corbin Burnes"/>
        <s v="David Peterson"/>
        <s v="James Kaprielian"/>
        <s v="Josh Winckowski"/>
        <s v="Roansy Contreras"/>
        <s v="Calb Kilian"/>
        <s v="Ryan Weathers"/>
        <s v="Austin Gomber"/>
        <s v="Konnor Pilkington"/>
        <s v="Reid Detmers"/>
        <s v="Tyler Anderson"/>
        <s v="Tyler Wells"/>
        <s v="Paul Blackburn"/>
        <s v="Rich Hill"/>
        <s v="Joe Musgrove"/>
        <s v="Matt Swarmer"/>
        <s v="Kevin Gausman"/>
        <s v="Triston McKenzie"/>
        <s v="Chad Kuhl"/>
        <s v="Luis Severino"/>
        <s v="Zack Wheeler"/>
        <s v="Patrick Corbin"/>
        <s v="Aaron Ashby"/>
        <s v="Tyler Megill"/>
        <s v="Martin Perez"/>
        <s v="Beau Brieske"/>
        <s v="Shohei Ohtani"/>
        <s v="George Kirby"/>
        <s v="Ranger Suarez"/>
        <s v="Joan Adon"/>
        <s v="Charlie Morton"/>
        <s v="Keegan Thompson"/>
        <s v="Eric Lauer"/>
        <s v="Hunter Greene"/>
        <s v="Carlos Rodon"/>
        <s v="Zach Thompson"/>
        <s v="Jordan Montgomery"/>
        <s v="Ross Stripling"/>
        <s v="Adam Wainwright"/>
        <s v="Michael Wacha"/>
        <s v="Jon Gray"/>
        <s v="Tarik Skubal"/>
        <s v="Lucas Giolito"/>
        <s v="Framber Valdez"/>
        <s v="MacKenzie Gore"/>
        <s v="Kyle Freeland"/>
        <s v="Devin Smeltzer"/>
        <s v="Madison Bumgarner"/>
        <s v="Zach Plesac"/>
        <s v="Clayton Kershaw"/>
        <s v="Michael Lorenzen"/>
        <s v="Robbie Ray"/>
        <s v="Justin Steele"/>
        <s v="Kyle Wright"/>
        <s v="Jameson Taillon"/>
        <s v="Alex Manoah"/>
        <s v="Kyle Bradish"/>
        <s v="Jeffrey Springs"/>
        <s v="Alex Wood"/>
        <s v="Jose Quintana"/>
        <s v="Brad Keller"/>
        <s v="Cole Irvin"/>
        <s v="Braxton Garrett"/>
        <s v="Taijuan Walker"/>
        <s v="Johnny Cueto"/>
        <s v="Justin Verlander"/>
        <s v="Taylor Hearn"/>
        <s v="Rony Garcia"/>
        <s v="Jason Alexander"/>
        <s v="Graham Ashcraft"/>
        <s v="Aaron Nola"/>
        <s v="Josiah Gray"/>
        <s v="Cal Quantrill"/>
        <s v="Julio Urias"/>
        <s v="Dakota Hudson"/>
        <s v="Kutter Crawford"/>
        <s v="German Marquez"/>
        <s v="Nick Martinez"/>
        <s v="Dylan Bundy"/>
        <s v="Patrick Sandoval"/>
        <s v="Sandy Alcantara"/>
        <s v="Merrill Kelly"/>
        <s v="Michael Kopech"/>
        <s v="Christian Javier"/>
        <s v="Alex Cobb"/>
        <s v="Blake Snell"/>
        <s v="Mitch Keller"/>
        <s v="Ian Anderson"/>
        <s v="Brady Singer"/>
        <s v="Chris Archer"/>
        <s v="Andre Pallante"/>
        <s v="Drew Hutchison"/>
        <s v="Yu Darvish"/>
        <s v="Ryan Feltner"/>
        <s v="Aaron Civale"/>
        <s v="Carlos Carrasco"/>
        <s v="Pablo Lopez"/>
        <s v="Daniel Lynch"/>
        <s v="Frankie Montas"/>
        <s v="Zack Greinke"/>
        <s v="Chris Flexen"/>
        <s v="Lance Lynn"/>
        <s v="Mike Minor"/>
        <s v="Brandon Woodruff"/>
        <s v="Dean Kremer"/>
        <s v="Mike Clevinger"/>
        <s v="Glenn Otto"/>
        <s v="Jake Odorizzi"/>
        <s v="Max Scherzer"/>
        <s v="Michael Pineda"/>
        <s v="Spenser Watkins"/>
        <s v="Mitch White"/>
        <s v="Bailey Falter"/>
        <s v="Chase Silseth"/>
        <s v="Daniel Castano"/>
        <s v="Trevor Williams"/>
        <s v="Drew Rasmussen"/>
        <s v="Paolo Espino"/>
        <s v="Nick Lodolo"/>
        <s v="Shane Baz"/>
        <s v="Spencer Howard"/>
        <s v="Josh Winder"/>
        <s v="Adrian Sampson"/>
        <s v="Dallas Keuchel"/>
        <s v="Nathan Eovaldi"/>
        <s v="Marcus Stroman"/>
        <s v="Jose Urena"/>
        <s v="Tyler Gilbert"/>
        <s v="Jose Suarez"/>
        <s v="Jacob DeGrom"/>
        <s v="Bryse Wilson"/>
        <s v="Drew Smyly"/>
        <s v="Domingo German"/>
        <s v="Jesus Luzardo"/>
        <s v="Jakob Junis"/>
        <s v="Garrett Hill"/>
        <s v="Dustin May"/>
        <s v="Ryan Yarbrough"/>
        <s v="Anibal Sanchez"/>
        <s v="Andrew Heaney"/>
        <s v="Austin Voth"/>
        <m/>
        <s v="Cristian Javier" u="1"/>
        <s v=" Jose Quintana" u="1"/>
        <s v="Zach Eflin " u="1"/>
        <s v="Shane Bieber   " u="1"/>
        <s v="Merrill Kelly  " u="1"/>
        <s v="Corey Kluber   " u="1"/>
        <s v="Michael Kopech " u="1"/>
        <s v="Zach Eflin     " u="1"/>
        <s v=" Graham Ashcraft" u="1"/>
        <s v="Nick Pivetta   " u="1"/>
        <s v="Luis Severino  " u="1"/>
        <s v="Logan Gilbert  " u="1"/>
      </sharedItems>
    </cacheField>
    <cacheField name="SO_Projection" numFmtId="2">
      <sharedItems containsString="0" containsBlank="1" containsNumber="1" minValue="2.37" maxValue="8.6999999999999993"/>
    </cacheField>
    <cacheField name="Model_Id" numFmtId="1">
      <sharedItems containsString="0" containsBlank="1" containsNumber="1" containsInteger="1" minValue="1" maxValue="2" count="3">
        <n v="1"/>
        <n v="2"/>
        <m/>
      </sharedItems>
    </cacheField>
    <cacheField name="OU" numFmtId="166">
      <sharedItems containsString="0" containsBlank="1" containsNumber="1" minValue="2.5" maxValue="9.5" count="9">
        <n v="5.5"/>
        <n v="4.5"/>
        <n v="3.5"/>
        <n v="6.5"/>
        <n v="8.5"/>
        <n v="7.5"/>
        <n v="2.5"/>
        <n v="9.5"/>
        <m/>
      </sharedItems>
    </cacheField>
    <cacheField name="Over_Odds" numFmtId="0">
      <sharedItems containsString="0" containsBlank="1" containsNumber="1" minValue="-215" maxValue="150"/>
    </cacheField>
    <cacheField name="Scale_Over" numFmtId="0">
      <sharedItems containsString="0" containsBlank="1" containsNumber="1" minValue="-0.98039215686274506" maxValue="1.5"/>
    </cacheField>
    <cacheField name="Under_Odds" numFmtId="0">
      <sharedItems containsString="0" containsBlank="1" containsNumber="1" containsInteger="1" minValue="-225" maxValue="160"/>
    </cacheField>
    <cacheField name="Scale_Over2" numFmtId="0">
      <sharedItems containsString="0" containsBlank="1" containsNumber="1" minValue="-0.98039215686274506" maxValue="1.6"/>
    </cacheField>
    <cacheField name="BE_Over" numFmtId="164">
      <sharedItems containsString="0" containsBlank="1" containsNumber="1" minValue="0.4" maxValue="0.98619329388560151"/>
    </cacheField>
    <cacheField name="BE_Under" numFmtId="164">
      <sharedItems containsString="0" containsBlank="1" containsNumber="1" minValue="0.38461538461538464" maxValue="0.69230769230769229"/>
    </cacheField>
    <cacheField name="Poisson_Over" numFmtId="164">
      <sharedItems containsString="0" containsBlank="1" containsNumber="1" minValue="0.13072420607796997" maxValue="0.83964705410753004"/>
    </cacheField>
    <cacheField name="Poison_Under" numFmtId="164">
      <sharedItems containsString="0" containsBlank="1" containsNumber="1" minValue="0.16035294589246998" maxValue="0.86927579392203003"/>
    </cacheField>
    <cacheField name="Edge_Over" numFmtId="165">
      <sharedItems containsString="0" containsBlank="1" containsNumber="1" minValue="-0.72948269132580501" maxValue="0.28361545635235391"/>
    </cacheField>
    <cacheField name="Edge_Under" numFmtId="165">
      <sharedItems containsString="0" containsBlank="1" containsNumber="1" minValue="-0.34873173542212133" maxValue="0.27181084929479565"/>
    </cacheField>
    <cacheField name="OverUnder_Id" numFmtId="0">
      <sharedItems containsString="0" containsBlank="1" containsNumber="1" containsInteger="1" minValue="0" maxValue="2" count="4">
        <n v="1"/>
        <n v="2"/>
        <n v="0"/>
        <m/>
      </sharedItems>
    </cacheField>
    <cacheField name="Platform" numFmtId="0">
      <sharedItems containsString="0" containsBlank="1" containsNumber="1" containsInteger="1" minValue="1" maxValue="2" count="3">
        <n v="1"/>
        <n v="2"/>
        <m/>
      </sharedItems>
    </cacheField>
    <cacheField name="Bet_Amt" numFmtId="2">
      <sharedItems containsString="0" containsBlank="1" containsNumber="1" minValue="0" maxValue="100"/>
    </cacheField>
    <cacheField name="Win_Loss" numFmtId="0">
      <sharedItems containsBlank="1" count="3">
        <s v="L"/>
        <s v="W"/>
        <m/>
      </sharedItems>
    </cacheField>
    <cacheField name="Net" numFmtId="2">
      <sharedItems containsString="0" containsBlank="1" containsNumber="1" minValue="-32.25" maxValue="71.42"/>
    </cacheField>
    <cacheField name="Net_Auto" numFmtId="2">
      <sharedItems containsBlank="1" containsMixedTypes="1" containsNumber="1" minValue="-32.25" maxValue="71.42"/>
    </cacheField>
    <cacheField name="Field1" numFmtId="0" formula="Net/Bet_Amt" databaseField="0"/>
    <cacheField name="Field2" numFmtId="0" formula="Net/Bet_Amt" databaseField="0"/>
    <cacheField name="Months" numFmtId="0" databaseField="0">
      <fieldGroup base="0">
        <rangePr groupBy="months" startDate="2022-06-14T00:00:00" endDate="2022-09-09T00:00:00"/>
        <groupItems count="14">
          <s v="&lt;6/14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9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4">
  <r>
    <x v="0"/>
    <s v="ATL"/>
    <x v="0"/>
    <n v="4.78"/>
    <x v="0"/>
    <x v="0"/>
    <n v="110"/>
    <n v="1.1000000000000001"/>
    <n v="-145"/>
    <n v="-0.68965517241379315"/>
    <n v="0.47619047619047616"/>
    <n v="0.59183673469387754"/>
    <n v="0.34550011552075133"/>
    <n v="0.65449988447924867"/>
    <n v="-0.13069036066972484"/>
    <n v="6.2663149785371131E-2"/>
    <x v="0"/>
    <x v="0"/>
    <n v="7"/>
    <x v="0"/>
    <n v="-7"/>
    <n v="-7"/>
  </r>
  <r>
    <x v="0"/>
    <s v="PIT"/>
    <x v="1"/>
    <n v="4.03"/>
    <x v="0"/>
    <x v="1"/>
    <n v="100"/>
    <n v="1"/>
    <n v="-130"/>
    <n v="-0.76923076923076916"/>
    <n v="0.5"/>
    <n v="0.56521739130434778"/>
    <n v="0.37702385030472441"/>
    <n v="0.62297614969527559"/>
    <n v="-0.12297614969527559"/>
    <n v="5.7758758390927811E-2"/>
    <x v="0"/>
    <x v="0"/>
    <n v="5"/>
    <x v="0"/>
    <n v="-5"/>
    <n v="-5"/>
  </r>
  <r>
    <x v="0"/>
    <s v="STL"/>
    <x v="2"/>
    <n v="4.9800000000000004"/>
    <x v="0"/>
    <x v="2"/>
    <n v="-140"/>
    <n v="-0.7142857142857143"/>
    <n v="105"/>
    <n v="1.05"/>
    <n v="0.58333333333333337"/>
    <n v="0.48780487804878048"/>
    <n v="0.73215536950843552"/>
    <n v="0.26784463049156443"/>
    <n v="0.14882203617510215"/>
    <n v="-0.21996024755721605"/>
    <x v="1"/>
    <x v="0"/>
    <n v="10"/>
    <x v="1"/>
    <n v="7.14"/>
    <n v="7.1428571428571432"/>
  </r>
  <r>
    <x v="0"/>
    <s v="BOS"/>
    <x v="3"/>
    <n v="5.44"/>
    <x v="0"/>
    <x v="3"/>
    <n v="-105"/>
    <n v="-0.95238095238095233"/>
    <n v="-125"/>
    <n v="-0.8"/>
    <n v="0.51219512195121952"/>
    <n v="0.55555555555555558"/>
    <n v="0.3045637688406504"/>
    <n v="0.6954362311593496"/>
    <n v="-0.20763135311056913"/>
    <n v="0.13988067560379402"/>
    <x v="0"/>
    <x v="0"/>
    <n v="25"/>
    <x v="1"/>
    <n v="20"/>
    <n v="20"/>
  </r>
  <r>
    <x v="0"/>
    <s v="CLE"/>
    <x v="4"/>
    <n v="5.29"/>
    <x v="0"/>
    <x v="0"/>
    <n v="-150"/>
    <n v="-0.66666666666666663"/>
    <n v="115"/>
    <n v="1.1499999999999999"/>
    <n v="0.6"/>
    <n v="0.46511627906976744"/>
    <n v="0.43478656873180221"/>
    <n v="0.56521343126819779"/>
    <n v="-0.16521343126819776"/>
    <n v="0.10009715219843035"/>
    <x v="0"/>
    <x v="0"/>
    <n v="25"/>
    <x v="0"/>
    <n v="-25"/>
    <n v="-25"/>
  </r>
  <r>
    <x v="0"/>
    <s v="NYY"/>
    <x v="5"/>
    <n v="6.72"/>
    <x v="0"/>
    <x v="4"/>
    <n v="125"/>
    <n v="1.25"/>
    <n v="-165"/>
    <n v="-0.60606060606060608"/>
    <n v="0.44444444444444442"/>
    <n v="0.62264150943396224"/>
    <n v="0.23520050062393083"/>
    <n v="0.76479949937606917"/>
    <n v="-0.20924394382051359"/>
    <n v="0.14215798994210693"/>
    <x v="0"/>
    <x v="0"/>
    <n v="25"/>
    <x v="1"/>
    <n v="15.15"/>
    <n v="15.151515151515152"/>
  </r>
  <r>
    <x v="0"/>
    <s v="MIN"/>
    <x v="6"/>
    <n v="4.32"/>
    <x v="0"/>
    <x v="1"/>
    <n v="100"/>
    <n v="1"/>
    <n v="-135"/>
    <n v="-0.7407407407407407"/>
    <n v="0.5"/>
    <n v="0.57446808510638303"/>
    <n v="0.43342482490108813"/>
    <n v="0.56657517509891187"/>
    <n v="-6.6575175098911865E-2"/>
    <n v="-7.8929100074711656E-3"/>
    <x v="2"/>
    <x v="0"/>
    <n v="0"/>
    <x v="2"/>
    <m/>
    <s v=""/>
  </r>
  <r>
    <x v="0"/>
    <s v="KC"/>
    <x v="7"/>
    <n v="4.24"/>
    <x v="0"/>
    <x v="2"/>
    <n v="-125"/>
    <n v="-0.8"/>
    <n v="-105"/>
    <n v="-0.95238095238095233"/>
    <n v="0.55555555555555558"/>
    <n v="0.51219512195121952"/>
    <n v="0.61196075151214924"/>
    <n v="0.38803924848785082"/>
    <n v="5.6405195956593657E-2"/>
    <n v="-0.1241558734633687"/>
    <x v="1"/>
    <x v="0"/>
    <n v="6"/>
    <x v="1"/>
    <n v="4.8"/>
    <n v="4.8000000000000007"/>
  </r>
  <r>
    <x v="0"/>
    <s v="CWS"/>
    <x v="8"/>
    <n v="7.22"/>
    <x v="0"/>
    <x v="5"/>
    <n v="-115"/>
    <n v="-0.86956521739130443"/>
    <n v="-115"/>
    <n v="-0.86956521739130443"/>
    <n v="0.53488372093023251"/>
    <n v="0.53488372093023251"/>
    <n v="0.43402962072640916"/>
    <n v="0.56597037927359084"/>
    <n v="-0.10085410020382335"/>
    <n v="3.1086658343358331E-2"/>
    <x v="2"/>
    <x v="0"/>
    <n v="0"/>
    <x v="2"/>
    <m/>
    <s v=""/>
  </r>
  <r>
    <x v="0"/>
    <s v="SF"/>
    <x v="9"/>
    <n v="5.24"/>
    <x v="0"/>
    <x v="1"/>
    <n v="-160"/>
    <n v="-0.625"/>
    <n v="120"/>
    <n v="1.2"/>
    <n v="0.61538461538461542"/>
    <n v="0.45454545454545453"/>
    <n v="0.60056330452419993"/>
    <n v="0.39943669547580007"/>
    <n v="-1.4821310860415493E-2"/>
    <n v="-5.5108759069654456E-2"/>
    <x v="2"/>
    <x v="0"/>
    <n v="0"/>
    <x v="2"/>
    <m/>
    <s v=""/>
  </r>
  <r>
    <x v="0"/>
    <s v="SD"/>
    <x v="10"/>
    <n v="5"/>
    <x v="0"/>
    <x v="0"/>
    <n v="-135"/>
    <n v="-0.7407407407407407"/>
    <n v="100"/>
    <n v="1"/>
    <n v="0.57446808510638303"/>
    <n v="0.5"/>
    <n v="0.38403934516693694"/>
    <n v="0.61596065483306306"/>
    <n v="-0.19042873993944609"/>
    <n v="0.11596065483306306"/>
    <x v="0"/>
    <x v="0"/>
    <n v="25"/>
    <x v="1"/>
    <n v="25"/>
    <n v="25"/>
  </r>
  <r>
    <x v="0"/>
    <s v="STL"/>
    <x v="11"/>
    <n v="4.57"/>
    <x v="0"/>
    <x v="1"/>
    <n v="-140"/>
    <n v="-0.7142857142857143"/>
    <n v="105"/>
    <n v="1.05"/>
    <n v="0.58333333333333337"/>
    <n v="0.48780487804878048"/>
    <n v="0.48112930674955123"/>
    <n v="0.51887069325044877"/>
    <n v="-0.10220402658378214"/>
    <n v="3.106581520166829E-2"/>
    <x v="2"/>
    <x v="0"/>
    <n v="0"/>
    <x v="2"/>
    <m/>
    <s v=""/>
  </r>
  <r>
    <x v="0"/>
    <s v="PHI"/>
    <x v="12"/>
    <n v="4.8899999999999997"/>
    <x v="0"/>
    <x v="0"/>
    <n v="125"/>
    <n v="1.25"/>
    <n v="-165"/>
    <n v="-0.60606060606060608"/>
    <n v="0.44444444444444442"/>
    <n v="0.62264150943396224"/>
    <n v="0.36474580328032491"/>
    <n v="0.63525419671967509"/>
    <n v="-7.969864116411951E-2"/>
    <n v="1.2612687285712854E-2"/>
    <x v="2"/>
    <x v="0"/>
    <n v="0"/>
    <x v="2"/>
    <m/>
    <s v=""/>
  </r>
  <r>
    <x v="0"/>
    <s v="NYM"/>
    <x v="13"/>
    <n v="5.97"/>
    <x v="0"/>
    <x v="0"/>
    <n v="-145"/>
    <n v="-0.68965517241379315"/>
    <n v="110"/>
    <n v="1.1000000000000001"/>
    <n v="0.59183673469387754"/>
    <n v="0.47619047619047616"/>
    <n v="0.54948969858287089"/>
    <n v="0.45051030141712911"/>
    <n v="-4.2347036111006653E-2"/>
    <n v="-2.5680174773347053E-2"/>
    <x v="2"/>
    <x v="0"/>
    <n v="0"/>
    <x v="2"/>
    <m/>
    <s v=""/>
  </r>
  <r>
    <x v="0"/>
    <s v="MIL"/>
    <x v="14"/>
    <n v="3.75"/>
    <x v="0"/>
    <x v="2"/>
    <n v="-110"/>
    <n v="-0.90909090909090906"/>
    <n v="-120"/>
    <n v="-0.83333333333333337"/>
    <n v="0.52380952380952384"/>
    <n v="0.54545454545454541"/>
    <n v="0.51623261844631263"/>
    <n v="0.48376738155368737"/>
    <n v="-7.576905363211206E-3"/>
    <n v="-6.1687163900858044E-2"/>
    <x v="2"/>
    <x v="0"/>
    <n v="0"/>
    <x v="2"/>
    <m/>
    <s v=""/>
  </r>
  <r>
    <x v="0"/>
    <s v="LAD"/>
    <x v="15"/>
    <n v="5.65"/>
    <x v="0"/>
    <x v="3"/>
    <n v="120"/>
    <n v="1.2"/>
    <n v="-160"/>
    <n v="-0.625"/>
    <n v="0.45454545454545453"/>
    <n v="0.61538461538461542"/>
    <n v="0.33767557423180838"/>
    <n v="0.66232442576819162"/>
    <n v="-0.11686988031364615"/>
    <n v="4.6939810383576197E-2"/>
    <x v="2"/>
    <x v="0"/>
    <n v="0"/>
    <x v="2"/>
    <m/>
    <s v=""/>
  </r>
  <r>
    <x v="0"/>
    <s v="HOU"/>
    <x v="16"/>
    <n v="4.5999999999999996"/>
    <x v="0"/>
    <x v="1"/>
    <n v="-120"/>
    <n v="-0.83333333333333337"/>
    <n v="-110"/>
    <n v="-0.90909090909090906"/>
    <n v="0.54545454545454541"/>
    <n v="0.52380952380952384"/>
    <n v="0.48676599920428565"/>
    <n v="0.51323400079571435"/>
    <n v="-5.8688546250259765E-2"/>
    <n v="-1.0575523013809485E-2"/>
    <x v="2"/>
    <x v="0"/>
    <n v="0"/>
    <x v="2"/>
    <m/>
    <s v=""/>
  </r>
  <r>
    <x v="0"/>
    <s v="MIA"/>
    <x v="17"/>
    <n v="4.6100000000000003"/>
    <x v="0"/>
    <x v="0"/>
    <n v="105"/>
    <n v="1.05"/>
    <n v="-160"/>
    <n v="-0.625"/>
    <n v="0.48780487804878048"/>
    <n v="0.61538461538461542"/>
    <n v="0.31596649739231486"/>
    <n v="0.68403350260768514"/>
    <n v="-0.17183838065646562"/>
    <n v="6.8648887223069721E-2"/>
    <x v="0"/>
    <x v="0"/>
    <n v="25"/>
    <x v="1"/>
    <n v="15.62"/>
    <n v="15.62"/>
  </r>
  <r>
    <x v="0"/>
    <s v="BAL"/>
    <x v="18"/>
    <n v="3.71"/>
    <x v="0"/>
    <x v="2"/>
    <n v="-170"/>
    <n v="-0.58823529411764708"/>
    <n v="125"/>
    <n v="1.25"/>
    <n v="0.62962962962962965"/>
    <n v="0.44444444444444442"/>
    <n v="0.50793197642299781"/>
    <n v="0.49206802357700219"/>
    <n v="-0.12169765320663184"/>
    <n v="4.762357913255777E-2"/>
    <x v="2"/>
    <x v="0"/>
    <n v="0"/>
    <x v="2"/>
    <m/>
    <s v=""/>
  </r>
  <r>
    <x v="0"/>
    <s v="COL"/>
    <x v="19"/>
    <n v="2.37"/>
    <x v="0"/>
    <x v="6"/>
    <n v="110"/>
    <n v="1.1000000000000001"/>
    <n v="-150"/>
    <n v="-0.66666666666666663"/>
    <n v="0.47619047619047616"/>
    <n v="0.6"/>
    <n v="0.42243400672732967"/>
    <n v="0.57756599327267033"/>
    <n v="-5.3756469463146495E-2"/>
    <n v="-2.2434006727329647E-2"/>
    <x v="2"/>
    <x v="0"/>
    <n v="0"/>
    <x v="2"/>
    <m/>
    <s v=""/>
  </r>
  <r>
    <x v="0"/>
    <s v="CIN"/>
    <x v="20"/>
    <n v="5.24"/>
    <x v="0"/>
    <x v="0"/>
    <n v="-130"/>
    <n v="-0.76923076923076916"/>
    <n v="100"/>
    <n v="1"/>
    <n v="0.56521739130434778"/>
    <n v="0.5"/>
    <n v="0.4260726773266712"/>
    <n v="0.5739273226733288"/>
    <n v="-0.13914471397767658"/>
    <n v="7.3927322673328799E-2"/>
    <x v="0"/>
    <x v="0"/>
    <n v="5"/>
    <x v="0"/>
    <n v="-5"/>
    <n v="-5"/>
  </r>
  <r>
    <x v="0"/>
    <s v="CHC"/>
    <x v="21"/>
    <n v="2.72"/>
    <x v="0"/>
    <x v="6"/>
    <n v="-140"/>
    <n v="-0.7142857142857143"/>
    <n v="105"/>
    <n v="1.05"/>
    <n v="0.58333333333333337"/>
    <n v="0.48780487804878048"/>
    <n v="0.51126202195963133"/>
    <n v="0.48873797804036867"/>
    <n v="-7.2071311373702041E-2"/>
    <n v="9.3309999158819323E-4"/>
    <x v="2"/>
    <x v="0"/>
    <n v="0"/>
    <x v="2"/>
    <m/>
    <s v=""/>
  </r>
  <r>
    <x v="0"/>
    <s v="ARI"/>
    <x v="22"/>
    <n v="3.81"/>
    <x v="0"/>
    <x v="1"/>
    <n v="125"/>
    <n v="1.25"/>
    <n v="-165"/>
    <n v="-0.60606060606060608"/>
    <n v="0.44444444444444442"/>
    <n v="0.62264150943396224"/>
    <n v="0.33410048963713734"/>
    <n v="0.66589951036286266"/>
    <n v="-0.11034395480730708"/>
    <n v="4.325800092890042E-2"/>
    <x v="2"/>
    <x v="0"/>
    <n v="0"/>
    <x v="2"/>
    <m/>
    <s v=""/>
  </r>
  <r>
    <x v="0"/>
    <s v="TOR"/>
    <x v="23"/>
    <n v="5.27"/>
    <x v="0"/>
    <x v="0"/>
    <n v="120"/>
    <n v="1.2"/>
    <n v="-155"/>
    <n v="-0.64516129032258063"/>
    <n v="0.45454545454545453"/>
    <n v="0.60784313725490191"/>
    <n v="0.4313036589902226"/>
    <n v="0.5686963410097774"/>
    <n v="-2.3241795555231926E-2"/>
    <n v="-3.9146796245124516E-2"/>
    <x v="2"/>
    <x v="0"/>
    <n v="0"/>
    <x v="2"/>
    <m/>
    <s v=""/>
  </r>
  <r>
    <x v="0"/>
    <s v="TEX"/>
    <x v="24"/>
    <n v="4.26"/>
    <x v="0"/>
    <x v="2"/>
    <n v="-160"/>
    <n v="-0.625"/>
    <n v="120"/>
    <n v="1.2"/>
    <n v="0.61538461538461542"/>
    <n v="0.45454545454545453"/>
    <n v="0.61561075610792093"/>
    <n v="0.38438924389207907"/>
    <n v="2.2614072330551238E-4"/>
    <n v="-7.0156210653375461E-2"/>
    <x v="2"/>
    <x v="0"/>
    <n v="0"/>
    <x v="2"/>
    <m/>
    <s v=""/>
  </r>
  <r>
    <x v="0"/>
    <s v="TB"/>
    <x v="25"/>
    <n v="4.37"/>
    <x v="0"/>
    <x v="1"/>
    <n v="-115"/>
    <n v="-0.86956521739130443"/>
    <n v="-115"/>
    <n v="-0.86956521739130443"/>
    <n v="0.53488372093023251"/>
    <n v="0.53488372093023251"/>
    <n v="0.44305643873910494"/>
    <n v="0.55694356126089506"/>
    <n v="-9.1827282191127568E-2"/>
    <n v="2.205984033066255E-2"/>
    <x v="2"/>
    <x v="0"/>
    <n v="0"/>
    <x v="2"/>
    <m/>
    <s v=""/>
  </r>
  <r>
    <x v="0"/>
    <s v="SEA"/>
    <x v="26"/>
    <n v="5.86"/>
    <x v="0"/>
    <x v="3"/>
    <n v="110"/>
    <n v="1.1000000000000001"/>
    <n v="-145"/>
    <n v="-0.68965517241379315"/>
    <n v="0.47619047619047616"/>
    <n v="0.59183673469387754"/>
    <n v="0.37122235960475169"/>
    <n v="0.62877764039524831"/>
    <n v="-0.10496811658572447"/>
    <n v="3.6940905701370763E-2"/>
    <x v="2"/>
    <x v="0"/>
    <n v="0"/>
    <x v="2"/>
    <m/>
    <s v=""/>
  </r>
  <r>
    <x v="0"/>
    <s v="OAK"/>
    <x v="27"/>
    <n v="3.7"/>
    <x v="0"/>
    <x v="2"/>
    <n v="130"/>
    <n v="1.3"/>
    <n v="-180"/>
    <n v="-0.55555555555555558"/>
    <n v="0.43478260869565216"/>
    <n v="0.6428571428571429"/>
    <n v="0.50584675584958161"/>
    <n v="0.49415324415041839"/>
    <n v="7.1064147153929447E-2"/>
    <n v="-0.14870389870672451"/>
    <x v="1"/>
    <x v="0"/>
    <n v="5"/>
    <x v="0"/>
    <n v="-5"/>
    <n v="-5"/>
  </r>
  <r>
    <x v="0"/>
    <s v="LAA"/>
    <x v="28"/>
    <n v="3.75"/>
    <x v="0"/>
    <x v="2"/>
    <n v="-160"/>
    <n v="-0.625"/>
    <n v="120"/>
    <n v="1.2"/>
    <n v="0.61538461538461542"/>
    <n v="0.45454545454545453"/>
    <n v="0.51623261844631263"/>
    <n v="0.48376738155368737"/>
    <n v="-9.9151996938302789E-2"/>
    <n v="2.922192700823284E-2"/>
    <x v="2"/>
    <x v="0"/>
    <n v="0"/>
    <x v="2"/>
    <m/>
    <s v=""/>
  </r>
  <r>
    <x v="1"/>
    <s v="PHI"/>
    <x v="29"/>
    <n v="5.57"/>
    <x v="0"/>
    <x v="0"/>
    <n v="120"/>
    <n v="1.2"/>
    <n v="-165"/>
    <n v="-0.60606060606060608"/>
    <n v="0.45454545454545453"/>
    <n v="0.62264150943396224"/>
    <n v="0.48303966511227081"/>
    <n v="0.51696033488772919"/>
    <n v="2.849421056681628E-2"/>
    <n v="-0.10568117454623305"/>
    <x v="2"/>
    <x v="0"/>
    <n v="0"/>
    <x v="2"/>
    <m/>
    <s v=""/>
  </r>
  <r>
    <x v="1"/>
    <s v="DET"/>
    <x v="30"/>
    <n v="4.43"/>
    <x v="0"/>
    <x v="2"/>
    <n v="-200"/>
    <n v="-0.5"/>
    <n v="135"/>
    <n v="1.35"/>
    <n v="0.66666666666666663"/>
    <n v="0.42553191489361702"/>
    <n v="0.6457563934001016"/>
    <n v="0.35424360659989845"/>
    <n v="-2.0910273266565027E-2"/>
    <n v="-7.1288308293718572E-2"/>
    <x v="2"/>
    <x v="0"/>
    <n v="0"/>
    <x v="2"/>
    <m/>
    <s v=""/>
  </r>
  <r>
    <x v="1"/>
    <s v="HOU"/>
    <x v="31"/>
    <n v="5.15"/>
    <x v="0"/>
    <x v="0"/>
    <n v="-120"/>
    <n v="-0.83333333333333337"/>
    <n v="-115"/>
    <n v="-0.86956521739130443"/>
    <n v="0.54545454545454541"/>
    <n v="0.53488372093023251"/>
    <n v="0.41034001431442202"/>
    <n v="0.58965998568557798"/>
    <n v="-0.1351145311401234"/>
    <n v="5.4776264755345472E-2"/>
    <x v="0"/>
    <x v="0"/>
    <n v="6"/>
    <x v="0"/>
    <n v="-6"/>
    <n v="-6"/>
  </r>
  <r>
    <x v="1"/>
    <s v="CIN"/>
    <x v="32"/>
    <n v="5.0199999999999996"/>
    <x v="0"/>
    <x v="0"/>
    <n v="-115"/>
    <n v="-0.86956521739130443"/>
    <n v="-115"/>
    <n v="-0.86956521739130443"/>
    <n v="0.53488372093023251"/>
    <n v="0.53488372093023251"/>
    <n v="0.38754864586491278"/>
    <n v="0.61245135413508722"/>
    <n v="-0.14733507506531973"/>
    <n v="7.7567633204854713E-2"/>
    <x v="0"/>
    <x v="0"/>
    <n v="6"/>
    <x v="0"/>
    <n v="-6"/>
    <n v="-6"/>
  </r>
  <r>
    <x v="1"/>
    <s v="ARI"/>
    <x v="33"/>
    <n v="5.13"/>
    <x v="0"/>
    <x v="0"/>
    <n v="-130"/>
    <n v="-0.76923076923076916"/>
    <n v="-125"/>
    <n v="-0.8"/>
    <n v="0.56521739130434778"/>
    <n v="0.55555555555555558"/>
    <n v="0.40683742399422473"/>
    <n v="0.59316257600577527"/>
    <n v="-0.15837996731012305"/>
    <n v="3.7607020450219686E-2"/>
    <x v="0"/>
    <x v="0"/>
    <n v="6"/>
    <x v="1"/>
    <n v="4.8"/>
    <n v="4.8000000000000007"/>
  </r>
  <r>
    <x v="1"/>
    <s v="KC"/>
    <x v="34"/>
    <n v="3.85"/>
    <x v="0"/>
    <x v="2"/>
    <n v="-105"/>
    <n v="-0.95238095238095233"/>
    <n v="-120"/>
    <n v="-0.83333333333333337"/>
    <n v="0.51219512195121952"/>
    <n v="0.54545454545454541"/>
    <n v="0.53669004169033063"/>
    <n v="0.46330995830966937"/>
    <n v="2.449491973911111E-2"/>
    <n v="-8.2144587144876047E-2"/>
    <x v="2"/>
    <x v="0"/>
    <n v="0"/>
    <x v="2"/>
    <m/>
    <s v=""/>
  </r>
  <r>
    <x v="1"/>
    <s v="MIN"/>
    <x v="35"/>
    <n v="4.58"/>
    <x v="0"/>
    <x v="1"/>
    <n v="-140"/>
    <n v="-0.7142857142857143"/>
    <n v="105"/>
    <n v="1.05"/>
    <n v="0.58333333333333337"/>
    <n v="0.48780487804878048"/>
    <n v="0.48301059602590302"/>
    <n v="0.51698940397409698"/>
    <n v="-0.10032273730743035"/>
    <n v="2.9184525925316507E-2"/>
    <x v="2"/>
    <x v="0"/>
    <n v="0"/>
    <x v="2"/>
    <m/>
    <s v=""/>
  </r>
  <r>
    <x v="1"/>
    <s v="SEA"/>
    <x v="36"/>
    <n v="4.05"/>
    <x v="0"/>
    <x v="1"/>
    <n v="-140"/>
    <n v="-0.7142857142857143"/>
    <n v="105"/>
    <n v="1.05"/>
    <n v="0.58333333333333337"/>
    <n v="0.48780487804878048"/>
    <n v="0.38093039443166199"/>
    <n v="0.61906960556833801"/>
    <n v="-0.20240293890167138"/>
    <n v="0.13126472751955753"/>
    <x v="0"/>
    <x v="0"/>
    <n v="25"/>
    <x v="1"/>
    <n v="26.25"/>
    <n v="26.25"/>
  </r>
  <r>
    <x v="1"/>
    <s v="ATL"/>
    <x v="37"/>
    <n v="5.48"/>
    <x v="0"/>
    <x v="0"/>
    <n v="-110"/>
    <n v="-0.90909090909090906"/>
    <n v="-130"/>
    <n v="-0.76923076923076916"/>
    <n v="0.52380952380952384"/>
    <n v="0.56521739130434778"/>
    <n v="0.46765021942089069"/>
    <n v="0.53234978057910931"/>
    <n v="-5.6159304388633147E-2"/>
    <n v="-3.2867610725238472E-2"/>
    <x v="2"/>
    <x v="0"/>
    <n v="0"/>
    <x v="2"/>
    <m/>
    <s v=""/>
  </r>
  <r>
    <x v="1"/>
    <s v="WSH"/>
    <x v="38"/>
    <n v="4.3499999999999996"/>
    <x v="0"/>
    <x v="1"/>
    <n v="-115"/>
    <n v="-0.86956521739130443"/>
    <n v="-115"/>
    <n v="-0.86956521739130443"/>
    <n v="0.53488372093023251"/>
    <n v="0.53488372093023251"/>
    <n v="0.439208401234507"/>
    <n v="0.560791598765493"/>
    <n v="-9.5675319695725514E-2"/>
    <n v="2.5907877835260495E-2"/>
    <x v="2"/>
    <x v="0"/>
    <n v="0"/>
    <x v="2"/>
    <m/>
    <s v=""/>
  </r>
  <r>
    <x v="1"/>
    <s v="NYY"/>
    <x v="39"/>
    <n v="5.6"/>
    <x v="0"/>
    <x v="0"/>
    <n v="-155"/>
    <n v="-0.64516129032258063"/>
    <n v="115"/>
    <n v="1.1499999999999999"/>
    <n v="0.60784313725490191"/>
    <n v="0.46511627906976744"/>
    <n v="0.48813906162449672"/>
    <n v="0.51186093837550328"/>
    <n v="-0.11970407563040519"/>
    <n v="4.6744659305735847E-2"/>
    <x v="2"/>
    <x v="0"/>
    <n v="0"/>
    <x v="2"/>
    <m/>
    <s v=""/>
  </r>
  <r>
    <x v="1"/>
    <s v="TB"/>
    <x v="40"/>
    <n v="5.6"/>
    <x v="0"/>
    <x v="5"/>
    <n v="118"/>
    <n v="1.18"/>
    <n v="-138"/>
    <n v="-0.7246376811594204"/>
    <n v="0.45871559633027525"/>
    <n v="0.57983193277310929"/>
    <n v="0.20302471434665204"/>
    <n v="0.79697528565334796"/>
    <n v="-0.25569088198362322"/>
    <n v="0.21714335288023867"/>
    <x v="0"/>
    <x v="1"/>
    <n v="13.8"/>
    <x v="1"/>
    <n v="10"/>
    <n v="10.000000000000002"/>
  </r>
  <r>
    <x v="1"/>
    <s v="BAL"/>
    <x v="41"/>
    <n v="3.01"/>
    <x v="0"/>
    <x v="2"/>
    <n v="135"/>
    <n v="1.35"/>
    <n v="-180"/>
    <n v="-0.55555555555555558"/>
    <n v="0.42553191489361702"/>
    <n v="0.6428571428571429"/>
    <n v="0.35500851686832069"/>
    <n v="0.64499148313167931"/>
    <n v="-7.0523398025296336E-2"/>
    <n v="2.134340274536406E-3"/>
    <x v="2"/>
    <x v="0"/>
    <n v="0"/>
    <x v="2"/>
    <m/>
    <s v=""/>
  </r>
  <r>
    <x v="1"/>
    <s v="TOR"/>
    <x v="42"/>
    <n v="5.45"/>
    <x v="0"/>
    <x v="0"/>
    <n v="-135"/>
    <n v="-0.7407407407407407"/>
    <n v="100"/>
    <n v="1"/>
    <n v="0.57446808510638303"/>
    <n v="0.5"/>
    <n v="0.46249236728288801"/>
    <n v="0.53750763271711199"/>
    <n v="-0.11197571782349502"/>
    <n v="3.7507632717111994E-2"/>
    <x v="2"/>
    <x v="0"/>
    <n v="0"/>
    <x v="2"/>
    <m/>
    <s v=""/>
  </r>
  <r>
    <x v="1"/>
    <s v="MIL"/>
    <x v="43"/>
    <n v="6.77"/>
    <x v="0"/>
    <x v="3"/>
    <n v="-135"/>
    <n v="-0.7407407407407407"/>
    <n v="140"/>
    <n v="1.4"/>
    <n v="0.57446808510638303"/>
    <n v="0.41666666666666669"/>
    <n v="0.51548759025892754"/>
    <n v="0.48451240974107246"/>
    <n v="-5.8980494847455489E-2"/>
    <n v="6.7845743074405773E-2"/>
    <x v="0"/>
    <x v="0"/>
    <n v="5"/>
    <x v="0"/>
    <n v="-5"/>
    <n v="-5"/>
  </r>
  <r>
    <x v="1"/>
    <s v="NYM"/>
    <x v="44"/>
    <n v="5.0999999999999996"/>
    <x v="0"/>
    <x v="1"/>
    <n v="127"/>
    <n v="1.27"/>
    <n v="-120"/>
    <n v="-0.83333333333333337"/>
    <n v="0.44052863436123346"/>
    <n v="0.54545454545454541"/>
    <n v="0.5768745855814007"/>
    <n v="0.4231254144185993"/>
    <n v="0.13634595122016724"/>
    <n v="-0.12232913103594611"/>
    <x v="1"/>
    <x v="0"/>
    <n v="10"/>
    <x v="0"/>
    <n v="-10"/>
    <n v="-10"/>
  </r>
  <r>
    <x v="1"/>
    <s v="OAK"/>
    <x v="45"/>
    <n v="4.0199999999999996"/>
    <x v="0"/>
    <x v="1"/>
    <n v="140"/>
    <n v="1.4"/>
    <n v="-190"/>
    <n v="-0.52631578947368418"/>
    <n v="0.41666666666666669"/>
    <n v="0.65517241379310343"/>
    <n v="0.37507033615740826"/>
    <n v="0.62492966384259174"/>
    <n v="-4.1596330509258428E-2"/>
    <n v="-3.0242749950511683E-2"/>
    <x v="2"/>
    <x v="0"/>
    <n v="0"/>
    <x v="2"/>
    <m/>
    <s v=""/>
  </r>
  <r>
    <x v="1"/>
    <s v="BOS"/>
    <x v="46"/>
    <n v="4.37"/>
    <x v="0"/>
    <x v="1"/>
    <n v="140"/>
    <n v="1.4"/>
    <n v="-185"/>
    <n v="-0.54054054054054046"/>
    <n v="0.41666666666666669"/>
    <n v="0.64912280701754388"/>
    <n v="0.44305643873910494"/>
    <n v="0.55694356126089506"/>
    <n v="2.6389772072438256E-2"/>
    <n v="-9.217924575664882E-2"/>
    <x v="2"/>
    <x v="0"/>
    <n v="0"/>
    <x v="2"/>
    <m/>
    <s v=""/>
  </r>
  <r>
    <x v="1"/>
    <s v="PIT"/>
    <x v="47"/>
    <n v="5.03"/>
    <x v="0"/>
    <x v="1"/>
    <n v="108"/>
    <n v="1.08"/>
    <n v="-138"/>
    <n v="-0.7246376811594204"/>
    <n v="0.48076923076923078"/>
    <n v="0.57983193277310929"/>
    <n v="0.56475485011053694"/>
    <n v="0.43524514988946306"/>
    <n v="8.3985619341306161E-2"/>
    <n v="-0.14458678288364624"/>
    <x v="1"/>
    <x v="1"/>
    <n v="10"/>
    <x v="0"/>
    <n v="-10"/>
    <n v="-10"/>
  </r>
  <r>
    <x v="1"/>
    <s v="CHC"/>
    <x v="48"/>
    <n v="3.69"/>
    <x v="0"/>
    <x v="2"/>
    <n v="-130"/>
    <n v="-0.76923076923076916"/>
    <n v="-105"/>
    <n v="-0.95238095238095233"/>
    <n v="0.56521739130434778"/>
    <n v="0.51219512195121952"/>
    <n v="0.50375758655798741"/>
    <n v="0.49624241344201259"/>
    <n v="-6.1459804746360369E-2"/>
    <n v="-1.5952708509206937E-2"/>
    <x v="2"/>
    <x v="0"/>
    <n v="0"/>
    <x v="2"/>
    <m/>
    <s v=""/>
  </r>
  <r>
    <x v="1"/>
    <s v="SD"/>
    <x v="49"/>
    <n v="3.17"/>
    <x v="0"/>
    <x v="2"/>
    <n v="130"/>
    <n v="1.3"/>
    <n v="-170"/>
    <n v="-0.58823529411764708"/>
    <n v="0.43478260869565216"/>
    <n v="0.62962962962962965"/>
    <n v="0.39079582637982668"/>
    <n v="0.60920417362017332"/>
    <n v="-4.3986782315825479E-2"/>
    <n v="-2.0425456009456333E-2"/>
    <x v="2"/>
    <x v="0"/>
    <n v="0"/>
    <x v="2"/>
    <m/>
    <s v=""/>
  </r>
  <r>
    <x v="1"/>
    <s v="COL"/>
    <x v="50"/>
    <n v="3.39"/>
    <x v="0"/>
    <x v="2"/>
    <n v="-110"/>
    <n v="-0.90909090909090906"/>
    <n v="-120"/>
    <n v="-0.83333333333333337"/>
    <n v="0.52380952380952384"/>
    <n v="0.54545454545454541"/>
    <n v="0.43945549603645917"/>
    <n v="0.56054450396354083"/>
    <n v="-8.4354027773064666E-2"/>
    <n v="1.5089958508995416E-2"/>
    <x v="2"/>
    <x v="0"/>
    <n v="0"/>
    <x v="2"/>
    <m/>
    <s v=""/>
  </r>
  <r>
    <x v="1"/>
    <s v="CLE"/>
    <x v="51"/>
    <n v="3.53"/>
    <x v="0"/>
    <x v="2"/>
    <n v="-145"/>
    <n v="-0.68965517241379315"/>
    <n v="110"/>
    <n v="1.1000000000000001"/>
    <n v="0.59183673469387754"/>
    <n v="0.47619047619047616"/>
    <n v="0.4698268080200918"/>
    <n v="0.5301731919799082"/>
    <n v="-0.12200992667378574"/>
    <n v="5.3982715789432034E-2"/>
    <x v="0"/>
    <x v="0"/>
    <n v="0"/>
    <x v="2"/>
    <m/>
    <s v=""/>
  </r>
  <r>
    <x v="1"/>
    <s v="LAA"/>
    <x v="52"/>
    <n v="3.53"/>
    <x v="0"/>
    <x v="2"/>
    <n v="-120"/>
    <n v="-0.83333333333333337"/>
    <n v="-110"/>
    <n v="-0.90909090909090906"/>
    <n v="0.54545454545454541"/>
    <n v="0.52380952380952384"/>
    <n v="0.4698268080200918"/>
    <n v="0.5301731919799082"/>
    <n v="-7.5627737434453612E-2"/>
    <n v="6.3636681703843623E-3"/>
    <x v="2"/>
    <x v="0"/>
    <n v="0"/>
    <x v="2"/>
    <m/>
    <s v=""/>
  </r>
  <r>
    <x v="1"/>
    <s v="LAD"/>
    <x v="53"/>
    <n v="4.75"/>
    <x v="0"/>
    <x v="0"/>
    <n v="120"/>
    <n v="1.2"/>
    <n v="-160"/>
    <n v="-0.625"/>
    <n v="0.45454545454545453"/>
    <n v="0.61538461538461542"/>
    <n v="0.34026606656424341"/>
    <n v="0.65973393343575659"/>
    <n v="-0.11427938798121112"/>
    <n v="4.4349318051141173E-2"/>
    <x v="2"/>
    <x v="0"/>
    <n v="0"/>
    <x v="2"/>
    <m/>
    <s v=""/>
  </r>
  <r>
    <x v="2"/>
    <s v="BAL"/>
    <x v="54"/>
    <n v="3.27"/>
    <x v="0"/>
    <x v="1"/>
    <n v="128"/>
    <n v="1.28"/>
    <n v="-164"/>
    <n v="-0.6097560975609756"/>
    <n v="0.43859649122807015"/>
    <n v="0.62121212121212122"/>
    <n v="0.23195972009984112"/>
    <n v="0.76804027990015888"/>
    <n v="-0.20663677112822904"/>
    <n v="0.14682815868803767"/>
    <x v="0"/>
    <x v="1"/>
    <n v="16.399999999999999"/>
    <x v="1"/>
    <n v="10"/>
    <n v="9.9999999999999982"/>
  </r>
  <r>
    <x v="2"/>
    <s v="OAK"/>
    <x v="55"/>
    <n v="3.55"/>
    <x v="0"/>
    <x v="2"/>
    <n v="-124"/>
    <n v="-0.80645161290322587"/>
    <n v="-102"/>
    <n v="-0.98039215686274506"/>
    <n v="0.5535714285714286"/>
    <n v="0.50495049504950495"/>
    <n v="0.47411707680009108"/>
    <n v="0.52588292319990892"/>
    <n v="-7.9454351771337528E-2"/>
    <n v="2.093242815040397E-2"/>
    <x v="2"/>
    <x v="1"/>
    <n v="0"/>
    <x v="2"/>
    <m/>
    <s v=""/>
  </r>
  <r>
    <x v="2"/>
    <s v="BOS"/>
    <x v="56"/>
    <n v="4.4000000000000004"/>
    <x v="0"/>
    <x v="1"/>
    <n v="-126"/>
    <n v="-0.79365079365079361"/>
    <n v="-102"/>
    <n v="-0.98039215686274506"/>
    <n v="0.55752212389380529"/>
    <n v="0.50495049504950495"/>
    <n v="0.44881619145568408"/>
    <n v="0.55118380854431592"/>
    <n v="-0.10870593243812121"/>
    <n v="4.6233313494810968E-2"/>
    <x v="2"/>
    <x v="1"/>
    <n v="0"/>
    <x v="2"/>
    <m/>
    <s v=""/>
  </r>
  <r>
    <x v="2"/>
    <s v="SD"/>
    <x v="57"/>
    <n v="5.7"/>
    <x v="0"/>
    <x v="0"/>
    <n v="-152"/>
    <n v="-0.65789473684210531"/>
    <n v="120"/>
    <n v="1.2"/>
    <n v="0.60317460317460314"/>
    <n v="0.45454545454545453"/>
    <n v="0.50501512787503822"/>
    <n v="0.49498487212496178"/>
    <n v="-9.8159475299564924E-2"/>
    <n v="4.0439417579507253E-2"/>
    <x v="2"/>
    <x v="1"/>
    <n v="0"/>
    <x v="2"/>
    <m/>
    <s v=""/>
  </r>
  <r>
    <x v="2"/>
    <s v="CHC"/>
    <x v="58"/>
    <n v="3.27"/>
    <x v="0"/>
    <x v="2"/>
    <n v="-150"/>
    <n v="-0.66666666666666663"/>
    <n v="118"/>
    <n v="1.18"/>
    <n v="0.6"/>
    <n v="0.45871559633027525"/>
    <n v="0.41302568073362833"/>
    <n v="0.58697431926637167"/>
    <n v="-0.18697431926637165"/>
    <n v="0.12825872293609641"/>
    <x v="0"/>
    <x v="1"/>
    <n v="5"/>
    <x v="0"/>
    <n v="-5"/>
    <n v="-5"/>
  </r>
  <r>
    <x v="2"/>
    <s v="TOR"/>
    <x v="59"/>
    <n v="6.1"/>
    <x v="0"/>
    <x v="3"/>
    <n v="110"/>
    <n v="1.1000000000000001"/>
    <n v="-145"/>
    <n v="-0.68965517241379315"/>
    <n v="0.47619047619047616"/>
    <n v="0.59183673469387754"/>
    <n v="0.40975510784672342"/>
    <n v="0.59024489215327658"/>
    <n v="-6.6435368343752743E-2"/>
    <n v="-1.5918425406009629E-3"/>
    <x v="2"/>
    <x v="0"/>
    <n v="0"/>
    <x v="2"/>
    <m/>
    <s v=""/>
  </r>
  <r>
    <x v="2"/>
    <s v="CLE"/>
    <x v="60"/>
    <n v="3.91"/>
    <x v="0"/>
    <x v="1"/>
    <n v="-120"/>
    <n v="-0.83333333333333337"/>
    <n v="-106"/>
    <n v="-0.94339622641509424"/>
    <n v="0.54545454545454541"/>
    <n v="0.5145631067961165"/>
    <n v="0.35358605158134671"/>
    <n v="0.64641394841865329"/>
    <n v="-0.19186849387319871"/>
    <n v="0.1318508416225368"/>
    <x v="0"/>
    <x v="1"/>
    <n v="10.6"/>
    <x v="0"/>
    <n v="-10.6"/>
    <n v="-10.6"/>
  </r>
  <r>
    <x v="2"/>
    <s v="COL"/>
    <x v="61"/>
    <n v="3.29"/>
    <x v="0"/>
    <x v="6"/>
    <n v="-160"/>
    <n v="-0.625"/>
    <n v="120"/>
    <n v="1.2"/>
    <n v="0.61538461538461542"/>
    <n v="0.45454545454545453"/>
    <n v="0.63856129046544441"/>
    <n v="0.36143870953455559"/>
    <n v="2.317667508082899E-2"/>
    <n v="-9.3106745010898939E-2"/>
    <x v="2"/>
    <x v="0"/>
    <n v="0"/>
    <x v="2"/>
    <m/>
    <s v=""/>
  </r>
  <r>
    <x v="2"/>
    <s v="NYY"/>
    <x v="62"/>
    <n v="6.42"/>
    <x v="0"/>
    <x v="3"/>
    <n v="-130"/>
    <n v="-0.76923076923076916"/>
    <n v="102"/>
    <n v="1.02"/>
    <n v="0.56521739130434778"/>
    <n v="0.49504950495049505"/>
    <n v="0.46084082658010284"/>
    <n v="0.53915917341989716"/>
    <n v="-0.10437656472424495"/>
    <n v="4.4109668469402119E-2"/>
    <x v="2"/>
    <x v="1"/>
    <n v="0"/>
    <x v="2"/>
    <m/>
    <s v=""/>
  </r>
  <r>
    <x v="2"/>
    <s v="PHI"/>
    <x v="63"/>
    <n v="5.44"/>
    <x v="0"/>
    <x v="0"/>
    <n v="-142"/>
    <n v="-0.70422535211267612"/>
    <n v="112"/>
    <n v="1.1200000000000001"/>
    <n v="0.58677685950413228"/>
    <n v="0.47169811320754718"/>
    <n v="0.46077020359681842"/>
    <n v="0.53922979640318158"/>
    <n v="-0.12600665590731386"/>
    <n v="6.7531683195634407E-2"/>
    <x v="0"/>
    <x v="1"/>
    <n v="5"/>
    <x v="1"/>
    <n v="5.6"/>
    <n v="5.6000000000000005"/>
  </r>
  <r>
    <x v="2"/>
    <s v="WSH"/>
    <x v="64"/>
    <n v="4.3"/>
    <x v="0"/>
    <x v="1"/>
    <n v="-122"/>
    <n v="-0.81967213114754101"/>
    <n v="-104"/>
    <n v="-0.96153846153846145"/>
    <n v="0.5495495495495496"/>
    <n v="0.50980392156862742"/>
    <n v="0.42956189260589595"/>
    <n v="0.57043810739410405"/>
    <n v="-0.11998765694365365"/>
    <n v="6.0634185825476639E-2"/>
    <x v="0"/>
    <x v="1"/>
    <n v="5.2"/>
    <x v="1"/>
    <n v="5"/>
    <n v="5"/>
  </r>
  <r>
    <x v="2"/>
    <s v="MIL"/>
    <x v="65"/>
    <n v="5.52"/>
    <x v="0"/>
    <x v="0"/>
    <n v="110"/>
    <n v="1.1000000000000001"/>
    <n v="-145"/>
    <n v="-0.68965517241379315"/>
    <n v="0.47619047619047616"/>
    <n v="0.59183673469387754"/>
    <n v="0.47450617501389791"/>
    <n v="0.52549382498610209"/>
    <n v="-1.6843011765782512E-3"/>
    <n v="-6.6342909707775455E-2"/>
    <x v="2"/>
    <x v="0"/>
    <n v="0"/>
    <x v="2"/>
    <m/>
    <s v=""/>
  </r>
  <r>
    <x v="2"/>
    <s v="NYM"/>
    <x v="66"/>
    <n v="4.76"/>
    <x v="0"/>
    <x v="0"/>
    <n v="105"/>
    <n v="1.05"/>
    <n v="-140"/>
    <n v="-0.7142857142857143"/>
    <n v="0.48780487804878048"/>
    <n v="0.58333333333333337"/>
    <n v="0.3420098827464837"/>
    <n v="0.6579901172535163"/>
    <n v="-0.14579499530229678"/>
    <n v="7.4656783920182934E-2"/>
    <x v="0"/>
    <x v="0"/>
    <n v="10"/>
    <x v="0"/>
    <n v="-10"/>
    <n v="-10"/>
  </r>
  <r>
    <x v="2"/>
    <s v="TEX"/>
    <x v="67"/>
    <n v="4.26"/>
    <x v="0"/>
    <x v="1"/>
    <n v="-105"/>
    <n v="-0.95238095238095233"/>
    <n v="-125"/>
    <n v="-0.8"/>
    <n v="0.51219512195121952"/>
    <n v="0.55555555555555558"/>
    <n v="0.42182017643830727"/>
    <n v="0.57817982356169273"/>
    <n v="-9.0374945512912253E-2"/>
    <n v="2.2624268006137149E-2"/>
    <x v="2"/>
    <x v="0"/>
    <n v="0"/>
    <x v="2"/>
    <m/>
    <s v=""/>
  </r>
  <r>
    <x v="2"/>
    <s v="DET"/>
    <x v="68"/>
    <n v="3.68"/>
    <x v="0"/>
    <x v="2"/>
    <n v="-125"/>
    <n v="-0.8"/>
    <n v="-105"/>
    <n v="-0.95238095238095233"/>
    <n v="0.55555555555555558"/>
    <n v="0.51219512195121952"/>
    <n v="0.50166450706291654"/>
    <n v="0.49833549293708346"/>
    <n v="-5.3891048492639038E-2"/>
    <n v="-1.3859629014136066E-2"/>
    <x v="2"/>
    <x v="0"/>
    <n v="0"/>
    <x v="2"/>
    <m/>
    <s v=""/>
  </r>
  <r>
    <x v="2"/>
    <s v="LAA"/>
    <x v="69"/>
    <n v="5.44"/>
    <x v="0"/>
    <x v="3"/>
    <n v="-112"/>
    <n v="-0.89285714285714279"/>
    <n v="-112"/>
    <n v="-0.89285714285714279"/>
    <n v="0.52830188679245282"/>
    <n v="0.52830188679245282"/>
    <n v="0.3045637688406504"/>
    <n v="0.6954362311593496"/>
    <n v="-0.22373811795180243"/>
    <n v="0.16713434436689678"/>
    <x v="0"/>
    <x v="1"/>
    <n v="11.2"/>
    <x v="1"/>
    <n v="10"/>
    <n v="9.9999999999999982"/>
  </r>
  <r>
    <x v="2"/>
    <s v="SEA"/>
    <x v="70"/>
    <n v="5.26"/>
    <x v="0"/>
    <x v="0"/>
    <n v="-135"/>
    <n v="-0.7407407407407407"/>
    <n v="105"/>
    <n v="1.05"/>
    <n v="0.57446808510638303"/>
    <n v="0.48780487804878048"/>
    <n v="0.42956084971522746"/>
    <n v="0.57043915028477254"/>
    <n v="-0.14490723539115558"/>
    <n v="8.2634272235992068E-2"/>
    <x v="0"/>
    <x v="0"/>
    <n v="25"/>
    <x v="0"/>
    <n v="-25"/>
    <n v="-25"/>
  </r>
  <r>
    <x v="3"/>
    <s v="PHI"/>
    <x v="71"/>
    <n v="4.3499999999999996"/>
    <x v="0"/>
    <x v="2"/>
    <n v="-145"/>
    <n v="-0.68965517241379315"/>
    <n v="110"/>
    <n v="1.1000000000000001"/>
    <n v="0.59183673469387754"/>
    <n v="0.47619047619047616"/>
    <n v="0.63176783040312312"/>
    <n v="0.36823216959687693"/>
    <n v="3.9931095709245579E-2"/>
    <n v="-0.10795830659359923"/>
    <x v="2"/>
    <x v="0"/>
    <n v="0"/>
    <x v="2"/>
    <m/>
    <s v=""/>
  </r>
  <r>
    <x v="3"/>
    <s v="WSH"/>
    <x v="72"/>
    <n v="3.75"/>
    <x v="0"/>
    <x v="2"/>
    <n v="108"/>
    <n v="1.08"/>
    <n v="-136"/>
    <n v="-0.73529411764705876"/>
    <n v="0.48076923076923078"/>
    <n v="0.57627118644067798"/>
    <n v="0.51623261844631263"/>
    <n v="0.48376738155368737"/>
    <n v="3.5463387677081848E-2"/>
    <n v="-9.2503804886990615E-2"/>
    <x v="2"/>
    <x v="1"/>
    <n v="0"/>
    <x v="2"/>
    <m/>
    <s v=""/>
  </r>
  <r>
    <x v="3"/>
    <s v="ATL"/>
    <x v="73"/>
    <n v="6.74"/>
    <x v="0"/>
    <x v="0"/>
    <n v="-145"/>
    <n v="-0.68965517241379315"/>
    <n v="110"/>
    <n v="1.1000000000000001"/>
    <n v="0.59183673469387754"/>
    <n v="0.47619047619047616"/>
    <n v="0.66486198881151704"/>
    <n v="0.33513801118848296"/>
    <n v="7.3025254117639493E-2"/>
    <n v="-0.1410524650019932"/>
    <x v="1"/>
    <x v="0"/>
    <n v="14.5"/>
    <x v="1"/>
    <n v="10"/>
    <n v="10"/>
  </r>
  <r>
    <x v="3"/>
    <s v="CHC"/>
    <x v="74"/>
    <n v="3.94"/>
    <x v="0"/>
    <x v="1"/>
    <n v="125"/>
    <n v="1.25"/>
    <n v="-170"/>
    <n v="-0.58823529411764708"/>
    <n v="0.44444444444444442"/>
    <n v="0.62962962962962965"/>
    <n v="0.35944282729845856"/>
    <n v="0.64055717270154144"/>
    <n v="-8.5001617145985864E-2"/>
    <n v="1.0927543071911794E-2"/>
    <x v="2"/>
    <x v="0"/>
    <n v="0"/>
    <x v="2"/>
    <m/>
    <s v=""/>
  </r>
  <r>
    <x v="3"/>
    <s v="MIL"/>
    <x v="75"/>
    <n v="4.62"/>
    <x v="0"/>
    <x v="0"/>
    <n v="116"/>
    <n v="1.1599999999999999"/>
    <n v="-148"/>
    <n v="-0.67567567567567566"/>
    <n v="0.46296296296296297"/>
    <n v="0.59677419354838712"/>
    <n v="0.31769395673461631"/>
    <n v="0.68230604326538369"/>
    <n v="-0.14526900622834665"/>
    <n v="8.5531849716996566E-2"/>
    <x v="0"/>
    <x v="1"/>
    <n v="14.8"/>
    <x v="1"/>
    <n v="10"/>
    <n v="10"/>
  </r>
  <r>
    <x v="3"/>
    <s v="CIN"/>
    <x v="76"/>
    <n v="5.78"/>
    <x v="0"/>
    <x v="3"/>
    <n v="-130"/>
    <n v="-0.76923076923076916"/>
    <n v="100"/>
    <n v="1"/>
    <n v="0.56521739130434778"/>
    <n v="0.5"/>
    <n v="0.35840846609815369"/>
    <n v="0.64159153390184631"/>
    <n v="-0.20680892520619409"/>
    <n v="0.14159153390184631"/>
    <x v="0"/>
    <x v="0"/>
    <n v="10"/>
    <x v="1"/>
    <n v="10"/>
    <n v="10"/>
  </r>
  <r>
    <x v="3"/>
    <s v="SF"/>
    <x v="77"/>
    <n v="6.85"/>
    <x v="0"/>
    <x v="3"/>
    <n v="-160"/>
    <n v="-0.625"/>
    <n v="120"/>
    <n v="1.2"/>
    <n v="0.61538461538461542"/>
    <n v="0.45454545454545453"/>
    <n v="0.52770787696327259"/>
    <n v="0.47229212303672741"/>
    <n v="-8.7676738421342826E-2"/>
    <n v="1.7746668491272877E-2"/>
    <x v="2"/>
    <x v="0"/>
    <n v="0"/>
    <x v="2"/>
    <m/>
    <s v=""/>
  </r>
  <r>
    <x v="3"/>
    <s v="PIT"/>
    <x v="78"/>
    <n v="3.49"/>
    <x v="0"/>
    <x v="2"/>
    <n v="-115"/>
    <n v="-0.86956521739130443"/>
    <n v="-115"/>
    <n v="-0.86956521739130443"/>
    <n v="0.53488372093023251"/>
    <n v="0.53488372093023251"/>
    <n v="0.46120794417942146"/>
    <n v="0.53879205582057854"/>
    <n v="-7.3675776750811051E-2"/>
    <n v="3.9083348903460324E-3"/>
    <x v="2"/>
    <x v="0"/>
    <n v="0"/>
    <x v="2"/>
    <m/>
    <s v=""/>
  </r>
  <r>
    <x v="3"/>
    <s v="NYY"/>
    <x v="79"/>
    <n v="3.58"/>
    <x v="0"/>
    <x v="1"/>
    <n v="-110"/>
    <n v="-0.90909090909090906"/>
    <n v="-120"/>
    <n v="-0.83333333333333337"/>
    <n v="0.52380952380952384"/>
    <n v="0.54545454545454541"/>
    <n v="0.28974142859333796"/>
    <n v="0.71025857140666204"/>
    <n v="-0.23406809521618588"/>
    <n v="0.16480402595211663"/>
    <x v="0"/>
    <x v="0"/>
    <n v="25"/>
    <x v="0"/>
    <n v="-25"/>
    <n v="-25"/>
  </r>
  <r>
    <x v="3"/>
    <s v="TOR"/>
    <x v="80"/>
    <n v="3.37"/>
    <x v="0"/>
    <x v="2"/>
    <n v="-120"/>
    <n v="-0.83333333333333337"/>
    <n v="-110"/>
    <n v="-0.90909090909090906"/>
    <n v="0.54545454545454541"/>
    <n v="0.52380952380952384"/>
    <n v="0.43507309933493055"/>
    <n v="0.56492690066506945"/>
    <n v="-0.11038144611961487"/>
    <n v="4.1117376855545618E-2"/>
    <x v="2"/>
    <x v="0"/>
    <n v="0"/>
    <x v="2"/>
    <m/>
    <s v=""/>
  </r>
  <r>
    <x v="3"/>
    <s v="STL"/>
    <x v="81"/>
    <n v="4.4000000000000004"/>
    <x v="0"/>
    <x v="1"/>
    <n v="105"/>
    <n v="1.05"/>
    <n v="-140"/>
    <n v="-0.7142857142857143"/>
    <n v="0.48780487804878048"/>
    <n v="0.58333333333333337"/>
    <n v="0.44881619145568408"/>
    <n v="0.55118380854431592"/>
    <n v="-3.89886865930964E-2"/>
    <n v="-3.2149524789017447E-2"/>
    <x v="2"/>
    <x v="0"/>
    <n v="0"/>
    <x v="2"/>
    <m/>
    <s v=""/>
  </r>
  <r>
    <x v="3"/>
    <s v="BOS"/>
    <x v="82"/>
    <n v="4.26"/>
    <x v="0"/>
    <x v="2"/>
    <n v="104"/>
    <n v="1.04"/>
    <n v="-130"/>
    <n v="-0.76923076923076916"/>
    <n v="0.49019607843137253"/>
    <n v="0.56521739130434778"/>
    <n v="0.61561075610792093"/>
    <n v="0.38438924389207907"/>
    <n v="0.1254146776765484"/>
    <n v="-0.18082814741226871"/>
    <x v="1"/>
    <x v="1"/>
    <n v="10"/>
    <x v="1"/>
    <n v="10.4"/>
    <n v="10.4"/>
  </r>
  <r>
    <x v="3"/>
    <s v="TEX"/>
    <x v="83"/>
    <n v="5"/>
    <x v="0"/>
    <x v="0"/>
    <n v="-144"/>
    <n v="-0.69444444444444442"/>
    <n v="114"/>
    <n v="1.1399999999999999"/>
    <n v="0.5901639344262295"/>
    <n v="0.46728971962616822"/>
    <n v="0.38403934516693694"/>
    <n v="0.61596065483306306"/>
    <n v="-0.20612458925929256"/>
    <n v="0.14867093520689484"/>
    <x v="0"/>
    <x v="1"/>
    <n v="10"/>
    <x v="0"/>
    <n v="-10"/>
    <n v="-10"/>
  </r>
  <r>
    <x v="3"/>
    <s v="DET"/>
    <x v="84"/>
    <n v="5.93"/>
    <x v="0"/>
    <x v="3"/>
    <n v="105"/>
    <n v="1.05"/>
    <n v="-140"/>
    <n v="-0.7142857142857143"/>
    <n v="0.48780487804878048"/>
    <n v="0.58333333333333337"/>
    <n v="0.38245513689594068"/>
    <n v="0.61754486310405932"/>
    <n v="-0.10534974115283979"/>
    <n v="3.4211529770725946E-2"/>
    <x v="2"/>
    <x v="0"/>
    <n v="0"/>
    <x v="2"/>
    <m/>
    <s v=""/>
  </r>
  <r>
    <x v="3"/>
    <s v="CWS"/>
    <x v="85"/>
    <n v="5.16"/>
    <x v="0"/>
    <x v="0"/>
    <n v="-118"/>
    <n v="-0.84745762711864414"/>
    <n v="-106"/>
    <n v="-0.94339622641509424"/>
    <n v="0.54128440366972475"/>
    <n v="0.5145631067961165"/>
    <n v="0.41209056104628428"/>
    <n v="0.58790943895371572"/>
    <n v="-0.12919384262344047"/>
    <n v="7.3346332157599226E-2"/>
    <x v="0"/>
    <x v="1"/>
    <n v="0"/>
    <x v="2"/>
    <m/>
    <s v=""/>
  </r>
  <r>
    <x v="3"/>
    <s v="HOU"/>
    <x v="86"/>
    <n v="5.51"/>
    <x v="0"/>
    <x v="0"/>
    <n v="-130"/>
    <n v="-0.76923076923076916"/>
    <n v="100"/>
    <n v="1"/>
    <n v="0.56521739130434778"/>
    <n v="0.5"/>
    <n v="0.47279453674286676"/>
    <n v="0.52720546325713324"/>
    <n v="-9.2422854561481027E-2"/>
    <n v="2.7205463257133244E-2"/>
    <x v="2"/>
    <x v="0"/>
    <n v="0"/>
    <x v="2"/>
    <m/>
    <s v=""/>
  </r>
  <r>
    <x v="3"/>
    <s v="SD"/>
    <x v="87"/>
    <n v="4.78"/>
    <x v="0"/>
    <x v="1"/>
    <n v="105"/>
    <n v="1.05"/>
    <n v="-140"/>
    <n v="-0.7142857142857143"/>
    <n v="0.48780487804878048"/>
    <n v="0.58333333333333337"/>
    <n v="0.52009463758605856"/>
    <n v="0.47990536241394144"/>
    <n v="3.2289759537278084E-2"/>
    <n v="-0.10342797091939193"/>
    <x v="2"/>
    <x v="0"/>
    <n v="0"/>
    <x v="2"/>
    <m/>
    <s v=""/>
  </r>
  <r>
    <x v="3"/>
    <s v="COL"/>
    <x v="88"/>
    <n v="3.15"/>
    <x v="0"/>
    <x v="2"/>
    <n v="115"/>
    <n v="1.1499999999999999"/>
    <n v="-155"/>
    <n v="-0.64516129032258063"/>
    <n v="0.46511627906976744"/>
    <n v="0.60784313725490191"/>
    <n v="0.38633343894262184"/>
    <n v="0.61366656105737816"/>
    <n v="-7.8782840127145592E-2"/>
    <n v="5.8234238024762464E-3"/>
    <x v="2"/>
    <x v="0"/>
    <n v="0"/>
    <x v="2"/>
    <m/>
    <s v=""/>
  </r>
  <r>
    <x v="3"/>
    <s v="MIN"/>
    <x v="89"/>
    <n v="3.54"/>
    <x v="0"/>
    <x v="2"/>
    <n v="130"/>
    <n v="1.3"/>
    <n v="-175"/>
    <n v="-0.5714285714285714"/>
    <n v="0.43478260869565216"/>
    <n v="0.63636363636363635"/>
    <n v="0.47197357851387145"/>
    <n v="0.52802642148612855"/>
    <n v="3.7190969818219288E-2"/>
    <n v="-0.1083372148775078"/>
    <x v="2"/>
    <x v="0"/>
    <n v="0"/>
    <x v="2"/>
    <m/>
    <s v=""/>
  </r>
  <r>
    <x v="3"/>
    <s v="ARI"/>
    <x v="90"/>
    <n v="4.1500000000000004"/>
    <x v="0"/>
    <x v="1"/>
    <n v="120"/>
    <n v="1.2"/>
    <n v="-165"/>
    <n v="-0.60606060606060608"/>
    <n v="0.45454545454545453"/>
    <n v="0.62264150943396224"/>
    <n v="0.4004411396358285"/>
    <n v="0.5995588603641715"/>
    <n v="-5.4104314909626028E-2"/>
    <n v="-2.3082649069790739E-2"/>
    <x v="2"/>
    <x v="0"/>
    <n v="0"/>
    <x v="2"/>
    <m/>
    <s v=""/>
  </r>
  <r>
    <x v="3"/>
    <s v="CLE"/>
    <x v="91"/>
    <n v="3.91"/>
    <x v="0"/>
    <x v="2"/>
    <n v="-130"/>
    <n v="-0.76923076923076916"/>
    <n v="100"/>
    <n v="1"/>
    <n v="0.56521739130434778"/>
    <n v="0.5"/>
    <n v="0.54875214255669547"/>
    <n v="0.45124785744330453"/>
    <n v="-1.6465248747652317E-2"/>
    <n v="-4.8752142556695466E-2"/>
    <x v="2"/>
    <x v="0"/>
    <n v="0"/>
    <x v="2"/>
    <m/>
    <s v=""/>
  </r>
  <r>
    <x v="3"/>
    <s v="LAD"/>
    <x v="92"/>
    <n v="4.08"/>
    <x v="0"/>
    <x v="0"/>
    <n v="120"/>
    <n v="1.2"/>
    <n v="-154"/>
    <n v="-0.64935064935064934"/>
    <n v="0.45454545454545453"/>
    <n v="0.60629921259842523"/>
    <n v="0.22749477387521422"/>
    <n v="0.77250522612478578"/>
    <n v="-0.22705068067024031"/>
    <n v="0.16620601352636055"/>
    <x v="0"/>
    <x v="1"/>
    <n v="15.4"/>
    <x v="1"/>
    <n v="10"/>
    <n v="10"/>
  </r>
  <r>
    <x v="3"/>
    <s v="LAA"/>
    <x v="93"/>
    <n v="4.28"/>
    <x v="0"/>
    <x v="1"/>
    <n v="126"/>
    <n v="1.26"/>
    <n v="-160"/>
    <n v="-0.625"/>
    <n v="0.44247787610619471"/>
    <n v="0.61538461538461542"/>
    <n v="0.42569356670871628"/>
    <n v="0.57430643329128372"/>
    <n v="-1.6784309397478436E-2"/>
    <n v="-4.1078182093331694E-2"/>
    <x v="2"/>
    <x v="1"/>
    <n v="0"/>
    <x v="2"/>
    <m/>
    <s v=""/>
  </r>
  <r>
    <x v="3"/>
    <s v="SEA"/>
    <x v="94"/>
    <n v="6.6"/>
    <x v="0"/>
    <x v="3"/>
    <n v="-152"/>
    <n v="-0.65789473684210531"/>
    <n v="120"/>
    <n v="1.2"/>
    <n v="0.60317460317460314"/>
    <n v="0.45454545454545453"/>
    <n v="0.48916057907108579"/>
    <n v="0.51083942092891421"/>
    <n v="-0.11401402410351735"/>
    <n v="5.6293966383459682E-2"/>
    <x v="0"/>
    <x v="1"/>
    <n v="5"/>
    <x v="0"/>
    <n v="-5"/>
    <n v="-5"/>
  </r>
  <r>
    <x v="4"/>
    <s v="CHC"/>
    <x v="95"/>
    <n v="5.1100000000000003"/>
    <x v="0"/>
    <x v="0"/>
    <n v="125"/>
    <n v="1.25"/>
    <n v="-165"/>
    <n v="-0.60606060606060608"/>
    <n v="0.44444444444444442"/>
    <n v="0.62264150943396224"/>
    <n v="0.40333305821641741"/>
    <n v="0.59666694178358259"/>
    <n v="-4.1111386228027014E-2"/>
    <n v="-2.5974567650379643E-2"/>
    <x v="2"/>
    <x v="0"/>
    <n v="0"/>
    <x v="2"/>
    <m/>
    <s v=""/>
  </r>
  <r>
    <x v="4"/>
    <s v="ATL"/>
    <x v="96"/>
    <n v="6.34"/>
    <x v="0"/>
    <x v="0"/>
    <n v="-120"/>
    <n v="-0.83333333333333337"/>
    <n v="-110"/>
    <n v="-0.90909090909090906"/>
    <n v="0.54545454545454541"/>
    <n v="0.52380952380952384"/>
    <n v="0.60727778620576545"/>
    <n v="0.39272221379423455"/>
    <n v="6.1823240751220032E-2"/>
    <n v="-0.13108731001528928"/>
    <x v="1"/>
    <x v="0"/>
    <n v="6"/>
    <x v="1"/>
    <n v="5"/>
    <n v="5"/>
  </r>
  <r>
    <x v="4"/>
    <s v="NYY"/>
    <x v="97"/>
    <n v="4.2"/>
    <x v="0"/>
    <x v="1"/>
    <n v="110"/>
    <n v="1.1000000000000001"/>
    <n v="-135"/>
    <n v="-0.7407407407407407"/>
    <n v="0.47619047619047616"/>
    <n v="0.57446808510638303"/>
    <n v="0.41017297868942226"/>
    <n v="0.58982702131057774"/>
    <n v="-6.6017497501053901E-2"/>
    <n v="1.5358936204194706E-2"/>
    <x v="2"/>
    <x v="0"/>
    <n v="0"/>
    <x v="2"/>
    <m/>
    <s v=""/>
  </r>
  <r>
    <x v="4"/>
    <s v="TOR"/>
    <x v="98"/>
    <n v="5.44"/>
    <x v="0"/>
    <x v="0"/>
    <n v="-142"/>
    <n v="-0.70422535211267612"/>
    <n v="112"/>
    <n v="1.1200000000000001"/>
    <n v="0.58677685950413228"/>
    <n v="0.47169811320754718"/>
    <n v="0.46077020359681842"/>
    <n v="0.53922979640318158"/>
    <n v="-0.12600665590731386"/>
    <n v="6.7531683195634407E-2"/>
    <x v="0"/>
    <x v="1"/>
    <n v="5"/>
    <x v="1"/>
    <n v="5.6"/>
    <n v="5.6000000000000005"/>
  </r>
  <r>
    <x v="4"/>
    <s v="BAL"/>
    <x v="99"/>
    <n v="5.01"/>
    <x v="0"/>
    <x v="2"/>
    <n v="-150"/>
    <n v="-0.66666666666666663"/>
    <n v="110"/>
    <n v="1.1000000000000001"/>
    <n v="0.6"/>
    <n v="0.47619047619047616"/>
    <n v="0.7363750171261596"/>
    <n v="0.26362498287384045"/>
    <n v="0.13637501712615963"/>
    <n v="-0.21256549331663571"/>
    <x v="1"/>
    <x v="0"/>
    <n v="25"/>
    <x v="0"/>
    <n v="-25"/>
    <n v="-25"/>
  </r>
  <r>
    <x v="4"/>
    <s v="TB"/>
    <x v="100"/>
    <n v="5.97"/>
    <x v="0"/>
    <x v="0"/>
    <n v="-105"/>
    <n v="-0.95238095238095233"/>
    <n v="-130"/>
    <n v="-0.76923076923076916"/>
    <n v="0.51219512195121952"/>
    <n v="0.56521739130434778"/>
    <n v="0.54948969858287089"/>
    <n v="0.45051030141712911"/>
    <n v="3.7294576631651366E-2"/>
    <n v="-0.11470708988721867"/>
    <x v="2"/>
    <x v="0"/>
    <n v="0"/>
    <x v="2"/>
    <m/>
    <s v=""/>
  </r>
  <r>
    <x v="4"/>
    <s v="SF"/>
    <x v="101"/>
    <n v="5.52"/>
    <x v="0"/>
    <x v="0"/>
    <n v="-110"/>
    <n v="-0.90909090909090906"/>
    <n v="-120"/>
    <n v="-0.83333333333333337"/>
    <n v="0.52380952380952384"/>
    <n v="0.54545454545454541"/>
    <n v="0.47450617501389791"/>
    <n v="0.52549382498610209"/>
    <n v="-4.9303348795625923E-2"/>
    <n v="-1.9960720468443327E-2"/>
    <x v="2"/>
    <x v="0"/>
    <n v="0"/>
    <x v="2"/>
    <m/>
    <s v=""/>
  </r>
  <r>
    <x v="4"/>
    <s v="PIT"/>
    <x v="102"/>
    <n v="4.1500000000000004"/>
    <x v="0"/>
    <x v="1"/>
    <n v="-115"/>
    <n v="-0.86956521739130443"/>
    <n v="-115"/>
    <n v="-0.86956521739130443"/>
    <n v="0.53488372093023251"/>
    <n v="0.53488372093023251"/>
    <n v="0.4004411396358285"/>
    <n v="0.5995588603641715"/>
    <n v="-0.13444258129440401"/>
    <n v="6.4675139433938988E-2"/>
    <x v="0"/>
    <x v="0"/>
    <n v="11.5"/>
    <x v="0"/>
    <n v="-11.5"/>
    <n v="-11.5"/>
  </r>
  <r>
    <x v="4"/>
    <s v="KC"/>
    <x v="103"/>
    <n v="4.45"/>
    <x v="0"/>
    <x v="2"/>
    <n v="-160"/>
    <n v="-0.625"/>
    <n v="126"/>
    <n v="1.26"/>
    <n v="0.61538461538461542"/>
    <n v="0.44247787610619471"/>
    <n v="0.64919798882586899"/>
    <n v="0.35080201117413107"/>
    <n v="3.3813373441253569E-2"/>
    <n v="-9.1675864932063644E-2"/>
    <x v="2"/>
    <x v="1"/>
    <n v="0"/>
    <x v="2"/>
    <m/>
    <s v=""/>
  </r>
  <r>
    <x v="4"/>
    <s v="OAK"/>
    <x v="104"/>
    <n v="4"/>
    <x v="0"/>
    <x v="2"/>
    <n v="-142"/>
    <n v="-0.70422535211267612"/>
    <n v="112"/>
    <n v="1.1200000000000001"/>
    <n v="0.58677685950413228"/>
    <n v="0.47169811320754718"/>
    <n v="0.56652987963329104"/>
    <n v="0.43347012036670896"/>
    <n v="-2.0246979870841231E-2"/>
    <n v="-3.8227992840838221E-2"/>
    <x v="2"/>
    <x v="1"/>
    <n v="0"/>
    <x v="2"/>
    <m/>
    <s v=""/>
  </r>
  <r>
    <x v="4"/>
    <s v="MIA"/>
    <x v="105"/>
    <n v="4"/>
    <x v="0"/>
    <x v="1"/>
    <n v="125"/>
    <n v="1.25"/>
    <n v="-165"/>
    <n v="-0.60606060606060608"/>
    <n v="0.44444444444444442"/>
    <n v="0.62264150943396224"/>
    <n v="0.37116306482012651"/>
    <n v="0.62883693517987349"/>
    <n v="-7.3281379624317911E-2"/>
    <n v="6.1954257459112538E-3"/>
    <x v="2"/>
    <x v="0"/>
    <n v="0"/>
    <x v="2"/>
    <m/>
    <s v=""/>
  </r>
  <r>
    <x v="4"/>
    <s v="NYM"/>
    <x v="106"/>
    <n v="4.71"/>
    <x v="0"/>
    <x v="1"/>
    <n v="-120"/>
    <n v="-0.83333333333333337"/>
    <n v="-110"/>
    <n v="-0.90909090909090906"/>
    <n v="0.54545454545454541"/>
    <n v="0.52380952380952384"/>
    <n v="0.50723908404647167"/>
    <n v="0.49276091595352833"/>
    <n v="-3.8215461408073748E-2"/>
    <n v="-3.1048607855995503E-2"/>
    <x v="2"/>
    <x v="0"/>
    <n v="0"/>
    <x v="2"/>
    <m/>
    <s v=""/>
  </r>
  <r>
    <x v="4"/>
    <s v="CWS"/>
    <x v="107"/>
    <n v="3.56"/>
    <x v="0"/>
    <x v="2"/>
    <n v="115"/>
    <n v="1.1499999999999999"/>
    <n v="-150"/>
    <n v="-0.66666666666666663"/>
    <n v="0.46511627906976744"/>
    <n v="0.6"/>
    <n v="0.47625725677517883"/>
    <n v="0.52374274322482117"/>
    <n v="1.1140977705411392E-2"/>
    <n v="-7.6257256775178806E-2"/>
    <x v="2"/>
    <x v="0"/>
    <n v="0"/>
    <x v="2"/>
    <m/>
    <s v=""/>
  </r>
  <r>
    <x v="4"/>
    <s v="HOU"/>
    <x v="108"/>
    <n v="6.77"/>
    <x v="0"/>
    <x v="3"/>
    <n v="-136"/>
    <n v="-0.73529411764705876"/>
    <n v="100"/>
    <n v="1"/>
    <n v="0.57627118644067798"/>
    <n v="0.5"/>
    <n v="0.51548759025892754"/>
    <n v="0.48451240974107246"/>
    <n v="-6.0783596181750443E-2"/>
    <n v="-1.5487590258927542E-2"/>
    <x v="2"/>
    <x v="0"/>
    <n v="0"/>
    <x v="2"/>
    <m/>
    <s v=""/>
  </r>
  <r>
    <x v="4"/>
    <s v="TEX"/>
    <x v="109"/>
    <n v="4.5999999999999996"/>
    <x v="0"/>
    <x v="1"/>
    <n v="105"/>
    <n v="1.05"/>
    <n v="-140"/>
    <n v="-0.7142857142857143"/>
    <n v="0.48780487804878048"/>
    <n v="0.58333333333333337"/>
    <n v="0.48676599920428565"/>
    <n v="0.51323400079571435"/>
    <n v="-1.0388788444948283E-3"/>
    <n v="-7.0099332537619019E-2"/>
    <x v="2"/>
    <x v="0"/>
    <n v="0"/>
    <x v="2"/>
    <m/>
    <s v=""/>
  </r>
  <r>
    <x v="4"/>
    <s v="DET"/>
    <x v="110"/>
    <n v="4.88"/>
    <x v="0"/>
    <x v="1"/>
    <n v="-125"/>
    <n v="-0.8"/>
    <n v="-105"/>
    <n v="-0.95238095238095233"/>
    <n v="0.55555555555555558"/>
    <n v="0.51219512195121952"/>
    <n v="0.53820425389084792"/>
    <n v="0.46179574610915208"/>
    <n v="-1.7351301664707663E-2"/>
    <n v="-5.039937584206744E-2"/>
    <x v="2"/>
    <x v="0"/>
    <n v="0"/>
    <x v="2"/>
    <m/>
    <s v=""/>
  </r>
  <r>
    <x v="4"/>
    <s v="MIL"/>
    <x v="111"/>
    <n v="2.72"/>
    <x v="0"/>
    <x v="2"/>
    <n v="130"/>
    <n v="1.3"/>
    <n v="-170"/>
    <n v="-0.58823529411764708"/>
    <n v="0.43478260869565216"/>
    <n v="0.62962962962962965"/>
    <n v="0.29032196026573542"/>
    <n v="0.70967803973426458"/>
    <n v="-0.14446064842991674"/>
    <n v="8.0048410104634926E-2"/>
    <x v="0"/>
    <x v="0"/>
    <n v="17"/>
    <x v="1"/>
    <n v="10"/>
    <n v="10"/>
  </r>
  <r>
    <x v="4"/>
    <s v="CIN"/>
    <x v="112"/>
    <n v="3.5"/>
    <x v="0"/>
    <x v="1"/>
    <n v="116"/>
    <n v="1.1599999999999999"/>
    <n v="-148"/>
    <n v="-0.67567567567567566"/>
    <n v="0.46296296296296297"/>
    <n v="0.59677419354838712"/>
    <n v="0.27455504669039543"/>
    <n v="0.72544495330960457"/>
    <n v="-0.18840791627256753"/>
    <n v="0.12867075976121745"/>
    <x v="0"/>
    <x v="1"/>
    <n v="14.8"/>
    <x v="1"/>
    <n v="10"/>
    <n v="10"/>
  </r>
  <r>
    <x v="4"/>
    <s v="PHI"/>
    <x v="113"/>
    <n v="5.86"/>
    <x v="0"/>
    <x v="3"/>
    <n v="-106"/>
    <n v="-0.94339622641509424"/>
    <n v="-118"/>
    <n v="-0.84745762711864414"/>
    <n v="0.5145631067961165"/>
    <n v="0.54128440366972475"/>
    <n v="0.37122235960475169"/>
    <n v="0.62877764039524831"/>
    <n v="-0.1433407471913648"/>
    <n v="8.749323672552356E-2"/>
    <x v="0"/>
    <x v="1"/>
    <n v="11.8"/>
    <x v="0"/>
    <n v="-11.8"/>
    <n v="-11.8"/>
  </r>
  <r>
    <x v="4"/>
    <s v="WSH"/>
    <x v="114"/>
    <n v="4.83"/>
    <x v="0"/>
    <x v="0"/>
    <n v="115"/>
    <n v="1.1499999999999999"/>
    <n v="-155"/>
    <n v="-0.64516129032258063"/>
    <n v="0.46511627906976744"/>
    <n v="0.60784313725490191"/>
    <n v="0.35423910084923294"/>
    <n v="0.64576089915076706"/>
    <n v="-0.1108771782205345"/>
    <n v="3.7917761895865154E-2"/>
    <x v="2"/>
    <x v="0"/>
    <n v="0"/>
    <x v="2"/>
    <m/>
    <s v=""/>
  </r>
  <r>
    <x v="4"/>
    <s v="CLE"/>
    <x v="115"/>
    <n v="3.9"/>
    <x v="0"/>
    <x v="2"/>
    <n v="-140"/>
    <n v="-0.7142857142857143"/>
    <n v="105"/>
    <n v="1.05"/>
    <n v="0.58333333333333337"/>
    <n v="0.48780487804878048"/>
    <n v="0.54675323986127111"/>
    <n v="0.45324676013872889"/>
    <n v="-3.6580093472062258E-2"/>
    <n v="-3.4558117910051589E-2"/>
    <x v="2"/>
    <x v="0"/>
    <n v="0"/>
    <x v="2"/>
    <m/>
    <s v=""/>
  </r>
  <r>
    <x v="4"/>
    <s v="LAD"/>
    <x v="116"/>
    <n v="4.71"/>
    <x v="0"/>
    <x v="1"/>
    <n v="-115"/>
    <n v="-0.86956521739130443"/>
    <n v="-115"/>
    <n v="-0.86956521739130443"/>
    <n v="0.53488372093023251"/>
    <n v="0.53488372093023251"/>
    <n v="0.50723908404647167"/>
    <n v="0.49276091595352833"/>
    <n v="-2.7644636883760842E-2"/>
    <n v="-4.2122804976704176E-2"/>
    <x v="2"/>
    <x v="0"/>
    <n v="0"/>
    <x v="2"/>
    <m/>
    <s v=""/>
  </r>
  <r>
    <x v="4"/>
    <s v="STL"/>
    <x v="117"/>
    <n v="3.54"/>
    <x v="0"/>
    <x v="2"/>
    <n v="135"/>
    <n v="1.35"/>
    <n v="-180"/>
    <n v="-0.55555555555555558"/>
    <n v="0.42553191489361702"/>
    <n v="0.6428571428571429"/>
    <n v="0.47197357851387145"/>
    <n v="0.52802642148612855"/>
    <n v="4.6441663620254425E-2"/>
    <n v="-0.11483072137101435"/>
    <x v="2"/>
    <x v="0"/>
    <n v="0"/>
    <x v="2"/>
    <m/>
    <s v=""/>
  </r>
  <r>
    <x v="4"/>
    <s v="BOS"/>
    <x v="118"/>
    <n v="5.2"/>
    <x v="0"/>
    <x v="2"/>
    <n v="-164"/>
    <n v="-0.6097560975609756"/>
    <n v="128"/>
    <n v="1.28"/>
    <n v="0.62121212121212122"/>
    <n v="0.43859649122807015"/>
    <n v="0.76193450127687579"/>
    <n v="0.23806549872312419"/>
    <n v="0.14072238006475457"/>
    <n v="-0.20053099250494597"/>
    <x v="1"/>
    <x v="1"/>
    <n v="16.399999999999999"/>
    <x v="0"/>
    <n v="-16.399999999999999"/>
    <n v="-16.399999999999999"/>
  </r>
  <r>
    <x v="4"/>
    <s v="COL"/>
    <x v="119"/>
    <n v="4.43"/>
    <x v="0"/>
    <x v="1"/>
    <n v="115"/>
    <n v="1.1499999999999999"/>
    <n v="-145"/>
    <n v="-0.68965517241379315"/>
    <n v="0.46511627906976744"/>
    <n v="0.59183673469387754"/>
    <n v="0.45456025861337523"/>
    <n v="0.54543974138662477"/>
    <n v="-1.0556020456392201E-2"/>
    <n v="-4.6396993307252776E-2"/>
    <x v="2"/>
    <x v="0"/>
    <n v="0"/>
    <x v="2"/>
    <m/>
    <s v=""/>
  </r>
  <r>
    <x v="4"/>
    <s v="SD"/>
    <x v="120"/>
    <n v="3.92"/>
    <x v="0"/>
    <x v="2"/>
    <n v="-160"/>
    <n v="-0.625"/>
    <n v="120"/>
    <n v="1.2"/>
    <n v="0.61538461538461542"/>
    <n v="0.45454545454545453"/>
    <n v="0.55074639850822338"/>
    <n v="0.44925360149177662"/>
    <n v="-6.4638216876392041E-2"/>
    <n v="-5.2918530536779085E-3"/>
    <x v="2"/>
    <x v="0"/>
    <n v="0"/>
    <x v="2"/>
    <m/>
    <s v=""/>
  </r>
  <r>
    <x v="4"/>
    <s v="MIN"/>
    <x v="121"/>
    <n v="3.96"/>
    <x v="0"/>
    <x v="2"/>
    <n v="-120"/>
    <n v="-0.83333333333333337"/>
    <n v="-110"/>
    <n v="-0.90909090909090906"/>
    <n v="0.54545454545454541"/>
    <n v="0.52380952380952384"/>
    <n v="0.55867639874621566"/>
    <n v="0.44132360125378434"/>
    <n v="1.3221853291670249E-2"/>
    <n v="-8.2485922555739499E-2"/>
    <x v="2"/>
    <x v="0"/>
    <n v="0"/>
    <x v="2"/>
    <m/>
    <s v=""/>
  </r>
  <r>
    <x v="4"/>
    <s v="LAA"/>
    <x v="122"/>
    <n v="5.0999999999999996"/>
    <x v="0"/>
    <x v="3"/>
    <n v="105"/>
    <n v="1.05"/>
    <n v="-140"/>
    <n v="-0.7142857142857143"/>
    <n v="0.48780487804878048"/>
    <n v="0.58333333333333337"/>
    <n v="0.2525801438319607"/>
    <n v="0.7474198561680393"/>
    <n v="-0.23522473421681978"/>
    <n v="0.16408652283470593"/>
    <x v="0"/>
    <x v="0"/>
    <n v="100"/>
    <x v="1"/>
    <n v="71.42"/>
    <n v="71.42"/>
  </r>
  <r>
    <x v="5"/>
    <s v="COL"/>
    <x v="19"/>
    <n v="2.82"/>
    <x v="0"/>
    <x v="2"/>
    <n v="-104"/>
    <n v="-0.96153846153846145"/>
    <n v="-122"/>
    <n v="-0.81967213114754101"/>
    <n v="0.50980392156862742"/>
    <n v="0.5495495495495496"/>
    <n v="0.31251530901723945"/>
    <n v="0.68748469098276055"/>
    <n v="-0.19728861255138797"/>
    <n v="0.13793514143321095"/>
    <x v="0"/>
    <x v="1"/>
    <n v="24.4"/>
    <x v="1"/>
    <n v="20"/>
    <n v="20"/>
  </r>
  <r>
    <x v="5"/>
    <s v="OAK"/>
    <x v="27"/>
    <n v="4.5"/>
    <x v="0"/>
    <x v="2"/>
    <n v="-102"/>
    <n v="-0.98039215686274506"/>
    <n v="-126"/>
    <n v="-0.79365079365079361"/>
    <n v="0.50495049504950495"/>
    <n v="0.55752212389380529"/>
    <n v="0.65770404416540895"/>
    <n v="0.34229595583459105"/>
    <n v="0.152753549115904"/>
    <n v="-0.21522616805921424"/>
    <x v="1"/>
    <x v="1"/>
    <n v="9.6"/>
    <x v="0"/>
    <n v="-9.6"/>
    <n v="-9.6"/>
  </r>
  <r>
    <x v="5"/>
    <s v="MIA"/>
    <x v="123"/>
    <n v="5.29"/>
    <x v="0"/>
    <x v="0"/>
    <n v="-115"/>
    <n v="-0.86956521739130443"/>
    <n v="-110"/>
    <n v="-0.90909090909090906"/>
    <n v="0.53488372093023251"/>
    <n v="0.52380952380952384"/>
    <n v="0.43478656873180221"/>
    <n v="0.56521343126819779"/>
    <n v="-0.10009715219843029"/>
    <n v="4.140390745867395E-2"/>
    <x v="2"/>
    <x v="0"/>
    <n v="0"/>
    <x v="2"/>
    <m/>
    <s v=""/>
  </r>
  <r>
    <x v="5"/>
    <s v="CLE"/>
    <x v="4"/>
    <n v="6.08"/>
    <x v="0"/>
    <x v="3"/>
    <n v="115"/>
    <n v="1.1499999999999999"/>
    <n v="-155"/>
    <n v="-0.64516129032258063"/>
    <n v="0.46511627906976744"/>
    <n v="0.60784313725490191"/>
    <n v="0.40654479992204462"/>
    <n v="0.59345520007795538"/>
    <n v="-5.8571479147722816E-2"/>
    <n v="-1.438793717694653E-2"/>
    <x v="2"/>
    <x v="0"/>
    <n v="0"/>
    <x v="2"/>
    <m/>
    <s v=""/>
  </r>
  <r>
    <x v="5"/>
    <s v="SEA"/>
    <x v="26"/>
    <n v="6.57"/>
    <x v="0"/>
    <x v="5"/>
    <n v="122"/>
    <n v="1.22"/>
    <n v="-156"/>
    <n v="-0.64102564102564097"/>
    <n v="0.45045045045045046"/>
    <n v="0.609375"/>
    <n v="0.33750483691077959"/>
    <n v="0.66249516308922041"/>
    <n v="-0.11294561353967086"/>
    <n v="5.3120163089220407E-2"/>
    <x v="0"/>
    <x v="1"/>
    <n v="15.6"/>
    <x v="1"/>
    <n v="10"/>
    <n v="9.9999999999999982"/>
  </r>
  <r>
    <x v="5"/>
    <s v="BOS"/>
    <x v="3"/>
    <n v="5.61"/>
    <x v="0"/>
    <x v="0"/>
    <n v="125"/>
    <n v="1.25"/>
    <n v="-170"/>
    <n v="-0.58823529411764708"/>
    <n v="0.44444444444444442"/>
    <n v="0.62962962962962965"/>
    <n v="0.48983525749135248"/>
    <n v="0.51016474250864752"/>
    <n v="4.5390813046908063E-2"/>
    <n v="-0.11946488712098213"/>
    <x v="2"/>
    <x v="0"/>
    <n v="0"/>
    <x v="2"/>
    <m/>
    <s v=""/>
  </r>
  <r>
    <x v="5"/>
    <s v="ARI"/>
    <x v="124"/>
    <n v="4.1399999999999997"/>
    <x v="0"/>
    <x v="1"/>
    <n v="-156"/>
    <n v="-0.64102564102564097"/>
    <n v="122"/>
    <n v="1.22"/>
    <n v="0.609375"/>
    <n v="0.45045045045045046"/>
    <n v="0.39849248061959164"/>
    <n v="0.60150751938040836"/>
    <n v="-0.21088251938040836"/>
    <n v="0.15105706892995791"/>
    <x v="0"/>
    <x v="1"/>
    <n v="10"/>
    <x v="0"/>
    <n v="-10"/>
    <n v="-10"/>
  </r>
  <r>
    <x v="5"/>
    <s v="CWS"/>
    <x v="125"/>
    <n v="4.28"/>
    <x v="0"/>
    <x v="1"/>
    <n v="120"/>
    <n v="1.2"/>
    <n v="-170"/>
    <n v="-0.58823529411764708"/>
    <n v="0.45454545454545453"/>
    <n v="0.62962962962962965"/>
    <n v="0.42569356670871628"/>
    <n v="0.57430643329128372"/>
    <n v="-2.8851887836738255E-2"/>
    <n v="-5.5323196338345926E-2"/>
    <x v="2"/>
    <x v="0"/>
    <n v="0"/>
    <x v="2"/>
    <m/>
    <s v=""/>
  </r>
  <r>
    <x v="5"/>
    <s v="PHI"/>
    <x v="12"/>
    <n v="3.76"/>
    <x v="0"/>
    <x v="1"/>
    <n v="120"/>
    <n v="1.2"/>
    <n v="-150"/>
    <n v="-0.66666666666666663"/>
    <n v="0.45454545454545453"/>
    <n v="0.6"/>
    <n v="0.32439080333977244"/>
    <n v="0.67560919666022756"/>
    <n v="-0.13015465120568209"/>
    <n v="7.5609196660227584E-2"/>
    <x v="0"/>
    <x v="1"/>
    <n v="15"/>
    <x v="1"/>
    <n v="10"/>
    <n v="10"/>
  </r>
  <r>
    <x v="5"/>
    <s v="HOU"/>
    <x v="126"/>
    <n v="6.78"/>
    <x v="0"/>
    <x v="3"/>
    <n v="125"/>
    <n v="1.25"/>
    <n v="-165"/>
    <n v="-0.60606060606060608"/>
    <n v="0.44444444444444442"/>
    <n v="0.62264150943396224"/>
    <n v="0.51702142289101893"/>
    <n v="0.48297857710898107"/>
    <n v="7.2576978446574514E-2"/>
    <n v="-0.13966293232498117"/>
    <x v="1"/>
    <x v="0"/>
    <n v="10"/>
    <x v="0"/>
    <n v="-10"/>
    <n v="-10"/>
  </r>
  <r>
    <x v="5"/>
    <s v="NYY"/>
    <x v="62"/>
    <n v="5.29"/>
    <x v="0"/>
    <x v="3"/>
    <n v="100"/>
    <n v="1"/>
    <n v="-130"/>
    <n v="-0.76923076923076916"/>
    <n v="0.5"/>
    <n v="0.56521739130434778"/>
    <n v="0.28133062072150639"/>
    <n v="0.71866937927849361"/>
    <n v="-0.21866937927849361"/>
    <n v="0.15345198797414583"/>
    <x v="0"/>
    <x v="0"/>
    <n v="25"/>
    <x v="0"/>
    <n v="-25"/>
    <n v="-25"/>
  </r>
  <r>
    <x v="5"/>
    <s v="TB"/>
    <x v="25"/>
    <n v="4.24"/>
    <x v="0"/>
    <x v="1"/>
    <n v="-120"/>
    <n v="-0.83333333333333337"/>
    <n v="-106"/>
    <n v="-0.94339622641509424"/>
    <n v="0.54545454545454541"/>
    <n v="0.5145631067961165"/>
    <n v="0.41794205550134067"/>
    <n v="0.58205794449865933"/>
    <n v="-0.12751248995320474"/>
    <n v="6.7494837702542831E-2"/>
    <x v="0"/>
    <x v="1"/>
    <n v="10.6"/>
    <x v="0"/>
    <n v="-10.6"/>
    <n v="-10.6"/>
  </r>
  <r>
    <x v="5"/>
    <s v="TEX"/>
    <x v="24"/>
    <n v="5.0599999999999996"/>
    <x v="0"/>
    <x v="0"/>
    <n v="124"/>
    <n v="1.24"/>
    <n v="-158"/>
    <n v="-0.63291139240506322"/>
    <n v="0.44642857142857145"/>
    <n v="0.61240310077519378"/>
    <n v="0.3945661316486242"/>
    <n v="0.6054338683513758"/>
    <n v="-5.1862439779947256E-2"/>
    <n v="-6.9692324238179726E-3"/>
    <x v="2"/>
    <x v="1"/>
    <n v="0"/>
    <x v="2"/>
    <m/>
    <s v=""/>
  </r>
  <r>
    <x v="5"/>
    <s v="SF"/>
    <x v="127"/>
    <n v="3.41"/>
    <x v="0"/>
    <x v="0"/>
    <n v="130"/>
    <n v="1.3"/>
    <n v="-166"/>
    <n v="-0.60240963855421692"/>
    <n v="0.43478260869565216"/>
    <n v="0.62406015037593987"/>
    <n v="0.13072420607796997"/>
    <n v="0.86927579392203003"/>
    <n v="-0.30405840261768219"/>
    <n v="0.24521564354609016"/>
    <x v="0"/>
    <x v="1"/>
    <n v="16.600000000000001"/>
    <x v="1"/>
    <n v="10"/>
    <n v="10.000000000000002"/>
  </r>
  <r>
    <x v="5"/>
    <s v="NYM"/>
    <x v="13"/>
    <n v="6.42"/>
    <x v="0"/>
    <x v="3"/>
    <n v="115"/>
    <n v="1.1499999999999999"/>
    <n v="-150"/>
    <n v="-0.66666666666666663"/>
    <n v="0.46511627906976744"/>
    <n v="0.6"/>
    <n v="0.46084082658010284"/>
    <n v="0.53915917341989716"/>
    <n v="-4.2754524896645996E-3"/>
    <n v="-6.0840826580102814E-2"/>
    <x v="2"/>
    <x v="0"/>
    <n v="0"/>
    <x v="2"/>
    <m/>
    <s v=""/>
  </r>
  <r>
    <x v="5"/>
    <s v="MIL"/>
    <x v="14"/>
    <n v="3.96"/>
    <x v="0"/>
    <x v="1"/>
    <n v="130"/>
    <n v="1.3"/>
    <n v="-170"/>
    <n v="-0.58823529411764708"/>
    <n v="0.43478260869565216"/>
    <n v="0.62962962962962965"/>
    <n v="0.36334891579479001"/>
    <n v="0.63665108420520999"/>
    <n v="-7.1433692900862156E-2"/>
    <n v="7.0214545755803437E-3"/>
    <x v="2"/>
    <x v="0"/>
    <n v="0"/>
    <x v="2"/>
    <m/>
    <s v=""/>
  </r>
  <r>
    <x v="5"/>
    <s v="SD"/>
    <x v="128"/>
    <n v="4.76"/>
    <x v="0"/>
    <x v="0"/>
    <n v="115"/>
    <n v="1.1499999999999999"/>
    <n v="-155"/>
    <n v="-0.64516129032258063"/>
    <n v="0.46511627906976744"/>
    <n v="0.60784313725490191"/>
    <n v="0.3420098827464837"/>
    <n v="0.6579901172535163"/>
    <n v="-0.12310639632328374"/>
    <n v="5.0146979998614394E-2"/>
    <x v="0"/>
    <x v="0"/>
    <n v="15.5"/>
    <x v="1"/>
    <n v="10"/>
    <n v="10"/>
  </r>
  <r>
    <x v="5"/>
    <s v="PIT"/>
    <x v="129"/>
    <n v="3.93"/>
    <x v="0"/>
    <x v="1"/>
    <n v="130"/>
    <n v="1.3"/>
    <n v="-175"/>
    <n v="-0.5714285714285714"/>
    <n v="0.43478260869565216"/>
    <n v="0.63636363636363635"/>
    <n v="0.35749020406806875"/>
    <n v="0.64250979593193125"/>
    <n v="-7.7292404627583411E-2"/>
    <n v="6.1461595682948955E-3"/>
    <x v="2"/>
    <x v="0"/>
    <n v="0"/>
    <x v="2"/>
    <m/>
    <s v=""/>
  </r>
  <r>
    <x v="5"/>
    <s v="ATL"/>
    <x v="130"/>
    <n v="5.62"/>
    <x v="0"/>
    <x v="1"/>
    <n v="-150"/>
    <n v="-0.66666666666666663"/>
    <n v="115"/>
    <n v="1.1499999999999999"/>
    <n v="0.6"/>
    <n v="0.46511627906976744"/>
    <n v="0.66087186691880784"/>
    <n v="0.33912813308119222"/>
    <n v="6.087186691880786E-2"/>
    <n v="-0.12598814598857522"/>
    <x v="1"/>
    <x v="0"/>
    <n v="15"/>
    <x v="1"/>
    <n v="10"/>
    <n v="10"/>
  </r>
  <r>
    <x v="5"/>
    <s v="KC"/>
    <x v="131"/>
    <n v="4.95"/>
    <x v="0"/>
    <x v="1"/>
    <n v="-175"/>
    <n v="-0.5714285714285714"/>
    <n v="125"/>
    <n v="1.25"/>
    <n v="0.63636363636363635"/>
    <n v="0.44444444444444442"/>
    <n v="0.55068992524034777"/>
    <n v="0.44931007475965223"/>
    <n v="-8.5673711123288587E-2"/>
    <n v="4.865630315207814E-3"/>
    <x v="2"/>
    <x v="0"/>
    <n v="0"/>
    <x v="2"/>
    <m/>
    <s v=""/>
  </r>
  <r>
    <x v="5"/>
    <s v="CHC"/>
    <x v="21"/>
    <n v="3.72"/>
    <x v="0"/>
    <x v="2"/>
    <n v="-150"/>
    <n v="-0.66666666666666663"/>
    <n v="110"/>
    <n v="1.1000000000000001"/>
    <n v="0.6"/>
    <n v="0.47619047619047616"/>
    <n v="0.5100132102562287"/>
    <n v="0.4899867897437713"/>
    <n v="-8.9986789743771278E-2"/>
    <n v="1.3796313553295136E-2"/>
    <x v="2"/>
    <x v="0"/>
    <n v="0"/>
    <x v="2"/>
    <m/>
    <s v=""/>
  </r>
  <r>
    <x v="5"/>
    <s v="MIN"/>
    <x v="132"/>
    <n v="3.37"/>
    <x v="0"/>
    <x v="2"/>
    <n v="-110"/>
    <n v="-0.90909090909090906"/>
    <n v="-120"/>
    <n v="-0.83333333333333337"/>
    <n v="0.52380952380952384"/>
    <n v="0.54545454545454541"/>
    <n v="0.43507309933493055"/>
    <n v="0.56492690066506945"/>
    <n v="-8.873642447459329E-2"/>
    <n v="1.9472355210524039E-2"/>
    <x v="2"/>
    <x v="0"/>
    <n v="0"/>
    <x v="2"/>
    <m/>
    <s v=""/>
  </r>
  <r>
    <x v="5"/>
    <s v="STL"/>
    <x v="133"/>
    <n v="3.49"/>
    <x v="0"/>
    <x v="6"/>
    <n v="-140"/>
    <n v="-0.7142857142857143"/>
    <n v="105"/>
    <n v="1.05"/>
    <n v="0.58333333333333337"/>
    <n v="0.48780487804878048"/>
    <n v="0.67729924738491043"/>
    <n v="0.32270075261508957"/>
    <n v="9.396591405157706E-2"/>
    <n v="-0.16510412543369091"/>
    <x v="1"/>
    <x v="0"/>
    <n v="14"/>
    <x v="1"/>
    <n v="10"/>
    <n v="10"/>
  </r>
  <r>
    <x v="5"/>
    <s v="DET"/>
    <x v="134"/>
    <n v="3.35"/>
    <x v="0"/>
    <x v="2"/>
    <n v="105"/>
    <n v="1.05"/>
    <n v="-135"/>
    <n v="-0.7407407407407407"/>
    <n v="0.48780487804878048"/>
    <n v="0.57446808510638303"/>
    <n v="0.43068106953728158"/>
    <n v="0.56931893046271842"/>
    <n v="-5.7123808511498897E-2"/>
    <n v="-5.1491546436646107E-3"/>
    <x v="2"/>
    <x v="0"/>
    <n v="0"/>
    <x v="2"/>
    <m/>
    <s v=""/>
  </r>
  <r>
    <x v="5"/>
    <s v="TOR"/>
    <x v="23"/>
    <n v="4.6900000000000004"/>
    <x v="0"/>
    <x v="0"/>
    <n v="125"/>
    <n v="1.25"/>
    <n v="-156"/>
    <n v="-0.64102564102564097"/>
    <n v="0.44444444444444442"/>
    <n v="0.609375"/>
    <n v="0.32982377892920178"/>
    <n v="0.67017622107079822"/>
    <n v="-0.11462066551524264"/>
    <n v="6.0801221070798217E-2"/>
    <x v="0"/>
    <x v="1"/>
    <n v="15.6"/>
    <x v="1"/>
    <n v="10"/>
    <n v="9.9999999999999982"/>
  </r>
  <r>
    <x v="6"/>
    <s v="MIA"/>
    <x v="17"/>
    <n v="4.4400000000000004"/>
    <x v="0"/>
    <x v="1"/>
    <n v="105"/>
    <n v="1.05"/>
    <n v="-140"/>
    <n v="-0.7142857142857143"/>
    <n v="0.48780487804878048"/>
    <n v="0.58333333333333337"/>
    <n v="0.45647128585138019"/>
    <n v="0.54352871414861981"/>
    <n v="-3.1333592197400284E-2"/>
    <n v="-3.9804619184713563E-2"/>
    <x v="2"/>
    <x v="0"/>
    <n v="0"/>
    <x v="2"/>
    <m/>
    <s v=""/>
  </r>
  <r>
    <x v="6"/>
    <s v="NYM"/>
    <x v="44"/>
    <n v="5.17"/>
    <x v="0"/>
    <x v="1"/>
    <n v="-150"/>
    <n v="-0.66666666666666663"/>
    <n v="115"/>
    <n v="1.1499999999999999"/>
    <n v="0.6"/>
    <n v="0.46511627906976744"/>
    <n v="0.58881274313410048"/>
    <n v="0.41118725686589952"/>
    <n v="-1.1187256865899498E-2"/>
    <n v="-5.3929022203867916E-2"/>
    <x v="2"/>
    <x v="0"/>
    <n v="0"/>
    <x v="2"/>
    <m/>
    <s v=""/>
  </r>
  <r>
    <x v="6"/>
    <s v="PIT"/>
    <x v="1"/>
    <n v="5.24"/>
    <x v="0"/>
    <x v="0"/>
    <n v="108"/>
    <n v="1.08"/>
    <n v="-138"/>
    <n v="-0.7246376811594204"/>
    <n v="0.48076923076923078"/>
    <n v="0.57983193277310929"/>
    <n v="0.4260726773266712"/>
    <n v="0.5739273226733288"/>
    <n v="-5.4696553442559581E-2"/>
    <n v="-5.904610099780494E-3"/>
    <x v="2"/>
    <x v="1"/>
    <n v="0"/>
    <x v="2"/>
    <m/>
    <s v=""/>
  </r>
  <r>
    <x v="6"/>
    <s v="NYY"/>
    <x v="5"/>
    <n v="7.63"/>
    <x v="0"/>
    <x v="4"/>
    <n v="116"/>
    <n v="1.1599999999999999"/>
    <n v="-146"/>
    <n v="-0.68493150684931503"/>
    <n v="0.46296296296296297"/>
    <n v="0.5934959349593496"/>
    <n v="0.35595604965612693"/>
    <n v="0.64404395034387307"/>
    <n v="-0.10700691330683604"/>
    <n v="5.054801538452347E-2"/>
    <x v="0"/>
    <x v="1"/>
    <n v="14.6"/>
    <x v="0"/>
    <n v="-14.6"/>
    <n v="-14.6"/>
  </r>
  <r>
    <x v="6"/>
    <s v="TB"/>
    <x v="40"/>
    <n v="6.17"/>
    <x v="0"/>
    <x v="5"/>
    <n v="-106"/>
    <n v="-0.94339622641509424"/>
    <n v="-122"/>
    <n v="-0.81967213114754101"/>
    <n v="0.5145631067961165"/>
    <n v="0.5495495495495496"/>
    <n v="0.2797379906451003"/>
    <n v="0.7202620093548997"/>
    <n v="-0.2348251161510162"/>
    <n v="0.1707124598053501"/>
    <x v="0"/>
    <x v="1"/>
    <n v="12.2"/>
    <x v="0"/>
    <n v="-12.2"/>
    <n v="-12.2"/>
  </r>
  <r>
    <x v="6"/>
    <s v="DET"/>
    <x v="30"/>
    <n v="4.26"/>
    <x v="0"/>
    <x v="1"/>
    <n v="110"/>
    <n v="1.1000000000000001"/>
    <n v="-150"/>
    <n v="-0.66666666666666663"/>
    <n v="0.47619047619047616"/>
    <n v="0.6"/>
    <n v="0.42182017643830727"/>
    <n v="0.57817982356169273"/>
    <n v="-5.4370299752168894E-2"/>
    <n v="-2.1820176438307248E-2"/>
    <x v="2"/>
    <x v="0"/>
    <n v="0"/>
    <x v="2"/>
    <m/>
    <s v=""/>
  </r>
  <r>
    <x v="6"/>
    <s v="SF"/>
    <x v="9"/>
    <n v="5.49"/>
    <x v="0"/>
    <x v="0"/>
    <n v="-150"/>
    <n v="-0.66666666666666663"/>
    <n v="118"/>
    <n v="1.18"/>
    <n v="0.6"/>
    <n v="0.45871559633027525"/>
    <n v="0.46936653203228818"/>
    <n v="0.53063346796771182"/>
    <n v="-0.1306334679677118"/>
    <n v="7.191787163743657E-2"/>
    <x v="0"/>
    <x v="1"/>
    <n v="10"/>
    <x v="0"/>
    <n v="-10"/>
    <n v="-10"/>
  </r>
  <r>
    <x v="6"/>
    <s v="ATL"/>
    <x v="0"/>
    <n v="5.71"/>
    <x v="0"/>
    <x v="0"/>
    <n v="-145"/>
    <n v="-0.68965517241379315"/>
    <n v="110"/>
    <n v="1.1000000000000001"/>
    <n v="0.59183673469387754"/>
    <n v="0.47619047619047616"/>
    <n v="0.50669179453310031"/>
    <n v="0.49330820546689969"/>
    <n v="-8.5144940160777227E-2"/>
    <n v="1.7117729276423521E-2"/>
    <x v="2"/>
    <x v="0"/>
    <n v="0"/>
    <x v="2"/>
    <m/>
    <s v=""/>
  </r>
  <r>
    <x v="6"/>
    <s v="MIL"/>
    <x v="43"/>
    <n v="7.57"/>
    <x v="0"/>
    <x v="5"/>
    <n v="-115"/>
    <n v="-0.86956521739130443"/>
    <n v="-115"/>
    <n v="-0.86956521739130443"/>
    <n v="0.53488372093023251"/>
    <n v="0.53488372093023251"/>
    <n v="0.48559041970137051"/>
    <n v="0.51440958029862949"/>
    <n v="-4.9293301228861996E-2"/>
    <n v="-2.0474140631603022E-2"/>
    <x v="2"/>
    <x v="0"/>
    <n v="0"/>
    <x v="2"/>
    <m/>
    <s v=""/>
  </r>
  <r>
    <x v="6"/>
    <s v="STL"/>
    <x v="11"/>
    <n v="4.92"/>
    <x v="0"/>
    <x v="1"/>
    <n v="-166"/>
    <n v="-0.60240963855421692"/>
    <n v="130"/>
    <n v="1.3"/>
    <n v="0.62406015037593987"/>
    <n v="0.43478260869565216"/>
    <n v="0.54535886877410489"/>
    <n v="0.45464113122589511"/>
    <n v="-7.8701281601834983E-2"/>
    <n v="1.985852253024295E-2"/>
    <x v="2"/>
    <x v="1"/>
    <n v="0"/>
    <x v="2"/>
    <m/>
    <s v=""/>
  </r>
  <r>
    <x v="6"/>
    <s v="TOR"/>
    <x v="42"/>
    <n v="5.56"/>
    <x v="0"/>
    <x v="0"/>
    <n v="110"/>
    <n v="1.1000000000000001"/>
    <n v="-150"/>
    <n v="-0.66666666666666663"/>
    <n v="0.47619047619047616"/>
    <n v="0.6"/>
    <n v="0.48133634791191404"/>
    <n v="0.51866365208808596"/>
    <n v="5.145871721437878E-3"/>
    <n v="-8.133634791191402E-2"/>
    <x v="2"/>
    <x v="0"/>
    <n v="0"/>
    <x v="2"/>
    <m/>
    <s v=""/>
  </r>
  <r>
    <x v="6"/>
    <s v="KC"/>
    <x v="7"/>
    <n v="4.6900000000000004"/>
    <x v="0"/>
    <x v="1"/>
    <n v="100"/>
    <n v="1"/>
    <n v="-135"/>
    <n v="-0.7407407407407407"/>
    <n v="0.5"/>
    <n v="0.57446808510638303"/>
    <n v="0.50354058960249504"/>
    <n v="0.49645941039750496"/>
    <n v="3.5405896024950367E-3"/>
    <n v="-7.8008674708878067E-2"/>
    <x v="2"/>
    <x v="0"/>
    <n v="0"/>
    <x v="2"/>
    <m/>
    <s v=""/>
  </r>
  <r>
    <x v="6"/>
    <s v="LAA"/>
    <x v="28"/>
    <n v="3.91"/>
    <x v="0"/>
    <x v="1"/>
    <n v="116"/>
    <n v="1.1599999999999999"/>
    <n v="-148"/>
    <n v="-0.67567567567567566"/>
    <n v="0.46296296296296297"/>
    <n v="0.59677419354838712"/>
    <n v="0.35358605158134671"/>
    <n v="0.64641394841865329"/>
    <n v="-0.10937691138161626"/>
    <n v="4.9639754870266173E-2"/>
    <x v="0"/>
    <x v="1"/>
    <n v="7.4"/>
    <x v="0"/>
    <n v="-7.4"/>
    <n v="-7.4"/>
  </r>
  <r>
    <x v="6"/>
    <s v="SD"/>
    <x v="135"/>
    <n v="6.45"/>
    <x v="0"/>
    <x v="3"/>
    <n v="105"/>
    <n v="1.05"/>
    <n v="-140"/>
    <n v="-0.7142857142857143"/>
    <n v="0.48780487804878048"/>
    <n v="0.58333333333333337"/>
    <n v="0.465587537563809"/>
    <n v="0.534412462436191"/>
    <n v="-2.2217340484971482E-2"/>
    <n v="-4.8920870897142366E-2"/>
    <x v="2"/>
    <x v="0"/>
    <n v="0"/>
    <x v="2"/>
    <m/>
    <s v=""/>
  </r>
  <r>
    <x v="6"/>
    <s v="ARI"/>
    <x v="22"/>
    <n v="4.1100000000000003"/>
    <x v="0"/>
    <x v="2"/>
    <n v="-154"/>
    <n v="-0.64935064935064934"/>
    <n v="122"/>
    <n v="1.22"/>
    <n v="0.60629921259842523"/>
    <n v="0.45045045045045046"/>
    <n v="0.5877195770010728"/>
    <n v="0.4122804229989272"/>
    <n v="-1.8579635597352429E-2"/>
    <n v="-3.8170027451523258E-2"/>
    <x v="2"/>
    <x v="1"/>
    <n v="0"/>
    <x v="2"/>
    <m/>
    <s v=""/>
  </r>
  <r>
    <x v="7"/>
    <s v="CWS"/>
    <x v="8"/>
    <n v="6.42"/>
    <x v="1"/>
    <x v="5"/>
    <n v="110"/>
    <n v="1.1000000000000001"/>
    <n v="-145"/>
    <n v="-0.68965517241379315"/>
    <n v="0.47619047619047616"/>
    <n v="0.59183673469387754"/>
    <n v="0.31558148000869435"/>
    <n v="0.68441851999130565"/>
    <n v="-0.16060899618178182"/>
    <n v="9.258178529742811E-2"/>
    <x v="0"/>
    <x v="0"/>
    <n v="21.75"/>
    <x v="0"/>
    <n v="-21.75"/>
    <n v="-21.75"/>
  </r>
  <r>
    <x v="7"/>
    <s v="TOR"/>
    <x v="59"/>
    <n v="5.81"/>
    <x v="0"/>
    <x v="1"/>
    <n v="-155"/>
    <n v="-0.64516129032258063"/>
    <n v="125"/>
    <n v="1.25"/>
    <n v="0.60784313725490191"/>
    <n v="0.44444444444444442"/>
    <n v="0.68870698907395744"/>
    <n v="0.31129301092604256"/>
    <n v="8.0863851819055532E-2"/>
    <n v="-0.13315143351840186"/>
    <x v="1"/>
    <x v="0"/>
    <n v="23.25"/>
    <x v="1"/>
    <n v="15"/>
    <n v="15"/>
  </r>
  <r>
    <x v="7"/>
    <s v="LAD"/>
    <x v="15"/>
    <n v="4.6900000000000004"/>
    <x v="0"/>
    <x v="0"/>
    <n v="135"/>
    <n v="1.35"/>
    <n v="-180"/>
    <n v="-0.55555555555555558"/>
    <n v="0.42553191489361702"/>
    <n v="0.6428571428571429"/>
    <n v="0.32982377892920178"/>
    <n v="0.67017622107079822"/>
    <n v="-9.5708135964415242E-2"/>
    <n v="2.7319078213655312E-2"/>
    <x v="2"/>
    <x v="0"/>
    <n v="0"/>
    <x v="2"/>
    <m/>
    <s v=""/>
  </r>
  <r>
    <x v="7"/>
    <s v="CIN"/>
    <x v="20"/>
    <n v="5.43"/>
    <x v="0"/>
    <x v="0"/>
    <n v="-165"/>
    <n v="-0.60606060606060608"/>
    <n v="125"/>
    <n v="1.25"/>
    <n v="0.62264150943396224"/>
    <n v="0.44444444444444442"/>
    <n v="0.45904664643165449"/>
    <n v="0.54095335356834551"/>
    <n v="-0.16359486300230774"/>
    <n v="9.6508909123901088E-2"/>
    <x v="0"/>
    <x v="0"/>
    <n v="15"/>
    <x v="1"/>
    <n v="18.75"/>
    <n v="18.75"/>
  </r>
  <r>
    <x v="7"/>
    <s v="COL"/>
    <x v="136"/>
    <n v="4.9000000000000004"/>
    <x v="0"/>
    <x v="0"/>
    <n v="116"/>
    <n v="1.1599999999999999"/>
    <n v="-148"/>
    <n v="-0.67567567567567566"/>
    <n v="0.46296296296296297"/>
    <n v="0.59677419354838712"/>
    <n v="0.36649851450899318"/>
    <n v="0.63350148549100682"/>
    <n v="-9.6464448453969787E-2"/>
    <n v="3.67272919426197E-2"/>
    <x v="2"/>
    <x v="1"/>
    <n v="0"/>
    <x v="2"/>
    <m/>
    <s v=""/>
  </r>
  <r>
    <x v="7"/>
    <s v="PIT"/>
    <x v="47"/>
    <n v="5.28"/>
    <x v="1"/>
    <x v="0"/>
    <n v="105"/>
    <n v="1.05"/>
    <n v="-135"/>
    <n v="-0.7407407407407407"/>
    <n v="0.48780487804878048"/>
    <n v="0.57446808510638303"/>
    <n v="0.43304557560477952"/>
    <n v="0.56695442439522048"/>
    <n v="-5.4759302444000957E-2"/>
    <n v="-7.5136607111625509E-3"/>
    <x v="2"/>
    <x v="0"/>
    <n v="0"/>
    <x v="2"/>
    <m/>
    <s v=""/>
  </r>
  <r>
    <x v="7"/>
    <s v="CHC"/>
    <x v="58"/>
    <n v="4.16"/>
    <x v="0"/>
    <x v="2"/>
    <n v="-138"/>
    <n v="-0.7246376811594204"/>
    <n v="108"/>
    <n v="1.08"/>
    <n v="0.57983193277310929"/>
    <n v="0.48076923076923078"/>
    <n v="0.59714787028708982"/>
    <n v="0.40285212971291023"/>
    <n v="1.7315937513980528E-2"/>
    <n v="-7.7917101056320548E-2"/>
    <x v="2"/>
    <x v="1"/>
    <n v="0"/>
    <x v="2"/>
    <m/>
    <s v=""/>
  </r>
  <r>
    <x v="7"/>
    <s v="WSH"/>
    <x v="38"/>
    <n v="4.6399999999999997"/>
    <x v="0"/>
    <x v="2"/>
    <n v="-150"/>
    <n v="-0.66666666666666663"/>
    <n v="115"/>
    <n v="1.1499999999999999"/>
    <n v="0.6"/>
    <n v="0.46511627906976744"/>
    <n v="0.68077101160208087"/>
    <n v="0.31922898839791919"/>
    <n v="8.0771011602080889E-2"/>
    <n v="-0.14588729067184825"/>
    <x v="1"/>
    <x v="0"/>
    <n v="22.5"/>
    <x v="1"/>
    <n v="15"/>
    <n v="15"/>
  </r>
  <r>
    <x v="7"/>
    <s v="BAL"/>
    <x v="18"/>
    <n v="3.96"/>
    <x v="0"/>
    <x v="2"/>
    <n v="105"/>
    <n v="1.05"/>
    <n v="-140"/>
    <n v="-0.7142857142857143"/>
    <n v="0.48780487804878048"/>
    <n v="0.58333333333333337"/>
    <n v="0.55867639874621566"/>
    <n v="0.44132360125378434"/>
    <n v="7.0871520697435186E-2"/>
    <n v="-0.14200973207954903"/>
    <x v="1"/>
    <x v="0"/>
    <n v="15"/>
    <x v="1"/>
    <n v="15.75"/>
    <n v="15.75"/>
  </r>
  <r>
    <x v="7"/>
    <s v="DET"/>
    <x v="68"/>
    <n v="3.72"/>
    <x v="0"/>
    <x v="2"/>
    <n v="-120"/>
    <n v="-0.83333333333333337"/>
    <n v="-110"/>
    <n v="-0.90909090909090906"/>
    <n v="0.54545454545454541"/>
    <n v="0.52380952380952384"/>
    <n v="0.5100132102562287"/>
    <n v="0.4899867897437713"/>
    <n v="-3.5441335198316715E-2"/>
    <n v="-3.3822734065752535E-2"/>
    <x v="2"/>
    <x v="0"/>
    <n v="0"/>
    <x v="2"/>
    <m/>
    <s v=""/>
  </r>
  <r>
    <x v="7"/>
    <s v="BOS"/>
    <x v="56"/>
    <n v="4.78"/>
    <x v="0"/>
    <x v="1"/>
    <n v="-120"/>
    <n v="-0.83333333333333337"/>
    <n v="-110"/>
    <n v="-0.90909090909090906"/>
    <n v="0.54545454545454541"/>
    <n v="0.52380952380952384"/>
    <n v="0.52009463758605856"/>
    <n v="0.47990536241394144"/>
    <n v="-2.5359907868486853E-2"/>
    <n v="-4.3904161395582397E-2"/>
    <x v="2"/>
    <x v="0"/>
    <n v="0"/>
    <x v="2"/>
    <m/>
    <s v=""/>
  </r>
  <r>
    <x v="7"/>
    <s v="NYY"/>
    <x v="39"/>
    <n v="5.97"/>
    <x v="0"/>
    <x v="0"/>
    <n v="-120"/>
    <n v="-0.83333333333333337"/>
    <n v="-110"/>
    <n v="-0.90909090909090906"/>
    <n v="0.54545454545454541"/>
    <n v="0.52380952380952384"/>
    <n v="0.54948969858287089"/>
    <n v="0.45051030141712911"/>
    <n v="4.0351531283254749E-3"/>
    <n v="-7.3299222392394725E-2"/>
    <x v="2"/>
    <x v="0"/>
    <n v="0"/>
    <x v="2"/>
    <m/>
    <s v=""/>
  </r>
  <r>
    <x v="7"/>
    <s v="ATL"/>
    <x v="37"/>
    <n v="6.15"/>
    <x v="0"/>
    <x v="3"/>
    <n v="-170"/>
    <n v="-0.58823529411764708"/>
    <n v="125"/>
    <n v="1.25"/>
    <n v="0.62962962962962965"/>
    <n v="0.44444444444444442"/>
    <n v="0.41777582401495161"/>
    <n v="0.58222417598504839"/>
    <n v="-0.21185380561467804"/>
    <n v="0.13777973154060397"/>
    <x v="0"/>
    <x v="0"/>
    <n v="15"/>
    <x v="1"/>
    <n v="18.75"/>
    <n v="18.75"/>
  </r>
  <r>
    <x v="7"/>
    <s v="CLE"/>
    <x v="137"/>
    <n v="4.01"/>
    <x v="0"/>
    <x v="2"/>
    <n v="-150"/>
    <n v="-0.66666666666666663"/>
    <n v="118"/>
    <n v="1.18"/>
    <n v="0.6"/>
    <n v="0.45871559633027525"/>
    <n v="0.56848110164388199"/>
    <n v="0.43151889835611795"/>
    <n v="-3.1518898356117986E-2"/>
    <n v="-2.7196697974157302E-2"/>
    <x v="2"/>
    <x v="1"/>
    <n v="0"/>
    <x v="2"/>
    <m/>
    <s v=""/>
  </r>
  <r>
    <x v="7"/>
    <s v="MIN"/>
    <x v="6"/>
    <n v="4.9400000000000004"/>
    <x v="0"/>
    <x v="2"/>
    <n v="-165"/>
    <n v="-0.60606060606060608"/>
    <n v="125"/>
    <n v="1.25"/>
    <n v="0.62264150943396224"/>
    <n v="0.44444444444444442"/>
    <n v="0.72645038945201612"/>
    <n v="0.27354961054798388"/>
    <n v="0.10380888001805388"/>
    <n v="-0.17089483389646054"/>
    <x v="1"/>
    <x v="0"/>
    <n v="24.75"/>
    <x v="1"/>
    <n v="15"/>
    <n v="15"/>
  </r>
  <r>
    <x v="7"/>
    <s v="PHI"/>
    <x v="29"/>
    <n v="5.07"/>
    <x v="0"/>
    <x v="1"/>
    <n v="-135"/>
    <n v="-0.7407407407407407"/>
    <n v="100"/>
    <n v="1"/>
    <n v="0.57446808510638303"/>
    <n v="0.5"/>
    <n v="0.57170227465942669"/>
    <n v="0.42829772534057337"/>
    <n v="-2.7658104469563405E-3"/>
    <n v="-7.1702274659426635E-2"/>
    <x v="2"/>
    <x v="0"/>
    <n v="0"/>
    <x v="2"/>
    <m/>
    <s v=""/>
  </r>
  <r>
    <x v="7"/>
    <s v="TEX"/>
    <x v="67"/>
    <n v="4.58"/>
    <x v="0"/>
    <x v="1"/>
    <n v="-134"/>
    <n v="-0.74626865671641784"/>
    <n v="106"/>
    <n v="1.06"/>
    <n v="0.57264957264957261"/>
    <n v="0.4854368932038835"/>
    <n v="0.48301059602590302"/>
    <n v="0.51698940397409698"/>
    <n v="-8.9638976623669597E-2"/>
    <n v="3.1552510770213482E-2"/>
    <x v="2"/>
    <x v="1"/>
    <n v="0"/>
    <x v="2"/>
    <m/>
    <s v=""/>
  </r>
  <r>
    <x v="7"/>
    <s v="HOU"/>
    <x v="16"/>
    <n v="4.09"/>
    <x v="0"/>
    <x v="1"/>
    <n v="130"/>
    <n v="1.3"/>
    <n v="-175"/>
    <n v="-0.5714285714285714"/>
    <n v="0.43478260869565216"/>
    <n v="0.63636363636363635"/>
    <n v="0.38874021151682903"/>
    <n v="0.61125978848317097"/>
    <n v="-4.6042397178823136E-2"/>
    <n v="-2.510384788046538E-2"/>
    <x v="2"/>
    <x v="0"/>
    <n v="0"/>
    <x v="2"/>
    <m/>
    <s v=""/>
  </r>
  <r>
    <x v="7"/>
    <s v="KC"/>
    <x v="34"/>
    <n v="4.3600000000000003"/>
    <x v="0"/>
    <x v="1"/>
    <n v="100"/>
    <n v="1"/>
    <n v="-128"/>
    <n v="-0.78125"/>
    <n v="0.5"/>
    <n v="0.56140350877192979"/>
    <n v="0.44113321429729868"/>
    <n v="0.55886678570270132"/>
    <n v="-5.8866785702701319E-2"/>
    <n v="-2.5367230692284748E-3"/>
    <x v="2"/>
    <x v="1"/>
    <n v="0"/>
    <x v="2"/>
    <m/>
    <s v=""/>
  </r>
  <r>
    <x v="7"/>
    <s v="LAA"/>
    <x v="52"/>
    <n v="4.5"/>
    <x v="0"/>
    <x v="2"/>
    <n v="-165"/>
    <n v="-0.60606060606060608"/>
    <n v="125"/>
    <n v="1.25"/>
    <n v="0.62264150943396224"/>
    <n v="0.44444444444444442"/>
    <n v="0.65770404416540895"/>
    <n v="0.34229595583459105"/>
    <n v="3.5062534731446715E-2"/>
    <n v="-0.10214848860985337"/>
    <x v="2"/>
    <x v="0"/>
    <n v="0"/>
    <x v="2"/>
    <m/>
    <s v=""/>
  </r>
  <r>
    <x v="7"/>
    <s v="OAK"/>
    <x v="45"/>
    <n v="4.41"/>
    <x v="0"/>
    <x v="2"/>
    <n v="-166"/>
    <n v="-0.60240963855421692"/>
    <n v="130"/>
    <n v="1.3"/>
    <n v="0.62406015037593987"/>
    <n v="0.43478260869565216"/>
    <n v="0.6422925074928072"/>
    <n v="0.35770749250719286"/>
    <n v="1.8232357116867326E-2"/>
    <n v="-7.7075116188459303E-2"/>
    <x v="2"/>
    <x v="1"/>
    <n v="0"/>
    <x v="2"/>
    <m/>
    <s v=""/>
  </r>
  <r>
    <x v="7"/>
    <s v="SEA"/>
    <x v="36"/>
    <n v="4.25"/>
    <x v="0"/>
    <x v="2"/>
    <n v="-154"/>
    <n v="-0.64935064935064934"/>
    <n v="122"/>
    <n v="1.22"/>
    <n v="0.60629921259842523"/>
    <n v="0.45045045045045046"/>
    <n v="0.61378843762535085"/>
    <n v="0.3862115623746491"/>
    <n v="7.4892250269256166E-3"/>
    <n v="-6.4238888075801359E-2"/>
    <x v="2"/>
    <x v="1"/>
    <n v="0"/>
    <x v="2"/>
    <m/>
    <s v=""/>
  </r>
  <r>
    <x v="7"/>
    <s v="SD"/>
    <x v="10"/>
    <n v="6.58"/>
    <x v="0"/>
    <x v="3"/>
    <n v="116"/>
    <n v="1.1599999999999999"/>
    <n v="-148"/>
    <n v="-0.67567567567567566"/>
    <n v="0.46296296296296297"/>
    <n v="0.59677419354838712"/>
    <n v="0.48603443917456035"/>
    <n v="0.51396556082543965"/>
    <n v="2.3071476211597386E-2"/>
    <n v="-8.2808632722947473E-2"/>
    <x v="2"/>
    <x v="1"/>
    <n v="0"/>
    <x v="2"/>
    <m/>
    <s v=""/>
  </r>
  <r>
    <x v="7"/>
    <s v="ARI"/>
    <x v="33"/>
    <n v="5.57"/>
    <x v="0"/>
    <x v="1"/>
    <n v="-128"/>
    <n v="-0.78125"/>
    <n v="100"/>
    <n v="1"/>
    <n v="0.56140350877192979"/>
    <n v="0.5"/>
    <n v="0.65328470424705898"/>
    <n v="0.34671529575294102"/>
    <n v="9.1881195475129185E-2"/>
    <n v="-0.15328470424705898"/>
    <x v="1"/>
    <x v="1"/>
    <n v="19.2"/>
    <x v="1"/>
    <n v="15"/>
    <n v="15"/>
  </r>
  <r>
    <x v="8"/>
    <s v="CWS"/>
    <x v="85"/>
    <n v="5.76"/>
    <x v="0"/>
    <x v="3"/>
    <n v="-134"/>
    <n v="-0.74626865671641784"/>
    <n v="104"/>
    <n v="1.04"/>
    <n v="0.57264957264957261"/>
    <n v="0.49019607843137253"/>
    <n v="0.35521051421780148"/>
    <n v="0.64478948578219852"/>
    <n v="-0.21743905843177114"/>
    <n v="0.154593407350826"/>
    <x v="0"/>
    <x v="1"/>
    <n v="20.399999999999999"/>
    <x v="1"/>
    <n v="21.22"/>
    <n v="21.215999999999998"/>
  </r>
  <r>
    <x v="8"/>
    <s v="TOR"/>
    <x v="80"/>
    <n v="3.69"/>
    <x v="0"/>
    <x v="2"/>
    <n v="106"/>
    <n v="1.06"/>
    <n v="-134"/>
    <n v="-0.74626865671641784"/>
    <n v="0.4854368932038835"/>
    <n v="0.57264957264957261"/>
    <n v="0.50375758655798741"/>
    <n v="0.49624241344201259"/>
    <n v="1.8320693354103912E-2"/>
    <n v="-7.6407159207560027E-2"/>
    <x v="2"/>
    <x v="1"/>
    <n v="0"/>
    <x v="2"/>
    <m/>
    <s v=""/>
  </r>
  <r>
    <x v="8"/>
    <s v="NYM"/>
    <x v="138"/>
    <n v="4.33"/>
    <x v="0"/>
    <x v="1"/>
    <n v="-125"/>
    <n v="-0.8"/>
    <n v="-105"/>
    <n v="-0.95238095238095233"/>
    <n v="0.55555555555555558"/>
    <n v="0.51219512195121952"/>
    <n v="0.43535416679414052"/>
    <n v="0.56464583320585948"/>
    <n v="-0.12020138876141506"/>
    <n v="5.2450711254639959E-2"/>
    <x v="0"/>
    <x v="0"/>
    <n v="10.5"/>
    <x v="1"/>
    <n v="10"/>
    <n v="10"/>
  </r>
  <r>
    <x v="8"/>
    <s v="HOU"/>
    <x v="31"/>
    <n v="4.88"/>
    <x v="0"/>
    <x v="0"/>
    <n v="108"/>
    <n v="1.08"/>
    <n v="-138"/>
    <n v="-0.7246376811594204"/>
    <n v="0.48076923076923078"/>
    <n v="0.57983193277310929"/>
    <n v="0.36299348628953521"/>
    <n v="0.63700651371046479"/>
    <n v="-0.11777574447969558"/>
    <n v="5.7174580937355501E-2"/>
    <x v="0"/>
    <x v="1"/>
    <n v="13.8"/>
    <x v="1"/>
    <n v="10"/>
    <n v="10.000000000000002"/>
  </r>
  <r>
    <x v="8"/>
    <s v="PHI"/>
    <x v="63"/>
    <n v="6.39"/>
    <x v="0"/>
    <x v="3"/>
    <n v="-136"/>
    <n v="-0.73529411764705876"/>
    <n v="108"/>
    <n v="1.08"/>
    <n v="0.57627118644067798"/>
    <n v="0.48076923076923078"/>
    <n v="0.45608479106093913"/>
    <n v="0.54391520893906087"/>
    <n v="-0.12018639537973885"/>
    <n v="6.3145978169830086E-2"/>
    <x v="0"/>
    <x v="1"/>
    <n v="10"/>
    <x v="0"/>
    <n v="-10"/>
    <n v="-10"/>
  </r>
  <r>
    <x v="8"/>
    <s v="TEX"/>
    <x v="83"/>
    <n v="5.62"/>
    <x v="0"/>
    <x v="0"/>
    <n v="-164"/>
    <n v="-0.6097560975609756"/>
    <n v="128"/>
    <n v="1.28"/>
    <n v="0.62121212121212122"/>
    <n v="0.43859649122807015"/>
    <n v="0.49152961002255469"/>
    <n v="0.50847038997744531"/>
    <n v="-0.12968251118956653"/>
    <n v="6.9873898749375163E-2"/>
    <x v="0"/>
    <x v="1"/>
    <n v="10"/>
    <x v="1"/>
    <n v="12.8"/>
    <n v="12.8"/>
  </r>
  <r>
    <x v="8"/>
    <s v="ARI"/>
    <x v="90"/>
    <n v="4.26"/>
    <x v="0"/>
    <x v="1"/>
    <n v="116"/>
    <n v="1.1599999999999999"/>
    <n v="-146"/>
    <n v="-0.68493150684931503"/>
    <n v="0.46296296296296297"/>
    <n v="0.5934959349593496"/>
    <n v="0.42182017643830727"/>
    <n v="0.57817982356169273"/>
    <n v="-4.1142786524655695E-2"/>
    <n v="-1.5316111397656873E-2"/>
    <x v="2"/>
    <x v="1"/>
    <n v="0"/>
    <x v="2"/>
    <m/>
    <s v=""/>
  </r>
  <r>
    <x v="8"/>
    <s v="LAD"/>
    <x v="53"/>
    <n v="4.03"/>
    <x v="0"/>
    <x v="1"/>
    <n v="-145"/>
    <n v="-0.68965517241379315"/>
    <n v="105"/>
    <n v="1.05"/>
    <n v="0.59183673469387754"/>
    <n v="0.48780487804878048"/>
    <n v="0.37702385030472441"/>
    <n v="0.62297614969527559"/>
    <n v="-0.21481288438915314"/>
    <n v="0.13517127164649512"/>
    <x v="0"/>
    <x v="0"/>
    <n v="10"/>
    <x v="1"/>
    <n v="10.5"/>
    <n v="10.5"/>
  </r>
  <r>
    <x v="8"/>
    <s v="CIN"/>
    <x v="32"/>
    <n v="5.25"/>
    <x v="0"/>
    <x v="0"/>
    <n v="100"/>
    <n v="1"/>
    <n v="-135"/>
    <n v="-0.7407407407407407"/>
    <n v="0.5"/>
    <n v="0.57446808510638303"/>
    <n v="0.42781717877390935"/>
    <n v="0.57218282122609065"/>
    <n v="-7.2182821226090654E-2"/>
    <n v="-2.2852638802923764E-3"/>
    <x v="2"/>
    <x v="0"/>
    <n v="0"/>
    <x v="2"/>
    <m/>
    <s v=""/>
  </r>
  <r>
    <x v="8"/>
    <s v="COL"/>
    <x v="61"/>
    <n v="4.71"/>
    <x v="0"/>
    <x v="1"/>
    <n v="110"/>
    <n v="1.1000000000000001"/>
    <n v="-145"/>
    <n v="-0.68965517241379315"/>
    <n v="0.47619047619047616"/>
    <n v="0.59183673469387754"/>
    <n v="0.50723908404647167"/>
    <n v="0.49276091595352833"/>
    <n v="3.1048607855995503E-2"/>
    <n v="-9.9075818740349209E-2"/>
    <x v="2"/>
    <x v="0"/>
    <n v="0"/>
    <x v="2"/>
    <m/>
    <s v=""/>
  </r>
  <r>
    <x v="8"/>
    <s v="MIA"/>
    <x v="139"/>
    <n v="5.57"/>
    <x v="0"/>
    <x v="0"/>
    <n v="-152"/>
    <n v="-0.65789473684210531"/>
    <n v="120"/>
    <n v="1.2"/>
    <n v="0.60317460317460314"/>
    <n v="0.45454545454545453"/>
    <n v="0.48303966511227081"/>
    <n v="0.51696033488772919"/>
    <n v="-0.12013493806233233"/>
    <n v="6.2414880342274659E-2"/>
    <x v="0"/>
    <x v="1"/>
    <n v="10"/>
    <x v="0"/>
    <n v="-10"/>
    <n v="-10"/>
  </r>
  <r>
    <x v="8"/>
    <s v="WSH"/>
    <x v="64"/>
    <n v="4.22"/>
    <x v="0"/>
    <x v="1"/>
    <n v="130"/>
    <n v="1.3"/>
    <n v="-166"/>
    <n v="-0.60240963855421692"/>
    <n v="0.43478260869565216"/>
    <n v="0.62406015037593987"/>
    <n v="0.41405954205700657"/>
    <n v="0.58594045794299343"/>
    <n v="-2.0723066638645593E-2"/>
    <n v="-3.8119692432946439E-2"/>
    <x v="2"/>
    <x v="1"/>
    <n v="0"/>
    <x v="2"/>
    <m/>
    <s v=""/>
  </r>
  <r>
    <x v="8"/>
    <s v="BAL"/>
    <x v="54"/>
    <n v="3.39"/>
    <x v="0"/>
    <x v="6"/>
    <n v="-175"/>
    <n v="-0.5714285714285714"/>
    <n v="130"/>
    <n v="1.3"/>
    <n v="0.63636363636363635"/>
    <n v="0.43478260869565216"/>
    <n v="0.65832716551208925"/>
    <n v="0.3416728344879108"/>
    <n v="2.1963529148452898E-2"/>
    <n v="-9.3109774207741358E-2"/>
    <x v="2"/>
    <x v="0"/>
    <n v="0"/>
    <x v="2"/>
    <m/>
    <s v=""/>
  </r>
  <r>
    <x v="8"/>
    <s v="CHC"/>
    <x v="74"/>
    <n v="3.83"/>
    <x v="0"/>
    <x v="2"/>
    <n v="-152"/>
    <n v="-0.65789473684210531"/>
    <n v="120"/>
    <n v="1.2"/>
    <n v="0.60317460317460314"/>
    <n v="0.45454545454545453"/>
    <n v="0.53263327079655753"/>
    <n v="0.46736672920344247"/>
    <n v="-7.0541332378045607E-2"/>
    <n v="1.2821274657987936E-2"/>
    <x v="2"/>
    <x v="1"/>
    <n v="0"/>
    <x v="2"/>
    <m/>
    <s v=""/>
  </r>
  <r>
    <x v="8"/>
    <s v="BOS"/>
    <x v="82"/>
    <n v="4.84"/>
    <x v="0"/>
    <x v="1"/>
    <n v="110"/>
    <n v="1.1000000000000001"/>
    <n v="-140"/>
    <n v="-0.7142857142857143"/>
    <n v="0.47619047619047616"/>
    <n v="0.58333333333333337"/>
    <n v="0.53099784918712889"/>
    <n v="0.46900215081287111"/>
    <n v="5.4807372996652726E-2"/>
    <n v="-0.11433118252046226"/>
    <x v="1"/>
    <x v="1"/>
    <n v="10"/>
    <x v="1"/>
    <n v="11"/>
    <n v="11"/>
  </r>
  <r>
    <x v="8"/>
    <s v="DET"/>
    <x v="84"/>
    <n v="5.81"/>
    <x v="0"/>
    <x v="0"/>
    <n v="-110"/>
    <n v="-0.90909090909090906"/>
    <n v="-120"/>
    <n v="-0.83333333333333337"/>
    <n v="0.52380952380952384"/>
    <n v="0.54545454545454541"/>
    <n v="0.52334013060164108"/>
    <n v="0.47665986939835892"/>
    <n v="-4.6939320788275118E-4"/>
    <n v="-6.8794676056186499E-2"/>
    <x v="2"/>
    <x v="0"/>
    <n v="0"/>
    <x v="2"/>
    <m/>
    <s v=""/>
  </r>
  <r>
    <x v="8"/>
    <s v="NYY"/>
    <x v="79"/>
    <n v="4.67"/>
    <x v="0"/>
    <x v="0"/>
    <n v="130"/>
    <n v="1.3"/>
    <n v="-166"/>
    <n v="-0.60240963855421692"/>
    <n v="0.43478260869565216"/>
    <n v="0.62406015037593987"/>
    <n v="0.32635179088401478"/>
    <n v="0.67364820911598522"/>
    <n v="-0.10843081781163738"/>
    <n v="4.9588058740045349E-2"/>
    <x v="0"/>
    <x v="1"/>
    <n v="16.600000000000001"/>
    <x v="1"/>
    <n v="10"/>
    <n v="10.000000000000002"/>
  </r>
  <r>
    <x v="8"/>
    <s v="SF"/>
    <x v="77"/>
    <n v="6.68"/>
    <x v="0"/>
    <x v="5"/>
    <n v="-122"/>
    <n v="-0.81967213114754101"/>
    <n v="-106"/>
    <n v="-0.94339622641509424"/>
    <n v="0.5495495495495496"/>
    <n v="0.5145631067961165"/>
    <n v="0.35372398972869989"/>
    <n v="0.64627601027130011"/>
    <n v="-0.1958255598208497"/>
    <n v="0.13171290347518361"/>
    <x v="0"/>
    <x v="1"/>
    <n v="15.9"/>
    <x v="0"/>
    <n v="-15.9"/>
    <n v="-15.9"/>
  </r>
  <r>
    <x v="8"/>
    <s v="ATL"/>
    <x v="73"/>
    <n v="5.82"/>
    <x v="0"/>
    <x v="3"/>
    <n v="120"/>
    <n v="1.2"/>
    <n v="-160"/>
    <n v="-0.625"/>
    <n v="0.45454545454545453"/>
    <n v="0.61538461538461542"/>
    <n v="0.36481144884574424"/>
    <n v="0.63518855115425576"/>
    <n v="-8.9734005699710295E-2"/>
    <n v="1.9803935769640346E-2"/>
    <x v="2"/>
    <x v="0"/>
    <n v="0"/>
    <x v="2"/>
    <m/>
    <s v=""/>
  </r>
  <r>
    <x v="8"/>
    <s v="CLE"/>
    <x v="60"/>
    <n v="4.5"/>
    <x v="0"/>
    <x v="0"/>
    <n v="118"/>
    <n v="1.18"/>
    <n v="-150"/>
    <n v="-0.66666666666666663"/>
    <n v="0.45871559633027525"/>
    <n v="0.6"/>
    <n v="0.29706956513917271"/>
    <n v="0.70293043486082729"/>
    <n v="-0.16164603119110255"/>
    <n v="0.10293043486082731"/>
    <x v="0"/>
    <x v="1"/>
    <n v="22.5"/>
    <x v="1"/>
    <n v="15"/>
    <n v="15"/>
  </r>
  <r>
    <x v="8"/>
    <s v="MIN"/>
    <x v="35"/>
    <n v="3.95"/>
    <x v="0"/>
    <x v="1"/>
    <n v="108"/>
    <n v="1.08"/>
    <n v="-138"/>
    <n v="-0.7246376811594204"/>
    <n v="0.48076923076923078"/>
    <n v="0.57983193277310929"/>
    <n v="0.36139574792592954"/>
    <n v="0.63860425207407046"/>
    <n v="-0.11937348284330124"/>
    <n v="5.8772319300961162E-2"/>
    <x v="0"/>
    <x v="1"/>
    <n v="13.8"/>
    <x v="1"/>
    <n v="10"/>
    <n v="10.000000000000002"/>
  </r>
  <r>
    <x v="8"/>
    <s v="STL"/>
    <x v="81"/>
    <n v="5.07"/>
    <x v="0"/>
    <x v="1"/>
    <n v="-115"/>
    <n v="-0.86956521739130443"/>
    <n v="-110"/>
    <n v="-0.90909090909090906"/>
    <n v="0.53488372093023251"/>
    <n v="0.52380952380952384"/>
    <n v="0.57170227465942669"/>
    <n v="0.42829772534057337"/>
    <n v="3.6818553729194181E-2"/>
    <n v="-9.5511798468950471E-2"/>
    <x v="2"/>
    <x v="0"/>
    <n v="0"/>
    <x v="2"/>
    <m/>
    <s v=""/>
  </r>
  <r>
    <x v="8"/>
    <s v="MIL"/>
    <x v="75"/>
    <n v="4.6100000000000003"/>
    <x v="0"/>
    <x v="1"/>
    <n v="-156"/>
    <n v="-0.64102564102564097"/>
    <n v="122"/>
    <n v="1.22"/>
    <n v="0.609375"/>
    <n v="0.45045045045045046"/>
    <n v="0.48864004801069716"/>
    <n v="0.51135995198930284"/>
    <n v="-0.12073495198930284"/>
    <n v="6.0909501538852384E-2"/>
    <x v="0"/>
    <x v="1"/>
    <n v="10"/>
    <x v="0"/>
    <n v="-10"/>
    <n v="-10"/>
  </r>
  <r>
    <x v="8"/>
    <s v="SEA"/>
    <x v="70"/>
    <n v="4.79"/>
    <x v="0"/>
    <x v="1"/>
    <n v="-150"/>
    <n v="-0.66666666666666663"/>
    <n v="110"/>
    <n v="1.1000000000000001"/>
    <n v="0.6"/>
    <n v="0.47619047619047616"/>
    <n v="0.52191944553216074"/>
    <n v="0.47808055446783926"/>
    <n v="-7.8080554467839236E-2"/>
    <n v="1.8900782773630942E-3"/>
    <x v="2"/>
    <x v="0"/>
    <n v="0"/>
    <x v="2"/>
    <m/>
    <s v=""/>
  </r>
  <r>
    <x v="8"/>
    <s v="OAK"/>
    <x v="55"/>
    <n v="4.46"/>
    <x v="0"/>
    <x v="2"/>
    <n v="-156"/>
    <n v="-0.64102564102564097"/>
    <n v="122"/>
    <n v="1.22"/>
    <n v="0.609375"/>
    <n v="0.45045045045045046"/>
    <n v="0.6509104071929539"/>
    <n v="0.34908959280704616"/>
    <n v="4.1535407192953899E-2"/>
    <n v="-0.1013608576434043"/>
    <x v="2"/>
    <x v="1"/>
    <n v="0"/>
    <x v="2"/>
    <m/>
    <s v=""/>
  </r>
  <r>
    <x v="8"/>
    <s v="KC"/>
    <x v="140"/>
    <n v="4.75"/>
    <x v="0"/>
    <x v="0"/>
    <n v="110"/>
    <n v="1.1000000000000001"/>
    <n v="-140"/>
    <n v="-0.7142857142857143"/>
    <n v="0.47619047619047616"/>
    <n v="0.58333333333333337"/>
    <n v="0.34026606656424341"/>
    <n v="0.65973393343575659"/>
    <n v="-0.13592440962623276"/>
    <n v="7.6400600102423222E-2"/>
    <x v="0"/>
    <x v="0"/>
    <n v="21"/>
    <x v="1"/>
    <n v="15"/>
    <n v="15"/>
  </r>
  <r>
    <x v="8"/>
    <s v="LAA"/>
    <x v="69"/>
    <n v="5.85"/>
    <x v="0"/>
    <x v="3"/>
    <n v="100"/>
    <n v="1"/>
    <n v="-130"/>
    <n v="-0.76923076923076916"/>
    <n v="0.5"/>
    <n v="0.56521739130434778"/>
    <n v="0.36961898724401188"/>
    <n v="0.63038101275598812"/>
    <n v="-0.13038101275598812"/>
    <n v="6.5163621451640341E-2"/>
    <x v="0"/>
    <x v="0"/>
    <n v="13"/>
    <x v="0"/>
    <n v="-13"/>
    <n v="-13"/>
  </r>
  <r>
    <x v="9"/>
    <s v="COL"/>
    <x v="88"/>
    <n v="3.8"/>
    <x v="0"/>
    <x v="1"/>
    <n v="106"/>
    <n v="1.06"/>
    <n v="-134"/>
    <n v="-0.74626865671641784"/>
    <n v="0.4854368932038835"/>
    <n v="0.57264957264957261"/>
    <n v="0.3321563994691461"/>
    <n v="0.6678436005308539"/>
    <n v="-0.1532804937347374"/>
    <n v="9.5194027881281285E-2"/>
    <x v="0"/>
    <x v="1"/>
    <n v="20.100000000000001"/>
    <x v="0"/>
    <n v="-20.100000000000001"/>
    <n v="-20.100000000000001"/>
  </r>
  <r>
    <x v="9"/>
    <s v="SF"/>
    <x v="101"/>
    <n v="4.93"/>
    <x v="0"/>
    <x v="0"/>
    <n v="104"/>
    <n v="1.04"/>
    <n v="-132"/>
    <n v="-0.75757575757575757"/>
    <n v="0.49019607843137253"/>
    <n v="0.56896551724137934"/>
    <n v="0.37175864932290814"/>
    <n v="0.62824135067709186"/>
    <n v="-0.11843742910846439"/>
    <n v="5.9275833435712522E-2"/>
    <x v="0"/>
    <x v="1"/>
    <n v="13.2"/>
    <x v="1"/>
    <n v="10"/>
    <n v="10"/>
  </r>
  <r>
    <x v="9"/>
    <s v="ATL"/>
    <x v="96"/>
    <n v="5.45"/>
    <x v="0"/>
    <x v="0"/>
    <n v="-175"/>
    <n v="-0.5714285714285714"/>
    <n v="130"/>
    <n v="1.3"/>
    <n v="0.63636363636363635"/>
    <n v="0.43478260869565216"/>
    <n v="0.46249236728288801"/>
    <n v="0.53750763271711199"/>
    <n v="-0.17387126908074835"/>
    <n v="0.10272502402145983"/>
    <x v="0"/>
    <x v="0"/>
    <n v="15"/>
    <x v="1"/>
    <n v="19.5"/>
    <n v="19.5"/>
  </r>
  <r>
    <x v="9"/>
    <s v="LAD"/>
    <x v="92"/>
    <n v="4.8899999999999997"/>
    <x v="0"/>
    <x v="0"/>
    <n v="104"/>
    <n v="1.04"/>
    <n v="-132"/>
    <n v="-0.75757575757575757"/>
    <n v="0.49019607843137253"/>
    <n v="0.56896551724137934"/>
    <n v="0.36474580328032491"/>
    <n v="0.63525419671967509"/>
    <n v="-0.12545027515104762"/>
    <n v="6.6288679478295753E-2"/>
    <x v="0"/>
    <x v="1"/>
    <n v="13.2"/>
    <x v="0"/>
    <n v="-13.2"/>
    <n v="-13.2"/>
  </r>
  <r>
    <x v="9"/>
    <s v="CIN"/>
    <x v="76"/>
    <n v="5.48"/>
    <x v="0"/>
    <x v="3"/>
    <n v="116"/>
    <n v="1.1599999999999999"/>
    <n v="-148"/>
    <n v="-0.67567567567567566"/>
    <n v="0.46296296296296297"/>
    <n v="0.59677419354838712"/>
    <n v="0.31082457036027078"/>
    <n v="0.68917542963972922"/>
    <n v="-0.15213839260269219"/>
    <n v="9.2401236091342098E-2"/>
    <x v="0"/>
    <x v="1"/>
    <n v="22.2"/>
    <x v="1"/>
    <n v="15"/>
    <n v="15"/>
  </r>
  <r>
    <x v="9"/>
    <s v="CHC"/>
    <x v="95"/>
    <n v="5"/>
    <x v="0"/>
    <x v="1"/>
    <n v="-145"/>
    <n v="-0.68965517241379315"/>
    <n v="110"/>
    <n v="1.1000000000000001"/>
    <n v="0.59183673469387754"/>
    <n v="0.47619047619047616"/>
    <n v="0.55950671493478765"/>
    <n v="0.44049328506521235"/>
    <n v="-3.233001975908989E-2"/>
    <n v="-3.5697191125263816E-2"/>
    <x v="2"/>
    <x v="0"/>
    <n v="0"/>
    <x v="2"/>
    <m/>
    <s v=""/>
  </r>
  <r>
    <x v="9"/>
    <s v="PIT"/>
    <x v="102"/>
    <n v="4.92"/>
    <x v="0"/>
    <x v="1"/>
    <n v="-115"/>
    <n v="-0.86956521739130443"/>
    <n v="-115"/>
    <n v="-0.86956521739130443"/>
    <n v="0.53488372093023251"/>
    <n v="0.53488372093023251"/>
    <n v="0.54535886877410489"/>
    <n v="0.45464113122589511"/>
    <n v="1.0475147843872379E-2"/>
    <n v="-8.0242589704337397E-2"/>
    <x v="2"/>
    <x v="0"/>
    <n v="0"/>
    <x v="2"/>
    <m/>
    <s v=""/>
  </r>
  <r>
    <x v="9"/>
    <s v="CLE"/>
    <x v="91"/>
    <n v="4.16"/>
    <x v="0"/>
    <x v="2"/>
    <n v="-125"/>
    <n v="-0.8"/>
    <n v="-105"/>
    <n v="-0.95238095238095233"/>
    <n v="0.55555555555555558"/>
    <n v="0.51219512195121952"/>
    <n v="0.59714787028708982"/>
    <n v="0.40285212971291023"/>
    <n v="4.1592314731534241E-2"/>
    <n v="-0.10934299223830929"/>
    <x v="2"/>
    <x v="0"/>
    <n v="0"/>
    <x v="2"/>
    <m/>
    <s v=""/>
  </r>
  <r>
    <x v="9"/>
    <s v="MIN"/>
    <x v="89"/>
    <n v="3.13"/>
    <x v="0"/>
    <x v="2"/>
    <n v="-150"/>
    <n v="-0.66666666666666663"/>
    <n v="118"/>
    <n v="1.18"/>
    <n v="0.6"/>
    <n v="0.45871559633027525"/>
    <n v="0.38186680020271102"/>
    <n v="0.61813319979728898"/>
    <n v="-0.21813319979728896"/>
    <n v="0.15941760346701372"/>
    <x v="0"/>
    <x v="1"/>
    <n v="15"/>
    <x v="1"/>
    <n v="17.7"/>
    <n v="17.7"/>
  </r>
  <r>
    <x v="9"/>
    <s v="STL"/>
    <x v="117"/>
    <n v="3.94"/>
    <x v="0"/>
    <x v="2"/>
    <n v="-135"/>
    <n v="-0.7407407407407407"/>
    <n v="105"/>
    <n v="1.05"/>
    <n v="0.57446808510638303"/>
    <n v="0.48780487804878048"/>
    <n v="0.55472085806363558"/>
    <n v="0.44527914193636442"/>
    <n v="-1.9747227042747451E-2"/>
    <n v="-4.2525736112416057E-2"/>
    <x v="2"/>
    <x v="0"/>
    <n v="0"/>
    <x v="2"/>
    <m/>
    <s v=""/>
  </r>
  <r>
    <x v="9"/>
    <s v="MIL"/>
    <x v="111"/>
    <n v="2.79"/>
    <x v="0"/>
    <x v="6"/>
    <n v="-175"/>
    <n v="-0.5714285714285714"/>
    <n v="130"/>
    <n v="1.3"/>
    <n v="0.63636363636363635"/>
    <n v="0.43478260869565216"/>
    <n v="0.52815916364427373"/>
    <n v="0.47184083635572627"/>
    <n v="-0.10820447271936262"/>
    <n v="3.7058227660074106E-2"/>
    <x v="2"/>
    <x v="0"/>
    <n v="0"/>
    <x v="2"/>
    <m/>
    <s v=""/>
  </r>
  <r>
    <x v="9"/>
    <s v="SEA"/>
    <x v="94"/>
    <n v="6.37"/>
    <x v="0"/>
    <x v="3"/>
    <n v="-144"/>
    <n v="-0.69444444444444442"/>
    <n v="114"/>
    <n v="1.1399999999999999"/>
    <n v="0.5901639344262295"/>
    <n v="0.46728971962616822"/>
    <n v="0.45290922072978557"/>
    <n v="0.54709077927021443"/>
    <n v="-0.13725471369644393"/>
    <n v="7.9801059644046213E-2"/>
    <x v="0"/>
    <x v="1"/>
    <n v="10"/>
    <x v="1"/>
    <n v="11.4"/>
    <n v="11.399999999999999"/>
  </r>
  <r>
    <x v="9"/>
    <s v="OAK"/>
    <x v="141"/>
    <n v="6"/>
    <x v="0"/>
    <x v="3"/>
    <n v="-115"/>
    <n v="-0.86956521739130443"/>
    <n v="-115"/>
    <n v="-0.86956521739130443"/>
    <n v="0.53488372093023251"/>
    <n v="0.53488372093023251"/>
    <n v="0.39369721758740872"/>
    <n v="0.60630278241259128"/>
    <n v="-0.14118650334282379"/>
    <n v="7.141906148235877E-2"/>
    <x v="0"/>
    <x v="0"/>
    <n v="11.5"/>
    <x v="0"/>
    <n v="-11.5"/>
    <n v="-11.5"/>
  </r>
  <r>
    <x v="9"/>
    <s v="HOU"/>
    <x v="86"/>
    <n v="4.83"/>
    <x v="0"/>
    <x v="0"/>
    <n v="105"/>
    <n v="1.05"/>
    <n v="-140"/>
    <n v="-0.7142857142857143"/>
    <n v="0.48780487804878048"/>
    <n v="0.58333333333333337"/>
    <n v="0.35423910084923294"/>
    <n v="0.64576089915076706"/>
    <n v="-0.13356577719954754"/>
    <n v="6.2427565817433694E-2"/>
    <x v="0"/>
    <x v="0"/>
    <n v="14"/>
    <x v="0"/>
    <n v="-14"/>
    <n v="-14"/>
  </r>
  <r>
    <x v="9"/>
    <s v="NYY"/>
    <x v="97"/>
    <n v="4.3499999999999996"/>
    <x v="0"/>
    <x v="1"/>
    <n v="120"/>
    <n v="1.2"/>
    <n v="-160"/>
    <n v="-0.625"/>
    <n v="0.45454545454545453"/>
    <n v="0.61538461538461542"/>
    <n v="0.439208401234507"/>
    <n v="0.560791598765493"/>
    <n v="-1.5337053310947535E-2"/>
    <n v="-5.4593016619122414E-2"/>
    <x v="2"/>
    <x v="0"/>
    <n v="0"/>
    <x v="2"/>
    <m/>
    <s v=""/>
  </r>
  <r>
    <x v="9"/>
    <s v="CWS"/>
    <x v="107"/>
    <n v="4.7"/>
    <x v="0"/>
    <x v="1"/>
    <n v="100"/>
    <n v="1"/>
    <n v="-130"/>
    <n v="-0.76923076923076916"/>
    <n v="0.5"/>
    <n v="0.56521739130434778"/>
    <n v="0.50539121391520891"/>
    <n v="0.49460878608479109"/>
    <n v="5.3912139152089145E-3"/>
    <n v="-7.0608605219556697E-2"/>
    <x v="2"/>
    <x v="0"/>
    <n v="0"/>
    <x v="2"/>
    <m/>
    <s v=""/>
  </r>
  <r>
    <x v="9"/>
    <s v="PHI"/>
    <x v="71"/>
    <n v="4.34"/>
    <x v="0"/>
    <x v="1"/>
    <n v="115"/>
    <n v="1.1499999999999999"/>
    <n v="-155"/>
    <n v="-0.64516129032258063"/>
    <n v="0.46511627906976744"/>
    <n v="0.60784313725490191"/>
    <n v="0.43728203886667494"/>
    <n v="0.56271796113332506"/>
    <n v="-2.7834240203092497E-2"/>
    <n v="-4.5125176121576849E-2"/>
    <x v="2"/>
    <x v="0"/>
    <n v="0"/>
    <x v="2"/>
    <m/>
    <s v=""/>
  </r>
  <r>
    <x v="9"/>
    <s v="SD"/>
    <x v="57"/>
    <n v="6.05"/>
    <x v="0"/>
    <x v="3"/>
    <n v="120"/>
    <n v="1.2"/>
    <n v="-152"/>
    <n v="-0.65789473684210531"/>
    <n v="0.45454545454545453"/>
    <n v="0.60317460317460314"/>
    <n v="0.40172781926737877"/>
    <n v="0.59827218073262123"/>
    <n v="-5.2817635278075759E-2"/>
    <n v="-4.9024224419819129E-3"/>
    <x v="2"/>
    <x v="1"/>
    <n v="0"/>
    <x v="2"/>
    <m/>
    <s v=""/>
  </r>
  <r>
    <x v="10"/>
    <s v="MIA"/>
    <x v="123"/>
    <n v="5.2"/>
    <x v="0"/>
    <x v="0"/>
    <n v="-170"/>
    <n v="-0.58823529411764708"/>
    <n v="120"/>
    <n v="1.2"/>
    <n v="0.62962962962962965"/>
    <n v="0.45454545454545453"/>
    <n v="0.41908699546402195"/>
    <n v="0.58091300453597805"/>
    <n v="-0.2105426341656077"/>
    <n v="0.12636754999052352"/>
    <x v="0"/>
    <x v="0"/>
    <n v="15"/>
    <x v="1"/>
    <n v="18"/>
    <n v="18"/>
  </r>
  <r>
    <x v="10"/>
    <s v="NYM"/>
    <x v="106"/>
    <n v="4.68"/>
    <x v="0"/>
    <x v="1"/>
    <n v="-115"/>
    <n v="-0.86956521739130443"/>
    <n v="-110"/>
    <n v="-0.90909090909090906"/>
    <n v="0.53488372093023251"/>
    <n v="0.52380952380952384"/>
    <n v="0.50168724063519321"/>
    <n v="0.49831275936480679"/>
    <n v="-3.3196480295039299E-2"/>
    <n v="-2.5496764444717046E-2"/>
    <x v="2"/>
    <x v="0"/>
    <n v="0"/>
    <x v="2"/>
    <m/>
    <s v=""/>
  </r>
  <r>
    <x v="10"/>
    <s v="HOU"/>
    <x v="108"/>
    <n v="6.16"/>
    <x v="0"/>
    <x v="3"/>
    <n v="-102"/>
    <n v="-0.98039215686274506"/>
    <n v="-126"/>
    <n v="-0.79365079365079361"/>
    <n v="0.50495049504950495"/>
    <n v="0.55752212389380529"/>
    <n v="0.41937889600394573"/>
    <n v="0.58062110399605427"/>
    <n v="-8.5571599045559221E-2"/>
    <n v="2.3098980102248978E-2"/>
    <x v="2"/>
    <x v="1"/>
    <n v="0"/>
    <x v="2"/>
    <m/>
    <s v=""/>
  </r>
  <r>
    <x v="10"/>
    <s v="NYY"/>
    <x v="62"/>
    <n v="5.8"/>
    <x v="0"/>
    <x v="0"/>
    <n v="-148"/>
    <n v="-0.67567567567567566"/>
    <n v="116"/>
    <n v="1.1599999999999999"/>
    <n v="0.59677419354838712"/>
    <n v="0.46296296296296297"/>
    <n v="0.52168531284182429"/>
    <n v="0.47831468715817571"/>
    <n v="-7.5088880706562833E-2"/>
    <n v="1.5351724195212746E-2"/>
    <x v="2"/>
    <x v="1"/>
    <n v="0"/>
    <x v="2"/>
    <m/>
    <s v=""/>
  </r>
  <r>
    <x v="10"/>
    <s v="BOS"/>
    <x v="3"/>
    <n v="5.1100000000000003"/>
    <x v="0"/>
    <x v="0"/>
    <n v="125"/>
    <n v="1.25"/>
    <n v="-175"/>
    <n v="-0.5714285714285714"/>
    <n v="0.44444444444444442"/>
    <n v="0.63636363636363635"/>
    <n v="0.40333305821641741"/>
    <n v="0.59666694178358259"/>
    <n v="-4.1111386228027014E-2"/>
    <n v="-3.969669458005376E-2"/>
    <x v="2"/>
    <x v="0"/>
    <n v="0"/>
    <x v="2"/>
    <m/>
    <s v=""/>
  </r>
  <r>
    <x v="10"/>
    <s v="CLE"/>
    <x v="115"/>
    <n v="4.58"/>
    <x v="0"/>
    <x v="1"/>
    <n v="125"/>
    <n v="1.25"/>
    <n v="-165"/>
    <n v="-0.60606060606060608"/>
    <n v="0.44444444444444442"/>
    <n v="0.62264150943396224"/>
    <n v="0.48301059602590302"/>
    <n v="0.51698940397409698"/>
    <n v="3.8566151581458596E-2"/>
    <n v="-0.10565210545986525"/>
    <x v="2"/>
    <x v="0"/>
    <n v="0"/>
    <x v="2"/>
    <m/>
    <s v=""/>
  </r>
  <r>
    <x v="10"/>
    <s v="PIT"/>
    <x v="129"/>
    <n v="4.74"/>
    <x v="0"/>
    <x v="1"/>
    <n v="-132"/>
    <n v="-0.75757575757575757"/>
    <n v="104"/>
    <n v="1.04"/>
    <n v="0.56896551724137934"/>
    <n v="0.49019607843137253"/>
    <n v="0.51276587837054532"/>
    <n v="0.48723412162945468"/>
    <n v="-5.6199638870834012E-2"/>
    <n v="-2.9619568019178533E-3"/>
    <x v="2"/>
    <x v="1"/>
    <n v="0"/>
    <x v="2"/>
    <m/>
    <s v=""/>
  </r>
  <r>
    <x v="10"/>
    <s v="TB"/>
    <x v="100"/>
    <n v="6.59"/>
    <x v="0"/>
    <x v="3"/>
    <n v="120"/>
    <n v="1.2"/>
    <n v="-160"/>
    <n v="-0.625"/>
    <n v="0.45454545454545453"/>
    <n v="0.61538461538461542"/>
    <n v="0.48759820882430038"/>
    <n v="0.51240179117569962"/>
    <n v="3.3052754278845853E-2"/>
    <n v="-0.1029828242089158"/>
    <x v="2"/>
    <x v="0"/>
    <n v="0"/>
    <x v="2"/>
    <m/>
    <s v=""/>
  </r>
  <r>
    <x v="10"/>
    <s v="LAD"/>
    <x v="116"/>
    <n v="4.6100000000000003"/>
    <x v="0"/>
    <x v="0"/>
    <n v="-104"/>
    <n v="-0.96153846153846145"/>
    <n v="-122"/>
    <n v="-0.81967213114754101"/>
    <n v="0.50980392156862742"/>
    <n v="0.5495495495495496"/>
    <n v="0.31596649739231486"/>
    <n v="0.68403350260768514"/>
    <n v="-0.19383742417631256"/>
    <n v="0.13448395305813554"/>
    <x v="0"/>
    <x v="1"/>
    <n v="15"/>
    <x v="0"/>
    <n v="-15"/>
    <n v="-15"/>
  </r>
  <r>
    <x v="10"/>
    <s v="ATL"/>
    <x v="130"/>
    <n v="4.76"/>
    <x v="0"/>
    <x v="1"/>
    <n v="112"/>
    <n v="1.1200000000000001"/>
    <n v="-142"/>
    <n v="-0.70422535211267612"/>
    <n v="0.47169811320754718"/>
    <n v="0.58677685950413228"/>
    <n v="0.51643610853842692"/>
    <n v="0.48356389146157308"/>
    <n v="4.4737995330879743E-2"/>
    <n v="-0.10321296804255919"/>
    <x v="2"/>
    <x v="1"/>
    <n v="0"/>
    <x v="2"/>
    <m/>
    <s v=""/>
  </r>
  <r>
    <x v="10"/>
    <s v="TEX"/>
    <x v="24"/>
    <n v="4.6500000000000004"/>
    <x v="0"/>
    <x v="1"/>
    <n v="105"/>
    <n v="1.05"/>
    <n v="-140"/>
    <n v="-0.7142857142857143"/>
    <n v="0.48780487804878048"/>
    <n v="0.58333333333333337"/>
    <n v="0.49611114537188483"/>
    <n v="0.50388885462811517"/>
    <n v="8.3062673231043549E-3"/>
    <n v="-7.9444478705218202E-2"/>
    <x v="2"/>
    <x v="0"/>
    <n v="0"/>
    <x v="2"/>
    <m/>
    <s v=""/>
  </r>
  <r>
    <x v="10"/>
    <s v="CWS"/>
    <x v="125"/>
    <n v="6.47"/>
    <x v="0"/>
    <x v="0"/>
    <n v="-154"/>
    <n v="-0.64935064935064934"/>
    <n v="120"/>
    <n v="1.2"/>
    <n v="0.60629921259842523"/>
    <n v="0.45454545454545453"/>
    <n v="0.62658319754955549"/>
    <n v="0.37341680245044456"/>
    <n v="2.0283984951130263E-2"/>
    <n v="-8.1128652095009968E-2"/>
    <x v="2"/>
    <x v="1"/>
    <n v="0"/>
    <x v="2"/>
    <m/>
    <s v=""/>
  </r>
  <r>
    <x v="10"/>
    <s v="TOR"/>
    <x v="98"/>
    <n v="5.94"/>
    <x v="0"/>
    <x v="0"/>
    <n v="-130"/>
    <n v="-0.76923076923076916"/>
    <n v="102"/>
    <n v="1.02"/>
    <n v="0.56521739130434778"/>
    <n v="0.49504950495049505"/>
    <n v="0.54463543537880599"/>
    <n v="0.45536456462119401"/>
    <n v="-2.0581955925541795E-2"/>
    <n v="-3.9684940329301033E-2"/>
    <x v="2"/>
    <x v="1"/>
    <n v="0"/>
    <x v="2"/>
    <m/>
    <s v=""/>
  </r>
  <r>
    <x v="10"/>
    <s v="MIL"/>
    <x v="14"/>
    <n v="3.83"/>
    <x v="0"/>
    <x v="2"/>
    <n v="-130"/>
    <n v="-0.76923076923076916"/>
    <n v="100"/>
    <n v="1"/>
    <n v="0.56521739130434778"/>
    <n v="0.5"/>
    <n v="0.53263327079655753"/>
    <n v="0.46736672920344247"/>
    <n v="-3.2584120507790248E-2"/>
    <n v="-3.2633270796557534E-2"/>
    <x v="2"/>
    <x v="0"/>
    <n v="0"/>
    <x v="2"/>
    <m/>
    <s v=""/>
  </r>
  <r>
    <x v="10"/>
    <s v="COL"/>
    <x v="119"/>
    <n v="4.84"/>
    <x v="0"/>
    <x v="1"/>
    <n v="-152"/>
    <n v="-0.65789473684210531"/>
    <n v="120"/>
    <n v="1.2"/>
    <n v="0.60317460317460314"/>
    <n v="0.45454545454545453"/>
    <n v="0.53099784918712889"/>
    <n v="0.46900215081287111"/>
    <n v="-7.2176753987474251E-2"/>
    <n v="1.445669626741658E-2"/>
    <x v="2"/>
    <x v="1"/>
    <n v="0"/>
    <x v="2"/>
    <m/>
    <s v=""/>
  </r>
  <r>
    <x v="10"/>
    <s v="MIN"/>
    <x v="121"/>
    <n v="4.5999999999999996"/>
    <x v="0"/>
    <x v="2"/>
    <n v="-160"/>
    <n v="-0.625"/>
    <n v="120"/>
    <n v="1.2"/>
    <n v="0.61538461538461542"/>
    <n v="0.45454545454545453"/>
    <n v="0.67429371697855278"/>
    <n v="0.32570628302144716"/>
    <n v="5.8909101593937363E-2"/>
    <n v="-0.12883917152400737"/>
    <x v="1"/>
    <x v="0"/>
    <n v="16"/>
    <x v="0"/>
    <n v="-16"/>
    <n v="-16"/>
  </r>
  <r>
    <x v="10"/>
    <s v="OAK"/>
    <x v="104"/>
    <n v="3.5"/>
    <x v="0"/>
    <x v="2"/>
    <n v="100"/>
    <n v="1"/>
    <n v="-130"/>
    <n v="-0.76923076923076916"/>
    <n v="0.5"/>
    <n v="0.56521739130434778"/>
    <n v="0.46336733209921499"/>
    <n v="0.53663266790078501"/>
    <n v="-3.663266790078501E-2"/>
    <n v="-2.8584723403562773E-2"/>
    <x v="2"/>
    <x v="0"/>
    <n v="0"/>
    <x v="2"/>
    <m/>
    <s v=""/>
  </r>
  <r>
    <x v="10"/>
    <s v="KC"/>
    <x v="142"/>
    <n v="3.34"/>
    <x v="0"/>
    <x v="6"/>
    <n v="-145"/>
    <n v="-0.68965517241379315"/>
    <n v="110"/>
    <n v="1.1000000000000001"/>
    <n v="0.59183673469387754"/>
    <n v="0.47619047619047616"/>
    <n v="0.6485433407087291"/>
    <n v="0.35145665929127096"/>
    <n v="5.6706606014851557E-2"/>
    <n v="-0.12473381689920521"/>
    <x v="1"/>
    <x v="0"/>
    <n v="14.5"/>
    <x v="1"/>
    <n v="10"/>
    <n v="10"/>
  </r>
  <r>
    <x v="10"/>
    <s v="CHC"/>
    <x v="21"/>
    <n v="3.39"/>
    <x v="0"/>
    <x v="2"/>
    <n v="120"/>
    <n v="1.2"/>
    <n v="-160"/>
    <n v="-0.625"/>
    <n v="0.45454545454545453"/>
    <n v="0.61538461538461542"/>
    <n v="0.43945549603645917"/>
    <n v="0.56054450396354083"/>
    <n v="-1.508995850899536E-2"/>
    <n v="-5.4840111421074589E-2"/>
    <x v="2"/>
    <x v="0"/>
    <n v="0"/>
    <x v="2"/>
    <m/>
    <s v=""/>
  </r>
  <r>
    <x v="10"/>
    <s v="SEA"/>
    <x v="143"/>
    <n v="4.59"/>
    <x v="0"/>
    <x v="1"/>
    <n v="-130"/>
    <n v="-0.76923076923076916"/>
    <n v="100"/>
    <n v="1"/>
    <n v="0.56521739130434778"/>
    <n v="0.5"/>
    <n v="0.48488950440822165"/>
    <n v="0.51511049559177835"/>
    <n v="-8.0327886896126133E-2"/>
    <n v="1.511049559177835E-2"/>
    <x v="2"/>
    <x v="0"/>
    <n v="0"/>
    <x v="2"/>
    <m/>
    <s v=""/>
  </r>
  <r>
    <x v="10"/>
    <s v="LAA"/>
    <x v="93"/>
    <n v="4.54"/>
    <x v="0"/>
    <x v="1"/>
    <n v="120"/>
    <n v="1.2"/>
    <n v="-152"/>
    <n v="-0.65789473684210531"/>
    <n v="0.45454545454545453"/>
    <n v="0.60317460317460314"/>
    <n v="0.47547148481317469"/>
    <n v="0.52452851518682531"/>
    <n v="2.0926030267720164E-2"/>
    <n v="-7.8646087987777835E-2"/>
    <x v="2"/>
    <x v="1"/>
    <n v="0"/>
    <x v="2"/>
    <m/>
    <s v=""/>
  </r>
  <r>
    <x v="10"/>
    <s v="PHI"/>
    <x v="113"/>
    <n v="6.7"/>
    <x v="0"/>
    <x v="3"/>
    <n v="104"/>
    <n v="1.04"/>
    <n v="-130"/>
    <n v="-0.76923076923076916"/>
    <n v="0.49019607843137253"/>
    <n v="0.56521739130434778"/>
    <n v="0.50470291342990803"/>
    <n v="0.49529708657009197"/>
    <n v="1.4506834998535501E-2"/>
    <n v="-6.9920304734255811E-2"/>
    <x v="2"/>
    <x v="1"/>
    <n v="0"/>
    <x v="2"/>
    <m/>
    <s v=""/>
  </r>
  <r>
    <x v="10"/>
    <s v="SD"/>
    <x v="87"/>
    <n v="6.93"/>
    <x v="0"/>
    <x v="0"/>
    <n v="110"/>
    <n v="1.1000000000000001"/>
    <n v="-145"/>
    <n v="-0.68965517241379315"/>
    <n v="0.47619047619047616"/>
    <n v="0.59183673469387754"/>
    <n v="0.69026231640384661"/>
    <n v="0.30973768359615333"/>
    <n v="0.21407184021337045"/>
    <n v="-0.28209905109772421"/>
    <x v="1"/>
    <x v="0"/>
    <n v="10"/>
    <x v="0"/>
    <n v="-10"/>
    <n v="-10"/>
  </r>
  <r>
    <x v="10"/>
    <s v="ARI"/>
    <x v="124"/>
    <n v="4.88"/>
    <x v="0"/>
    <x v="0"/>
    <n v="114"/>
    <n v="1.1399999999999999"/>
    <n v="-144"/>
    <n v="-0.69444444444444442"/>
    <n v="0.46728971962616822"/>
    <n v="0.5901639344262295"/>
    <n v="0.36299348628953521"/>
    <n v="0.63700651371046479"/>
    <n v="-0.10429623333663302"/>
    <n v="4.6842579284235297E-2"/>
    <x v="2"/>
    <x v="1"/>
    <n v="0"/>
    <x v="2"/>
    <m/>
    <s v=""/>
  </r>
  <r>
    <x v="10"/>
    <s v="DET"/>
    <x v="110"/>
    <n v="4.6100000000000003"/>
    <x v="0"/>
    <x v="1"/>
    <n v="110"/>
    <n v="1.1000000000000001"/>
    <n v="-145"/>
    <n v="-0.68965517241379315"/>
    <n v="0.47619047619047616"/>
    <n v="0.59183673469387754"/>
    <n v="0.48864004801069716"/>
    <n v="0.51135995198930284"/>
    <n v="1.2449571820220995E-2"/>
    <n v="-8.0476782704574701E-2"/>
    <x v="2"/>
    <x v="0"/>
    <n v="0"/>
    <x v="2"/>
    <m/>
    <s v=""/>
  </r>
  <r>
    <x v="10"/>
    <s v="SF"/>
    <x v="127"/>
    <n v="4.0599999999999996"/>
    <x v="0"/>
    <x v="1"/>
    <n v="100"/>
    <n v="1"/>
    <n v="-130"/>
    <n v="-0.76923076923076916"/>
    <n v="0.5"/>
    <n v="0.56521739130434778"/>
    <n v="0.38288332871077602"/>
    <n v="0.61711667128922398"/>
    <n v="-0.11711667128922398"/>
    <n v="5.1899279984876201E-2"/>
    <x v="0"/>
    <x v="0"/>
    <n v="13"/>
    <x v="1"/>
    <n v="10"/>
    <n v="10"/>
  </r>
  <r>
    <x v="10"/>
    <s v="CIN"/>
    <x v="112"/>
    <n v="3.21"/>
    <x v="0"/>
    <x v="2"/>
    <n v="-160"/>
    <n v="-0.625"/>
    <n v="120"/>
    <n v="1.2"/>
    <n v="0.61538461538461542"/>
    <n v="0.45454545454545453"/>
    <n v="0.39970572904984081"/>
    <n v="0.60029427095015919"/>
    <n v="-0.21567888633477461"/>
    <n v="0.14574881640470466"/>
    <x v="0"/>
    <x v="0"/>
    <n v="15"/>
    <x v="0"/>
    <n v="-15"/>
    <n v="-15"/>
  </r>
  <r>
    <x v="11"/>
    <s v="HOU"/>
    <x v="126"/>
    <n v="6.01"/>
    <x v="0"/>
    <x v="0"/>
    <n v="110"/>
    <n v="1.1000000000000001"/>
    <n v="-140"/>
    <n v="-0.7142857142857143"/>
    <n v="0.47619047619047616"/>
    <n v="0.58333333333333337"/>
    <n v="0.55592524855262426"/>
    <n v="0.44407475144737568"/>
    <n v="7.9734772362148099E-2"/>
    <n v="-0.13925858188595769"/>
    <x v="1"/>
    <x v="1"/>
    <n v="15"/>
    <x v="1"/>
    <n v="16.5"/>
    <n v="16.5"/>
  </r>
  <r>
    <x v="11"/>
    <s v="NYY"/>
    <x v="5"/>
    <n v="6.81"/>
    <x v="0"/>
    <x v="5"/>
    <n v="-116"/>
    <n v="-0.86206896551724144"/>
    <n v="-110"/>
    <n v="-0.90909090909090906"/>
    <n v="0.53703703703703709"/>
    <n v="0.52380952380952384"/>
    <n v="0.37300028623664394"/>
    <n v="0.62699971376335606"/>
    <n v="-0.16403675080039315"/>
    <n v="0.10319018995383222"/>
    <x v="0"/>
    <x v="1"/>
    <n v="16.5"/>
    <x v="0"/>
    <n v="-16.5"/>
    <n v="-16.5"/>
  </r>
  <r>
    <x v="11"/>
    <s v="TB"/>
    <x v="25"/>
    <n v="5.94"/>
    <x v="0"/>
    <x v="0"/>
    <n v="-105"/>
    <n v="-0.95238095238095233"/>
    <n v="-125"/>
    <n v="-0.8"/>
    <n v="0.51219512195121952"/>
    <n v="0.55555555555555558"/>
    <n v="0.54463543537880599"/>
    <n v="0.45536456462119401"/>
    <n v="3.2440313427586465E-2"/>
    <n v="-0.10019099093436157"/>
    <x v="2"/>
    <x v="0"/>
    <n v="0"/>
    <x v="2"/>
    <m/>
    <s v=""/>
  </r>
  <r>
    <x v="11"/>
    <s v="PIT"/>
    <x v="1"/>
    <n v="5.52"/>
    <x v="0"/>
    <x v="0"/>
    <n v="-115"/>
    <n v="-0.86956521739130443"/>
    <n v="-115"/>
    <n v="-0.86956521739130443"/>
    <n v="0.53488372093023251"/>
    <n v="0.53488372093023251"/>
    <n v="0.47450617501389791"/>
    <n v="0.52549382498610209"/>
    <n v="-6.0377545916334596E-2"/>
    <n v="-9.3898959441304219E-3"/>
    <x v="2"/>
    <x v="0"/>
    <n v="0"/>
    <x v="2"/>
    <m/>
    <s v=""/>
  </r>
  <r>
    <x v="11"/>
    <s v="CWS"/>
    <x v="144"/>
    <n v="5.34"/>
    <x v="0"/>
    <x v="0"/>
    <n v="-150"/>
    <n v="-0.66666666666666663"/>
    <n v="115"/>
    <n v="1.1499999999999999"/>
    <n v="0.6"/>
    <n v="0.46511627906976744"/>
    <n v="0.44347661488534151"/>
    <n v="0.55652338511465849"/>
    <n v="-0.15652338511465846"/>
    <n v="9.1407106044891051E-2"/>
    <x v="0"/>
    <x v="0"/>
    <n v="15"/>
    <x v="0"/>
    <n v="-15"/>
    <n v="-15"/>
  </r>
  <r>
    <x v="11"/>
    <s v="STL"/>
    <x v="11"/>
    <n v="4.96"/>
    <x v="0"/>
    <x v="1"/>
    <n v="-160"/>
    <n v="-0.625"/>
    <n v="120"/>
    <n v="1.2"/>
    <n v="0.61538461538461542"/>
    <n v="0.45454545454545453"/>
    <n v="0.55246017281540882"/>
    <n v="0.44753982718459118"/>
    <n v="-6.2924442569206596E-2"/>
    <n v="-7.0056273608633535E-3"/>
    <x v="2"/>
    <x v="0"/>
    <n v="0"/>
    <x v="2"/>
    <m/>
    <s v=""/>
  </r>
  <r>
    <x v="11"/>
    <s v="WSH"/>
    <x v="114"/>
    <n v="6.01"/>
    <x v="0"/>
    <x v="0"/>
    <n v="-130"/>
    <n v="-0.76923076923076916"/>
    <n v="100"/>
    <n v="1"/>
    <n v="0.56521739130434778"/>
    <n v="0.5"/>
    <n v="0.55592524855262426"/>
    <n v="0.44407475144737568"/>
    <n v="-9.29214275172352E-3"/>
    <n v="-5.5925248552624318E-2"/>
    <x v="2"/>
    <x v="0"/>
    <n v="0"/>
    <x v="2"/>
    <m/>
    <s v=""/>
  </r>
  <r>
    <x v="11"/>
    <s v="NYM"/>
    <x v="13"/>
    <n v="6.07"/>
    <x v="0"/>
    <x v="0"/>
    <n v="-155"/>
    <n v="-0.64516129032258063"/>
    <n v="120"/>
    <n v="1.2"/>
    <n v="0.60784313725490191"/>
    <n v="0.45454545454545453"/>
    <n v="0.56549738828302876"/>
    <n v="0.4345026117169713"/>
    <n v="-4.2345748971873154E-2"/>
    <n v="-2.0042842828483232E-2"/>
    <x v="2"/>
    <x v="0"/>
    <n v="0"/>
    <x v="2"/>
    <m/>
    <s v=""/>
  </r>
  <r>
    <x v="11"/>
    <s v="MIA"/>
    <x v="17"/>
    <n v="4.34"/>
    <x v="0"/>
    <x v="0"/>
    <n v="126"/>
    <n v="1.26"/>
    <n v="-160"/>
    <n v="-0.625"/>
    <n v="0.44247787610619471"/>
    <n v="0.61538461538461542"/>
    <n v="0.27000768921509155"/>
    <n v="0.72999231078490845"/>
    <n v="-0.17247018689110316"/>
    <n v="0.11460769540029303"/>
    <x v="0"/>
    <x v="1"/>
    <n v="24"/>
    <x v="1"/>
    <n v="15"/>
    <n v="15"/>
  </r>
  <r>
    <x v="11"/>
    <s v="MIL"/>
    <x v="43"/>
    <n v="6.56"/>
    <x v="0"/>
    <x v="5"/>
    <n v="-150"/>
    <n v="-0.66666666666666663"/>
    <n v="110"/>
    <n v="1.1000000000000001"/>
    <n v="0.6"/>
    <n v="0.47619047619047616"/>
    <n v="0.33603567717687222"/>
    <n v="0.66396432282312778"/>
    <n v="-0.26396432282312776"/>
    <n v="0.18777384663265162"/>
    <x v="0"/>
    <x v="0"/>
    <n v="15"/>
    <x v="0"/>
    <n v="-15"/>
    <n v="-15"/>
  </r>
  <r>
    <x v="11"/>
    <s v="TOR"/>
    <x v="23"/>
    <n v="5.33"/>
    <x v="0"/>
    <x v="0"/>
    <n v="-104"/>
    <n v="-0.96153846153846145"/>
    <n v="-122"/>
    <n v="-0.81967213114754101"/>
    <n v="0.50980392156862742"/>
    <n v="0.5495495495495496"/>
    <n v="0.44174069570778851"/>
    <n v="0.55825930429221149"/>
    <n v="-6.8063225860838905E-2"/>
    <n v="8.7097547426618904E-3"/>
    <x v="2"/>
    <x v="1"/>
    <n v="0"/>
    <x v="2"/>
    <m/>
    <s v=""/>
  </r>
  <r>
    <x v="11"/>
    <s v="OAK"/>
    <x v="27"/>
    <n v="3.69"/>
    <x v="0"/>
    <x v="6"/>
    <n v="-155"/>
    <n v="-0.64516129032258063"/>
    <n v="120"/>
    <n v="1.2"/>
    <n v="0.60784313725490191"/>
    <n v="0.45454545454545453"/>
    <n v="0.71287067191780662"/>
    <n v="0.28712932808219332"/>
    <n v="0.10502753466290471"/>
    <n v="-0.16741612646326121"/>
    <x v="1"/>
    <x v="0"/>
    <n v="15.5"/>
    <x v="1"/>
    <n v="10"/>
    <n v="10"/>
  </r>
  <r>
    <x v="11"/>
    <s v="KC"/>
    <x v="103"/>
    <n v="3.95"/>
    <x v="0"/>
    <x v="1"/>
    <n v="130"/>
    <n v="1.3"/>
    <n v="-166"/>
    <n v="-0.60240963855421692"/>
    <n v="0.43478260869565216"/>
    <n v="0.62406015037593987"/>
    <n v="0.36139574792592954"/>
    <n v="0.63860425207407046"/>
    <n v="-7.3386860769722617E-2"/>
    <n v="1.4544101698130585E-2"/>
    <x v="2"/>
    <x v="1"/>
    <n v="0"/>
    <x v="2"/>
    <m/>
    <s v=""/>
  </r>
  <r>
    <x v="11"/>
    <s v="BOS"/>
    <x v="46"/>
    <n v="3.72"/>
    <x v="0"/>
    <x v="2"/>
    <n v="135"/>
    <n v="1.35"/>
    <n v="-180"/>
    <n v="-0.55555555555555558"/>
    <n v="0.42553191489361702"/>
    <n v="0.6428571428571429"/>
    <n v="0.5100132102562287"/>
    <n v="0.4899867897437713"/>
    <n v="8.4481295362611675E-2"/>
    <n v="-0.1528703531133716"/>
    <x v="1"/>
    <x v="0"/>
    <n v="10"/>
    <x v="1"/>
    <n v="13.5"/>
    <n v="13.5"/>
  </r>
  <r>
    <x v="11"/>
    <s v="CLE"/>
    <x v="4"/>
    <n v="6.71"/>
    <x v="0"/>
    <x v="3"/>
    <n v="-152"/>
    <n v="-0.65789473684210531"/>
    <n v="120"/>
    <n v="1.2"/>
    <n v="0.60317460317460314"/>
    <n v="0.45454545454545453"/>
    <n v="0.50624857878990392"/>
    <n v="0.49375142121009608"/>
    <n v="-9.6926024384699216E-2"/>
    <n v="3.9205966664641545E-2"/>
    <x v="2"/>
    <x v="1"/>
    <n v="0"/>
    <x v="2"/>
    <m/>
    <s v=""/>
  </r>
  <r>
    <x v="11"/>
    <s v="SF"/>
    <x v="9"/>
    <n v="5.59"/>
    <x v="0"/>
    <x v="0"/>
    <n v="105"/>
    <n v="1.05"/>
    <n v="-135"/>
    <n v="-0.7407407407407407"/>
    <n v="0.48780487804878048"/>
    <n v="0.57446808510638303"/>
    <n v="0.48644104744147154"/>
    <n v="0.51355895255852846"/>
    <n v="-1.3638306073089357E-3"/>
    <n v="-6.0909132547854572E-2"/>
    <x v="2"/>
    <x v="0"/>
    <n v="0"/>
    <x v="2"/>
    <m/>
    <s v=""/>
  </r>
  <r>
    <x v="11"/>
    <s v="CIN"/>
    <x v="145"/>
    <n v="4.3099999999999996"/>
    <x v="0"/>
    <x v="1"/>
    <n v="-140"/>
    <n v="-0.7142857142857143"/>
    <n v="105"/>
    <n v="1.05"/>
    <n v="0.58333333333333337"/>
    <n v="0.48780487804878048"/>
    <n v="0.4314940533549696"/>
    <n v="0.5685059466450304"/>
    <n v="-0.15183927997836377"/>
    <n v="8.0701068596249925E-2"/>
    <x v="0"/>
    <x v="0"/>
    <n v="10"/>
    <x v="1"/>
    <n v="10.5"/>
    <n v="10.5"/>
  </r>
  <r>
    <x v="11"/>
    <s v="MIN"/>
    <x v="132"/>
    <n v="3.9"/>
    <x v="0"/>
    <x v="2"/>
    <n v="-118"/>
    <n v="-0.84745762711864414"/>
    <n v="-108"/>
    <n v="-0.92592592592592582"/>
    <n v="0.54128440366972475"/>
    <n v="0.51923076923076927"/>
    <n v="0.54675323986127111"/>
    <n v="0.45324676013872889"/>
    <n v="5.4688361915463668E-3"/>
    <n v="-6.5984009092040385E-2"/>
    <x v="2"/>
    <x v="1"/>
    <n v="0"/>
    <x v="2"/>
    <m/>
    <s v=""/>
  </r>
  <r>
    <x v="11"/>
    <s v="ATL"/>
    <x v="0"/>
    <n v="5.78"/>
    <x v="0"/>
    <x v="0"/>
    <n v="-130"/>
    <n v="-0.76923076923076916"/>
    <n v="100"/>
    <n v="1"/>
    <n v="0.56521739130434778"/>
    <n v="0.5"/>
    <n v="0.51836884665930394"/>
    <n v="0.48163115334069606"/>
    <n v="-4.6848544645043844E-2"/>
    <n v="-1.8368846659303939E-2"/>
    <x v="2"/>
    <x v="0"/>
    <n v="0"/>
    <x v="2"/>
    <m/>
    <s v=""/>
  </r>
  <r>
    <x v="11"/>
    <s v="SEA"/>
    <x v="26"/>
    <n v="6.29"/>
    <x v="0"/>
    <x v="3"/>
    <n v="106"/>
    <n v="1.06"/>
    <n v="-134"/>
    <n v="-0.74626865671641784"/>
    <n v="0.4854368932038835"/>
    <n v="0.57264957264957261"/>
    <n v="0.44017188332917234"/>
    <n v="0.55982811667082766"/>
    <n v="-4.526500987471116E-2"/>
    <n v="-1.2821455978744956E-2"/>
    <x v="2"/>
    <x v="1"/>
    <n v="0"/>
    <x v="2"/>
    <m/>
    <s v=""/>
  </r>
  <r>
    <x v="11"/>
    <s v="LAA"/>
    <x v="122"/>
    <n v="5.56"/>
    <x v="0"/>
    <x v="0"/>
    <n v="-140"/>
    <n v="-0.7142857142857143"/>
    <n v="110"/>
    <n v="1.1000000000000001"/>
    <n v="0.58333333333333337"/>
    <n v="0.47619047619047616"/>
    <n v="0.48133634791191404"/>
    <n v="0.51866365208808596"/>
    <n v="-0.10199698542141933"/>
    <n v="4.2473175897609794E-2"/>
    <x v="2"/>
    <x v="1"/>
    <n v="0"/>
    <x v="2"/>
    <m/>
    <s v=""/>
  </r>
  <r>
    <x v="11"/>
    <s v="PHI"/>
    <x v="12"/>
    <n v="4.71"/>
    <x v="0"/>
    <x v="1"/>
    <n v="102"/>
    <n v="1.02"/>
    <n v="-130"/>
    <n v="-0.76923076923076916"/>
    <n v="0.49504950495049505"/>
    <n v="0.56521739130434778"/>
    <n v="0.50723908404647167"/>
    <n v="0.49276091595352833"/>
    <n v="1.2189579095976621E-2"/>
    <n v="-7.2456475350819449E-2"/>
    <x v="2"/>
    <x v="1"/>
    <n v="0"/>
    <x v="2"/>
    <m/>
    <s v=""/>
  </r>
  <r>
    <x v="11"/>
    <s v="SD"/>
    <x v="128"/>
    <n v="6.78"/>
    <x v="0"/>
    <x v="3"/>
    <n v="108"/>
    <n v="1.08"/>
    <n v="-138"/>
    <n v="-0.7246376811594204"/>
    <n v="0.48076923076923078"/>
    <n v="0.57983193277310929"/>
    <n v="0.51702142289101893"/>
    <n v="0.48297857710898107"/>
    <n v="3.6252192121788152E-2"/>
    <n v="-9.6853355664128227E-2"/>
    <x v="2"/>
    <x v="1"/>
    <n v="0"/>
    <x v="2"/>
    <m/>
    <s v=""/>
  </r>
  <r>
    <x v="11"/>
    <s v="DET"/>
    <x v="30"/>
    <n v="4.8499999999999996"/>
    <x v="0"/>
    <x v="2"/>
    <n v="-165"/>
    <n v="-0.60606060606060608"/>
    <n v="125"/>
    <n v="1.25"/>
    <n v="0.62264150943396224"/>
    <n v="0.44444444444444442"/>
    <n v="0.71328355207401994"/>
    <n v="0.28671644792598011"/>
    <n v="9.0642042640057707E-2"/>
    <n v="-0.15772799651846431"/>
    <x v="1"/>
    <x v="0"/>
    <n v="24.75"/>
    <x v="1"/>
    <n v="15"/>
    <n v="15"/>
  </r>
  <r>
    <x v="11"/>
    <s v="ARI"/>
    <x v="22"/>
    <n v="4.71"/>
    <x v="0"/>
    <x v="1"/>
    <n v="-105"/>
    <n v="-0.95238095238095233"/>
    <n v="-125"/>
    <n v="-0.8"/>
    <n v="0.51219512195121952"/>
    <n v="0.55555555555555558"/>
    <n v="0.50723908404647167"/>
    <n v="0.49276091595352833"/>
    <n v="-4.9560379047478564E-3"/>
    <n v="-6.2794639602027247E-2"/>
    <x v="2"/>
    <x v="0"/>
    <n v="0"/>
    <x v="2"/>
    <m/>
    <s v=""/>
  </r>
  <r>
    <x v="12"/>
    <s v="NYY"/>
    <x v="79"/>
    <n v="4.93"/>
    <x v="0"/>
    <x v="0"/>
    <n v="110"/>
    <n v="1.1000000000000001"/>
    <n v="-145"/>
    <n v="-0.68965517241379315"/>
    <n v="0.47619047619047616"/>
    <n v="0.59183673469387754"/>
    <n v="0.37175864932290814"/>
    <n v="0.62824135067709186"/>
    <n v="-0.10443182686756802"/>
    <n v="3.6404615983214317E-2"/>
    <x v="2"/>
    <x v="0"/>
    <n v="0"/>
    <x v="2"/>
    <m/>
    <s v=""/>
  </r>
  <r>
    <x v="12"/>
    <s v="OAK"/>
    <x v="55"/>
    <n v="3.53"/>
    <x v="0"/>
    <x v="2"/>
    <n v="-146"/>
    <n v="-0.68493150684931503"/>
    <n v="114"/>
    <n v="1.1399999999999999"/>
    <n v="0.5934959349593496"/>
    <n v="0.46728971962616822"/>
    <n v="0.4698268080200918"/>
    <n v="0.5301731919799082"/>
    <n v="-0.1236691269392578"/>
    <n v="6.2883472353739978E-2"/>
    <x v="0"/>
    <x v="1"/>
    <n v="10"/>
    <x v="0"/>
    <n v="-10"/>
    <n v="-10"/>
  </r>
  <r>
    <x v="12"/>
    <s v="TOR"/>
    <x v="59"/>
    <n v="5.48"/>
    <x v="0"/>
    <x v="3"/>
    <n v="124"/>
    <n v="1.24"/>
    <n v="-158"/>
    <n v="-0.63291139240506322"/>
    <n v="0.44642857142857145"/>
    <n v="0.61240310077519378"/>
    <n v="0.31082457036027078"/>
    <n v="0.68917542963972922"/>
    <n v="-0.13560400106830067"/>
    <n v="7.6772328864535444E-2"/>
    <x v="0"/>
    <x v="1"/>
    <n v="15.8"/>
    <x v="0"/>
    <n v="-15.8"/>
    <n v="-15.8"/>
  </r>
  <r>
    <x v="12"/>
    <s v="MIN"/>
    <x v="35"/>
    <n v="4.25"/>
    <x v="0"/>
    <x v="1"/>
    <n v="-130"/>
    <n v="-0.76923076923076916"/>
    <n v="100"/>
    <n v="1"/>
    <n v="0.56521739130434778"/>
    <n v="0.5"/>
    <n v="0.41988168627223788"/>
    <n v="0.58011831372776212"/>
    <n v="-0.14533570503210991"/>
    <n v="8.0118313727762125E-2"/>
    <x v="0"/>
    <x v="0"/>
    <n v="15"/>
    <x v="1"/>
    <n v="15"/>
    <n v="15"/>
  </r>
  <r>
    <x v="12"/>
    <s v="CLE"/>
    <x v="60"/>
    <n v="4.8"/>
    <x v="0"/>
    <x v="0"/>
    <n v="-115"/>
    <n v="-0.86956521739130443"/>
    <n v="-115"/>
    <n v="-0.86956521739130443"/>
    <n v="0.53488372093023251"/>
    <n v="0.53488372093023251"/>
    <n v="0.34899356273050841"/>
    <n v="0.65100643726949159"/>
    <n v="-0.1858901581997241"/>
    <n v="0.11612271633925908"/>
    <x v="0"/>
    <x v="0"/>
    <n v="17.25"/>
    <x v="0"/>
    <n v="-17.25"/>
    <n v="-17.25"/>
  </r>
  <r>
    <x v="12"/>
    <s v="STL"/>
    <x v="81"/>
    <n v="4.96"/>
    <x v="0"/>
    <x v="1"/>
    <n v="-145"/>
    <n v="-0.68965517241379315"/>
    <n v="110"/>
    <n v="1.1000000000000001"/>
    <n v="0.59183673469387754"/>
    <n v="0.47619047619047616"/>
    <n v="0.55246017281540882"/>
    <n v="0.44753982718459118"/>
    <n v="-3.9376561878468719E-2"/>
    <n v="-2.8650649005884987E-2"/>
    <x v="2"/>
    <x v="0"/>
    <n v="0"/>
    <x v="2"/>
    <m/>
    <s v=""/>
  </r>
  <r>
    <x v="12"/>
    <s v="MIA"/>
    <x v="139"/>
    <n v="4.99"/>
    <x v="0"/>
    <x v="0"/>
    <n v="112"/>
    <n v="1.1200000000000001"/>
    <n v="-144"/>
    <n v="-0.69444444444444442"/>
    <n v="0.47169811320754718"/>
    <n v="0.5901639344262295"/>
    <n v="0.38228467732400917"/>
    <n v="0.61771532267599083"/>
    <n v="-8.9413435883538006E-2"/>
    <n v="2.7551388249761333E-2"/>
    <x v="2"/>
    <x v="1"/>
    <n v="0"/>
    <x v="2"/>
    <m/>
    <s v=""/>
  </r>
  <r>
    <x v="12"/>
    <s v="KC"/>
    <x v="7"/>
    <n v="4.07"/>
    <x v="0"/>
    <x v="1"/>
    <n v="106"/>
    <n v="1.06"/>
    <n v="-136"/>
    <n v="-0.73529411764705876"/>
    <n v="0.4854368932038835"/>
    <n v="0.57627118644067798"/>
    <n v="0.38483597442027295"/>
    <n v="0.61516402557972705"/>
    <n v="-0.10060091878361055"/>
    <n v="3.8892839139049062E-2"/>
    <x v="2"/>
    <x v="1"/>
    <n v="0"/>
    <x v="2"/>
    <m/>
    <s v=""/>
  </r>
  <r>
    <x v="12"/>
    <s v="TEX"/>
    <x v="67"/>
    <n v="3.76"/>
    <x v="0"/>
    <x v="1"/>
    <n v="110"/>
    <n v="1.1000000000000001"/>
    <n v="-145"/>
    <n v="-0.68965517241379315"/>
    <n v="0.47619047619047616"/>
    <n v="0.59183673469387754"/>
    <n v="0.32439080333977244"/>
    <n v="0.67560919666022756"/>
    <n v="-0.15179967285070373"/>
    <n v="8.377246196635002E-2"/>
    <x v="0"/>
    <x v="0"/>
    <n v="21.75"/>
    <x v="0"/>
    <n v="-21.75"/>
    <n v="-21.75"/>
  </r>
  <r>
    <x v="12"/>
    <s v="COL"/>
    <x v="61"/>
    <n v="3.8"/>
    <x v="0"/>
    <x v="2"/>
    <n v="-145"/>
    <n v="-0.68965517241379315"/>
    <n v="110"/>
    <n v="1.1000000000000001"/>
    <n v="0.59183673469387754"/>
    <n v="0.47619047619047616"/>
    <n v="0.52651515674030347"/>
    <n v="0.47348484325969653"/>
    <n v="-6.5321577953574073E-2"/>
    <n v="-2.7056329307796334E-3"/>
    <x v="2"/>
    <x v="0"/>
    <n v="0"/>
    <x v="2"/>
    <m/>
    <s v=""/>
  </r>
  <r>
    <x v="12"/>
    <s v="LAD"/>
    <x v="53"/>
    <n v="3.78"/>
    <x v="0"/>
    <x v="2"/>
    <n v="-145"/>
    <n v="-0.68965517241379315"/>
    <n v="110"/>
    <n v="1.1000000000000001"/>
    <n v="0.59183673469387754"/>
    <n v="0.47619047619047616"/>
    <n v="0.52241482408917828"/>
    <n v="0.47758517591082172"/>
    <n v="-6.9421910604699266E-2"/>
    <n v="1.3946997203455602E-3"/>
    <x v="2"/>
    <x v="0"/>
    <n v="0"/>
    <x v="2"/>
    <m/>
    <s v=""/>
  </r>
  <r>
    <x v="12"/>
    <s v="CWS"/>
    <x v="85"/>
    <n v="6.72"/>
    <x v="0"/>
    <x v="3"/>
    <n v="-128"/>
    <n v="-0.78125"/>
    <n v="100"/>
    <n v="1"/>
    <n v="0.56140350877192979"/>
    <n v="0.5"/>
    <n v="0.50779260951896066"/>
    <n v="0.49220739048103934"/>
    <n v="-5.3610899252969135E-2"/>
    <n v="-7.7926095189606581E-3"/>
    <x v="2"/>
    <x v="1"/>
    <n v="0"/>
    <x v="2"/>
    <m/>
    <s v=""/>
  </r>
  <r>
    <x v="12"/>
    <s v="LAA"/>
    <x v="28"/>
    <n v="3.66"/>
    <x v="0"/>
    <x v="1"/>
    <n v="124"/>
    <n v="1.24"/>
    <n v="-158"/>
    <n v="-0.63291139240506322"/>
    <n v="0.44642857142857145"/>
    <n v="0.61240310077519378"/>
    <n v="0.3050711029360258"/>
    <n v="0.6949288970639742"/>
    <n v="-0.14135746849254566"/>
    <n v="8.2525796288780429E-2"/>
    <x v="0"/>
    <x v="1"/>
    <n v="23.7"/>
    <x v="0"/>
    <n v="-23.7"/>
    <n v="-23.7"/>
  </r>
  <r>
    <x v="12"/>
    <s v="BAL"/>
    <x v="54"/>
    <n v="4.1900000000000004"/>
    <x v="0"/>
    <x v="1"/>
    <n v="116"/>
    <n v="1.1599999999999999"/>
    <n v="-148"/>
    <n v="-0.67567567567567566"/>
    <n v="0.46296296296296297"/>
    <n v="0.59677419354838712"/>
    <n v="0.40822828654459209"/>
    <n v="0.59177171345540791"/>
    <n v="-5.4734676418370876E-2"/>
    <n v="-5.0024800929792113E-3"/>
    <x v="2"/>
    <x v="1"/>
    <n v="0"/>
    <x v="2"/>
    <m/>
    <s v=""/>
  </r>
  <r>
    <x v="12"/>
    <s v="SEA"/>
    <x v="70"/>
    <n v="4.78"/>
    <x v="0"/>
    <x v="0"/>
    <n v="-104"/>
    <n v="-0.96153846153846145"/>
    <n v="-122"/>
    <n v="-0.81967213114754101"/>
    <n v="0.50980392156862742"/>
    <n v="0.5495495495495496"/>
    <n v="0.34550011552075133"/>
    <n v="0.65449988447924867"/>
    <n v="-0.16430380604787609"/>
    <n v="0.10495033492969907"/>
    <x v="0"/>
    <x v="1"/>
    <n v="18.3"/>
    <x v="1"/>
    <n v="15"/>
    <n v="15.000000000000002"/>
  </r>
  <r>
    <x v="13"/>
    <s v="MIN"/>
    <x v="89"/>
    <n v="3.44"/>
    <x v="0"/>
    <x v="6"/>
    <n v="-160"/>
    <n v="-0.625"/>
    <n v="120"/>
    <n v="1.2"/>
    <n v="0.61538461538461542"/>
    <n v="0.45454545454545453"/>
    <n v="0.6679124669964116"/>
    <n v="0.3320875330035884"/>
    <n v="5.2527851611796184E-2"/>
    <n v="-0.12245792154186613"/>
    <x v="1"/>
    <x v="0"/>
    <n v="24"/>
    <x v="1"/>
    <n v="15"/>
    <n v="15"/>
  </r>
  <r>
    <x v="13"/>
    <s v="OAK"/>
    <x v="141"/>
    <n v="6.03"/>
    <x v="0"/>
    <x v="3"/>
    <n v="120"/>
    <n v="1.2"/>
    <n v="-165"/>
    <n v="-0.60606060606060608"/>
    <n v="0.45454545454545453"/>
    <n v="0.62264150943396224"/>
    <n v="0.39851579165445572"/>
    <n v="0.60148420834554428"/>
    <n v="-5.602966289099881E-2"/>
    <n v="-2.1157301088417957E-2"/>
    <x v="2"/>
    <x v="0"/>
    <n v="0"/>
    <x v="2"/>
    <m/>
    <s v=""/>
  </r>
  <r>
    <x v="13"/>
    <s v="ATL"/>
    <x v="73"/>
    <n v="6.17"/>
    <x v="0"/>
    <x v="3"/>
    <n v="-130"/>
    <n v="-0.76923076923076916"/>
    <n v="102"/>
    <n v="1.02"/>
    <n v="0.56521739130434778"/>
    <n v="0.49504950495049505"/>
    <n v="0.42098155167208118"/>
    <n v="0.57901844832791882"/>
    <n v="-0.1442358396322666"/>
    <n v="8.3968943377423777E-2"/>
    <x v="0"/>
    <x v="1"/>
    <n v="15"/>
    <x v="1"/>
    <n v="15.3"/>
    <n v="15.3"/>
  </r>
  <r>
    <x v="13"/>
    <s v="PHI"/>
    <x v="63"/>
    <n v="6.85"/>
    <x v="0"/>
    <x v="5"/>
    <n v="116"/>
    <n v="1.1599999999999999"/>
    <n v="-146"/>
    <n v="-0.68493150684931503"/>
    <n v="0.46296296296296297"/>
    <n v="0.5934959349593496"/>
    <n v="0.37894784501277612"/>
    <n v="0.62105215498722388"/>
    <n v="-8.4015117950186846E-2"/>
    <n v="2.7556220027874279E-2"/>
    <x v="2"/>
    <x v="1"/>
    <n v="0"/>
    <x v="2"/>
    <m/>
    <s v=""/>
  </r>
  <r>
    <x v="13"/>
    <s v="PIT"/>
    <x v="102"/>
    <n v="4.07"/>
    <x v="0"/>
    <x v="1"/>
    <n v="120"/>
    <n v="1.2"/>
    <n v="-152"/>
    <n v="-0.65789473684210531"/>
    <n v="0.45454545454545453"/>
    <n v="0.60317460317460314"/>
    <n v="0.38483597442027295"/>
    <n v="0.61516402557972705"/>
    <n v="-6.9709480125181578E-2"/>
    <n v="1.1989422405123906E-2"/>
    <x v="2"/>
    <x v="1"/>
    <n v="0"/>
    <x v="2"/>
    <m/>
    <s v=""/>
  </r>
  <r>
    <x v="13"/>
    <s v="WSH"/>
    <x v="64"/>
    <n v="5.05"/>
    <x v="0"/>
    <x v="1"/>
    <n v="-150"/>
    <n v="-0.66666666666666663"/>
    <n v="115"/>
    <n v="1.1499999999999999"/>
    <n v="0.6"/>
    <n v="0.46511627906976744"/>
    <n v="0.56823578483496207"/>
    <n v="0.43176421516503793"/>
    <n v="-3.1764215165037912E-2"/>
    <n v="-3.3352063904729501E-2"/>
    <x v="2"/>
    <x v="0"/>
    <n v="0"/>
    <x v="2"/>
    <m/>
    <s v=""/>
  </r>
  <r>
    <x v="13"/>
    <s v="BOS"/>
    <x v="82"/>
    <n v="4.01"/>
    <x v="0"/>
    <x v="2"/>
    <n v="-115"/>
    <n v="-0.86956521739130443"/>
    <n v="-115"/>
    <n v="-0.86956521739130443"/>
    <n v="0.53488372093023251"/>
    <n v="0.53488372093023251"/>
    <n v="0.56848110164388199"/>
    <n v="0.43151889835611795"/>
    <n v="3.3597380713649483E-2"/>
    <n v="-0.10336482257411456"/>
    <x v="2"/>
    <x v="0"/>
    <n v="0"/>
    <x v="2"/>
    <m/>
    <s v=""/>
  </r>
  <r>
    <x v="13"/>
    <s v="TOR"/>
    <x v="80"/>
    <n v="4.4000000000000004"/>
    <x v="0"/>
    <x v="2"/>
    <n v="-110"/>
    <n v="-0.90909090909090906"/>
    <n v="-120"/>
    <n v="-0.83333333333333337"/>
    <n v="0.52380952380952384"/>
    <n v="0.54545454545454541"/>
    <n v="0.64055222721123095"/>
    <n v="0.35944777278876899"/>
    <n v="0.11674270340170712"/>
    <n v="-0.18600677266577642"/>
    <x v="1"/>
    <x v="0"/>
    <n v="16.5"/>
    <x v="0"/>
    <n v="-16.5"/>
    <n v="-16.5"/>
  </r>
  <r>
    <x v="13"/>
    <s v="HOU"/>
    <x v="86"/>
    <n v="5.03"/>
    <x v="0"/>
    <x v="1"/>
    <n v="-130"/>
    <n v="-0.76923076923076916"/>
    <n v="-105"/>
    <n v="-0.95238095238095233"/>
    <n v="0.56521739130434778"/>
    <n v="0.51219512195121952"/>
    <n v="0.56475485011053694"/>
    <n v="0.43524514988946306"/>
    <n v="-4.6254119381083925E-4"/>
    <n v="-7.6949972061756466E-2"/>
    <x v="2"/>
    <x v="0"/>
    <n v="0"/>
    <x v="2"/>
    <m/>
    <s v=""/>
  </r>
  <r>
    <x v="13"/>
    <s v="NYM"/>
    <x v="138"/>
    <n v="4.97"/>
    <x v="0"/>
    <x v="2"/>
    <n v="-165"/>
    <n v="-0.60606060606060608"/>
    <n v="125"/>
    <n v="1.25"/>
    <n v="0.62264150943396224"/>
    <n v="0.44444444444444442"/>
    <n v="0.73073757587040933"/>
    <n v="0.26926242412959067"/>
    <n v="0.10809606643644709"/>
    <n v="-0.17518202031485375"/>
    <x v="1"/>
    <x v="0"/>
    <n v="24.75"/>
    <x v="1"/>
    <n v="15"/>
    <n v="15"/>
  </r>
  <r>
    <x v="13"/>
    <s v="MIL"/>
    <x v="146"/>
    <n v="5.56"/>
    <x v="0"/>
    <x v="0"/>
    <n v="-154"/>
    <n v="-0.64935064935064934"/>
    <n v="120"/>
    <n v="1.2"/>
    <n v="0.60629921259842523"/>
    <n v="0.45454545454545453"/>
    <n v="0.48133634791191404"/>
    <n v="0.51866365208808596"/>
    <n v="-0.12496286468651119"/>
    <n v="6.4118197542631428E-2"/>
    <x v="0"/>
    <x v="1"/>
    <n v="15"/>
    <x v="0"/>
    <n v="-15"/>
    <n v="-15"/>
  </r>
  <r>
    <x v="13"/>
    <s v="STL"/>
    <x v="117"/>
    <n v="4"/>
    <x v="0"/>
    <x v="2"/>
    <n v="-115"/>
    <n v="-0.86956521739130443"/>
    <n v="-115"/>
    <n v="-0.86956521739130443"/>
    <n v="0.53488372093023251"/>
    <n v="0.53488372093023251"/>
    <n v="0.56652987963329104"/>
    <n v="0.43347012036670896"/>
    <n v="3.1646158703058536E-2"/>
    <n v="-0.10141360056352355"/>
    <x v="2"/>
    <x v="0"/>
    <n v="0"/>
    <x v="2"/>
    <m/>
    <s v=""/>
  </r>
  <r>
    <x v="13"/>
    <s v="CIN"/>
    <x v="32"/>
    <n v="5.95"/>
    <x v="0"/>
    <x v="0"/>
    <n v="-130"/>
    <n v="-0.76923076923076916"/>
    <n v="100"/>
    <n v="1"/>
    <n v="0.56521739130434778"/>
    <n v="0.5"/>
    <n v="0.54625611489663151"/>
    <n v="0.45374388510336849"/>
    <n v="-1.8961276407716277E-2"/>
    <n v="-4.6256114896631506E-2"/>
    <x v="2"/>
    <x v="0"/>
    <n v="0"/>
    <x v="2"/>
    <m/>
    <s v=""/>
  </r>
  <r>
    <x v="13"/>
    <s v="CHC"/>
    <x v="74"/>
    <n v="3.77"/>
    <x v="0"/>
    <x v="2"/>
    <n v="-135"/>
    <n v="-0.7407407407407407"/>
    <n v="100"/>
    <n v="1"/>
    <n v="0.57446808510638303"/>
    <n v="0.5"/>
    <n v="0.52035828180373322"/>
    <n v="0.47964171819626678"/>
    <n v="-5.4109803302649806E-2"/>
    <n v="-2.0358281803733225E-2"/>
    <x v="2"/>
    <x v="0"/>
    <n v="0"/>
    <x v="2"/>
    <m/>
    <s v=""/>
  </r>
  <r>
    <x v="13"/>
    <s v="TEX"/>
    <x v="83"/>
    <n v="4.97"/>
    <x v="0"/>
    <x v="0"/>
    <n v="110"/>
    <n v="1.1000000000000001"/>
    <n v="-140"/>
    <n v="-0.7142857142857143"/>
    <n v="0.47619047619047616"/>
    <n v="0.58333333333333337"/>
    <n v="0.37877548246571613"/>
    <n v="0.62122451753428387"/>
    <n v="-9.7414993724760035E-2"/>
    <n v="3.7891184200950501E-2"/>
    <x v="2"/>
    <x v="1"/>
    <n v="0"/>
    <x v="2"/>
    <m/>
    <s v=""/>
  </r>
  <r>
    <x v="13"/>
    <s v="KC"/>
    <x v="34"/>
    <n v="4.3499999999999996"/>
    <x v="0"/>
    <x v="2"/>
    <n v="-130"/>
    <n v="-0.76923076923076916"/>
    <n v="100"/>
    <n v="1"/>
    <n v="0.56521739130434778"/>
    <n v="0.5"/>
    <n v="0.63176783040312312"/>
    <n v="0.36823216959687693"/>
    <n v="6.6550439098775338E-2"/>
    <n v="-0.13176783040312307"/>
    <x v="1"/>
    <x v="0"/>
    <n v="19.5"/>
    <x v="0"/>
    <n v="-19.5"/>
    <n v="-19.5"/>
  </r>
  <r>
    <x v="13"/>
    <s v="LAD"/>
    <x v="92"/>
    <n v="4.08"/>
    <x v="0"/>
    <x v="1"/>
    <n v="-125"/>
    <n v="-0.8"/>
    <n v="-105"/>
    <n v="-0.95238095238095233"/>
    <n v="0.55555555555555558"/>
    <n v="0.51219512195121952"/>
    <n v="0.38678828434275769"/>
    <n v="0.61321171565724231"/>
    <n v="-0.16876727121279789"/>
    <n v="0.10101659370602278"/>
    <x v="0"/>
    <x v="0"/>
    <n v="15.75"/>
    <x v="1"/>
    <n v="15"/>
    <n v="15"/>
  </r>
  <r>
    <x v="13"/>
    <s v="COL"/>
    <x v="88"/>
    <n v="3.51"/>
    <x v="0"/>
    <x v="2"/>
    <n v="-120"/>
    <n v="-0.83333333333333337"/>
    <n v="-110"/>
    <n v="-0.90909090909090906"/>
    <n v="0.54545454545454541"/>
    <n v="0.52380952380952384"/>
    <n v="0.46552363741296432"/>
    <n v="0.53447636258703568"/>
    <n v="-7.9930908041581095E-2"/>
    <n v="1.0666838777511845E-2"/>
    <x v="2"/>
    <x v="0"/>
    <n v="0"/>
    <x v="2"/>
    <m/>
    <s v=""/>
  </r>
  <r>
    <x v="13"/>
    <s v="CWS"/>
    <x v="107"/>
    <n v="4.78"/>
    <x v="0"/>
    <x v="1"/>
    <n v="-150"/>
    <n v="-0.66666666666666663"/>
    <n v="110"/>
    <n v="1.1000000000000001"/>
    <n v="0.6"/>
    <n v="0.47619047619047616"/>
    <n v="0.52009463758605856"/>
    <n v="0.47990536241394144"/>
    <n v="-7.9905362413941416E-2"/>
    <n v="3.7148862234652746E-3"/>
    <x v="2"/>
    <x v="0"/>
    <n v="0"/>
    <x v="2"/>
    <m/>
    <s v=""/>
  </r>
  <r>
    <x v="13"/>
    <s v="SD"/>
    <x v="10"/>
    <n v="6.02"/>
    <x v="0"/>
    <x v="0"/>
    <n v="-110"/>
    <n v="-0.90909090909090906"/>
    <n v="-115"/>
    <n v="-0.86956521739130443"/>
    <n v="0.52380952380952384"/>
    <n v="0.53488372093023251"/>
    <n v="0.55752744367452578"/>
    <n v="0.44247255632547422"/>
    <n v="3.3717919865001944E-2"/>
    <n v="-9.2411164604758289E-2"/>
    <x v="2"/>
    <x v="0"/>
    <n v="0"/>
    <x v="2"/>
    <m/>
    <s v=""/>
  </r>
  <r>
    <x v="13"/>
    <s v="ARI"/>
    <x v="33"/>
    <n v="5.87"/>
    <x v="0"/>
    <x v="0"/>
    <n v="-118"/>
    <n v="-0.84745762711864414"/>
    <n v="-108"/>
    <n v="-0.92592592592592582"/>
    <n v="0.54128440366972475"/>
    <n v="0.51923076923076927"/>
    <n v="0.53321988760037764"/>
    <n v="0.46678011239962236"/>
    <n v="-8.0645160693471052E-3"/>
    <n v="-5.2450656831146913E-2"/>
    <x v="2"/>
    <x v="1"/>
    <n v="0"/>
    <x v="2"/>
    <m/>
    <s v=""/>
  </r>
  <r>
    <x v="13"/>
    <s v="DET"/>
    <x v="84"/>
    <n v="5.48"/>
    <x v="0"/>
    <x v="0"/>
    <n v="-105"/>
    <n v="-0.95238095238095233"/>
    <n v="-130"/>
    <n v="-0.76923076923076916"/>
    <n v="0.51219512195121952"/>
    <n v="0.56521739130434778"/>
    <n v="0.46765021942089069"/>
    <n v="0.53234978057910931"/>
    <n v="-4.4544902530328834E-2"/>
    <n v="-3.2867610725238472E-2"/>
    <x v="2"/>
    <x v="0"/>
    <n v="0"/>
    <x v="2"/>
    <m/>
    <s v=""/>
  </r>
  <r>
    <x v="13"/>
    <s v="SF"/>
    <x v="77"/>
    <n v="7.41"/>
    <x v="0"/>
    <x v="4"/>
    <n v="122"/>
    <n v="1.22"/>
    <n v="-154"/>
    <n v="-0.64935064935064934"/>
    <n v="0.45045045045045046"/>
    <n v="0.60629921259842523"/>
    <n v="0.32571268843776602"/>
    <n v="0.67428731156223398"/>
    <n v="-0.12473776201268444"/>
    <n v="6.7988098963808752E-2"/>
    <x v="0"/>
    <x v="1"/>
    <n v="15.4"/>
    <x v="1"/>
    <n v="10"/>
    <n v="10"/>
  </r>
  <r>
    <x v="13"/>
    <s v="BAL"/>
    <x v="147"/>
    <n v="4.03"/>
    <x v="0"/>
    <x v="1"/>
    <n v="115"/>
    <n v="1.1499999999999999"/>
    <n v="-155"/>
    <n v="-0.64516129032258063"/>
    <n v="0.46511627906976744"/>
    <n v="0.60784313725490191"/>
    <n v="0.37702385030472441"/>
    <n v="0.62297614969527559"/>
    <n v="-8.8092428765043029E-2"/>
    <n v="1.5133012440373683E-2"/>
    <x v="2"/>
    <x v="0"/>
    <n v="0"/>
    <x v="2"/>
    <m/>
    <s v=""/>
  </r>
  <r>
    <x v="13"/>
    <s v="SEA"/>
    <x v="94"/>
    <n v="6.51"/>
    <x v="0"/>
    <x v="3"/>
    <n v="-116"/>
    <n v="-0.86206896551724144"/>
    <n v="-110"/>
    <n v="-0.90909090909090906"/>
    <n v="0.53703703703703709"/>
    <n v="0.52380952380952384"/>
    <n v="0.4750505976009548"/>
    <n v="0.5249494023990452"/>
    <n v="-6.1986439436082286E-2"/>
    <n v="1.1398785895213592E-3"/>
    <x v="2"/>
    <x v="1"/>
    <n v="0"/>
    <x v="2"/>
    <m/>
    <s v=""/>
  </r>
  <r>
    <x v="14"/>
    <s v="MIL"/>
    <x v="75"/>
    <n v="4.62"/>
    <x v="0"/>
    <x v="1"/>
    <n v="-115"/>
    <n v="-0.86956521739130443"/>
    <n v="-115"/>
    <n v="-0.86956521739130443"/>
    <n v="0.53488372093023251"/>
    <n v="0.53488372093023251"/>
    <n v="0.49051161871273363"/>
    <n v="0.50948838128726637"/>
    <n v="-4.4372102217498877E-2"/>
    <n v="-2.5395339642966142E-2"/>
    <x v="2"/>
    <x v="0"/>
    <n v="0"/>
    <x v="2"/>
    <m/>
    <s v=""/>
  </r>
  <r>
    <x v="14"/>
    <s v="OAK"/>
    <x v="104"/>
    <n v="3.65"/>
    <x v="0"/>
    <x v="2"/>
    <n v="-140"/>
    <n v="-0.7142857142857143"/>
    <n v="100"/>
    <n v="1"/>
    <n v="0.58333333333333337"/>
    <n v="0.5"/>
    <n v="0.49536219993203168"/>
    <n v="0.50463780006796832"/>
    <n v="-8.7971133401301693E-2"/>
    <n v="4.6378000679683229E-3"/>
    <x v="2"/>
    <x v="0"/>
    <n v="0"/>
    <x v="2"/>
    <m/>
    <s v=""/>
  </r>
  <r>
    <x v="14"/>
    <s v="NYY"/>
    <x v="97"/>
    <n v="4.8"/>
    <x v="0"/>
    <x v="0"/>
    <n v="112"/>
    <n v="1.1200000000000001"/>
    <n v="-142"/>
    <n v="-0.70422535211267612"/>
    <n v="0.47169811320754718"/>
    <n v="0.58677685950413228"/>
    <n v="0.34899356273050841"/>
    <n v="0.65100643726949159"/>
    <n v="-0.12270455047703877"/>
    <n v="6.4229577765359314E-2"/>
    <x v="0"/>
    <x v="1"/>
    <n v="14.2"/>
    <x v="0"/>
    <n v="-14.2"/>
    <n v="-14.2"/>
  </r>
  <r>
    <x v="14"/>
    <s v="PIT"/>
    <x v="129"/>
    <n v="3.64"/>
    <x v="0"/>
    <x v="2"/>
    <n v="-104"/>
    <n v="-0.96153846153846145"/>
    <n v="-125"/>
    <n v="-0.8"/>
    <n v="0.50980392156862742"/>
    <n v="0.55555555555555558"/>
    <n v="0.49325387468659909"/>
    <n v="0.50674612531340091"/>
    <n v="-1.6550046882028324E-2"/>
    <n v="-4.8809430242154672E-2"/>
    <x v="2"/>
    <x v="0"/>
    <n v="0"/>
    <x v="2"/>
    <m/>
    <s v=""/>
  </r>
  <r>
    <x v="14"/>
    <s v="HOU"/>
    <x v="108"/>
    <n v="5.74"/>
    <x v="0"/>
    <x v="0"/>
    <n v="-115"/>
    <n v="-0.86956521739130443"/>
    <n v="-110"/>
    <n v="-0.90909090909090906"/>
    <n v="0.53488372093023251"/>
    <n v="0.52380952380952384"/>
    <n v="0.51170920153487975"/>
    <n v="0.48829079846512025"/>
    <n v="-2.3174519395352755E-2"/>
    <n v="-3.551872534440359E-2"/>
    <x v="2"/>
    <x v="0"/>
    <n v="0"/>
    <x v="2"/>
    <m/>
    <s v=""/>
  </r>
  <r>
    <x v="14"/>
    <s v="NYM"/>
    <x v="106"/>
    <n v="4.37"/>
    <x v="0"/>
    <x v="1"/>
    <n v="115"/>
    <n v="1.1499999999999999"/>
    <n v="-155"/>
    <n v="-0.64516129032258063"/>
    <n v="0.46511627906976744"/>
    <n v="0.60784313725490191"/>
    <n v="0.44305643873910494"/>
    <n v="0.55694356126089506"/>
    <n v="-2.2059840330662495E-2"/>
    <n v="-5.0899575994006852E-2"/>
    <x v="2"/>
    <x v="0"/>
    <n v="0"/>
    <x v="2"/>
    <m/>
    <s v=""/>
  </r>
  <r>
    <x v="14"/>
    <s v="TEX"/>
    <x v="24"/>
    <n v="4.04"/>
    <x v="0"/>
    <x v="2"/>
    <n v="-125"/>
    <n v="-0.8"/>
    <n v="100"/>
    <n v="1"/>
    <n v="0.55555555555555558"/>
    <n v="0.5"/>
    <n v="0.57430522291142061"/>
    <n v="0.42569477708857939"/>
    <n v="1.874966735586503E-2"/>
    <n v="-7.430522291142061E-2"/>
    <x v="2"/>
    <x v="0"/>
    <n v="0"/>
    <x v="2"/>
    <m/>
    <s v=""/>
  </r>
  <r>
    <x v="14"/>
    <s v="KC"/>
    <x v="142"/>
    <n v="3.78"/>
    <x v="0"/>
    <x v="6"/>
    <n v="-195"/>
    <n v="-0.51282051282051289"/>
    <n v="145"/>
    <n v="1.45"/>
    <n v="0.66101694915254239"/>
    <n v="0.40816326530612246"/>
    <n v="0.7278576629089063"/>
    <n v="0.2721423370910937"/>
    <n v="6.6840713756363912E-2"/>
    <n v="-0.13602092821502876"/>
    <x v="1"/>
    <x v="0"/>
    <n v="19.5"/>
    <x v="1"/>
    <n v="10"/>
    <n v="10.000000000000002"/>
  </r>
  <r>
    <x v="14"/>
    <s v="ARI"/>
    <x v="90"/>
    <n v="4.18"/>
    <x v="0"/>
    <x v="1"/>
    <n v="116"/>
    <n v="1.1599999999999999"/>
    <n v="-148"/>
    <n v="-0.67567567567567566"/>
    <n v="0.46296296296296297"/>
    <n v="0.59677419354838712"/>
    <n v="0.40628271237779234"/>
    <n v="0.59371728762220766"/>
    <n v="-5.6680250585170622E-2"/>
    <n v="-3.0569059261794651E-3"/>
    <x v="2"/>
    <x v="1"/>
    <n v="0"/>
    <x v="2"/>
    <m/>
    <s v=""/>
  </r>
  <r>
    <x v="14"/>
    <s v="SD"/>
    <x v="148"/>
    <n v="4.8499999999999996"/>
    <x v="0"/>
    <x v="1"/>
    <n v="-155"/>
    <n v="-0.64516129032258063"/>
    <n v="115"/>
    <n v="1.1499999999999999"/>
    <n v="0.60784313725490191"/>
    <n v="0.46511627906976744"/>
    <n v="0.5328042198267543"/>
    <n v="0.4671957801732457"/>
    <n v="-7.5038917428147611E-2"/>
    <n v="2.0795011034782651E-3"/>
    <x v="2"/>
    <x v="0"/>
    <n v="0"/>
    <x v="2"/>
    <m/>
    <s v=""/>
  </r>
  <r>
    <x v="14"/>
    <s v="SF"/>
    <x v="101"/>
    <n v="5.86"/>
    <x v="0"/>
    <x v="1"/>
    <n v="-135"/>
    <n v="-0.7407407407407407"/>
    <n v="105"/>
    <n v="1.05"/>
    <n v="0.57446808510638303"/>
    <n v="0.48780487804878048"/>
    <n v="0.69576712498220539"/>
    <n v="0.30423287501779461"/>
    <n v="0.12129903987582236"/>
    <n v="-0.18357200303098586"/>
    <x v="1"/>
    <x v="0"/>
    <n v="20.25"/>
    <x v="1"/>
    <n v="15"/>
    <n v="15"/>
  </r>
  <r>
    <x v="14"/>
    <s v="DET"/>
    <x v="110"/>
    <n v="4.45"/>
    <x v="0"/>
    <x v="2"/>
    <n v="-128"/>
    <n v="-0.78125"/>
    <n v="102"/>
    <n v="1.02"/>
    <n v="0.56140350877192979"/>
    <n v="0.49504950495049505"/>
    <n v="0.64919798882586899"/>
    <n v="0.35080201117413107"/>
    <n v="8.7794480053939195E-2"/>
    <n v="-0.14424749377636398"/>
    <x v="1"/>
    <x v="1"/>
    <n v="19.2"/>
    <x v="1"/>
    <n v="15"/>
    <n v="15"/>
  </r>
  <r>
    <x v="14"/>
    <s v="SEA"/>
    <x v="143"/>
    <n v="4.6100000000000003"/>
    <x v="0"/>
    <x v="1"/>
    <n v="-102"/>
    <n v="-0.98039215686274506"/>
    <n v="-126"/>
    <n v="-0.79365079365079361"/>
    <n v="0.50495049504950495"/>
    <n v="0.55752212389380529"/>
    <n v="0.48864004801069716"/>
    <n v="0.51135995198930284"/>
    <n v="-1.6310447038807796E-2"/>
    <n v="-4.6162171904502447E-2"/>
    <x v="2"/>
    <x v="1"/>
    <n v="0"/>
    <x v="2"/>
    <m/>
    <s v=""/>
  </r>
  <r>
    <x v="14"/>
    <s v="ATL"/>
    <x v="96"/>
    <n v="5.59"/>
    <x v="0"/>
    <x v="1"/>
    <n v="-158"/>
    <n v="-0.63291139240506322"/>
    <n v="124"/>
    <n v="1.24"/>
    <n v="0.61240310077519378"/>
    <n v="0.44642857142857145"/>
    <n v="0.65633254303072008"/>
    <n v="0.34366745696927986"/>
    <n v="4.3929442255526308E-2"/>
    <n v="-0.10276111445929159"/>
    <x v="2"/>
    <x v="1"/>
    <n v="0"/>
    <x v="2"/>
    <m/>
    <s v=""/>
  </r>
  <r>
    <x v="14"/>
    <s v="PHI"/>
    <x v="71"/>
    <n v="4.78"/>
    <x v="0"/>
    <x v="1"/>
    <n v="-110"/>
    <n v="-0.90909090909090906"/>
    <n v="-120"/>
    <n v="-0.83333333333333337"/>
    <n v="0.52380952380952384"/>
    <n v="0.54545454545454541"/>
    <n v="0.52009463758605856"/>
    <n v="0.47990536241394144"/>
    <n v="-3.7148862234652746E-3"/>
    <n v="-6.5549183040603975E-2"/>
    <x v="2"/>
    <x v="0"/>
    <n v="0"/>
    <x v="2"/>
    <m/>
    <s v=""/>
  </r>
  <r>
    <x v="14"/>
    <s v="TOR"/>
    <x v="98"/>
    <n v="5.75"/>
    <x v="0"/>
    <x v="0"/>
    <n v="-110"/>
    <n v="-0.90909090909090906"/>
    <n v="-120"/>
    <n v="-0.83333333333333337"/>
    <n v="0.52380952380952384"/>
    <n v="0.54545454545454541"/>
    <n v="0.51337739677174421"/>
    <n v="0.48662260322825579"/>
    <n v="-1.0432127037779626E-2"/>
    <n v="-5.8831942226289624E-2"/>
    <x v="2"/>
    <x v="0"/>
    <n v="0"/>
    <x v="2"/>
    <m/>
    <s v=""/>
  </r>
  <r>
    <x v="14"/>
    <s v="BOS"/>
    <x v="3"/>
    <n v="5.45"/>
    <x v="0"/>
    <x v="1"/>
    <n v="-135"/>
    <n v="-0.7407407407407407"/>
    <n v="100"/>
    <n v="1"/>
    <n v="0.57446808510638303"/>
    <n v="0.5"/>
    <n v="0.63463813068759634"/>
    <n v="0.36536186931240366"/>
    <n v="6.0170045581213305E-2"/>
    <n v="-0.13463813068759634"/>
    <x v="1"/>
    <x v="0"/>
    <n v="13.5"/>
    <x v="1"/>
    <n v="10"/>
    <n v="10"/>
  </r>
  <r>
    <x v="14"/>
    <s v="MIN"/>
    <x v="121"/>
    <n v="4.09"/>
    <x v="0"/>
    <x v="2"/>
    <n v="130"/>
    <n v="1.3"/>
    <n v="-166"/>
    <n v="-0.60240963855421692"/>
    <n v="0.43478260869565216"/>
    <n v="0.62406015037593987"/>
    <n v="0.58391223255361369"/>
    <n v="0.41608776744638626"/>
    <n v="0.14912962385796152"/>
    <n v="-0.20797238292955361"/>
    <x v="1"/>
    <x v="1"/>
    <n v="15"/>
    <x v="0"/>
    <n v="-15"/>
    <n v="-15"/>
  </r>
  <r>
    <x v="14"/>
    <s v="CLE"/>
    <x v="115"/>
    <n v="3.99"/>
    <x v="0"/>
    <x v="1"/>
    <n v="132"/>
    <n v="1.32"/>
    <n v="-168"/>
    <n v="-0.59523809523809523"/>
    <n v="0.43103448275862066"/>
    <n v="0.62686567164179108"/>
    <n v="0.3692094048224388"/>
    <n v="0.6307905951775612"/>
    <n v="-6.182507793618186E-2"/>
    <n v="3.9249235357701195E-3"/>
    <x v="2"/>
    <x v="1"/>
    <n v="0"/>
    <x v="2"/>
    <m/>
    <s v=""/>
  </r>
  <r>
    <x v="14"/>
    <s v="STL"/>
    <x v="133"/>
    <n v="4.28"/>
    <x v="0"/>
    <x v="2"/>
    <n v="100"/>
    <n v="1"/>
    <n v="-130"/>
    <n v="-0.76923076923076916"/>
    <n v="0.5"/>
    <n v="0.56521739130434778"/>
    <n v="0.61923923316989593"/>
    <n v="0.38076076683010401"/>
    <n v="0.11923923316989593"/>
    <n v="-0.18445662447424377"/>
    <x v="1"/>
    <x v="0"/>
    <n v="10"/>
    <x v="0"/>
    <n v="-10"/>
    <n v="-10"/>
  </r>
  <r>
    <x v="14"/>
    <s v="MIA"/>
    <x v="123"/>
    <n v="5.4"/>
    <x v="0"/>
    <x v="0"/>
    <n v="112"/>
    <n v="1.1200000000000001"/>
    <n v="-142"/>
    <n v="-0.70422535211267612"/>
    <n v="0.47169811320754718"/>
    <n v="0.58677685950413228"/>
    <n v="0.45386789564180074"/>
    <n v="0.54613210435819926"/>
    <n v="-1.7830217565746431E-2"/>
    <n v="-4.064475514593302E-2"/>
    <x v="2"/>
    <x v="1"/>
    <n v="0"/>
    <x v="2"/>
    <m/>
    <s v=""/>
  </r>
  <r>
    <x v="14"/>
    <s v="CIN"/>
    <x v="76"/>
    <n v="6.96"/>
    <x v="0"/>
    <x v="3"/>
    <n v="108"/>
    <n v="1.08"/>
    <n v="-136"/>
    <n v="-0.73529411764705876"/>
    <n v="0.48076923076923078"/>
    <n v="0.57627118644067798"/>
    <n v="0.54431196759943878"/>
    <n v="0.45568803240056122"/>
    <n v="6.3542736830208002E-2"/>
    <n v="-0.12058315404011677"/>
    <x v="1"/>
    <x v="1"/>
    <n v="10"/>
    <x v="0"/>
    <n v="-10"/>
    <n v="-10"/>
  </r>
  <r>
    <x v="14"/>
    <s v="CHC"/>
    <x v="95"/>
    <n v="4.29"/>
    <x v="0"/>
    <x v="1"/>
    <n v="105"/>
    <n v="1.05"/>
    <n v="-140"/>
    <n v="-0.7142857142857143"/>
    <n v="0.48780487804878048"/>
    <n v="0.58333333333333337"/>
    <n v="0.42762838338599063"/>
    <n v="0.57237161661400937"/>
    <n v="-6.0176494662789848E-2"/>
    <n v="-1.0961716719323999E-2"/>
    <x v="2"/>
    <x v="0"/>
    <n v="0"/>
    <x v="2"/>
    <m/>
    <s v=""/>
  </r>
  <r>
    <x v="14"/>
    <s v="LAD"/>
    <x v="116"/>
    <n v="3.88"/>
    <x v="0"/>
    <x v="1"/>
    <n v="102"/>
    <n v="1.02"/>
    <n v="-130"/>
    <n v="-0.76923076923076916"/>
    <n v="0.49504950495049505"/>
    <n v="0.56521739130434778"/>
    <n v="0.34773332047205607"/>
    <n v="0.65226667952794393"/>
    <n v="-0.14731618447843897"/>
    <n v="8.7049288223596144E-2"/>
    <x v="0"/>
    <x v="1"/>
    <n v="19.5"/>
    <x v="0"/>
    <n v="-19.5"/>
    <n v="-19.5"/>
  </r>
  <r>
    <x v="14"/>
    <s v="COL"/>
    <x v="119"/>
    <n v="4.7"/>
    <x v="0"/>
    <x v="2"/>
    <n v="-160"/>
    <n v="-0.625"/>
    <n v="120"/>
    <n v="1.2"/>
    <n v="0.61538461538461542"/>
    <n v="0.45454545454545453"/>
    <n v="0.69031642584387609"/>
    <n v="0.30968357415612391"/>
    <n v="7.4931810459260673E-2"/>
    <n v="-0.14486188038933062"/>
    <x v="1"/>
    <x v="0"/>
    <n v="24"/>
    <x v="0"/>
    <n v="-24"/>
    <n v="-24"/>
  </r>
  <r>
    <x v="14"/>
    <s v="CWS"/>
    <x v="125"/>
    <n v="6.17"/>
    <x v="0"/>
    <x v="0"/>
    <n v="-110"/>
    <n v="-0.90909090909090906"/>
    <n v="-120"/>
    <n v="-0.83333333333333337"/>
    <n v="0.52380952380952384"/>
    <n v="0.54545454545454541"/>
    <n v="0.58122546207546233"/>
    <n v="0.41877453792453767"/>
    <n v="5.7415938265938493E-2"/>
    <n v="-0.12668000753000774"/>
    <x v="1"/>
    <x v="0"/>
    <n v="11"/>
    <x v="1"/>
    <n v="10"/>
    <n v="10"/>
  </r>
  <r>
    <x v="14"/>
    <s v="LAA"/>
    <x v="69"/>
    <n v="5.85"/>
    <x v="0"/>
    <x v="3"/>
    <n v="-110"/>
    <n v="-0.90909090909090906"/>
    <n v="-125"/>
    <n v="-0.8"/>
    <n v="0.52380952380952384"/>
    <n v="0.55555555555555558"/>
    <n v="0.36961898724401188"/>
    <n v="0.63038101275598812"/>
    <n v="-0.15419053656551196"/>
    <n v="7.4825457200432544E-2"/>
    <x v="0"/>
    <x v="0"/>
    <n v="12.5"/>
    <x v="0"/>
    <n v="-12.5"/>
    <n v="-12.5"/>
  </r>
  <r>
    <x v="15"/>
    <s v="MIN"/>
    <x v="132"/>
    <n v="3.12"/>
    <x v="0"/>
    <x v="6"/>
    <n v="-190"/>
    <n v="-0.52631578947368418"/>
    <n v="140"/>
    <n v="1.4"/>
    <n v="0.65517241379310343"/>
    <n v="0.41666666666666669"/>
    <n v="0.60315069597853621"/>
    <n v="0.39684930402146373"/>
    <n v="-5.2021717814567214E-2"/>
    <n v="-1.9817362645202952E-2"/>
    <x v="2"/>
    <x v="0"/>
    <n v="0"/>
    <x v="2"/>
    <m/>
    <s v=""/>
  </r>
  <r>
    <x v="15"/>
    <s v="CLE"/>
    <x v="4"/>
    <n v="5.97"/>
    <x v="0"/>
    <x v="3"/>
    <n v="-105"/>
    <n v="-0.95238095238095233"/>
    <n v="-125"/>
    <n v="-0.8"/>
    <n v="0.51219512195121952"/>
    <n v="0.55555555555555558"/>
    <n v="0.38887864412267437"/>
    <n v="0.61112135587732563"/>
    <n v="-0.12331647782854516"/>
    <n v="5.5565800321770054E-2"/>
    <x v="0"/>
    <x v="0"/>
    <n v="18.75"/>
    <x v="1"/>
    <n v="15"/>
    <n v="15"/>
  </r>
  <r>
    <x v="15"/>
    <s v="ATL"/>
    <x v="130"/>
    <n v="5"/>
    <x v="0"/>
    <x v="1"/>
    <n v="-128"/>
    <n v="-0.78125"/>
    <n v="102"/>
    <n v="1.02"/>
    <n v="0.56140350877192979"/>
    <n v="0.49504950495049505"/>
    <n v="0.55950671493478765"/>
    <n v="0.44049328506521235"/>
    <n v="-1.8967938371421411E-3"/>
    <n v="-5.4556219885282697E-2"/>
    <x v="2"/>
    <x v="1"/>
    <n v="0"/>
    <x v="2"/>
    <m/>
    <s v=""/>
  </r>
  <r>
    <x v="15"/>
    <s v="PHI"/>
    <x v="113"/>
    <n v="7.31"/>
    <x v="0"/>
    <x v="5"/>
    <n v="-120"/>
    <n v="-0.83333333333333337"/>
    <n v="-110"/>
    <n v="-0.90909090909090906"/>
    <n v="0.54545454545454541"/>
    <n v="0.52380952380952384"/>
    <n v="0.44737382396854564"/>
    <n v="0.55262617603145436"/>
    <n v="-9.8080721485999778E-2"/>
    <n v="2.8816652221930528E-2"/>
    <x v="2"/>
    <x v="0"/>
    <n v="0"/>
    <x v="2"/>
    <m/>
    <s v=""/>
  </r>
  <r>
    <x v="15"/>
    <s v="HOU"/>
    <x v="31"/>
    <n v="4.7300000000000004"/>
    <x v="0"/>
    <x v="0"/>
    <n v="102"/>
    <n v="1.02"/>
    <n v="-130"/>
    <n v="-0.76923076923076916"/>
    <n v="0.49504950495049505"/>
    <n v="0.56521739130434778"/>
    <n v="0.33678122510653696"/>
    <n v="0.66321877489346304"/>
    <n v="-0.15826827984395808"/>
    <n v="9.8001383589115254E-2"/>
    <x v="0"/>
    <x v="1"/>
    <n v="19.5"/>
    <x v="0"/>
    <n v="-19.5"/>
    <n v="-19.5"/>
  </r>
  <r>
    <x v="15"/>
    <s v="NYY"/>
    <x v="62"/>
    <n v="5.44"/>
    <x v="0"/>
    <x v="3"/>
    <n v="-102"/>
    <n v="-0.98039215686274506"/>
    <n v="-124"/>
    <n v="-0.80645161290322587"/>
    <n v="0.50495049504950495"/>
    <n v="0.5535714285714286"/>
    <n v="0.3045637688406504"/>
    <n v="0.6954362311593496"/>
    <n v="-0.20038672620885456"/>
    <n v="0.141864802587921"/>
    <x v="0"/>
    <x v="1"/>
    <n v="18.600000000000001"/>
    <x v="1"/>
    <n v="15"/>
    <n v="15.000000000000002"/>
  </r>
  <r>
    <x v="15"/>
    <s v="PIT"/>
    <x v="1"/>
    <n v="4.55"/>
    <x v="0"/>
    <x v="1"/>
    <n v="-144"/>
    <n v="-0.69444444444444442"/>
    <n v="114"/>
    <n v="1.1399999999999999"/>
    <n v="0.5901639344262295"/>
    <n v="0.46728971962616822"/>
    <n v="0.47735971772843389"/>
    <n v="0.52264028227156611"/>
    <n v="-0.11280421669779561"/>
    <n v="5.5350562645397894E-2"/>
    <x v="0"/>
    <x v="1"/>
    <n v="15"/>
    <x v="0"/>
    <n v="-15"/>
    <n v="-15"/>
  </r>
  <r>
    <x v="15"/>
    <s v="MIL"/>
    <x v="14"/>
    <n v="4.32"/>
    <x v="0"/>
    <x v="1"/>
    <n v="115"/>
    <n v="1.1499999999999999"/>
    <n v="-155"/>
    <n v="-0.64516129032258063"/>
    <n v="0.46511627906976744"/>
    <n v="0.60784313725490191"/>
    <n v="0.43342482490108813"/>
    <n v="0.56657517509891187"/>
    <n v="-3.1691454168679301E-2"/>
    <n v="-4.1267962155990046E-2"/>
    <x v="2"/>
    <x v="0"/>
    <n v="0"/>
    <x v="2"/>
    <m/>
    <s v=""/>
  </r>
  <r>
    <x v="15"/>
    <s v="TOR"/>
    <x v="23"/>
    <n v="4.1500000000000004"/>
    <x v="0"/>
    <x v="1"/>
    <n v="110"/>
    <n v="1.1000000000000001"/>
    <n v="-145"/>
    <n v="-0.68965517241379315"/>
    <n v="0.47619047619047616"/>
    <n v="0.59183673469387754"/>
    <n v="0.4004411396358285"/>
    <n v="0.5995588603641715"/>
    <n v="-7.5749336554647662E-2"/>
    <n v="7.7221256702939556E-3"/>
    <x v="2"/>
    <x v="0"/>
    <n v="0"/>
    <x v="2"/>
    <m/>
    <s v=""/>
  </r>
  <r>
    <x v="15"/>
    <s v="CIN"/>
    <x v="112"/>
    <n v="4.01"/>
    <x v="0"/>
    <x v="1"/>
    <n v="104"/>
    <n v="1.04"/>
    <n v="-134"/>
    <n v="-0.74626865671641784"/>
    <n v="0.49019607843137253"/>
    <n v="0.57264957264957261"/>
    <n v="0.3731167248381646"/>
    <n v="0.6268832751618354"/>
    <n v="-0.11707935359320792"/>
    <n v="5.4233702512262782E-2"/>
    <x v="0"/>
    <x v="1"/>
    <n v="20.100000000000001"/>
    <x v="1"/>
    <n v="15"/>
    <n v="15"/>
  </r>
  <r>
    <x v="15"/>
    <s v="CHC"/>
    <x v="21"/>
    <n v="3.47"/>
    <x v="0"/>
    <x v="2"/>
    <n v="-102"/>
    <n v="-0.98039215686274506"/>
    <n v="-124"/>
    <n v="-0.80645161290322587"/>
    <n v="0.50495049504950495"/>
    <n v="0.5535714285714286"/>
    <n v="0.45688011585682675"/>
    <n v="0.54311988414317325"/>
    <n v="-4.8070379192678203E-2"/>
    <n v="-1.0451544428255355E-2"/>
    <x v="2"/>
    <x v="1"/>
    <n v="0"/>
    <x v="2"/>
    <m/>
    <s v=""/>
  </r>
  <r>
    <x v="15"/>
    <s v="SD"/>
    <x v="57"/>
    <n v="5.74"/>
    <x v="0"/>
    <x v="0"/>
    <n v="-156"/>
    <n v="-0.64102564102564097"/>
    <n v="122"/>
    <n v="1.22"/>
    <n v="0.609375"/>
    <n v="0.45045045045045046"/>
    <n v="0.51170920153487975"/>
    <n v="0.48829079846512025"/>
    <n v="-9.7665798465120246E-2"/>
    <n v="3.7840348014669789E-2"/>
    <x v="2"/>
    <x v="1"/>
    <n v="0"/>
    <x v="2"/>
    <m/>
    <s v=""/>
  </r>
  <r>
    <x v="15"/>
    <s v="SEA"/>
    <x v="26"/>
    <n v="6"/>
    <x v="0"/>
    <x v="0"/>
    <n v="-160"/>
    <n v="-0.625"/>
    <n v="120"/>
    <n v="1.2"/>
    <n v="0.61538461538461542"/>
    <n v="0.45454545454545453"/>
    <n v="0.55432035863538887"/>
    <n v="0.44567964136461113"/>
    <n v="-6.1064256749226553E-2"/>
    <n v="-8.865813180843396E-3"/>
    <x v="2"/>
    <x v="0"/>
    <n v="0"/>
    <x v="2"/>
    <m/>
    <s v=""/>
  </r>
  <r>
    <x v="16"/>
    <s v="BOS"/>
    <x v="56"/>
    <n v="5.05"/>
    <x v="0"/>
    <x v="1"/>
    <n v="100"/>
    <n v="1"/>
    <n v="-130"/>
    <n v="-0.76923076923076916"/>
    <n v="0.5"/>
    <n v="0.56521739130434778"/>
    <n v="0.56823578483496207"/>
    <n v="0.43176421516503793"/>
    <n v="6.8235784834962065E-2"/>
    <n v="-0.13345317613930985"/>
    <x v="1"/>
    <x v="0"/>
    <n v="15"/>
    <x v="0"/>
    <n v="-15"/>
    <n v="-15"/>
  </r>
  <r>
    <x v="16"/>
    <s v="TB"/>
    <x v="25"/>
    <n v="4.08"/>
    <x v="0"/>
    <x v="1"/>
    <n v="134"/>
    <n v="1.34"/>
    <n v="-172"/>
    <n v="-0.58139534883720934"/>
    <n v="0.42735042735042733"/>
    <n v="0.63235294117647056"/>
    <n v="0.38678828434275769"/>
    <n v="0.61321171565724231"/>
    <n v="-4.0562143007669638E-2"/>
    <n v="-1.9141225519228255E-2"/>
    <x v="2"/>
    <x v="1"/>
    <n v="0"/>
    <x v="2"/>
    <m/>
    <s v=""/>
  </r>
  <r>
    <x v="16"/>
    <s v="TOR"/>
    <x v="42"/>
    <n v="5.03"/>
    <x v="0"/>
    <x v="1"/>
    <n v="-140"/>
    <n v="-0.7142857142857143"/>
    <n v="110"/>
    <n v="1.1000000000000001"/>
    <n v="0.58333333333333337"/>
    <n v="0.47619047619047616"/>
    <n v="0.56475485011053694"/>
    <n v="0.43524514988946306"/>
    <n v="-1.8578483222796427E-2"/>
    <n v="-4.0945326301013107E-2"/>
    <x v="2"/>
    <x v="1"/>
    <n v="0"/>
    <x v="2"/>
    <m/>
    <s v=""/>
  </r>
  <r>
    <x v="16"/>
    <s v="WSH"/>
    <x v="114"/>
    <n v="5.99"/>
    <x v="0"/>
    <x v="0"/>
    <n v="-125"/>
    <n v="-0.8"/>
    <n v="-105"/>
    <n v="-0.95238095238095233"/>
    <n v="0.55555555555555558"/>
    <n v="0.51219512195121952"/>
    <n v="0.55271279168067489"/>
    <n v="0.44728720831932511"/>
    <n v="-2.8427638748806938E-3"/>
    <n v="-6.4907913631894409E-2"/>
    <x v="2"/>
    <x v="0"/>
    <n v="0"/>
    <x v="2"/>
    <m/>
    <s v=""/>
  </r>
  <r>
    <x v="16"/>
    <s v="MIA"/>
    <x v="17"/>
    <n v="4.03"/>
    <x v="0"/>
    <x v="1"/>
    <n v="-102"/>
    <n v="-0.98039215686274506"/>
    <n v="-126"/>
    <n v="-0.79365079365079361"/>
    <n v="0.50495049504950495"/>
    <n v="0.55752212389380529"/>
    <n v="0.37702385030472441"/>
    <n v="0.62297614969527559"/>
    <n v="-0.12792664474478055"/>
    <n v="6.5454025801470306E-2"/>
    <x v="0"/>
    <x v="1"/>
    <n v="18.899999999999999"/>
    <x v="1"/>
    <n v="15"/>
    <n v="14.999999999999998"/>
  </r>
  <r>
    <x v="16"/>
    <s v="STL"/>
    <x v="11"/>
    <n v="4.55"/>
    <x v="0"/>
    <x v="1"/>
    <n v="-135"/>
    <n v="-0.7407407407407407"/>
    <n v="100"/>
    <n v="1"/>
    <n v="0.57446808510638303"/>
    <n v="0.5"/>
    <n v="0.47735971772843389"/>
    <n v="0.52264028227156611"/>
    <n v="-9.7108367377949145E-2"/>
    <n v="2.2640282271566115E-2"/>
    <x v="2"/>
    <x v="0"/>
    <n v="0"/>
    <x v="2"/>
    <m/>
    <s v=""/>
  </r>
  <r>
    <x v="16"/>
    <s v="ATL"/>
    <x v="0"/>
    <n v="6.05"/>
    <x v="1"/>
    <x v="3"/>
    <n v="124"/>
    <n v="1.24"/>
    <n v="-158"/>
    <n v="-0.63291139240506322"/>
    <n v="0.44642857142857145"/>
    <n v="0.61240310077519378"/>
    <n v="0.40172781926737877"/>
    <n v="0.59827218073262123"/>
    <n v="-4.4700752161192681E-2"/>
    <n v="-1.4130920042572548E-2"/>
    <x v="2"/>
    <x v="1"/>
    <n v="0"/>
    <x v="2"/>
    <m/>
    <s v=""/>
  </r>
  <r>
    <x v="16"/>
    <s v="CIN"/>
    <x v="145"/>
    <n v="4.57"/>
    <x v="0"/>
    <x v="0"/>
    <n v="125"/>
    <n v="1.25"/>
    <n v="-165"/>
    <n v="-0.60606060606060608"/>
    <n v="0.44444444444444442"/>
    <n v="0.62264150943396224"/>
    <n v="0.30907166265852748"/>
    <n v="0.69092833734147252"/>
    <n v="-0.13537278178591694"/>
    <n v="6.8286827907510284E-2"/>
    <x v="0"/>
    <x v="0"/>
    <n v="24.75"/>
    <x v="1"/>
    <n v="15"/>
    <n v="15"/>
  </r>
  <r>
    <x v="16"/>
    <s v="MIL"/>
    <x v="43"/>
    <n v="6.94"/>
    <x v="0"/>
    <x v="4"/>
    <n v="104"/>
    <n v="1.04"/>
    <n v="-132"/>
    <n v="-0.75757575757575757"/>
    <n v="0.49019607843137253"/>
    <n v="0.56896551724137934"/>
    <n v="0.26312028097334461"/>
    <n v="0.73687971902665539"/>
    <n v="-0.22707579745802792"/>
    <n v="0.16791420178527605"/>
    <x v="0"/>
    <x v="1"/>
    <n v="26.400000000000002"/>
    <x v="1"/>
    <n v="20"/>
    <n v="20"/>
  </r>
  <r>
    <x v="16"/>
    <s v="PIT"/>
    <x v="47"/>
    <n v="5.61"/>
    <x v="0"/>
    <x v="1"/>
    <n v="105"/>
    <n v="1.05"/>
    <n v="-140"/>
    <n v="-0.7142857142857143"/>
    <n v="0.48780487804878048"/>
    <n v="0.58333333333333337"/>
    <n v="0.65936309287209038"/>
    <n v="0.34063690712790962"/>
    <n v="0.17155821482330991"/>
    <n v="-0.24269642620542375"/>
    <x v="1"/>
    <x v="0"/>
    <n v="15"/>
    <x v="0"/>
    <n v="-15"/>
    <n v="-15"/>
  </r>
  <r>
    <x v="16"/>
    <s v="TEX"/>
    <x v="149"/>
    <n v="3.44"/>
    <x v="0"/>
    <x v="2"/>
    <n v="130"/>
    <n v="1.3"/>
    <n v="-175"/>
    <n v="-0.5714285714285714"/>
    <n v="0.43478260869565216"/>
    <n v="0.63636363636363635"/>
    <n v="0.4503664884268348"/>
    <n v="0.5496335115731652"/>
    <n v="1.5583879731182637E-2"/>
    <n v="-8.6730124790471153E-2"/>
    <x v="2"/>
    <x v="0"/>
    <n v="0"/>
    <x v="2"/>
    <m/>
    <s v=""/>
  </r>
  <r>
    <x v="16"/>
    <s v="NYM"/>
    <x v="13"/>
    <n v="6.12"/>
    <x v="0"/>
    <x v="0"/>
    <n v="-175"/>
    <n v="-0.5714285714285714"/>
    <n v="130"/>
    <n v="1.3"/>
    <n v="0.63636363636363635"/>
    <n v="0.43478260869565216"/>
    <n v="0.57339740139457529"/>
    <n v="0.42660259860542471"/>
    <n v="-6.2966234969061063E-2"/>
    <n v="-8.180010090227452E-3"/>
    <x v="2"/>
    <x v="0"/>
    <n v="0"/>
    <x v="2"/>
    <m/>
    <s v=""/>
  </r>
  <r>
    <x v="16"/>
    <s v="CLE"/>
    <x v="137"/>
    <n v="4.13"/>
    <x v="0"/>
    <x v="1"/>
    <n v="110"/>
    <n v="1.1000000000000001"/>
    <n v="-140"/>
    <n v="-0.7142857142857143"/>
    <n v="0.47619047619047616"/>
    <n v="0.58333333333333337"/>
    <n v="0.39654316254470201"/>
    <n v="0.60345683745529799"/>
    <n v="-7.9647313645774154E-2"/>
    <n v="2.0123504121964619E-2"/>
    <x v="2"/>
    <x v="1"/>
    <n v="0"/>
    <x v="2"/>
    <m/>
    <s v=""/>
  </r>
  <r>
    <x v="16"/>
    <s v="KC"/>
    <x v="103"/>
    <n v="4.3899999999999997"/>
    <x v="0"/>
    <x v="1"/>
    <n v="130"/>
    <n v="1.3"/>
    <n v="-170"/>
    <n v="-0.58823529411764708"/>
    <n v="0.43478260869565216"/>
    <n v="0.62962962962962965"/>
    <n v="0.44689796592101594"/>
    <n v="0.55310203407898406"/>
    <n v="1.2115357225363776E-2"/>
    <n v="-7.6527595550645588E-2"/>
    <x v="2"/>
    <x v="0"/>
    <n v="0"/>
    <x v="2"/>
    <m/>
    <s v=""/>
  </r>
  <r>
    <x v="16"/>
    <s v="COL"/>
    <x v="19"/>
    <n v="3.2"/>
    <x v="1"/>
    <x v="6"/>
    <n v="-186"/>
    <n v="-0.5376344086021505"/>
    <n v="140"/>
    <n v="1.4"/>
    <n v="0.65034965034965031"/>
    <n v="0.41666666666666669"/>
    <n v="0.6200962589216269"/>
    <n v="0.3799037410783731"/>
    <n v="-3.0253391428023413E-2"/>
    <n v="-3.6762925588293582E-2"/>
    <x v="2"/>
    <x v="0"/>
    <n v="0"/>
    <x v="2"/>
    <m/>
    <s v=""/>
  </r>
  <r>
    <x v="16"/>
    <s v="ARI"/>
    <x v="124"/>
    <n v="3.73"/>
    <x v="0"/>
    <x v="2"/>
    <n v="-150"/>
    <n v="-0.66666666666666663"/>
    <n v="118"/>
    <n v="1.18"/>
    <n v="0.6"/>
    <n v="0.45871559633027525"/>
    <n v="0.5120904198181212"/>
    <n v="0.4879095801818788"/>
    <n v="-8.7909580181878777E-2"/>
    <n v="2.9193983851603544E-2"/>
    <x v="2"/>
    <x v="1"/>
    <n v="0"/>
    <x v="2"/>
    <m/>
    <s v=""/>
  </r>
  <r>
    <x v="16"/>
    <s v="MIN"/>
    <x v="6"/>
    <n v="6.24"/>
    <x v="0"/>
    <x v="0"/>
    <n v="126"/>
    <n v="1.26"/>
    <n v="-160"/>
    <n v="-0.625"/>
    <n v="0.44247787610619471"/>
    <n v="0.61538461538461542"/>
    <n v="0.59206024692677406"/>
    <n v="0.40793975307322594"/>
    <n v="0.14958237082057935"/>
    <n v="-0.20744486231138948"/>
    <x v="1"/>
    <x v="1"/>
    <n v="15"/>
    <x v="1"/>
    <n v="18.899999999999999"/>
    <n v="18.899999999999999"/>
  </r>
  <r>
    <x v="16"/>
    <s v="HOU"/>
    <x v="126"/>
    <n v="7.28"/>
    <x v="0"/>
    <x v="5"/>
    <n v="-108"/>
    <n v="-0.92592592592592582"/>
    <n v="-118"/>
    <n v="-0.84745762711864414"/>
    <n v="0.51923076923076927"/>
    <n v="0.54128440366972475"/>
    <n v="0.44293071023003017"/>
    <n v="0.55706928976996983"/>
    <n v="-7.6300059000739107E-2"/>
    <n v="1.5784886100245088E-2"/>
    <x v="2"/>
    <x v="1"/>
    <n v="0"/>
    <x v="2"/>
    <m/>
    <s v=""/>
  </r>
  <r>
    <x v="16"/>
    <s v="LAA"/>
    <x v="93"/>
    <n v="4.01"/>
    <x v="0"/>
    <x v="2"/>
    <n v="-148"/>
    <n v="-0.67567567567567566"/>
    <n v="116"/>
    <n v="1.1599999999999999"/>
    <n v="0.59677419354838712"/>
    <n v="0.46296296296296297"/>
    <n v="0.56848110164388199"/>
    <n v="0.43151889835611795"/>
    <n v="-2.829309190450513E-2"/>
    <n v="-3.1444064606845012E-2"/>
    <x v="2"/>
    <x v="1"/>
    <n v="0"/>
    <x v="2"/>
    <m/>
    <s v=""/>
  </r>
  <r>
    <x v="16"/>
    <s v="OAK"/>
    <x v="45"/>
    <n v="4.67"/>
    <x v="0"/>
    <x v="1"/>
    <n v="100"/>
    <n v="1"/>
    <n v="-130"/>
    <n v="-0.76923076923076916"/>
    <n v="0.5"/>
    <n v="0.56521739130434778"/>
    <n v="0.49983119682653077"/>
    <n v="0.50016880317346923"/>
    <n v="-1.6880317346923412E-4"/>
    <n v="-6.5048588130878549E-2"/>
    <x v="2"/>
    <x v="0"/>
    <n v="0"/>
    <x v="2"/>
    <m/>
    <s v=""/>
  </r>
  <r>
    <x v="16"/>
    <s v="SEA"/>
    <x v="36"/>
    <n v="4.5"/>
    <x v="0"/>
    <x v="1"/>
    <n v="120"/>
    <n v="1.2"/>
    <n v="-165"/>
    <n v="-0.60606060606060608"/>
    <n v="0.45454545454545453"/>
    <n v="0.62264150943396224"/>
    <n v="0.46789642362528472"/>
    <n v="0.53210357637471528"/>
    <n v="1.3350969079830188E-2"/>
    <n v="-9.0537933059246956E-2"/>
    <x v="2"/>
    <x v="0"/>
    <n v="0"/>
    <x v="2"/>
    <m/>
    <s v=""/>
  </r>
  <r>
    <x v="16"/>
    <s v="SD"/>
    <x v="128"/>
    <n v="5.84"/>
    <x v="0"/>
    <x v="3"/>
    <n v="110"/>
    <n v="1.1000000000000001"/>
    <n v="-145"/>
    <n v="-0.68965517241379315"/>
    <n v="0.47619047619047616"/>
    <n v="0.59183673469387754"/>
    <n v="0.368016025959093"/>
    <n v="0.631983974040907"/>
    <n v="-0.10817445023138317"/>
    <n v="4.0147239347029462E-2"/>
    <x v="2"/>
    <x v="0"/>
    <n v="0"/>
    <x v="2"/>
    <m/>
    <s v=""/>
  </r>
  <r>
    <x v="16"/>
    <s v="LAA"/>
    <x v="15"/>
    <n v="5.56"/>
    <x v="0"/>
    <x v="0"/>
    <n v="110"/>
    <n v="1.1000000000000001"/>
    <n v="-140"/>
    <n v="-0.7142857142857143"/>
    <n v="0.47619047619047616"/>
    <n v="0.58333333333333337"/>
    <n v="0.48133634791191404"/>
    <n v="0.51866365208808596"/>
    <n v="5.145871721437878E-3"/>
    <n v="-6.4669681245247412E-2"/>
    <x v="2"/>
    <x v="1"/>
    <n v="0"/>
    <x v="2"/>
    <m/>
    <s v=""/>
  </r>
  <r>
    <x v="16"/>
    <s v="SF"/>
    <x v="127"/>
    <n v="4.58"/>
    <x v="0"/>
    <x v="1"/>
    <n v="100"/>
    <n v="1"/>
    <n v="-135"/>
    <n v="-0.7407407407407407"/>
    <n v="0.5"/>
    <n v="0.57446808510638303"/>
    <n v="0.48301059602590302"/>
    <n v="0.51698940397409698"/>
    <n v="-1.6989403974096984E-2"/>
    <n v="-5.7478681132286047E-2"/>
    <x v="2"/>
    <x v="0"/>
    <n v="0"/>
    <x v="2"/>
    <m/>
    <s v=""/>
  </r>
  <r>
    <x v="16"/>
    <s v="CWS"/>
    <x v="144"/>
    <n v="5.15"/>
    <x v="0"/>
    <x v="0"/>
    <n v="114"/>
    <n v="1.1399999999999999"/>
    <n v="-144"/>
    <n v="-0.69444444444444442"/>
    <n v="0.46728971962616822"/>
    <n v="0.5901639344262295"/>
    <n v="0.41034001431442202"/>
    <n v="0.58965998568557798"/>
    <n v="-5.6949705311746202E-2"/>
    <n v="-5.039487406515164E-4"/>
    <x v="2"/>
    <x v="1"/>
    <n v="0"/>
    <x v="2"/>
    <m/>
    <s v=""/>
  </r>
  <r>
    <x v="17"/>
    <s v="BAL"/>
    <x v="18"/>
    <n v="3.93"/>
    <x v="0"/>
    <x v="2"/>
    <n v="-155"/>
    <n v="-0.64516129032258063"/>
    <n v="115"/>
    <n v="1.1499999999999999"/>
    <n v="0.60784313725490191"/>
    <n v="0.46511627906976744"/>
    <n v="0.55273597957525022"/>
    <n v="0.44726402042474978"/>
    <n v="-5.5107157679651686E-2"/>
    <n v="-1.785225864501766E-2"/>
    <x v="2"/>
    <x v="0"/>
    <n v="0"/>
    <x v="2"/>
    <m/>
    <s v=""/>
  </r>
  <r>
    <x v="17"/>
    <s v="MIN"/>
    <x v="35"/>
    <n v="5.45"/>
    <x v="0"/>
    <x v="1"/>
    <n v="-155"/>
    <n v="-0.64516129032258063"/>
    <n v="120"/>
    <n v="1.2"/>
    <n v="0.60784313725490191"/>
    <n v="0.45454545454545453"/>
    <n v="0.63463813068759634"/>
    <n v="0.36536186931240366"/>
    <n v="2.6794993432694425E-2"/>
    <n v="-8.9183585233050866E-2"/>
    <x v="2"/>
    <x v="0"/>
    <n v="0"/>
    <x v="2"/>
    <m/>
    <s v=""/>
  </r>
  <r>
    <x v="17"/>
    <s v="CWS"/>
    <x v="8"/>
    <n v="6.99"/>
    <x v="0"/>
    <x v="5"/>
    <n v="105"/>
    <n v="1.05"/>
    <n v="-145"/>
    <n v="-0.68965517241379315"/>
    <n v="0.48780487804878048"/>
    <n v="0.59183673469387754"/>
    <n v="0.39979614023043397"/>
    <n v="0.60020385976956603"/>
    <n v="-8.8008737818346505E-2"/>
    <n v="8.3671250756884863E-3"/>
    <x v="2"/>
    <x v="0"/>
    <n v="0"/>
    <x v="2"/>
    <m/>
    <s v=""/>
  </r>
  <r>
    <x v="17"/>
    <s v="SF"/>
    <x v="9"/>
    <n v="5.4"/>
    <x v="0"/>
    <x v="0"/>
    <n v="120"/>
    <n v="1.2"/>
    <n v="-152"/>
    <n v="-0.65789473684210531"/>
    <n v="0.45454545454545453"/>
    <n v="0.60317460317460314"/>
    <n v="0.45386789564180074"/>
    <n v="0.54613210435819926"/>
    <n v="-6.7755890365378546E-4"/>
    <n v="-5.7042498816403886E-2"/>
    <x v="2"/>
    <x v="1"/>
    <n v="0"/>
    <x v="2"/>
    <m/>
    <s v=""/>
  </r>
  <r>
    <x v="17"/>
    <s v="PHI"/>
    <x v="29"/>
    <n v="5.03"/>
    <x v="0"/>
    <x v="1"/>
    <n v="-115"/>
    <n v="-0.86956521739130443"/>
    <n v="-115"/>
    <n v="-0.86956521739130443"/>
    <n v="0.53488372093023251"/>
    <n v="0.53488372093023251"/>
    <n v="0.56475485011053694"/>
    <n v="0.43524514988946306"/>
    <n v="2.9871129180304434E-2"/>
    <n v="-9.9638571040769452E-2"/>
    <x v="2"/>
    <x v="0"/>
    <n v="0"/>
    <x v="2"/>
    <m/>
    <s v=""/>
  </r>
  <r>
    <x v="17"/>
    <s v="STL"/>
    <x v="2"/>
    <n v="3.96"/>
    <x v="0"/>
    <x v="2"/>
    <n v="-166"/>
    <n v="-0.60240963855421692"/>
    <n v="130"/>
    <n v="1.3"/>
    <n v="0.62406015037593987"/>
    <n v="0.43478260869565216"/>
    <n v="0.55867639874621566"/>
    <n v="0.44132360125378434"/>
    <n v="-6.5383751629724207E-2"/>
    <n v="6.5409925581321748E-3"/>
    <x v="2"/>
    <x v="1"/>
    <n v="0"/>
    <x v="2"/>
    <m/>
    <s v=""/>
  </r>
  <r>
    <x v="17"/>
    <s v="MIL"/>
    <x v="65"/>
    <n v="5.0199999999999996"/>
    <x v="0"/>
    <x v="0"/>
    <n v="100"/>
    <n v="1"/>
    <n v="-130"/>
    <n v="-0.76923076923076916"/>
    <n v="0.5"/>
    <n v="0.56521739130434778"/>
    <n v="0.38754864586491278"/>
    <n v="0.61245135413508722"/>
    <n v="-0.11245135413508722"/>
    <n v="4.723396283073944E-2"/>
    <x v="2"/>
    <x v="0"/>
    <n v="0"/>
    <x v="2"/>
    <m/>
    <s v=""/>
  </r>
  <r>
    <x v="17"/>
    <s v="ATL"/>
    <x v="37"/>
    <n v="7.01"/>
    <x v="0"/>
    <x v="3"/>
    <n v="-130"/>
    <n v="-0.76923076923076916"/>
    <n v="100"/>
    <n v="1"/>
    <n v="0.56521739130434778"/>
    <n v="0.5"/>
    <n v="0.55177790511366309"/>
    <n v="0.44822209488633691"/>
    <n v="-1.3439486190684691E-2"/>
    <n v="-5.1777905113663092E-2"/>
    <x v="2"/>
    <x v="0"/>
    <n v="0"/>
    <x v="2"/>
    <m/>
    <s v=""/>
  </r>
  <r>
    <x v="17"/>
    <s v="CIN"/>
    <x v="20"/>
    <n v="6.34"/>
    <x v="0"/>
    <x v="3"/>
    <n v="-110"/>
    <n v="-0.90909090909090906"/>
    <n v="-125"/>
    <n v="-0.8"/>
    <n v="0.52380952380952384"/>
    <n v="0.55555555555555558"/>
    <n v="0.44813900207568502"/>
    <n v="0.55186099792431498"/>
    <n v="-7.5670521733838814E-2"/>
    <n v="-3.6945576312406025E-3"/>
    <x v="2"/>
    <x v="0"/>
    <n v="0"/>
    <x v="2"/>
    <m/>
    <s v=""/>
  </r>
  <r>
    <x v="17"/>
    <s v="HOU"/>
    <x v="16"/>
    <n v="5.62"/>
    <x v="0"/>
    <x v="0"/>
    <n v="-126"/>
    <n v="-0.79365079365079361"/>
    <n v="-102"/>
    <n v="-0.98039215686274506"/>
    <n v="0.55752212389380529"/>
    <n v="0.50495049504950495"/>
    <n v="0.49152961002255469"/>
    <n v="0.50847038997744531"/>
    <n v="-6.5992513871250602E-2"/>
    <n v="3.5198949279403591E-3"/>
    <x v="2"/>
    <x v="1"/>
    <n v="0"/>
    <x v="2"/>
    <m/>
    <s v=""/>
  </r>
  <r>
    <x v="17"/>
    <s v="LAA"/>
    <x v="122"/>
    <n v="4.7699999999999996"/>
    <x v="0"/>
    <x v="1"/>
    <n v="-106"/>
    <n v="-0.94339622641509424"/>
    <n v="-122"/>
    <n v="-0.81967213114754101"/>
    <n v="0.5145631067961165"/>
    <n v="0.5495495495495496"/>
    <n v="0.51826684950454271"/>
    <n v="0.48173315049545729"/>
    <n v="3.7037427084262164E-3"/>
    <n v="-6.7816399054092313E-2"/>
    <x v="2"/>
    <x v="1"/>
    <n v="0"/>
    <x v="2"/>
    <m/>
    <s v=""/>
  </r>
  <r>
    <x v="17"/>
    <s v="SEA"/>
    <x v="70"/>
    <n v="5"/>
    <x v="0"/>
    <x v="0"/>
    <n v="-102"/>
    <n v="-0.98039215686274506"/>
    <n v="-124"/>
    <n v="-0.80645161290322587"/>
    <n v="0.50495049504950495"/>
    <n v="0.5535714285714286"/>
    <n v="0.38403934516693694"/>
    <n v="0.61596065483306306"/>
    <n v="-0.12091114988256801"/>
    <n v="6.2389226261634456E-2"/>
    <x v="0"/>
    <x v="1"/>
    <n v="18.600000000000001"/>
    <x v="0"/>
    <n v="-18.600000000000001"/>
    <n v="-18.600000000000001"/>
  </r>
  <r>
    <x v="17"/>
    <s v="OAK"/>
    <x v="55"/>
    <n v="4.5"/>
    <x v="0"/>
    <x v="2"/>
    <n v="-160"/>
    <n v="-0.625"/>
    <n v="120"/>
    <n v="1.2"/>
    <n v="0.61538461538461542"/>
    <n v="0.45454545454545453"/>
    <n v="0.65770404416540895"/>
    <n v="0.34229595583459105"/>
    <n v="4.2319428780793533E-2"/>
    <n v="-0.11224949871086348"/>
    <x v="2"/>
    <x v="0"/>
    <n v="0"/>
    <x v="2"/>
    <m/>
    <s v=""/>
  </r>
  <r>
    <x v="17"/>
    <s v="DET"/>
    <x v="68"/>
    <n v="3.66"/>
    <x v="0"/>
    <x v="2"/>
    <n v="114"/>
    <n v="1.1399999999999999"/>
    <n v="-144"/>
    <n v="-0.69444444444444442"/>
    <n v="0.46728971962616822"/>
    <n v="0.5901639344262295"/>
    <n v="0.49746677399544037"/>
    <n v="0.50253322600455963"/>
    <n v="3.0177054369272149E-2"/>
    <n v="-8.7630708421669867E-2"/>
    <x v="2"/>
    <x v="1"/>
    <n v="0"/>
    <x v="2"/>
    <m/>
    <s v=""/>
  </r>
  <r>
    <x v="17"/>
    <s v="KC"/>
    <x v="7"/>
    <n v="4.49"/>
    <x v="0"/>
    <x v="2"/>
    <n v="-155"/>
    <n v="-0.64516129032258063"/>
    <n v="115"/>
    <n v="1.1499999999999999"/>
    <n v="0.60784313725490191"/>
    <n v="0.46511627906976744"/>
    <n v="0.65601405440534433"/>
    <n v="0.34398594559465573"/>
    <n v="4.8170917150442416E-2"/>
    <n v="-0.12113033347511171"/>
    <x v="2"/>
    <x v="0"/>
    <n v="0"/>
    <x v="2"/>
    <m/>
    <s v=""/>
  </r>
  <r>
    <x v="17"/>
    <s v="TEX"/>
    <x v="67"/>
    <n v="4.47"/>
    <x v="0"/>
    <x v="1"/>
    <n v="100"/>
    <n v="1"/>
    <n v="-135"/>
    <n v="-0.7407407407407407"/>
    <n v="0.5"/>
    <n v="0.57446808510638303"/>
    <n v="0.46219286377625068"/>
    <n v="0.53780713622374932"/>
    <n v="-3.7807136223749316E-2"/>
    <n v="-3.6660948882633715E-2"/>
    <x v="2"/>
    <x v="0"/>
    <n v="0"/>
    <x v="2"/>
    <m/>
    <s v=""/>
  </r>
  <r>
    <x v="17"/>
    <s v="BOS"/>
    <x v="46"/>
    <n v="4.53"/>
    <x v="0"/>
    <x v="2"/>
    <n v="-120"/>
    <n v="-0.83333333333333337"/>
    <n v="-110"/>
    <n v="-0.90909090909090906"/>
    <n v="0.54545454545454541"/>
    <n v="0.52380952380952384"/>
    <n v="0.66274024591318303"/>
    <n v="0.33725975408681697"/>
    <n v="0.11728570045863762"/>
    <n v="-0.18654976972270687"/>
    <x v="1"/>
    <x v="0"/>
    <n v="18"/>
    <x v="1"/>
    <n v="15"/>
    <n v="15"/>
  </r>
  <r>
    <x v="17"/>
    <s v="SD"/>
    <x v="135"/>
    <n v="5.66"/>
    <x v="0"/>
    <x v="0"/>
    <n v="-170"/>
    <n v="-0.58823529411764708"/>
    <n v="125"/>
    <n v="1.25"/>
    <n v="0.62962962962962965"/>
    <n v="0.44444444444444442"/>
    <n v="0.49828809276358155"/>
    <n v="0.50171190723641845"/>
    <n v="-0.1313415368660481"/>
    <n v="5.7267462791974033E-2"/>
    <x v="0"/>
    <x v="0"/>
    <n v="15"/>
    <x v="0"/>
    <n v="-15"/>
    <n v="-15"/>
  </r>
  <r>
    <x v="17"/>
    <s v="LAD"/>
    <x v="53"/>
    <n v="4.38"/>
    <x v="0"/>
    <x v="1"/>
    <n v="108"/>
    <n v="1.08"/>
    <n v="-138"/>
    <n v="-0.7246376811594204"/>
    <n v="0.48076923076923078"/>
    <n v="0.57983193277310929"/>
    <n v="0.44497803552889126"/>
    <n v="0.55502196447110874"/>
    <n v="-3.5791195240339524E-2"/>
    <n v="-2.4809968302000551E-2"/>
    <x v="2"/>
    <x v="1"/>
    <n v="0"/>
    <x v="2"/>
    <m/>
    <s v=""/>
  </r>
  <r>
    <x v="17"/>
    <s v="COL"/>
    <x v="50"/>
    <n v="3.2"/>
    <x v="0"/>
    <x v="2"/>
    <n v="120"/>
    <n v="1.2"/>
    <n v="-165"/>
    <n v="-0.60606060606060608"/>
    <n v="0.45454545454545453"/>
    <n v="0.62264150943396224"/>
    <n v="0.39748027559444288"/>
    <n v="0.60251972440555712"/>
    <n v="-5.7065178951011652E-2"/>
    <n v="-2.0121785028405115E-2"/>
    <x v="2"/>
    <x v="0"/>
    <n v="0"/>
    <x v="2"/>
    <m/>
    <s v=""/>
  </r>
  <r>
    <x v="18"/>
    <s v="KC"/>
    <x v="131"/>
    <n v="4.9800000000000004"/>
    <x v="0"/>
    <x v="1"/>
    <n v="-135"/>
    <n v="-0.7407407407407407"/>
    <n v="100"/>
    <n v="1"/>
    <n v="0.57446808510638303"/>
    <n v="0.5"/>
    <n v="0.5559903770974568"/>
    <n v="0.4440096229025432"/>
    <n v="-1.847770800892623E-2"/>
    <n v="-5.59903770974568E-2"/>
    <x v="2"/>
    <x v="0"/>
    <n v="0"/>
    <x v="2"/>
    <m/>
    <s v=""/>
  </r>
  <r>
    <x v="18"/>
    <s v="DET"/>
    <x v="84"/>
    <n v="5.88"/>
    <x v="0"/>
    <x v="0"/>
    <n v="116"/>
    <n v="1.1599999999999999"/>
    <n v="-148"/>
    <n v="-0.67567567567567566"/>
    <n v="0.46296296296296297"/>
    <n v="0.59677419354838712"/>
    <n v="0.53485812865598126"/>
    <n v="0.46514187134401874"/>
    <n v="7.1895165693018293E-2"/>
    <n v="-0.13163232220436838"/>
    <x v="1"/>
    <x v="1"/>
    <n v="15"/>
    <x v="0"/>
    <n v="-15"/>
    <n v="-15"/>
  </r>
  <r>
    <x v="18"/>
    <s v="MIL"/>
    <x v="146"/>
    <n v="6.56"/>
    <x v="0"/>
    <x v="3"/>
    <n v="-160"/>
    <n v="-0.625"/>
    <n v="120"/>
    <n v="1.2"/>
    <n v="0.61538461538461542"/>
    <n v="0.45454545454545453"/>
    <n v="0.48290278340270243"/>
    <n v="0.51709721659729757"/>
    <n v="-0.13248183198191299"/>
    <n v="6.2551762051843041E-2"/>
    <x v="0"/>
    <x v="0"/>
    <n v="15"/>
    <x v="0"/>
    <n v="-15"/>
    <n v="-15"/>
  </r>
  <r>
    <x v="18"/>
    <s v="PIT"/>
    <x v="78"/>
    <n v="3.87"/>
    <x v="0"/>
    <x v="2"/>
    <n v="100"/>
    <n v="1"/>
    <n v="-130"/>
    <n v="-0.76923076923076916"/>
    <n v="0.5"/>
    <n v="0.56521739130434778"/>
    <n v="0.54072893946325373"/>
    <n v="0.45927106053674627"/>
    <n v="4.0728939463253733E-2"/>
    <n v="-0.10594633076760152"/>
    <x v="2"/>
    <x v="0"/>
    <n v="0"/>
    <x v="2"/>
    <m/>
    <s v=""/>
  </r>
  <r>
    <x v="18"/>
    <s v="MIA"/>
    <x v="139"/>
    <n v="4.79"/>
    <x v="0"/>
    <x v="1"/>
    <n v="-140"/>
    <n v="-0.7142857142857143"/>
    <n v="100"/>
    <n v="1"/>
    <n v="0.58333333333333337"/>
    <n v="0.5"/>
    <n v="0.52191944553216074"/>
    <n v="0.47808055446783926"/>
    <n v="-6.1413887801172629E-2"/>
    <n v="-2.1919445532160742E-2"/>
    <x v="2"/>
    <x v="0"/>
    <n v="0"/>
    <x v="2"/>
    <m/>
    <s v=""/>
  </r>
  <r>
    <x v="18"/>
    <s v="WSH"/>
    <x v="38"/>
    <n v="4.63"/>
    <x v="0"/>
    <x v="1"/>
    <n v="110"/>
    <n v="1.1000000000000001"/>
    <n v="-145"/>
    <n v="-0.68965517241379315"/>
    <n v="0.47619047619047616"/>
    <n v="0.59183673469387754"/>
    <n v="0.49238067948418562"/>
    <n v="0.50761932051581438"/>
    <n v="1.619020329370946E-2"/>
    <n v="-8.4217414178063166E-2"/>
    <x v="2"/>
    <x v="0"/>
    <n v="0"/>
    <x v="2"/>
    <m/>
    <s v=""/>
  </r>
  <r>
    <x v="18"/>
    <s v="TOR"/>
    <x v="80"/>
    <n v="4.01"/>
    <x v="0"/>
    <x v="2"/>
    <n v="102"/>
    <n v="1.02"/>
    <n v="-128"/>
    <n v="-0.78125"/>
    <n v="0.49504950495049505"/>
    <n v="0.56140350877192979"/>
    <n v="0.56848110164388199"/>
    <n v="0.43151889835611795"/>
    <n v="7.3431596693386947E-2"/>
    <n v="-0.12988461041581184"/>
    <x v="1"/>
    <x v="1"/>
    <n v="15"/>
    <x v="0"/>
    <n v="-15"/>
    <n v="-15"/>
  </r>
  <r>
    <x v="18"/>
    <s v="NYY"/>
    <x v="79"/>
    <n v="4.62"/>
    <x v="0"/>
    <x v="1"/>
    <n v="-128"/>
    <n v="-0.78125"/>
    <n v="102"/>
    <n v="1.02"/>
    <n v="0.56140350877192979"/>
    <n v="0.49504950495049505"/>
    <n v="0.49051161871273363"/>
    <n v="0.50948838128726637"/>
    <n v="-7.0891890059196161E-2"/>
    <n v="1.4438876336771322E-2"/>
    <x v="2"/>
    <x v="1"/>
    <n v="0"/>
    <x v="2"/>
    <m/>
    <s v=""/>
  </r>
  <r>
    <x v="18"/>
    <s v="CLE"/>
    <x v="60"/>
    <n v="5.12"/>
    <x v="0"/>
    <x v="0"/>
    <n v="120"/>
    <n v="1.2"/>
    <n v="-152"/>
    <n v="-0.65789473684210531"/>
    <n v="0.45454545454545453"/>
    <n v="0.60317460317460314"/>
    <n v="0.40508544643348654"/>
    <n v="0.59491455356651346"/>
    <n v="-4.946000811196799E-2"/>
    <n v="-8.2600496080896813E-3"/>
    <x v="2"/>
    <x v="1"/>
    <n v="0"/>
    <x v="2"/>
    <m/>
    <s v=""/>
  </r>
  <r>
    <x v="18"/>
    <s v="NYM"/>
    <x v="138"/>
    <n v="5.29"/>
    <x v="0"/>
    <x v="0"/>
    <n v="108"/>
    <n v="1.08"/>
    <n v="-138"/>
    <n v="-0.7246376811594204"/>
    <n v="0.48076923076923078"/>
    <n v="0.57983193277310929"/>
    <n v="0.43478656873180221"/>
    <n v="0.56521343126819779"/>
    <n v="-4.5982662037428568E-2"/>
    <n v="-1.4618501504911507E-2"/>
    <x v="2"/>
    <x v="1"/>
    <n v="0"/>
    <x v="2"/>
    <m/>
    <s v=""/>
  </r>
  <r>
    <x v="18"/>
    <s v="TEX"/>
    <x v="83"/>
    <n v="4.76"/>
    <x v="0"/>
    <x v="1"/>
    <n v="-180"/>
    <n v="-0.55555555555555558"/>
    <n v="135"/>
    <n v="1.35"/>
    <n v="0.6428571428571429"/>
    <n v="0.42553191489361702"/>
    <n v="0.51643610853842692"/>
    <n v="0.48356389146157308"/>
    <n v="-0.12642103431871599"/>
    <n v="5.8031976567956056E-2"/>
    <x v="0"/>
    <x v="0"/>
    <n v="10"/>
    <x v="0"/>
    <n v="-10"/>
    <n v="-10"/>
  </r>
  <r>
    <x v="18"/>
    <s v="ATL"/>
    <x v="73"/>
    <n v="6.01"/>
    <x v="0"/>
    <x v="3"/>
    <n v="125"/>
    <n v="1.25"/>
    <n v="-165"/>
    <n v="-0.60606060606060608"/>
    <n v="0.44444444444444442"/>
    <n v="0.62264150943396224"/>
    <n v="0.39530344453986022"/>
    <n v="0.60469655546013978"/>
    <n v="-4.9140999904584204E-2"/>
    <n v="-1.7944953973822453E-2"/>
    <x v="2"/>
    <x v="0"/>
    <n v="0"/>
    <x v="2"/>
    <m/>
    <s v=""/>
  </r>
  <r>
    <x v="18"/>
    <s v="PHI"/>
    <x v="63"/>
    <n v="6.33"/>
    <x v="0"/>
    <x v="3"/>
    <n v="-110"/>
    <n v="-0.90909090909090906"/>
    <n v="-120"/>
    <n v="-0.83333333333333337"/>
    <n v="0.52380952380952384"/>
    <n v="0.54545454545454541"/>
    <n v="0.44654719140908705"/>
    <n v="0.55345280859091295"/>
    <n v="-7.7262332400436784E-2"/>
    <n v="7.9982631363675338E-3"/>
    <x v="2"/>
    <x v="0"/>
    <n v="0"/>
    <x v="2"/>
    <m/>
    <s v=""/>
  </r>
  <r>
    <x v="18"/>
    <s v="STL"/>
    <x v="81"/>
    <n v="4.84"/>
    <x v="0"/>
    <x v="1"/>
    <n v="-150"/>
    <n v="-0.66666666666666663"/>
    <n v="115"/>
    <n v="1.1499999999999999"/>
    <n v="0.6"/>
    <n v="0.46511627906976744"/>
    <n v="0.53099784918712889"/>
    <n v="0.46900215081287111"/>
    <n v="-6.9002150812871088E-2"/>
    <n v="3.8858717431036749E-3"/>
    <x v="2"/>
    <x v="0"/>
    <n v="0"/>
    <x v="2"/>
    <m/>
    <s v=""/>
  </r>
  <r>
    <x v="19"/>
    <s v="WSH"/>
    <x v="64"/>
    <n v="4.37"/>
    <x v="0"/>
    <x v="0"/>
    <n v="-110"/>
    <n v="-0.90909090909090906"/>
    <n v="-120"/>
    <n v="-0.83333333333333337"/>
    <n v="0.52380952380952384"/>
    <n v="0.54545454545454541"/>
    <n v="0.27503718444366543"/>
    <n v="0.72496281555633457"/>
    <n v="-0.24877233936585841"/>
    <n v="0.17950827010178916"/>
    <x v="0"/>
    <x v="0"/>
    <n v="18"/>
    <x v="1"/>
    <n v="15"/>
    <n v="15"/>
  </r>
  <r>
    <x v="19"/>
    <s v="TEX"/>
    <x v="24"/>
    <n v="4.67"/>
    <x v="0"/>
    <x v="2"/>
    <n v="-156"/>
    <n v="-0.64102564102564097"/>
    <n v="122"/>
    <n v="1.22"/>
    <n v="0.609375"/>
    <n v="0.45045045045045046"/>
    <n v="0.68556931882065952"/>
    <n v="0.31443068117934053"/>
    <n v="7.6194318820659523E-2"/>
    <n v="-0.13601976927110992"/>
    <x v="1"/>
    <x v="1"/>
    <n v="23.400000000000002"/>
    <x v="1"/>
    <n v="15"/>
    <n v="15"/>
  </r>
  <r>
    <x v="19"/>
    <s v="CLE"/>
    <x v="91"/>
    <n v="4.8899999999999997"/>
    <x v="0"/>
    <x v="1"/>
    <n v="100"/>
    <n v="1"/>
    <n v="-130"/>
    <n v="-0.76923076923076916"/>
    <n v="0.5"/>
    <n v="0.56521739130434778"/>
    <n v="0.53999782352477566"/>
    <n v="0.46000217647522434"/>
    <n v="3.9997823524775655E-2"/>
    <n v="-0.10521521482912344"/>
    <x v="2"/>
    <x v="0"/>
    <n v="0"/>
    <x v="2"/>
    <m/>
    <s v=""/>
  </r>
  <r>
    <x v="19"/>
    <s v="CHC"/>
    <x v="95"/>
    <n v="5.07"/>
    <x v="0"/>
    <x v="0"/>
    <n v="110"/>
    <n v="1.1000000000000001"/>
    <n v="-140"/>
    <n v="-0.7142857142857143"/>
    <n v="0.47619047619047616"/>
    <n v="0.58333333333333337"/>
    <n v="0.39632006909047024"/>
    <n v="0.60367993090952976"/>
    <n v="-7.9870407100005925E-2"/>
    <n v="2.034659757619639E-2"/>
    <x v="2"/>
    <x v="1"/>
    <n v="0"/>
    <x v="2"/>
    <m/>
    <s v=""/>
  </r>
  <r>
    <x v="19"/>
    <s v="MIL"/>
    <x v="75"/>
    <n v="5.68"/>
    <x v="0"/>
    <x v="0"/>
    <n v="-106"/>
    <n v="-0.94339622641509424"/>
    <n v="-120"/>
    <n v="-0.83333333333333337"/>
    <n v="0.5145631067961165"/>
    <n v="0.54545454545454541"/>
    <n v="0.50165563698177129"/>
    <n v="0.49834436301822871"/>
    <n v="-1.2907469814345207E-2"/>
    <n v="-4.7110182436316705E-2"/>
    <x v="2"/>
    <x v="1"/>
    <n v="0"/>
    <x v="2"/>
    <m/>
    <s v=""/>
  </r>
  <r>
    <x v="19"/>
    <s v="KC"/>
    <x v="34"/>
    <n v="3.97"/>
    <x v="0"/>
    <x v="2"/>
    <n v="-115"/>
    <n v="-0.86956521739130443"/>
    <n v="-115"/>
    <n v="-0.86956521739130443"/>
    <n v="0.53488372093023251"/>
    <n v="0.53488372093023251"/>
    <n v="0.56064700776335252"/>
    <n v="0.43935299223664748"/>
    <n v="2.5763286833120014E-2"/>
    <n v="-9.5530728693585032E-2"/>
    <x v="2"/>
    <x v="0"/>
    <n v="0"/>
    <x v="2"/>
    <m/>
    <s v=""/>
  </r>
  <r>
    <x v="19"/>
    <s v="HOU"/>
    <x v="150"/>
    <n v="4.01"/>
    <x v="0"/>
    <x v="2"/>
    <n v="-145"/>
    <n v="-0.68965517241379315"/>
    <n v="110"/>
    <n v="1.1000000000000001"/>
    <n v="0.59183673469387754"/>
    <n v="0.47619047619047616"/>
    <n v="0.56848110164388199"/>
    <n v="0.43151889835611795"/>
    <n v="-2.335563304999555E-2"/>
    <n v="-4.4671577834358212E-2"/>
    <x v="2"/>
    <x v="0"/>
    <n v="0"/>
    <x v="2"/>
    <m/>
    <s v=""/>
  </r>
  <r>
    <x v="19"/>
    <s v="SF"/>
    <x v="77"/>
    <n v="6.54"/>
    <x v="0"/>
    <x v="5"/>
    <n v="-104"/>
    <n v="-0.96153846153846145"/>
    <n v="-122"/>
    <n v="-0.81967213114754101"/>
    <n v="0.50980392156862742"/>
    <n v="0.5495495495495496"/>
    <n v="0.33310033620967294"/>
    <n v="0.66689966379032706"/>
    <n v="-0.17670358535895447"/>
    <n v="0.11735011424077746"/>
    <x v="0"/>
    <x v="1"/>
    <n v="24.4"/>
    <x v="1"/>
    <n v="20"/>
    <n v="20"/>
  </r>
  <r>
    <x v="19"/>
    <s v="ARI"/>
    <x v="90"/>
    <n v="4.0999999999999996"/>
    <x v="0"/>
    <x v="1"/>
    <n v="-106"/>
    <n v="-0.94339622641509424"/>
    <n v="-118"/>
    <n v="-0.84745762711864414"/>
    <n v="0.5145631067961165"/>
    <n v="0.54128440366972475"/>
    <n v="0.39069170923859864"/>
    <n v="0.60930829076140136"/>
    <n v="-0.12387139755751786"/>
    <n v="6.8023887091676616E-2"/>
    <x v="0"/>
    <x v="1"/>
    <n v="17.7"/>
    <x v="1"/>
    <n v="15"/>
    <n v="15"/>
  </r>
  <r>
    <x v="19"/>
    <s v="CIN"/>
    <x v="76"/>
    <n v="5.44"/>
    <x v="0"/>
    <x v="0"/>
    <n v="-105"/>
    <n v="-0.95238095238095233"/>
    <n v="-130"/>
    <n v="-0.76923076923076916"/>
    <n v="0.51219512195121952"/>
    <n v="0.56521739130434778"/>
    <n v="0.46077020359681842"/>
    <n v="0.53922979640318158"/>
    <n v="-5.1424918354401106E-2"/>
    <n v="-2.59875949011662E-2"/>
    <x v="2"/>
    <x v="0"/>
    <n v="0"/>
    <x v="2"/>
    <m/>
    <s v=""/>
  </r>
  <r>
    <x v="19"/>
    <s v="NYM"/>
    <x v="106"/>
    <n v="4.29"/>
    <x v="0"/>
    <x v="1"/>
    <n v="-128"/>
    <n v="-0.78125"/>
    <n v="100"/>
    <n v="1"/>
    <n v="0.56140350877192979"/>
    <n v="0.5"/>
    <n v="0.42762838338599063"/>
    <n v="0.57237161661400937"/>
    <n v="-0.13377512538593916"/>
    <n v="7.2371616614009371E-2"/>
    <x v="0"/>
    <x v="1"/>
    <n v="15"/>
    <x v="0"/>
    <n v="-15"/>
    <n v="-15"/>
  </r>
  <r>
    <x v="19"/>
    <s v="SEA"/>
    <x v="143"/>
    <n v="4.12"/>
    <x v="0"/>
    <x v="2"/>
    <n v="100"/>
    <n v="1"/>
    <n v="-135"/>
    <n v="-0.7407407407407407"/>
    <n v="0.5"/>
    <n v="0.57446808510638303"/>
    <n v="0.58961556807100846"/>
    <n v="0.41038443192899154"/>
    <n v="8.9615568071008456E-2"/>
    <n v="-0.16408365317739149"/>
    <x v="1"/>
    <x v="0"/>
    <n v="20"/>
    <x v="1"/>
    <n v="20"/>
    <n v="20"/>
  </r>
  <r>
    <x v="19"/>
    <s v="SD"/>
    <x v="10"/>
    <n v="6.41"/>
    <x v="0"/>
    <x v="3"/>
    <n v="104"/>
    <n v="1.04"/>
    <n v="-132"/>
    <n v="-0.75757575757575757"/>
    <n v="0.49019607843137253"/>
    <n v="0.56896551724137934"/>
    <n v="0.45925648759011439"/>
    <n v="0.54074351240988561"/>
    <n v="-3.0939590841258136E-2"/>
    <n v="-2.822200483149373E-2"/>
    <x v="2"/>
    <x v="1"/>
    <n v="0"/>
    <x v="2"/>
    <m/>
    <s v=""/>
  </r>
  <r>
    <x v="19"/>
    <s v="STL"/>
    <x v="117"/>
    <n v="3.79"/>
    <x v="0"/>
    <x v="2"/>
    <n v="105"/>
    <n v="1.05"/>
    <n v="-140"/>
    <n v="-0.7142857142857143"/>
    <n v="0.48780487804878048"/>
    <n v="0.58333333333333337"/>
    <n v="0.52446712711771637"/>
    <n v="0.47553287288228363"/>
    <n v="3.6662249068935893E-2"/>
    <n v="-0.10780046045104974"/>
    <x v="2"/>
    <x v="0"/>
    <n v="0"/>
    <x v="2"/>
    <m/>
    <s v=""/>
  </r>
  <r>
    <x v="19"/>
    <s v="ATL"/>
    <x v="96"/>
    <n v="5.34"/>
    <x v="0"/>
    <x v="0"/>
    <n v="128"/>
    <n v="1.28"/>
    <n v="-164"/>
    <n v="-0.6097560975609756"/>
    <n v="0.43859649122807015"/>
    <n v="0.62121212121212122"/>
    <n v="0.44347661488534151"/>
    <n v="0.55652338511465849"/>
    <n v="4.8801236572713624E-3"/>
    <n v="-6.4688736097462729E-2"/>
    <x v="2"/>
    <x v="1"/>
    <n v="0"/>
    <x v="2"/>
    <m/>
    <s v=""/>
  </r>
  <r>
    <x v="19"/>
    <s v="MIN"/>
    <x v="121"/>
    <n v="4.24"/>
    <x v="0"/>
    <x v="2"/>
    <n v="120"/>
    <n v="1.2"/>
    <n v="-160"/>
    <n v="-0.625"/>
    <n v="0.45454545454545453"/>
    <n v="0.61538461538461542"/>
    <n v="0.61196075151214924"/>
    <n v="0.38803924848785082"/>
    <n v="0.15741529696669471"/>
    <n v="-0.2273453668967646"/>
    <x v="1"/>
    <x v="0"/>
    <n v="20"/>
    <x v="1"/>
    <n v="24"/>
    <n v="24"/>
  </r>
  <r>
    <x v="19"/>
    <s v="CWS"/>
    <x v="107"/>
    <n v="4.33"/>
    <x v="0"/>
    <x v="1"/>
    <n v="120"/>
    <n v="1.2"/>
    <n v="-160"/>
    <n v="-0.625"/>
    <n v="0.45454545454545453"/>
    <n v="0.61538461538461542"/>
    <n v="0.43535416679414052"/>
    <n v="0.56464583320585948"/>
    <n v="-1.9191287751314012E-2"/>
    <n v="-5.0738782178755937E-2"/>
    <x v="2"/>
    <x v="0"/>
    <n v="0"/>
    <x v="2"/>
    <m/>
    <s v=""/>
  </r>
  <r>
    <x v="19"/>
    <s v="TOR"/>
    <x v="98"/>
    <n v="5.97"/>
    <x v="0"/>
    <x v="3"/>
    <n v="122"/>
    <n v="1.22"/>
    <n v="-156"/>
    <n v="-0.64102564102564097"/>
    <n v="0.45045045045045046"/>
    <n v="0.609375"/>
    <n v="0.38887864412267437"/>
    <n v="0.61112135587732563"/>
    <n v="-6.1571806327776091E-2"/>
    <n v="1.7463558773256338E-3"/>
    <x v="2"/>
    <x v="1"/>
    <n v="0"/>
    <x v="2"/>
    <m/>
    <s v=""/>
  </r>
  <r>
    <x v="19"/>
    <s v="OAK"/>
    <x v="104"/>
    <n v="3.43"/>
    <x v="0"/>
    <x v="2"/>
    <n v="-146"/>
    <n v="-0.68493150684931503"/>
    <n v="114"/>
    <n v="1.1399999999999999"/>
    <n v="0.5934959349593496"/>
    <n v="0.46728971962616822"/>
    <n v="0.44818964597940691"/>
    <n v="0.55181035402059309"/>
    <n v="-0.14530628897994269"/>
    <n v="8.4520634394424865E-2"/>
    <x v="0"/>
    <x v="1"/>
    <n v="15"/>
    <x v="0"/>
    <n v="-15"/>
    <n v="-15"/>
  </r>
  <r>
    <x v="19"/>
    <s v="COL"/>
    <x v="88"/>
    <n v="3.52"/>
    <x v="0"/>
    <x v="1"/>
    <n v="120"/>
    <n v="1.2"/>
    <n v="-152"/>
    <n v="-0.65789473684210531"/>
    <n v="0.45454545454545453"/>
    <n v="0.60317460317460314"/>
    <n v="0.27833661003258392"/>
    <n v="0.72166338996741608"/>
    <n v="-0.17620884451287061"/>
    <n v="0.11848878679281294"/>
    <x v="0"/>
    <x v="1"/>
    <n v="30.4"/>
    <x v="0"/>
    <n v="-30.4"/>
    <n v="-30.4"/>
  </r>
  <r>
    <x v="19"/>
    <s v="LAD"/>
    <x v="116"/>
    <n v="5.2"/>
    <x v="0"/>
    <x v="0"/>
    <n v="126"/>
    <n v="1.26"/>
    <n v="-160"/>
    <n v="-0.625"/>
    <n v="0.44247787610619471"/>
    <n v="0.61538461538461542"/>
    <n v="0.41908699546402195"/>
    <n v="0.58091300453597805"/>
    <n v="-2.3390880642172762E-2"/>
    <n v="-3.4471610848637368E-2"/>
    <x v="2"/>
    <x v="1"/>
    <n v="0"/>
    <x v="2"/>
    <m/>
    <s v=""/>
  </r>
  <r>
    <x v="20"/>
    <s v="SEA"/>
    <x v="26"/>
    <n v="5.51"/>
    <x v="0"/>
    <x v="1"/>
    <n v="-158"/>
    <n v="-0.63291139240506322"/>
    <n v="124"/>
    <n v="1.24"/>
    <n v="0.61240310077519378"/>
    <n v="0.44642857142857145"/>
    <n v="0.6440380593138928"/>
    <n v="0.35596194068610715"/>
    <n v="3.1634958538699021E-2"/>
    <n v="-9.0466630742464305E-2"/>
    <x v="2"/>
    <x v="1"/>
    <n v="0"/>
    <x v="2"/>
    <m/>
    <s v=""/>
  </r>
  <r>
    <x v="20"/>
    <s v="SD"/>
    <x v="148"/>
    <n v="5.58"/>
    <x v="0"/>
    <x v="0"/>
    <n v="-116"/>
    <n v="-0.86206896551724144"/>
    <n v="-110"/>
    <n v="-0.90909090909090906"/>
    <n v="0.53703703703703709"/>
    <n v="0.52380952380952384"/>
    <n v="0.48474124014328224"/>
    <n v="0.51525875985671776"/>
    <n v="-5.2295796893754853E-2"/>
    <n v="-8.550763952806073E-3"/>
    <x v="2"/>
    <x v="1"/>
    <n v="0"/>
    <x v="2"/>
    <m/>
    <s v=""/>
  </r>
  <r>
    <x v="20"/>
    <s v="NYM"/>
    <x v="151"/>
    <n v="6.26"/>
    <x v="0"/>
    <x v="5"/>
    <n v="112"/>
    <n v="1.1200000000000001"/>
    <n v="-142"/>
    <n v="-0.70422535211267612"/>
    <n v="0.47169811320754718"/>
    <n v="0.58677685950413228"/>
    <n v="0.29252401345715839"/>
    <n v="0.70747598654284161"/>
    <n v="-0.17917409975038878"/>
    <n v="0.12069912703870933"/>
    <x v="0"/>
    <x v="1"/>
    <n v="28.4"/>
    <x v="0"/>
    <n v="-28.4"/>
    <n v="-28.4"/>
  </r>
  <r>
    <x v="20"/>
    <s v="MIA"/>
    <x v="123"/>
    <n v="6.98"/>
    <x v="0"/>
    <x v="5"/>
    <n v="120"/>
    <n v="1.2"/>
    <n v="-160"/>
    <n v="-0.625"/>
    <n v="0.45454545454545453"/>
    <n v="0.61538461538461542"/>
    <n v="0.39830613730532916"/>
    <n v="0.60169386269467084"/>
    <n v="-5.6239317240125375E-2"/>
    <n v="-1.3690752689944574E-2"/>
    <x v="2"/>
    <x v="0"/>
    <n v="0"/>
    <x v="2"/>
    <m/>
    <s v=""/>
  </r>
  <r>
    <x v="20"/>
    <s v="LAA"/>
    <x v="28"/>
    <n v="4.3499999999999996"/>
    <x v="0"/>
    <x v="1"/>
    <n v="110"/>
    <n v="1.1000000000000001"/>
    <n v="-140"/>
    <n v="-0.7142857142857143"/>
    <n v="0.47619047619047616"/>
    <n v="0.58333333333333337"/>
    <n v="0.439208401234507"/>
    <n v="0.560791598765493"/>
    <n v="-3.6982074955969169E-2"/>
    <n v="-2.2541734567840366E-2"/>
    <x v="2"/>
    <x v="1"/>
    <n v="0"/>
    <x v="2"/>
    <m/>
    <s v=""/>
  </r>
  <r>
    <x v="20"/>
    <s v="NYY"/>
    <x v="97"/>
    <n v="4.87"/>
    <x v="0"/>
    <x v="1"/>
    <n v="-130"/>
    <n v="-0.76923076923076916"/>
    <n v="100"/>
    <n v="1"/>
    <n v="0.56521739130434778"/>
    <n v="0.5"/>
    <n v="0.53640744704793453"/>
    <n v="0.46359255295206547"/>
    <n v="-2.8809944256413256E-2"/>
    <n v="-3.6407447047934527E-2"/>
    <x v="2"/>
    <x v="0"/>
    <n v="0"/>
    <x v="2"/>
    <m/>
    <s v=""/>
  </r>
  <r>
    <x v="20"/>
    <s v="PIT"/>
    <x v="102"/>
    <n v="3.89"/>
    <x v="0"/>
    <x v="1"/>
    <n v="110"/>
    <n v="1.1000000000000001"/>
    <n v="-140"/>
    <n v="-0.7142857142857143"/>
    <n v="0.47619047619047616"/>
    <n v="0.58333333333333337"/>
    <n v="0.3496836963215384"/>
    <n v="0.6503163036784616"/>
    <n v="-0.12650677986893777"/>
    <n v="6.6982970345128234E-2"/>
    <x v="0"/>
    <x v="1"/>
    <n v="21"/>
    <x v="0"/>
    <n v="-21"/>
    <n v="-21"/>
  </r>
  <r>
    <x v="20"/>
    <s v="TB"/>
    <x v="100"/>
    <n v="4.6399999999999997"/>
    <x v="0"/>
    <x v="1"/>
    <n v="-160"/>
    <n v="-0.625"/>
    <n v="120"/>
    <n v="1.2"/>
    <n v="0.61538461538461542"/>
    <n v="0.45454545454545453"/>
    <n v="0.4942471987871635"/>
    <n v="0.5057528012128365"/>
    <n v="-0.12113741659745192"/>
    <n v="5.120734666738197E-2"/>
    <x v="0"/>
    <x v="0"/>
    <n v="15"/>
    <x v="0"/>
    <n v="-15"/>
    <n v="-15"/>
  </r>
  <r>
    <x v="20"/>
    <s v="BOS"/>
    <x v="3"/>
    <n v="5.17"/>
    <x v="0"/>
    <x v="1"/>
    <n v="-200"/>
    <n v="-0.5"/>
    <n v="135"/>
    <n v="1.35"/>
    <n v="0.66666666666666663"/>
    <n v="0.42553191489361702"/>
    <n v="0.58881274313410048"/>
    <n v="0.41118725686589952"/>
    <n v="-7.7853923532566149E-2"/>
    <n v="-1.4344658027717505E-2"/>
    <x v="2"/>
    <x v="0"/>
    <n v="0"/>
    <x v="2"/>
    <m/>
    <s v=""/>
  </r>
  <r>
    <x v="20"/>
    <s v="CLE"/>
    <x v="115"/>
    <n v="4.62"/>
    <x v="0"/>
    <x v="1"/>
    <n v="130"/>
    <n v="1.3"/>
    <n v="-170"/>
    <n v="-0.58823529411764708"/>
    <n v="0.43478260869565216"/>
    <n v="0.62962962962962965"/>
    <n v="0.49051161871273363"/>
    <n v="0.50948838128726637"/>
    <n v="5.5729010017081471E-2"/>
    <n v="-0.12014124834236328"/>
    <x v="1"/>
    <x v="0"/>
    <n v="15"/>
    <x v="0"/>
    <n v="-15"/>
    <n v="-15"/>
  </r>
  <r>
    <x v="20"/>
    <s v="ATL"/>
    <x v="130"/>
    <n v="5.12"/>
    <x v="0"/>
    <x v="1"/>
    <n v="120"/>
    <n v="1.2"/>
    <n v="-154"/>
    <n v="-0.64935064935064934"/>
    <n v="0.45454545454545453"/>
    <n v="0.60629921259842523"/>
    <n v="0.58030429072454326"/>
    <n v="0.41969570927545669"/>
    <n v="0.12575883617908873"/>
    <n v="-0.18660350332296854"/>
    <x v="1"/>
    <x v="1"/>
    <n v="20"/>
    <x v="0"/>
    <n v="-20"/>
    <n v="-20"/>
  </r>
  <r>
    <x v="20"/>
    <s v="HOU"/>
    <x v="31"/>
    <n v="5.29"/>
    <x v="0"/>
    <x v="0"/>
    <n v="-136"/>
    <n v="-0.73529411764705876"/>
    <n v="108"/>
    <n v="1.08"/>
    <n v="0.57627118644067798"/>
    <n v="0.48076923076923078"/>
    <n v="0.43478656873180221"/>
    <n v="0.56521343126819779"/>
    <n v="-0.14148461770887577"/>
    <n v="8.4444200498967004E-2"/>
    <x v="0"/>
    <x v="1"/>
    <n v="15"/>
    <x v="0"/>
    <n v="-15"/>
    <n v="-15"/>
  </r>
  <r>
    <x v="20"/>
    <s v="KC"/>
    <x v="142"/>
    <n v="3.43"/>
    <x v="0"/>
    <x v="2"/>
    <n v="124"/>
    <n v="1.24"/>
    <n v="-158"/>
    <n v="-0.63291139240506322"/>
    <n v="0.44642857142857145"/>
    <n v="0.61240310077519378"/>
    <n v="0.44818964597940691"/>
    <n v="0.55181035402059309"/>
    <n v="1.7610745508354619E-3"/>
    <n v="-6.059274675460069E-2"/>
    <x v="2"/>
    <x v="1"/>
    <n v="0"/>
    <x v="2"/>
    <m/>
    <s v=""/>
  </r>
  <r>
    <x v="20"/>
    <s v="MIN"/>
    <x v="132"/>
    <n v="3.43"/>
    <x v="0"/>
    <x v="2"/>
    <n v="-110"/>
    <n v="-0.90909090909090906"/>
    <n v="-120"/>
    <n v="-0.83333333333333337"/>
    <n v="0.52380952380952384"/>
    <n v="0.54545454545454541"/>
    <n v="0.44818964597940691"/>
    <n v="0.55181035402059309"/>
    <n v="-7.5619877830116922E-2"/>
    <n v="6.3558085660476715E-3"/>
    <x v="2"/>
    <x v="0"/>
    <n v="0"/>
    <x v="2"/>
    <m/>
    <s v=""/>
  </r>
  <r>
    <x v="20"/>
    <s v="CWS"/>
    <x v="125"/>
    <n v="5.61"/>
    <x v="0"/>
    <x v="0"/>
    <n v="120"/>
    <n v="1.2"/>
    <n v="-152"/>
    <n v="-0.65789473684210531"/>
    <n v="0.45454545454545453"/>
    <n v="0.60317460317460314"/>
    <n v="0.48983525749135248"/>
    <n v="0.51016474250864752"/>
    <n v="3.5289802945897952E-2"/>
    <n v="-9.3009860665955624E-2"/>
    <x v="2"/>
    <x v="1"/>
    <n v="0"/>
    <x v="2"/>
    <m/>
    <s v=""/>
  </r>
  <r>
    <x v="20"/>
    <s v="CHC"/>
    <x v="21"/>
    <n v="4.25"/>
    <x v="0"/>
    <x v="2"/>
    <n v="-165"/>
    <n v="-0.60606060606060608"/>
    <n v="125"/>
    <n v="1.25"/>
    <n v="0.62264150943396224"/>
    <n v="0.44444444444444442"/>
    <n v="0.61378843762535085"/>
    <n v="0.3862115623746491"/>
    <n v="-8.8530718086113902E-3"/>
    <n v="-5.8232882069795322E-2"/>
    <x v="2"/>
    <x v="0"/>
    <n v="0"/>
    <x v="2"/>
    <m/>
    <s v=""/>
  </r>
  <r>
    <x v="20"/>
    <s v="TOR"/>
    <x v="23"/>
    <n v="4.97"/>
    <x v="0"/>
    <x v="1"/>
    <n v="-165"/>
    <n v="-0.60606060606060608"/>
    <n v="125"/>
    <n v="1.25"/>
    <n v="0.62264150943396224"/>
    <n v="0.44444444444444442"/>
    <n v="0.55422699743274983"/>
    <n v="0.44577300256725017"/>
    <n v="-6.8414512001212402E-2"/>
    <n v="1.3285581228057453E-3"/>
    <x v="2"/>
    <x v="1"/>
    <n v="0"/>
    <x v="2"/>
    <m/>
    <s v=""/>
  </r>
  <r>
    <x v="20"/>
    <s v="SF"/>
    <x v="101"/>
    <n v="5.22"/>
    <x v="0"/>
    <x v="0"/>
    <n v="124"/>
    <n v="1.24"/>
    <n v="-158"/>
    <n v="-0.63291139240506322"/>
    <n v="0.44642857142857145"/>
    <n v="0.61240310077519378"/>
    <n v="0.42258130838295371"/>
    <n v="0.57741869161704629"/>
    <n v="-2.3847263045617739E-2"/>
    <n v="-3.4984409158147489E-2"/>
    <x v="2"/>
    <x v="1"/>
    <n v="0"/>
    <x v="2"/>
    <m/>
    <s v=""/>
  </r>
  <r>
    <x v="20"/>
    <s v="COL"/>
    <x v="119"/>
    <n v="4.87"/>
    <x v="0"/>
    <x v="1"/>
    <n v="-106"/>
    <n v="-0.94339622641509424"/>
    <n v="-118"/>
    <n v="-0.84745762711864414"/>
    <n v="0.5145631067961165"/>
    <n v="0.54128440366972475"/>
    <n v="0.53640744704793453"/>
    <n v="0.46359255295206547"/>
    <n v="2.1844340251818029E-2"/>
    <n v="-7.7691850717659272E-2"/>
    <x v="2"/>
    <x v="1"/>
    <n v="0"/>
    <x v="2"/>
    <m/>
    <s v=""/>
  </r>
  <r>
    <x v="21"/>
    <s v="CLE"/>
    <x v="4"/>
    <n v="6.95"/>
    <x v="0"/>
    <x v="3"/>
    <n v="-165"/>
    <n v="-0.60606060606060608"/>
    <n v="120"/>
    <n v="1.2"/>
    <n v="0.62264150943396224"/>
    <n v="0.45454545454545453"/>
    <n v="0.54281251756830129"/>
    <n v="0.45718748243169871"/>
    <n v="-7.9828991865660948E-2"/>
    <n v="2.6420278862441804E-3"/>
    <x v="2"/>
    <x v="0"/>
    <n v="0"/>
    <x v="2"/>
    <m/>
    <s v=""/>
  </r>
  <r>
    <x v="21"/>
    <s v="DET"/>
    <x v="152"/>
    <n v="3.2"/>
    <x v="0"/>
    <x v="6"/>
    <n v="-160"/>
    <n v="-0.625"/>
    <n v="120"/>
    <n v="1.2"/>
    <n v="0.61538461538461542"/>
    <n v="0.45454545454545453"/>
    <n v="0.6200962589216269"/>
    <n v="0.3799037410783731"/>
    <n v="4.7116435370114784E-3"/>
    <n v="-7.4641713467081428E-2"/>
    <x v="2"/>
    <x v="0"/>
    <n v="0"/>
    <x v="2"/>
    <m/>
    <s v=""/>
  </r>
  <r>
    <x v="21"/>
    <s v="MIL"/>
    <x v="43"/>
    <n v="8.43"/>
    <x v="0"/>
    <x v="4"/>
    <n v="-120"/>
    <n v="-0.83333333333333337"/>
    <n v="-110"/>
    <n v="-0.90909090909090906"/>
    <n v="0.54545454545454541"/>
    <n v="0.52380952380952384"/>
    <n v="0.4672504310355029"/>
    <n v="0.5327495689644971"/>
    <n v="-7.8204114419042514E-2"/>
    <n v="8.940045154973264E-3"/>
    <x v="2"/>
    <x v="0"/>
    <n v="0"/>
    <x v="2"/>
    <m/>
    <s v=""/>
  </r>
  <r>
    <x v="21"/>
    <s v="MIN"/>
    <x v="6"/>
    <n v="5.14"/>
    <x v="0"/>
    <x v="1"/>
    <n v="-130"/>
    <n v="-0.76923076923076916"/>
    <n v="100"/>
    <n v="1"/>
    <n v="0.56521739130434778"/>
    <n v="0.5"/>
    <n v="0.5837190238948945"/>
    <n v="0.4162809761051055"/>
    <n v="1.8501632590546713E-2"/>
    <n v="-8.3719023894894495E-2"/>
    <x v="2"/>
    <x v="0"/>
    <n v="0"/>
    <x v="2"/>
    <m/>
    <s v=""/>
  </r>
  <r>
    <x v="21"/>
    <s v="CWS"/>
    <x v="144"/>
    <n v="5.55"/>
    <x v="0"/>
    <x v="0"/>
    <n v="-122"/>
    <n v="-0.81967213114754101"/>
    <n v="-106"/>
    <n v="-0.94339622641509424"/>
    <n v="0.5495495495495496"/>
    <n v="0.5145631067961165"/>
    <n v="0.47963131428661077"/>
    <n v="0.52036868571338923"/>
    <n v="-6.9918235262938833E-2"/>
    <n v="5.8055789172727357E-3"/>
    <x v="2"/>
    <x v="1"/>
    <n v="0"/>
    <x v="2"/>
    <m/>
    <s v=""/>
  </r>
  <r>
    <x v="21"/>
    <s v="OAK"/>
    <x v="45"/>
    <n v="4.08"/>
    <x v="0"/>
    <x v="2"/>
    <n v="-136"/>
    <n v="-0.73529411764705876"/>
    <n v="108"/>
    <n v="1.08"/>
    <n v="0.57627118644067798"/>
    <n v="0.48076923076923078"/>
    <n v="0.58200091971964929"/>
    <n v="0.41799908028035071"/>
    <n v="5.7297332789713051E-3"/>
    <n v="-6.2770150488880072E-2"/>
    <x v="2"/>
    <x v="1"/>
    <n v="0"/>
    <x v="2"/>
    <m/>
    <s v=""/>
  </r>
  <r>
    <x v="21"/>
    <s v="TOR"/>
    <x v="42"/>
    <n v="5.61"/>
    <x v="0"/>
    <x v="1"/>
    <n v="-150"/>
    <n v="-0.66666666666666663"/>
    <n v="115"/>
    <n v="1.1499999999999999"/>
    <n v="0.6"/>
    <n v="0.46511627906976744"/>
    <n v="0.65936309287209038"/>
    <n v="0.34063690712790962"/>
    <n v="5.9363092872090406E-2"/>
    <n v="-0.12447937194185782"/>
    <x v="1"/>
    <x v="0"/>
    <n v="15"/>
    <x v="1"/>
    <n v="10"/>
    <n v="10"/>
  </r>
  <r>
    <x v="21"/>
    <s v="NYM"/>
    <x v="44"/>
    <n v="4.68"/>
    <x v="0"/>
    <x v="0"/>
    <n v="118"/>
    <n v="1.18"/>
    <n v="-150"/>
    <n v="-0.66666666666666663"/>
    <n v="0.45871559633027525"/>
    <n v="0.6"/>
    <n v="0.32808719139847375"/>
    <n v="0.67191280860152625"/>
    <n v="-0.1306284049318015"/>
    <n v="7.1912808601526268E-2"/>
    <x v="0"/>
    <x v="1"/>
    <n v="15"/>
    <x v="0"/>
    <n v="-15"/>
    <n v="-15"/>
  </r>
  <r>
    <x v="21"/>
    <s v="CIN"/>
    <x v="112"/>
    <n v="3.13"/>
    <x v="0"/>
    <x v="2"/>
    <n v="-110"/>
    <n v="-0.90909090909090906"/>
    <n v="-125"/>
    <n v="-0.8"/>
    <n v="0.52380952380952384"/>
    <n v="0.55555555555555558"/>
    <n v="0.38186680020271102"/>
    <n v="0.61813319979728898"/>
    <n v="-0.14194272360681282"/>
    <n v="6.2577644241733399E-2"/>
    <x v="0"/>
    <x v="0"/>
    <n v="12.5"/>
    <x v="1"/>
    <n v="10"/>
    <n v="10"/>
  </r>
  <r>
    <x v="21"/>
    <s v="LAA"/>
    <x v="69"/>
    <n v="6.26"/>
    <x v="0"/>
    <x v="5"/>
    <n v="-102"/>
    <n v="-0.98039215686274506"/>
    <n v="-126"/>
    <n v="-0.79365079365079361"/>
    <n v="0.50495049504950495"/>
    <n v="0.55752212389380529"/>
    <n v="0.29252401345715839"/>
    <n v="0.70747598654284161"/>
    <n v="-0.21242648159234656"/>
    <n v="0.14995386264903632"/>
    <x v="0"/>
    <x v="1"/>
    <n v="18.899999999999999"/>
    <x v="0"/>
    <n v="-18.899999999999999"/>
    <n v="-18.899999999999999"/>
  </r>
  <r>
    <x v="21"/>
    <s v="MIA"/>
    <x v="17"/>
    <n v="5.28"/>
    <x v="0"/>
    <x v="0"/>
    <n v="-118"/>
    <n v="-0.84745762711864414"/>
    <n v="-106"/>
    <n v="-0.94339622641509424"/>
    <n v="0.54128440366972475"/>
    <n v="0.5145631067961165"/>
    <n v="0.43304557560477952"/>
    <n v="0.56695442439522048"/>
    <n v="-0.10823882806494523"/>
    <n v="5.2391317599103981E-2"/>
    <x v="0"/>
    <x v="1"/>
    <n v="10.6"/>
    <x v="1"/>
    <n v="10"/>
    <n v="9.9999999999999982"/>
  </r>
  <r>
    <x v="21"/>
    <s v="NYY"/>
    <x v="62"/>
    <n v="5.98"/>
    <x v="0"/>
    <x v="3"/>
    <n v="-104"/>
    <n v="-0.96153846153846145"/>
    <n v="-122"/>
    <n v="-0.81967213114754101"/>
    <n v="0.50980392156862742"/>
    <n v="0.5495495495495496"/>
    <n v="0.39048479051973151"/>
    <n v="0.60951520948026849"/>
    <n v="-0.11931913104889591"/>
    <n v="5.9965659930718895E-2"/>
    <x v="0"/>
    <x v="1"/>
    <n v="12.2"/>
    <x v="1"/>
    <n v="10"/>
    <n v="10"/>
  </r>
  <r>
    <x v="21"/>
    <s v="PIT"/>
    <x v="129"/>
    <n v="3.71"/>
    <x v="0"/>
    <x v="2"/>
    <n v="-130"/>
    <n v="-0.76923076923076916"/>
    <n v="100"/>
    <n v="1"/>
    <n v="0.56521739130434778"/>
    <n v="0.5"/>
    <n v="0.50793197642299781"/>
    <n v="0.49206802357700219"/>
    <n v="-5.7285414881349972E-2"/>
    <n v="-7.9319764229978107E-3"/>
    <x v="2"/>
    <x v="0"/>
    <n v="0"/>
    <x v="2"/>
    <m/>
    <s v=""/>
  </r>
  <r>
    <x v="21"/>
    <s v="PHI"/>
    <x v="113"/>
    <n v="6.65"/>
    <x v="0"/>
    <x v="3"/>
    <n v="-125"/>
    <n v="-0.8"/>
    <n v="-105"/>
    <n v="-0.95238095238095233"/>
    <n v="0.55555555555555558"/>
    <n v="0.51219512195121952"/>
    <n v="0.49695073371864584"/>
    <n v="0.50304926628135416"/>
    <n v="-5.8604821836909737E-2"/>
    <n v="-9.1458556698653659E-3"/>
    <x v="2"/>
    <x v="0"/>
    <n v="0"/>
    <x v="2"/>
    <m/>
    <s v=""/>
  </r>
  <r>
    <x v="21"/>
    <s v="WSH"/>
    <x v="114"/>
    <n v="5.35"/>
    <x v="0"/>
    <x v="0"/>
    <n v="-102"/>
    <n v="-0.98039215686274506"/>
    <n v="-126"/>
    <n v="-0.79365079365079361"/>
    <n v="0.50495049504950495"/>
    <n v="0.55752212389380529"/>
    <n v="0.44521142915889933"/>
    <n v="0.55478857084110067"/>
    <n v="-5.9739065890605625E-2"/>
    <n v="-2.7335530527046181E-3"/>
    <x v="2"/>
    <x v="1"/>
    <n v="0"/>
    <x v="2"/>
    <m/>
    <s v=""/>
  </r>
  <r>
    <x v="21"/>
    <s v="TEX"/>
    <x v="149"/>
    <n v="3.91"/>
    <x v="0"/>
    <x v="2"/>
    <n v="-125"/>
    <n v="-0.8"/>
    <n v="-105"/>
    <n v="-0.95238095238095233"/>
    <n v="0.55555555555555558"/>
    <n v="0.51219512195121952"/>
    <n v="0.54875214255669547"/>
    <n v="0.45124785744330453"/>
    <n v="-6.8034129988601144E-3"/>
    <n v="-6.0947264507914989E-2"/>
    <x v="2"/>
    <x v="0"/>
    <n v="0"/>
    <x v="2"/>
    <m/>
    <s v=""/>
  </r>
  <r>
    <x v="21"/>
    <s v="BAL"/>
    <x v="153"/>
    <n v="2.97"/>
    <x v="0"/>
    <x v="6"/>
    <n v="-185"/>
    <n v="-0.54054054054054046"/>
    <n v="140"/>
    <n v="1.4"/>
    <n v="0.64912280701754388"/>
    <n v="0.41666666666666669"/>
    <n v="0.57005517292886831"/>
    <n v="0.42994482707113169"/>
    <n v="-7.9067634088675565E-2"/>
    <n v="1.3278160404465E-2"/>
    <x v="2"/>
    <x v="0"/>
    <n v="0"/>
    <x v="2"/>
    <m/>
    <s v=""/>
  </r>
  <r>
    <x v="21"/>
    <s v="TB"/>
    <x v="25"/>
    <n v="4.4400000000000004"/>
    <x v="0"/>
    <x v="2"/>
    <n v="-168"/>
    <n v="-0.59523809523809523"/>
    <n v="132"/>
    <n v="1.32"/>
    <n v="0.62686567164179108"/>
    <n v="0.43103448275862066"/>
    <n v="0.6474799815848632"/>
    <n v="0.3525200184151368"/>
    <n v="2.0614309943072118E-2"/>
    <n v="-7.8514464343483858E-2"/>
    <x v="2"/>
    <x v="1"/>
    <n v="0"/>
    <x v="2"/>
    <m/>
    <s v=""/>
  </r>
  <r>
    <x v="21"/>
    <s v="ATL"/>
    <x v="0"/>
    <n v="5.03"/>
    <x v="0"/>
    <x v="0"/>
    <n v="110"/>
    <n v="1.1000000000000001"/>
    <n v="-140"/>
    <n v="-0.7142857142857143"/>
    <n v="0.47619047619047616"/>
    <n v="0.58333333333333337"/>
    <n v="0.38930320881563829"/>
    <n v="0.61069679118436171"/>
    <n v="-8.6887267374837873E-2"/>
    <n v="2.7363457851028339E-2"/>
    <x v="2"/>
    <x v="1"/>
    <n v="0"/>
    <x v="2"/>
    <m/>
    <s v=""/>
  </r>
  <r>
    <x v="21"/>
    <s v="STL"/>
    <x v="11"/>
    <n v="4.54"/>
    <x v="0"/>
    <x v="1"/>
    <n v="-124"/>
    <n v="-0.80645161290322587"/>
    <n v="-102"/>
    <n v="-0.98039215686274506"/>
    <n v="0.5535714285714286"/>
    <n v="0.50495049504950495"/>
    <n v="0.47547148481317469"/>
    <n v="0.52452851518682531"/>
    <n v="-7.8099943758253909E-2"/>
    <n v="1.9578020137320351E-2"/>
    <x v="2"/>
    <x v="1"/>
    <n v="0"/>
    <x v="2"/>
    <m/>
    <s v=""/>
  </r>
  <r>
    <x v="21"/>
    <s v="KC"/>
    <x v="103"/>
    <n v="3.45"/>
    <x v="0"/>
    <x v="2"/>
    <n v="-140"/>
    <n v="-0.7142857142857143"/>
    <n v="105"/>
    <n v="1.05"/>
    <n v="0.58333333333333337"/>
    <n v="0.48780487804878048"/>
    <n v="0.45254054835339752"/>
    <n v="0.54745945164660248"/>
    <n v="-0.13079278497993585"/>
    <n v="5.9654573597822003E-2"/>
    <x v="0"/>
    <x v="0"/>
    <n v="10"/>
    <x v="1"/>
    <n v="10.5"/>
    <n v="10.5"/>
  </r>
  <r>
    <x v="21"/>
    <s v="HOU"/>
    <x v="126"/>
    <n v="6.88"/>
    <x v="0"/>
    <x v="5"/>
    <n v="120"/>
    <n v="1.2"/>
    <n v="-154"/>
    <n v="-0.64935064935064934"/>
    <n v="0.45454545454545453"/>
    <n v="0.60629921259842523"/>
    <n v="0.38341201248133361"/>
    <n v="0.61658798751866639"/>
    <n v="-7.1133442064120922E-2"/>
    <n v="1.0288774920241162E-2"/>
    <x v="2"/>
    <x v="1"/>
    <n v="0"/>
    <x v="2"/>
    <m/>
    <s v=""/>
  </r>
  <r>
    <x v="21"/>
    <s v="SF"/>
    <x v="127"/>
    <n v="4.3"/>
    <x v="0"/>
    <x v="1"/>
    <n v="-110"/>
    <n v="-0.90909090909090906"/>
    <n v="-120"/>
    <n v="-0.83333333333333337"/>
    <n v="0.52380952380952384"/>
    <n v="0.54545454545454541"/>
    <n v="0.42956189260589595"/>
    <n v="0.57043810739410405"/>
    <n v="-9.4247631203627891E-2"/>
    <n v="2.4983561939558641E-2"/>
    <x v="2"/>
    <x v="0"/>
    <n v="0"/>
    <x v="2"/>
    <m/>
    <s v=""/>
  </r>
  <r>
    <x v="21"/>
    <s v="ARI"/>
    <x v="124"/>
    <n v="4.32"/>
    <x v="0"/>
    <x v="1"/>
    <n v="-138"/>
    <n v="-0.7246376811594204"/>
    <n v="108"/>
    <n v="1.08"/>
    <n v="0.57983193277310929"/>
    <n v="0.48076923076923078"/>
    <n v="0.43342482490108813"/>
    <n v="0.56657517509891187"/>
    <n v="-0.14640710787202116"/>
    <n v="8.5805944329681083E-2"/>
    <x v="0"/>
    <x v="1"/>
    <n v="10"/>
    <x v="0"/>
    <n v="-10"/>
    <n v="-10"/>
  </r>
  <r>
    <x v="21"/>
    <s v="LAD"/>
    <x v="154"/>
    <n v="4.84"/>
    <x v="0"/>
    <x v="1"/>
    <n v="115"/>
    <n v="1.1499999999999999"/>
    <n v="-150"/>
    <n v="-0.66666666666666663"/>
    <n v="0.46511627906976744"/>
    <n v="0.6"/>
    <n v="0.53099784918712889"/>
    <n v="0.46900215081287111"/>
    <n v="6.5881570117361454E-2"/>
    <n v="-0.13099784918712887"/>
    <x v="1"/>
    <x v="0"/>
    <n v="10"/>
    <x v="1"/>
    <n v="11.5"/>
    <n v="11.5"/>
  </r>
  <r>
    <x v="22"/>
    <s v="HOU"/>
    <x v="108"/>
    <n v="6.58"/>
    <x v="0"/>
    <x v="3"/>
    <n v="-110"/>
    <n v="-0.90909090909090906"/>
    <n v="-120"/>
    <n v="-0.83333333333333337"/>
    <n v="0.52380952380952384"/>
    <n v="0.54545454545454541"/>
    <n v="0.48603443917456035"/>
    <n v="0.51396556082543965"/>
    <n v="-3.7775084634963485E-2"/>
    <n v="-3.1488984629105765E-2"/>
    <x v="2"/>
    <x v="0"/>
    <n v="0"/>
    <x v="2"/>
    <m/>
    <s v=""/>
  </r>
  <r>
    <x v="22"/>
    <s v="KC"/>
    <x v="7"/>
    <n v="3.76"/>
    <x v="0"/>
    <x v="2"/>
    <n v="-122"/>
    <n v="-0.81967213114754101"/>
    <n v="-104"/>
    <n v="-0.96153846153846145"/>
    <n v="0.5495495495495496"/>
    <n v="0.50980392156862742"/>
    <n v="0.51829753488762142"/>
    <n v="0.48170246511237858"/>
    <n v="-3.1252014661928174E-2"/>
    <n v="-2.8101456456248841E-2"/>
    <x v="2"/>
    <x v="1"/>
    <n v="0"/>
    <x v="2"/>
    <m/>
    <s v=""/>
  </r>
  <r>
    <x v="22"/>
    <s v="PIT"/>
    <x v="47"/>
    <n v="5.15"/>
    <x v="0"/>
    <x v="1"/>
    <n v="-110"/>
    <n v="-0.90909090909090906"/>
    <n v="-120"/>
    <n v="-0.83333333333333337"/>
    <n v="0.52380952380952384"/>
    <n v="0.54545454545454541"/>
    <n v="0.58542073166340569"/>
    <n v="0.41457926833659425"/>
    <n v="6.1611207853881855E-2"/>
    <n v="-0.13087527711795116"/>
    <x v="1"/>
    <x v="0"/>
    <n v="11"/>
    <x v="1"/>
    <n v="10"/>
    <n v="10"/>
  </r>
  <r>
    <x v="22"/>
    <s v="CIN"/>
    <x v="145"/>
    <n v="5.25"/>
    <x v="0"/>
    <x v="0"/>
    <n v="128"/>
    <n v="1.28"/>
    <n v="-164"/>
    <n v="-0.6097560975609756"/>
    <n v="0.43859649122807015"/>
    <n v="0.62121212121212122"/>
    <n v="0.42781717877390935"/>
    <n v="0.57218282122609065"/>
    <n v="-1.0779312454160805E-2"/>
    <n v="-4.9029299986030561E-2"/>
    <x v="2"/>
    <x v="1"/>
    <n v="0"/>
    <x v="2"/>
    <m/>
    <s v=""/>
  </r>
  <r>
    <x v="22"/>
    <s v="WSH"/>
    <x v="72"/>
    <n v="3.6"/>
    <x v="0"/>
    <x v="2"/>
    <n v="-110"/>
    <n v="-0.90909090909090906"/>
    <n v="-120"/>
    <n v="-0.83333333333333337"/>
    <n v="0.52380952380952384"/>
    <n v="0.54545454545454541"/>
    <n v="0.48478388953385187"/>
    <n v="0.51521611046614813"/>
    <n v="-3.9025634275671961E-2"/>
    <n v="-3.0238434988397289E-2"/>
    <x v="2"/>
    <x v="0"/>
    <n v="0"/>
    <x v="2"/>
    <m/>
    <s v=""/>
  </r>
  <r>
    <x v="22"/>
    <s v="PHI"/>
    <x v="155"/>
    <n v="3.48"/>
    <x v="0"/>
    <x v="2"/>
    <n v="116"/>
    <n v="1.1599999999999999"/>
    <n v="-146"/>
    <n v="-0.68493150684931503"/>
    <n v="0.46296296296296297"/>
    <n v="0.5934959349593496"/>
    <n v="0.45904552235656437"/>
    <n v="0.54095447764343563"/>
    <n v="-3.9174406063985923E-3"/>
    <n v="-5.2541457315913975E-2"/>
    <x v="2"/>
    <x v="1"/>
    <n v="0"/>
    <x v="2"/>
    <m/>
    <s v=""/>
  </r>
  <r>
    <x v="22"/>
    <s v="LAA"/>
    <x v="156"/>
    <n v="3.9"/>
    <x v="0"/>
    <x v="2"/>
    <n v="105"/>
    <n v="1.05"/>
    <n v="-140"/>
    <n v="-0.7142857142857143"/>
    <n v="0.48780487804878048"/>
    <n v="0.58333333333333337"/>
    <n v="0.54675323986127111"/>
    <n v="0.45324676013872889"/>
    <n v="5.8948361812490635E-2"/>
    <n v="-0.13008657319460448"/>
    <x v="1"/>
    <x v="0"/>
    <n v="10"/>
    <x v="0"/>
    <n v="-10"/>
    <n v="-10"/>
  </r>
  <r>
    <x v="22"/>
    <s v="BAL"/>
    <x v="18"/>
    <n v="5.35"/>
    <x v="0"/>
    <x v="1"/>
    <n v="-140"/>
    <n v="-0.7142857142857143"/>
    <n v="110"/>
    <n v="1.1000000000000001"/>
    <n v="0.58333333333333337"/>
    <n v="0.47619047619047616"/>
    <n v="0.61863662191539648"/>
    <n v="0.38136337808460352"/>
    <n v="3.5303288582063108E-2"/>
    <n v="-9.4827098105872643E-2"/>
    <x v="2"/>
    <x v="1"/>
    <n v="0"/>
    <x v="2"/>
    <m/>
    <s v=""/>
  </r>
  <r>
    <x v="22"/>
    <s v="MIA"/>
    <x v="157"/>
    <n v="3.13"/>
    <x v="0"/>
    <x v="2"/>
    <n v="130"/>
    <n v="1.3"/>
    <n v="-170"/>
    <n v="-0.58823529411764708"/>
    <n v="0.43478260869565216"/>
    <n v="0.62962962962962965"/>
    <n v="0.38186680020271102"/>
    <n v="0.61813319979728898"/>
    <n v="-5.2915808492941141E-2"/>
    <n v="-1.1496429832340671E-2"/>
    <x v="2"/>
    <x v="0"/>
    <n v="0"/>
    <x v="2"/>
    <m/>
    <s v=""/>
  </r>
  <r>
    <x v="22"/>
    <s v="NYM"/>
    <x v="158"/>
    <n v="3.91"/>
    <x v="0"/>
    <x v="2"/>
    <n v="-135"/>
    <n v="-0.7407407407407407"/>
    <n v="100"/>
    <n v="1"/>
    <n v="0.57446808510638303"/>
    <n v="0.5"/>
    <n v="0.54875214255669547"/>
    <n v="0.45124785744330453"/>
    <n v="-2.5715942549687565E-2"/>
    <n v="-4.8752142556695466E-2"/>
    <x v="2"/>
    <x v="0"/>
    <n v="0"/>
    <x v="2"/>
    <m/>
    <s v=""/>
  </r>
  <r>
    <x v="22"/>
    <s v="NYY"/>
    <x v="5"/>
    <n v="7.3"/>
    <x v="0"/>
    <x v="5"/>
    <n v="110"/>
    <n v="1.1000000000000001"/>
    <n v="-145"/>
    <n v="-0.68965517241379315"/>
    <n v="0.47619047619047616"/>
    <n v="0.59183673469387754"/>
    <n v="0.44589338816092272"/>
    <n v="0.55410661183907728"/>
    <n v="-3.0297088029553443E-2"/>
    <n v="-3.7730122854800263E-2"/>
    <x v="2"/>
    <x v="0"/>
    <n v="0"/>
    <x v="2"/>
    <m/>
    <s v=""/>
  </r>
  <r>
    <x v="22"/>
    <s v="BOS"/>
    <x v="46"/>
    <n v="3.69"/>
    <x v="0"/>
    <x v="2"/>
    <n v="-106"/>
    <n v="-0.94339622641509424"/>
    <n v="-118"/>
    <n v="-0.84745762711864414"/>
    <n v="0.5145631067961165"/>
    <n v="0.54128440366972475"/>
    <n v="0.50375758655798741"/>
    <n v="0.49624241344201259"/>
    <n v="-1.0805520238129085E-2"/>
    <n v="-4.5041990227712159E-2"/>
    <x v="2"/>
    <x v="1"/>
    <n v="0"/>
    <x v="2"/>
    <m/>
    <s v=""/>
  </r>
  <r>
    <x v="22"/>
    <s v="ATL"/>
    <x v="37"/>
    <n v="6.84"/>
    <x v="0"/>
    <x v="3"/>
    <n v="-144"/>
    <n v="-0.69444444444444442"/>
    <n v="114"/>
    <n v="1.1399999999999999"/>
    <n v="0.5901639344262295"/>
    <n v="0.46728971962616822"/>
    <n v="0.52618676113459928"/>
    <n v="0.47381323886540072"/>
    <n v="-6.3977173291630218E-2"/>
    <n v="6.5235192392325003E-3"/>
    <x v="2"/>
    <x v="1"/>
    <n v="0"/>
    <x v="2"/>
    <m/>
    <s v=""/>
  </r>
  <r>
    <x v="22"/>
    <s v="STL"/>
    <x v="2"/>
    <n v="3.97"/>
    <x v="0"/>
    <x v="2"/>
    <n v="-115"/>
    <n v="-0.86956521739130443"/>
    <n v="-115"/>
    <n v="-0.86956521739130443"/>
    <n v="0.53488372093023251"/>
    <n v="0.53488372093023251"/>
    <n v="0.56064700776335252"/>
    <n v="0.43935299223664748"/>
    <n v="2.5763286833120014E-2"/>
    <n v="-9.5530728693585032E-2"/>
    <x v="2"/>
    <x v="0"/>
    <n v="0"/>
    <x v="2"/>
    <m/>
    <s v=""/>
  </r>
  <r>
    <x v="22"/>
    <s v="DET"/>
    <x v="68"/>
    <n v="3.91"/>
    <x v="0"/>
    <x v="2"/>
    <n v="-130"/>
    <n v="-0.76923076923076916"/>
    <n v="-105"/>
    <n v="-0.95238095238095233"/>
    <n v="0.56521739130434778"/>
    <n v="0.51219512195121952"/>
    <n v="0.54875214255669547"/>
    <n v="0.45124785744330453"/>
    <n v="-1.6465248747652317E-2"/>
    <n v="-6.0947264507914989E-2"/>
    <x v="2"/>
    <x v="0"/>
    <n v="0"/>
    <x v="2"/>
    <m/>
    <s v=""/>
  </r>
  <r>
    <x v="22"/>
    <s v="CWS"/>
    <x v="8"/>
    <n v="8.5299999999999994"/>
    <x v="0"/>
    <x v="4"/>
    <n v="-118"/>
    <n v="-0.84745762711864414"/>
    <n v="-108"/>
    <n v="-0.92592592592592582"/>
    <n v="0.54128440366972475"/>
    <n v="0.51923076923076927"/>
    <n v="0.48101648718337819"/>
    <n v="0.51898351281662181"/>
    <n v="-6.0267916486346551E-2"/>
    <n v="-2.4725641414746757E-4"/>
    <x v="2"/>
    <x v="1"/>
    <n v="0"/>
    <x v="2"/>
    <m/>
    <s v=""/>
  </r>
  <r>
    <x v="22"/>
    <s v="SF"/>
    <x v="9"/>
    <n v="5.43"/>
    <x v="0"/>
    <x v="1"/>
    <n v="-158"/>
    <n v="-0.63291139240506322"/>
    <n v="124"/>
    <n v="1.24"/>
    <n v="0.61240310077519378"/>
    <n v="0.44642857142857145"/>
    <n v="0.63147110270957818"/>
    <n v="0.36852889729042182"/>
    <n v="1.9068001934384404E-2"/>
    <n v="-7.7899674138149633E-2"/>
    <x v="2"/>
    <x v="1"/>
    <n v="0"/>
    <x v="2"/>
    <m/>
    <s v=""/>
  </r>
  <r>
    <x v="22"/>
    <s v="SD"/>
    <x v="57"/>
    <n v="6.09"/>
    <x v="0"/>
    <x v="3"/>
    <n v="120"/>
    <n v="1.2"/>
    <n v="-152"/>
    <n v="-0.65789473684210531"/>
    <n v="0.45454545454545453"/>
    <n v="0.60317460317460314"/>
    <n v="0.4081500724881062"/>
    <n v="0.5918499275118938"/>
    <n v="-4.6395382057348333E-2"/>
    <n v="-1.1324675662709338E-2"/>
    <x v="2"/>
    <x v="1"/>
    <n v="0"/>
    <x v="2"/>
    <m/>
    <s v=""/>
  </r>
  <r>
    <x v="22"/>
    <s v="COL"/>
    <x v="50"/>
    <n v="4.3"/>
    <x v="0"/>
    <x v="2"/>
    <n v="-115"/>
    <n v="-0.86956521739130443"/>
    <n v="-115"/>
    <n v="-0.86956521739130443"/>
    <n v="0.53488372093023251"/>
    <n v="0.53488372093023251"/>
    <n v="0.62284607227036082"/>
    <n v="0.37715392772963913"/>
    <n v="8.7962351340128309E-2"/>
    <n v="-0.15772979320059338"/>
    <x v="1"/>
    <x v="0"/>
    <n v="17.25"/>
    <x v="1"/>
    <n v="15"/>
    <n v="15.000000000000002"/>
  </r>
  <r>
    <x v="22"/>
    <s v="LAD"/>
    <x v="15"/>
    <n v="6.07"/>
    <x v="0"/>
    <x v="0"/>
    <n v="-130"/>
    <n v="-0.76923076923076916"/>
    <n v="104"/>
    <n v="1.04"/>
    <n v="0.56521739130434778"/>
    <n v="0.49019607843137253"/>
    <n v="0.56549738828302876"/>
    <n v="0.4345026117169713"/>
    <n v="2.7999697868097417E-4"/>
    <n v="-5.569346671440123E-2"/>
    <x v="2"/>
    <x v="1"/>
    <n v="0"/>
    <x v="2"/>
    <m/>
    <s v=""/>
  </r>
  <r>
    <x v="23"/>
    <s v="CIN"/>
    <x v="32"/>
    <n v="4.9800000000000004"/>
    <x v="0"/>
    <x v="3"/>
    <n v="-104"/>
    <n v="-0.96153846153846145"/>
    <n v="-122"/>
    <n v="-0.81967213114754101"/>
    <n v="0.50980392156862742"/>
    <n v="0.5495495495495496"/>
    <n v="0.2348979687298145"/>
    <n v="0.7651020312701855"/>
    <n v="-0.27490595283881292"/>
    <n v="0.2155524817206359"/>
    <x v="0"/>
    <x v="1"/>
    <n v="24.4"/>
    <x v="0"/>
    <n v="-24.4"/>
    <n v="-24.4"/>
  </r>
  <r>
    <x v="23"/>
    <s v="LAA"/>
    <x v="52"/>
    <n v="4.3600000000000003"/>
    <x v="0"/>
    <x v="1"/>
    <n v="134"/>
    <n v="1.34"/>
    <n v="-172"/>
    <n v="-0.58139534883720934"/>
    <n v="0.42735042735042733"/>
    <n v="0.63235294117647056"/>
    <n v="0.44113321429729868"/>
    <n v="0.55886678570270132"/>
    <n v="1.378278694687135E-2"/>
    <n v="-7.3486155473769244E-2"/>
    <x v="2"/>
    <x v="1"/>
    <n v="0"/>
    <x v="2"/>
    <m/>
    <s v=""/>
  </r>
  <r>
    <x v="23"/>
    <s v="BAL"/>
    <x v="54"/>
    <n v="4.38"/>
    <x v="0"/>
    <x v="1"/>
    <n v="126"/>
    <n v="1.26"/>
    <n v="-160"/>
    <n v="-0.625"/>
    <n v="0.44247787610619471"/>
    <n v="0.61538461538461542"/>
    <n v="0.44497803552889126"/>
    <n v="0.55502196447110874"/>
    <n v="2.5001594226965462E-3"/>
    <n v="-6.0362650913506677E-2"/>
    <x v="2"/>
    <x v="1"/>
    <n v="0"/>
    <x v="2"/>
    <m/>
    <s v=""/>
  </r>
  <r>
    <x v="23"/>
    <s v="NYY"/>
    <x v="39"/>
    <n v="5.01"/>
    <x v="0"/>
    <x v="0"/>
    <n v="106"/>
    <n v="1.06"/>
    <n v="-134"/>
    <n v="-0.74626865671641784"/>
    <n v="0.4854368932038835"/>
    <n v="0.57264957264957261"/>
    <n v="0.38579401302156258"/>
    <n v="0.61420598697843742"/>
    <n v="-9.9642880182320925E-2"/>
    <n v="4.155641432886481E-2"/>
    <x v="2"/>
    <x v="1"/>
    <n v="0"/>
    <x v="2"/>
    <m/>
    <s v=""/>
  </r>
  <r>
    <x v="23"/>
    <s v="MIA"/>
    <x v="139"/>
    <n v="4.96"/>
    <x v="0"/>
    <x v="0"/>
    <n v="110"/>
    <n v="1.1000000000000001"/>
    <n v="-140"/>
    <n v="-0.7142857142857143"/>
    <n v="0.47619047619047616"/>
    <n v="0.58333333333333337"/>
    <n v="0.37702102619303079"/>
    <n v="0.62297897380696921"/>
    <n v="-9.9169449997445369E-2"/>
    <n v="3.9645640473635835E-2"/>
    <x v="2"/>
    <x v="1"/>
    <n v="0"/>
    <x v="2"/>
    <m/>
    <s v=""/>
  </r>
  <r>
    <x v="23"/>
    <s v="NYM"/>
    <x v="13"/>
    <n v="5.95"/>
    <x v="0"/>
    <x v="0"/>
    <n v="104"/>
    <n v="1.04"/>
    <n v="-132"/>
    <n v="-0.75757575757575757"/>
    <n v="0.49019607843137253"/>
    <n v="0.56896551724137934"/>
    <n v="0.54625611489663151"/>
    <n v="0.45374388510336849"/>
    <n v="5.6060036465258978E-2"/>
    <n v="-0.11522163213801084"/>
    <x v="1"/>
    <x v="1"/>
    <n v="10"/>
    <x v="0"/>
    <n v="-10"/>
    <n v="-10"/>
  </r>
  <r>
    <x v="23"/>
    <s v="ATL"/>
    <x v="73"/>
    <n v="5.95"/>
    <x v="0"/>
    <x v="3"/>
    <n v="116"/>
    <n v="1.1599999999999999"/>
    <n v="-148"/>
    <n v="-0.67567567567567566"/>
    <n v="0.46296296296296297"/>
    <n v="0.59677419354838712"/>
    <n v="0.38566662055458278"/>
    <n v="0.61433337944541722"/>
    <n v="-7.7296342408380181E-2"/>
    <n v="1.7559185897030094E-2"/>
    <x v="2"/>
    <x v="1"/>
    <n v="0"/>
    <x v="2"/>
    <m/>
    <s v=""/>
  </r>
  <r>
    <x v="23"/>
    <s v="WSH"/>
    <x v="38"/>
    <n v="4.1500000000000004"/>
    <x v="0"/>
    <x v="1"/>
    <n v="104"/>
    <n v="1.04"/>
    <n v="-134"/>
    <n v="-0.74626865671641784"/>
    <n v="0.49019607843137253"/>
    <n v="0.57264957264957261"/>
    <n v="0.4004411396358285"/>
    <n v="0.5995588603641715"/>
    <n v="-8.9754938795544026E-2"/>
    <n v="2.6909287714598884E-2"/>
    <x v="2"/>
    <x v="1"/>
    <n v="0"/>
    <x v="2"/>
    <m/>
    <s v=""/>
  </r>
  <r>
    <x v="23"/>
    <s v="MIN"/>
    <x v="35"/>
    <n v="5.41"/>
    <x v="0"/>
    <x v="0"/>
    <n v="110"/>
    <n v="1.1000000000000001"/>
    <n v="-145"/>
    <n v="-0.68965517241379315"/>
    <n v="0.47619047619047616"/>
    <n v="0.59183673469387754"/>
    <n v="0.45559546412000462"/>
    <n v="0.54440453587999538"/>
    <n v="-2.0595012070471541E-2"/>
    <n v="-4.7432198813882165E-2"/>
    <x v="2"/>
    <x v="0"/>
    <n v="0"/>
    <x v="2"/>
    <m/>
    <s v=""/>
  </r>
  <r>
    <x v="23"/>
    <s v="TEX"/>
    <x v="83"/>
    <n v="5.65"/>
    <x v="0"/>
    <x v="3"/>
    <n v="100"/>
    <n v="1"/>
    <n v="-130"/>
    <n v="-0.76923076923076916"/>
    <n v="0.5"/>
    <n v="0.56521739130434778"/>
    <n v="0.33767557423180838"/>
    <n v="0.66232442576819162"/>
    <n v="-0.16232442576819162"/>
    <n v="9.7107034463843833E-2"/>
    <x v="0"/>
    <x v="0"/>
    <n v="19.5"/>
    <x v="0"/>
    <n v="-19.5"/>
    <n v="-19.5"/>
  </r>
  <r>
    <x v="23"/>
    <s v="CWS"/>
    <x v="85"/>
    <n v="7.35"/>
    <x v="0"/>
    <x v="3"/>
    <n v="-118"/>
    <n v="-0.84745762711864414"/>
    <n v="-106"/>
    <n v="-0.94339622641509424"/>
    <n v="0.54128440366972475"/>
    <n v="0.5145631067961165"/>
    <n v="0.60103532560470885"/>
    <n v="0.39896467439529115"/>
    <n v="5.9750921934984103E-2"/>
    <n v="-0.11559843240082535"/>
    <x v="1"/>
    <x v="1"/>
    <n v="11.8"/>
    <x v="1"/>
    <n v="10"/>
    <n v="10.000000000000002"/>
  </r>
  <r>
    <x v="23"/>
    <s v="DET"/>
    <x v="84"/>
    <n v="6.06"/>
    <x v="0"/>
    <x v="0"/>
    <n v="118"/>
    <n v="1.18"/>
    <n v="-150"/>
    <n v="-0.66666666666666663"/>
    <n v="0.45871559633027525"/>
    <n v="0.6"/>
    <n v="0.56390892728089881"/>
    <n v="0.43609107271910119"/>
    <n v="0.10519333095062355"/>
    <n v="-0.16390892728089879"/>
    <x v="1"/>
    <x v="1"/>
    <n v="15"/>
    <x v="1"/>
    <n v="17.7"/>
    <n v="17.7"/>
  </r>
  <r>
    <x v="23"/>
    <s v="CLE"/>
    <x v="137"/>
    <n v="4"/>
    <x v="0"/>
    <x v="2"/>
    <n v="-130"/>
    <n v="-0.76923076923076916"/>
    <n v="100"/>
    <n v="1"/>
    <n v="0.56521739130434778"/>
    <n v="0.5"/>
    <n v="0.56652987963329104"/>
    <n v="0.43347012036670896"/>
    <n v="1.3124883289432621E-3"/>
    <n v="-6.6529879633291045E-2"/>
    <x v="2"/>
    <x v="0"/>
    <n v="0"/>
    <x v="2"/>
    <m/>
    <s v=""/>
  </r>
  <r>
    <x v="23"/>
    <s v="KC"/>
    <x v="131"/>
    <n v="4.5599999999999996"/>
    <x v="0"/>
    <x v="2"/>
    <n v="-170"/>
    <n v="-0.58823529411764708"/>
    <n v="130"/>
    <n v="1.3"/>
    <n v="0.62962962962962965"/>
    <n v="0.43478260869565216"/>
    <n v="0.66772567752853718"/>
    <n v="0.33227432247146282"/>
    <n v="3.8096047898907526E-2"/>
    <n v="-0.10250828622418934"/>
    <x v="2"/>
    <x v="0"/>
    <n v="0"/>
    <x v="2"/>
    <m/>
    <s v=""/>
  </r>
  <r>
    <x v="23"/>
    <s v="MIL"/>
    <x v="65"/>
    <n v="5.07"/>
    <x v="0"/>
    <x v="3"/>
    <n v="104"/>
    <n v="1.04"/>
    <n v="-132"/>
    <n v="-0.75757575757575757"/>
    <n v="0.49019607843137253"/>
    <n v="0.56896551724137934"/>
    <n v="0.24812210538470181"/>
    <n v="0.75187789461529819"/>
    <n v="-0.24207397304667072"/>
    <n v="0.18291237737391886"/>
    <x v="0"/>
    <x v="1"/>
    <n v="19.8"/>
    <x v="1"/>
    <n v="15"/>
    <n v="15"/>
  </r>
  <r>
    <x v="23"/>
    <s v="PIT"/>
    <x v="1"/>
    <n v="5.08"/>
    <x v="0"/>
    <x v="1"/>
    <n v="-135"/>
    <n v="-0.7407407407407407"/>
    <n v="100"/>
    <n v="1"/>
    <n v="0.57446808510638303"/>
    <n v="0.5"/>
    <n v="0.57343005389011692"/>
    <n v="0.42656994610988308"/>
    <n v="-1.0380312162661109E-3"/>
    <n v="-7.343005389011692E-2"/>
    <x v="2"/>
    <x v="0"/>
    <n v="0"/>
    <x v="2"/>
    <m/>
    <s v=""/>
  </r>
  <r>
    <x v="23"/>
    <s v="STL"/>
    <x v="81"/>
    <n v="4.63"/>
    <x v="0"/>
    <x v="1"/>
    <n v="-135"/>
    <n v="-0.7407407407407407"/>
    <n v="105"/>
    <n v="1.05"/>
    <n v="0.57446808510638303"/>
    <n v="0.48780487804878048"/>
    <n v="0.49238067948418562"/>
    <n v="0.50761932051581438"/>
    <n v="-8.2087405622197407E-2"/>
    <n v="1.9814442467033899E-2"/>
    <x v="2"/>
    <x v="0"/>
    <n v="0"/>
    <x v="2"/>
    <m/>
    <s v=""/>
  </r>
  <r>
    <x v="23"/>
    <s v="PHI"/>
    <x v="63"/>
    <n v="5.85"/>
    <x v="0"/>
    <x v="0"/>
    <n v="-140"/>
    <n v="-0.7142857142857143"/>
    <n v="110"/>
    <n v="1.1000000000000001"/>
    <n v="0.58333333333333337"/>
    <n v="0.47619047619047616"/>
    <n v="0.52993613622475477"/>
    <n v="0.47006386377524523"/>
    <n v="-5.3397197108578598E-2"/>
    <n v="-6.1266124152309365E-3"/>
    <x v="2"/>
    <x v="1"/>
    <n v="0"/>
    <x v="2"/>
    <m/>
    <s v=""/>
  </r>
  <r>
    <x v="23"/>
    <s v="COL"/>
    <x v="61"/>
    <n v="4.49"/>
    <x v="0"/>
    <x v="2"/>
    <n v="-112"/>
    <n v="-0.89285714285714279"/>
    <n v="-112"/>
    <n v="-0.89285714285714279"/>
    <n v="0.52830188679245282"/>
    <n v="0.52830188679245282"/>
    <n v="0.65601405440534433"/>
    <n v="0.34398594559465573"/>
    <n v="0.1277121676128915"/>
    <n v="-0.1843159411977971"/>
    <x v="1"/>
    <x v="1"/>
    <n v="16.8"/>
    <x v="1"/>
    <n v="15"/>
    <n v="15"/>
  </r>
  <r>
    <x v="23"/>
    <s v="ARI"/>
    <x v="33"/>
    <n v="6"/>
    <x v="0"/>
    <x v="0"/>
    <n v="115"/>
    <n v="1.1499999999999999"/>
    <n v="-150"/>
    <n v="-0.66666666666666663"/>
    <n v="0.46511627906976744"/>
    <n v="0.6"/>
    <n v="0.55432035863538887"/>
    <n v="0.44567964136461113"/>
    <n v="8.920407956562143E-2"/>
    <n v="-0.15432035863538884"/>
    <x v="1"/>
    <x v="0"/>
    <n v="15"/>
    <x v="1"/>
    <n v="17.25"/>
    <n v="17.25"/>
  </r>
  <r>
    <x v="23"/>
    <s v="SD"/>
    <x v="128"/>
    <n v="6.41"/>
    <x v="0"/>
    <x v="3"/>
    <n v="-134"/>
    <n v="-0.74626865671641784"/>
    <n v="106"/>
    <n v="1.06"/>
    <n v="0.57264957264957261"/>
    <n v="0.4854368932038835"/>
    <n v="0.45925648759011439"/>
    <n v="0.54074351240988561"/>
    <n v="-0.11339308505945822"/>
    <n v="5.5306619206002106E-2"/>
    <x v="0"/>
    <x v="1"/>
    <n v="10"/>
    <x v="0"/>
    <n v="-10"/>
    <n v="-10"/>
  </r>
  <r>
    <x v="23"/>
    <s v="HOU"/>
    <x v="16"/>
    <n v="4.75"/>
    <x v="0"/>
    <x v="1"/>
    <n v="-135"/>
    <n v="-0.7407407407407407"/>
    <n v="105"/>
    <n v="1.05"/>
    <n v="0.57446808510638303"/>
    <n v="0.48780487804878048"/>
    <n v="0.51460244222140328"/>
    <n v="0.48539755777859672"/>
    <n v="-5.9865642884979753E-2"/>
    <n v="-2.4073202701837548E-3"/>
    <x v="2"/>
    <x v="0"/>
    <n v="0"/>
    <x v="2"/>
    <m/>
    <s v=""/>
  </r>
  <r>
    <x v="23"/>
    <s v="OAK"/>
    <x v="55"/>
    <n v="4.01"/>
    <x v="0"/>
    <x v="2"/>
    <n v="-105"/>
    <n v="-0.95238095238095233"/>
    <n v="-125"/>
    <n v="-0.8"/>
    <n v="0.51219512195121952"/>
    <n v="0.55555555555555558"/>
    <n v="0.56848110164388199"/>
    <n v="0.43151889835611795"/>
    <n v="5.6285979692662469E-2"/>
    <n v="-0.12403665719943763"/>
    <x v="1"/>
    <x v="0"/>
    <n v="15.75"/>
    <x v="1"/>
    <n v="15"/>
    <n v="15"/>
  </r>
  <r>
    <x v="23"/>
    <s v="CHC"/>
    <x v="74"/>
    <n v="3.48"/>
    <x v="0"/>
    <x v="2"/>
    <n v="-160"/>
    <n v="-0.625"/>
    <n v="120"/>
    <n v="1.2"/>
    <n v="0.61538461538461542"/>
    <n v="0.45454545454545453"/>
    <n v="0.45904552235656437"/>
    <n v="0.54095447764343563"/>
    <n v="-0.15633909302805105"/>
    <n v="8.6409023097981097E-2"/>
    <x v="0"/>
    <x v="0"/>
    <n v="10"/>
    <x v="0"/>
    <n v="-10"/>
    <n v="-10"/>
  </r>
  <r>
    <x v="23"/>
    <s v="LAD"/>
    <x v="53"/>
    <n v="4.9800000000000004"/>
    <x v="0"/>
    <x v="0"/>
    <n v="100"/>
    <n v="1"/>
    <n v="-128"/>
    <n v="-0.78125"/>
    <n v="0.5"/>
    <n v="0.56140350877192979"/>
    <n v="0.38053004465612239"/>
    <n v="0.61946995534387761"/>
    <n v="-0.11946995534387761"/>
    <n v="5.8066446571947816E-2"/>
    <x v="0"/>
    <x v="1"/>
    <n v="12.8"/>
    <x v="1"/>
    <n v="10"/>
    <n v="10"/>
  </r>
  <r>
    <x v="23"/>
    <s v="TOR"/>
    <x v="80"/>
    <n v="4.2699999999999996"/>
    <x v="0"/>
    <x v="2"/>
    <n v="-120"/>
    <n v="-0.83333333333333337"/>
    <n v="-110"/>
    <n v="-0.90909090909090906"/>
    <n v="0.54545454545454541"/>
    <n v="0.52380952380952384"/>
    <n v="0.61742769261677899"/>
    <n v="0.38257230738322107"/>
    <n v="7.1973147162233575E-2"/>
    <n v="-0.14123721642630277"/>
    <x v="1"/>
    <x v="0"/>
    <n v="18"/>
    <x v="1"/>
    <n v="15"/>
    <n v="15"/>
  </r>
  <r>
    <x v="23"/>
    <s v="SEA"/>
    <x v="70"/>
    <n v="4.76"/>
    <x v="0"/>
    <x v="1"/>
    <n v="-110"/>
    <n v="-0.90909090909090906"/>
    <n v="-120"/>
    <n v="-0.83333333333333337"/>
    <n v="0.52380952380952384"/>
    <n v="0.54545454545454541"/>
    <n v="0.51643610853842692"/>
    <n v="0.48356389146157308"/>
    <n v="-7.373415271096917E-3"/>
    <n v="-6.1890653992972333E-2"/>
    <x v="2"/>
    <x v="0"/>
    <n v="0"/>
    <x v="2"/>
    <m/>
    <s v=""/>
  </r>
  <r>
    <x v="24"/>
    <s v="CWS"/>
    <x v="107"/>
    <n v="5.85"/>
    <x v="0"/>
    <x v="1"/>
    <n v="-118"/>
    <n v="-0.84745762711864414"/>
    <n v="-108"/>
    <n v="-0.92592592592592582"/>
    <n v="0.54128440366972475"/>
    <n v="0.51923076923076927"/>
    <n v="0.69436398133320931"/>
    <n v="0.30563601866679069"/>
    <n v="0.15307957766348457"/>
    <n v="-0.21359475056397859"/>
    <x v="1"/>
    <x v="1"/>
    <n v="25"/>
    <x v="1"/>
    <n v="21.19"/>
    <n v="21.186440677966104"/>
  </r>
  <r>
    <x v="24"/>
    <s v="STL"/>
    <x v="117"/>
    <n v="3.75"/>
    <x v="0"/>
    <x v="2"/>
    <n v="125"/>
    <n v="1.25"/>
    <n v="-170"/>
    <n v="-0.58823529411764708"/>
    <n v="0.44444444444444442"/>
    <n v="0.62962962962962965"/>
    <n v="0.51623261844631263"/>
    <n v="0.48376738155368737"/>
    <n v="7.178817400186821E-2"/>
    <n v="-0.14586224807594228"/>
    <x v="1"/>
    <x v="0"/>
    <n v="15"/>
    <x v="1"/>
    <n v="18.75"/>
    <n v="18.75"/>
  </r>
  <r>
    <x v="24"/>
    <s v="PHI"/>
    <x v="29"/>
    <n v="4.8099999999999996"/>
    <x v="0"/>
    <x v="2"/>
    <n v="-135"/>
    <n v="-0.7407407407407407"/>
    <n v="105"/>
    <n v="1.05"/>
    <n v="0.57446808510638303"/>
    <n v="0.48780487804878048"/>
    <n v="0.70728414655161798"/>
    <n v="0.29271585344838197"/>
    <n v="0.13281606144523495"/>
    <n v="-0.19508902460039851"/>
    <x v="1"/>
    <x v="0"/>
    <n v="20.25"/>
    <x v="1"/>
    <n v="15"/>
    <n v="15"/>
  </r>
  <r>
    <x v="24"/>
    <s v="LAA"/>
    <x v="122"/>
    <n v="5.17"/>
    <x v="0"/>
    <x v="0"/>
    <n v="-104"/>
    <n v="-0.96153846153846145"/>
    <n v="-122"/>
    <n v="-0.81967213114754101"/>
    <n v="0.50980392156862742"/>
    <n v="0.5495495495495496"/>
    <n v="0.41384056506856937"/>
    <n v="0.58615943493143063"/>
    <n v="-9.596335650005805E-2"/>
    <n v="3.6609885381881035E-2"/>
    <x v="2"/>
    <x v="1"/>
    <n v="0"/>
    <x v="2"/>
    <m/>
    <s v=""/>
  </r>
  <r>
    <x v="24"/>
    <s v="MIN"/>
    <x v="89"/>
    <n v="3.96"/>
    <x v="0"/>
    <x v="1"/>
    <n v="122"/>
    <n v="1.22"/>
    <n v="-154"/>
    <n v="-0.64935064935064934"/>
    <n v="0.45045045045045046"/>
    <n v="0.60629921259842523"/>
    <n v="0.36334891579479001"/>
    <n v="0.63665108420520999"/>
    <n v="-8.7101534655660451E-2"/>
    <n v="3.0351871606784764E-2"/>
    <x v="2"/>
    <x v="1"/>
    <n v="0"/>
    <x v="2"/>
    <m/>
    <s v=""/>
  </r>
  <r>
    <x v="24"/>
    <s v="TEX"/>
    <x v="67"/>
    <n v="4.55"/>
    <x v="0"/>
    <x v="1"/>
    <n v="-128"/>
    <n v="-0.78125"/>
    <n v="100"/>
    <n v="1"/>
    <n v="0.56140350877192979"/>
    <n v="0.5"/>
    <n v="0.47735971772843389"/>
    <n v="0.52264028227156611"/>
    <n v="-8.4043791043495908E-2"/>
    <n v="2.2640282271566115E-2"/>
    <x v="2"/>
    <x v="1"/>
    <n v="0"/>
    <x v="2"/>
    <m/>
    <s v=""/>
  </r>
  <r>
    <x v="24"/>
    <s v="HOU"/>
    <x v="86"/>
    <n v="5.76"/>
    <x v="0"/>
    <x v="3"/>
    <n v="-106"/>
    <n v="-0.94339622641509424"/>
    <n v="-120"/>
    <n v="-0.83333333333333337"/>
    <n v="0.5145631067961165"/>
    <n v="0.54545454545454541"/>
    <n v="0.35521051421780148"/>
    <n v="0.64478948578219852"/>
    <n v="-0.15935259257831502"/>
    <n v="9.933494032765311E-2"/>
    <x v="0"/>
    <x v="1"/>
    <n v="18"/>
    <x v="1"/>
    <n v="15"/>
    <n v="15"/>
  </r>
  <r>
    <x v="24"/>
    <s v="TB"/>
    <x v="159"/>
    <n v="3.93"/>
    <x v="0"/>
    <x v="2"/>
    <n v="-155"/>
    <n v="-0.64516129032258063"/>
    <n v="120"/>
    <n v="1.2"/>
    <n v="0.60784313725490191"/>
    <n v="0.45454545454545453"/>
    <n v="0.55273597957525022"/>
    <n v="0.44726402042474978"/>
    <n v="-5.5107157679651686E-2"/>
    <n v="-7.281434120704755E-3"/>
    <x v="2"/>
    <x v="0"/>
    <n v="0"/>
    <x v="2"/>
    <m/>
    <s v=""/>
  </r>
  <r>
    <x v="24"/>
    <s v="CIN"/>
    <x v="76"/>
    <n v="5.75"/>
    <x v="0"/>
    <x v="0"/>
    <n v="-134"/>
    <n v="-0.74626865671641784"/>
    <n v="106"/>
    <n v="1.06"/>
    <n v="0.57264957264957261"/>
    <n v="0.4854368932038835"/>
    <n v="0.51337739677174421"/>
    <n v="0.48662260322825579"/>
    <n v="-5.9272175877828404E-2"/>
    <n v="1.1857100243722885E-3"/>
    <x v="2"/>
    <x v="1"/>
    <n v="0"/>
    <x v="2"/>
    <m/>
    <s v=""/>
  </r>
  <r>
    <x v="24"/>
    <s v="COL"/>
    <x v="88"/>
    <n v="4.41"/>
    <x v="0"/>
    <x v="2"/>
    <n v="-166"/>
    <n v="-0.60240963855421692"/>
    <n v="130"/>
    <n v="1.3"/>
    <n v="0.62406015037593987"/>
    <n v="0.43478260869565216"/>
    <n v="0.6422925074928072"/>
    <n v="0.35770749250719286"/>
    <n v="1.8232357116867326E-2"/>
    <n v="-7.7075116188459303E-2"/>
    <x v="2"/>
    <x v="1"/>
    <n v="0"/>
    <x v="2"/>
    <m/>
    <s v=""/>
  </r>
  <r>
    <x v="24"/>
    <s v="ARI"/>
    <x v="90"/>
    <n v="4.3"/>
    <x v="0"/>
    <x v="1"/>
    <n v="114"/>
    <n v="1.1399999999999999"/>
    <n v="-146"/>
    <n v="-0.68493150684931503"/>
    <n v="0.46728971962616822"/>
    <n v="0.5934959349593496"/>
    <n v="0.42956189260589595"/>
    <n v="0.57043810739410405"/>
    <n v="-3.7727827020272275E-2"/>
    <n v="-2.3057827565245548E-2"/>
    <x v="2"/>
    <x v="1"/>
    <n v="0"/>
    <x v="2"/>
    <m/>
    <s v=""/>
  </r>
  <r>
    <x v="24"/>
    <s v="ATL"/>
    <x v="96"/>
    <n v="5.41"/>
    <x v="0"/>
    <x v="1"/>
    <n v="-104"/>
    <n v="-0.96153846153846145"/>
    <n v="-122"/>
    <n v="-0.81967213114754101"/>
    <n v="0.50980392156862742"/>
    <n v="0.5495495495495496"/>
    <n v="0.62828735005974023"/>
    <n v="0.37171264994025977"/>
    <n v="0.11848342849111282"/>
    <n v="-0.17783689960928983"/>
    <x v="1"/>
    <x v="1"/>
    <n v="15.600000000000001"/>
    <x v="1"/>
    <n v="15"/>
    <n v="15"/>
  </r>
  <r>
    <x v="24"/>
    <s v="WSH"/>
    <x v="64"/>
    <n v="4.1100000000000003"/>
    <x v="0"/>
    <x v="2"/>
    <n v="-175"/>
    <n v="-0.5714285714285714"/>
    <n v="130"/>
    <n v="1.3"/>
    <n v="0.63636363636363635"/>
    <n v="0.43478260869565216"/>
    <n v="0.5877195770010728"/>
    <n v="0.4122804229989272"/>
    <n v="-4.8644059362563552E-2"/>
    <n v="-2.2502185696724963E-2"/>
    <x v="2"/>
    <x v="0"/>
    <n v="0"/>
    <x v="2"/>
    <m/>
    <s v=""/>
  </r>
  <r>
    <x v="24"/>
    <s v="KC"/>
    <x v="34"/>
    <n v="4.0999999999999996"/>
    <x v="0"/>
    <x v="2"/>
    <n v="118"/>
    <n v="1.18"/>
    <n v="-150"/>
    <n v="-0.66666666666666663"/>
    <n v="0.45871559633027525"/>
    <n v="0.6"/>
    <n v="0.58581845847174974"/>
    <n v="0.41418154152825026"/>
    <n v="0.12710286214147448"/>
    <n v="-0.18581845847174971"/>
    <x v="1"/>
    <x v="1"/>
    <n v="15"/>
    <x v="0"/>
    <n v="-15"/>
    <n v="-15"/>
  </r>
  <r>
    <x v="24"/>
    <s v="CLE"/>
    <x v="60"/>
    <n v="4.58"/>
    <x v="0"/>
    <x v="0"/>
    <n v="-102"/>
    <n v="-0.98039215686274506"/>
    <n v="-126"/>
    <n v="-0.79365079365079361"/>
    <n v="0.50495049504950495"/>
    <n v="0.55752212389380529"/>
    <n v="0.31079304195231316"/>
    <n v="0.68920695804768684"/>
    <n v="-0.19415745309719179"/>
    <n v="0.13168483415388155"/>
    <x v="0"/>
    <x v="1"/>
    <n v="18.899999999999999"/>
    <x v="1"/>
    <n v="15"/>
    <n v="14.999999999999998"/>
  </r>
  <r>
    <x v="24"/>
    <s v="PIT"/>
    <x v="78"/>
    <n v="4.21"/>
    <x v="0"/>
    <x v="2"/>
    <n v="-120"/>
    <n v="-0.83333333333333337"/>
    <n v="-110"/>
    <n v="-0.90909090909090906"/>
    <n v="0.54545454545454541"/>
    <n v="0.52380952380952384"/>
    <n v="0.60644563629016401"/>
    <n v="0.39355436370983599"/>
    <n v="6.09910908356186E-2"/>
    <n v="-0.13025516009968785"/>
    <x v="1"/>
    <x v="0"/>
    <n v="12"/>
    <x v="1"/>
    <n v="10"/>
    <n v="10"/>
  </r>
  <r>
    <x v="24"/>
    <s v="MIL"/>
    <x v="146"/>
    <n v="7.34"/>
    <x v="0"/>
    <x v="5"/>
    <n v="-160"/>
    <n v="-0.625"/>
    <n v="120"/>
    <n v="1.2"/>
    <n v="0.61538461538461542"/>
    <n v="0.45454545454545453"/>
    <n v="0.45181128905278301"/>
    <n v="0.54818871094721699"/>
    <n v="-0.16357332633183241"/>
    <n v="9.3643256401762465E-2"/>
    <x v="0"/>
    <x v="0"/>
    <n v="15"/>
    <x v="0"/>
    <n v="-15"/>
    <n v="-15"/>
  </r>
  <r>
    <x v="24"/>
    <s v="MIA"/>
    <x v="105"/>
    <n v="3.94"/>
    <x v="0"/>
    <x v="1"/>
    <n v="108"/>
    <n v="1.08"/>
    <n v="-136"/>
    <n v="-0.73529411764705876"/>
    <n v="0.48076923076923078"/>
    <n v="0.57627118644067798"/>
    <n v="0.35944282729845856"/>
    <n v="0.64055717270154144"/>
    <n v="-0.12132640347077223"/>
    <n v="6.4285986260863459E-2"/>
    <x v="0"/>
    <x v="1"/>
    <n v="13.6"/>
    <x v="1"/>
    <n v="10"/>
    <n v="9.9999999999999982"/>
  </r>
  <r>
    <x v="24"/>
    <s v="NYM"/>
    <x v="138"/>
    <n v="5.82"/>
    <x v="0"/>
    <x v="0"/>
    <n v="102"/>
    <n v="1.02"/>
    <n v="-128"/>
    <n v="-0.78125"/>
    <n v="0.49504950495049505"/>
    <n v="0.56140350877192979"/>
    <n v="0.52499264291786374"/>
    <n v="0.47500735708213626"/>
    <n v="2.9943137967368694E-2"/>
    <n v="-8.6396151689793532E-2"/>
    <x v="2"/>
    <x v="1"/>
    <n v="0"/>
    <x v="2"/>
    <m/>
    <s v=""/>
  </r>
  <r>
    <x v="24"/>
    <s v="SF"/>
    <x v="77"/>
    <n v="7.32"/>
    <x v="0"/>
    <x v="3"/>
    <n v="-110"/>
    <n v="-0.90909090909090906"/>
    <n v="-116"/>
    <n v="-0.86206896551724144"/>
    <n v="0.52380952380952384"/>
    <n v="0.53703703703703709"/>
    <n v="0.59680242407206019"/>
    <n v="0.40319757592793981"/>
    <n v="7.2992900262536353E-2"/>
    <n v="-0.13383946110909728"/>
    <x v="1"/>
    <x v="1"/>
    <n v="11"/>
    <x v="1"/>
    <n v="10"/>
    <n v="10"/>
  </r>
  <r>
    <x v="24"/>
    <s v="SD"/>
    <x v="135"/>
    <n v="6.91"/>
    <x v="0"/>
    <x v="3"/>
    <n v="-102"/>
    <n v="-0.98039215686274506"/>
    <n v="-126"/>
    <n v="-0.79365079365079361"/>
    <n v="0.50495049504950495"/>
    <n v="0.55752212389380529"/>
    <n v="0.53679436702798899"/>
    <n v="0.46320563297201101"/>
    <n v="3.184387197848404E-2"/>
    <n v="-9.4316490921794283E-2"/>
    <x v="2"/>
    <x v="1"/>
    <n v="0"/>
    <x v="2"/>
    <m/>
    <s v=""/>
  </r>
  <r>
    <x v="24"/>
    <s v="NYY"/>
    <x v="79"/>
    <n v="4.46"/>
    <x v="0"/>
    <x v="0"/>
    <n v="120"/>
    <n v="1.2"/>
    <n v="-154"/>
    <n v="-0.64935064935064934"/>
    <n v="0.45454545454545453"/>
    <n v="0.60629921259842523"/>
    <n v="0.29025210333231943"/>
    <n v="0.70974789666768057"/>
    <n v="-0.1642933512131351"/>
    <n v="0.10344868406925534"/>
    <x v="0"/>
    <x v="1"/>
    <n v="15.4"/>
    <x v="1"/>
    <n v="10"/>
    <n v="10"/>
  </r>
  <r>
    <x v="24"/>
    <s v="BOS"/>
    <x v="118"/>
    <n v="5.03"/>
    <x v="0"/>
    <x v="1"/>
    <n v="120"/>
    <n v="1.2"/>
    <n v="-160"/>
    <n v="-0.625"/>
    <n v="0.45454545454545453"/>
    <n v="0.61538461538461542"/>
    <n v="0.56475485011053694"/>
    <n v="0.43524514988946306"/>
    <n v="0.11020939556508241"/>
    <n v="-0.18013946549515236"/>
    <x v="1"/>
    <x v="0"/>
    <n v="10"/>
    <x v="1"/>
    <n v="12"/>
    <n v="12"/>
  </r>
  <r>
    <x v="24"/>
    <s v="TOR"/>
    <x v="98"/>
    <n v="6.08"/>
    <x v="0"/>
    <x v="0"/>
    <n v="-140"/>
    <n v="-0.7142857142857143"/>
    <n v="105"/>
    <n v="1.05"/>
    <n v="0.58333333333333337"/>
    <n v="0.48780487804878048"/>
    <n v="0.56708305167296724"/>
    <n v="0.43291694832703281"/>
    <n v="-1.6250281660366128E-2"/>
    <n v="-5.4887929721747664E-2"/>
    <x v="2"/>
    <x v="0"/>
    <n v="0"/>
    <x v="2"/>
    <m/>
    <s v=""/>
  </r>
  <r>
    <x v="24"/>
    <s v="SEA"/>
    <x v="94"/>
    <n v="5.99"/>
    <x v="0"/>
    <x v="3"/>
    <n v="-118"/>
    <n v="-0.84745762711864414"/>
    <n v="-108"/>
    <n v="-0.92592592592592582"/>
    <n v="0.54128440366972475"/>
    <n v="0.51923076923076927"/>
    <n v="0.3920909906423935"/>
    <n v="0.6079090093576065"/>
    <n v="-0.14919341302733125"/>
    <n v="8.8678240126837227E-2"/>
    <x v="0"/>
    <x v="1"/>
    <n v="10.8"/>
    <x v="1"/>
    <n v="10"/>
    <n v="10"/>
  </r>
  <r>
    <x v="24"/>
    <s v="LAD"/>
    <x v="92"/>
    <n v="6.01"/>
    <x v="0"/>
    <x v="3"/>
    <n v="-106"/>
    <n v="-0.94339622641509424"/>
    <n v="-118"/>
    <n v="-0.84745762711864414"/>
    <n v="0.5145631067961165"/>
    <n v="0.54128440366972475"/>
    <n v="0.39530344453986022"/>
    <n v="0.60469655546013978"/>
    <n v="-0.11925966225625628"/>
    <n v="6.3412151790415039E-2"/>
    <x v="0"/>
    <x v="1"/>
    <n v="11.8"/>
    <x v="0"/>
    <n v="-11.8"/>
    <n v="-11.8"/>
  </r>
  <r>
    <x v="25"/>
    <s v="ATL"/>
    <x v="130"/>
    <n v="4.67"/>
    <x v="0"/>
    <x v="2"/>
    <n v="-160"/>
    <n v="-0.625"/>
    <n v="120"/>
    <n v="1.2"/>
    <n v="0.61538461538461542"/>
    <n v="0.45454545454545453"/>
    <n v="0.68556931882065952"/>
    <n v="0.31443068117934053"/>
    <n v="7.0184703436044105E-2"/>
    <n v="-0.140114773366114"/>
    <x v="1"/>
    <x v="0"/>
    <n v="16"/>
    <x v="1"/>
    <n v="10"/>
    <n v="10"/>
  </r>
  <r>
    <x v="25"/>
    <s v="WSH"/>
    <x v="160"/>
    <n v="3.59"/>
    <x v="0"/>
    <x v="2"/>
    <n v="120"/>
    <n v="1.2"/>
    <n v="-160"/>
    <n v="-0.625"/>
    <n v="0.45454545454545453"/>
    <n v="0.61538461538461542"/>
    <n v="0.48265743353383184"/>
    <n v="0.51734256646616816"/>
    <n v="2.8111978988377306E-2"/>
    <n v="-9.8042048918447255E-2"/>
    <x v="2"/>
    <x v="0"/>
    <n v="0"/>
    <x v="2"/>
    <m/>
    <s v=""/>
  </r>
  <r>
    <x v="25"/>
    <s v="CIN"/>
    <x v="161"/>
    <n v="5.59"/>
    <x v="0"/>
    <x v="3"/>
    <n v="108"/>
    <n v="1.08"/>
    <n v="-136"/>
    <n v="-0.73529411764705876"/>
    <n v="0.48076923076923078"/>
    <n v="0.57627118644067798"/>
    <n v="0.32815880405082143"/>
    <n v="0.67184119594917857"/>
    <n v="-0.15261042671840935"/>
    <n v="9.5570009508500586E-2"/>
    <x v="0"/>
    <x v="1"/>
    <n v="13.6"/>
    <x v="1"/>
    <n v="10"/>
    <n v="9.9999999999999982"/>
  </r>
  <r>
    <x v="25"/>
    <s v="TB"/>
    <x v="162"/>
    <n v="5.24"/>
    <x v="0"/>
    <x v="0"/>
    <n v="-185"/>
    <n v="-0.54054054054054046"/>
    <n v="135"/>
    <n v="1.35"/>
    <n v="0.64912280701754388"/>
    <n v="0.42553191489361702"/>
    <n v="0.4260726773266712"/>
    <n v="0.5739273226733288"/>
    <n v="-0.22305012969087268"/>
    <n v="0.14839540777971177"/>
    <x v="0"/>
    <x v="0"/>
    <n v="10"/>
    <x v="1"/>
    <n v="13.5"/>
    <n v="13.5"/>
  </r>
  <r>
    <x v="25"/>
    <s v="MIA"/>
    <x v="123"/>
    <n v="5.35"/>
    <x v="0"/>
    <x v="0"/>
    <n v="-105"/>
    <n v="-0.95238095238095233"/>
    <n v="-125"/>
    <n v="-0.8"/>
    <n v="0.51219512195121952"/>
    <n v="0.55555555555555558"/>
    <n v="0.44521142915889933"/>
    <n v="0.55478857084110067"/>
    <n v="-6.6983692792320193E-2"/>
    <n v="-7.6698471445491023E-4"/>
    <x v="2"/>
    <x v="0"/>
    <n v="0"/>
    <x v="2"/>
    <m/>
    <s v=""/>
  </r>
  <r>
    <x v="25"/>
    <s v="NYM"/>
    <x v="106"/>
    <n v="4.84"/>
    <x v="0"/>
    <x v="0"/>
    <n v="116"/>
    <n v="1.1599999999999999"/>
    <n v="-148"/>
    <n v="-0.67567567567567566"/>
    <n v="0.46296296296296297"/>
    <n v="0.59677419354838712"/>
    <n v="0.35598889492218044"/>
    <n v="0.64401110507781956"/>
    <n v="-0.10697406804078252"/>
    <n v="4.7236911529432435E-2"/>
    <x v="2"/>
    <x v="1"/>
    <n v="0"/>
    <x v="2"/>
    <m/>
    <s v=""/>
  </r>
  <r>
    <x v="25"/>
    <s v="DET"/>
    <x v="134"/>
    <n v="3.91"/>
    <x v="0"/>
    <x v="6"/>
    <n v="-135"/>
    <n v="-0.7407407407407407"/>
    <n v="105"/>
    <n v="1.05"/>
    <n v="0.57446808510638303"/>
    <n v="0.48780487804878048"/>
    <n v="0.74841054764656578"/>
    <n v="0.25158945235343422"/>
    <n v="0.17394246254018275"/>
    <n v="-0.23621542569534626"/>
    <x v="1"/>
    <x v="0"/>
    <n v="13.5"/>
    <x v="1"/>
    <n v="10"/>
    <n v="10"/>
  </r>
  <r>
    <x v="25"/>
    <s v="CWS"/>
    <x v="125"/>
    <n v="6.34"/>
    <x v="0"/>
    <x v="0"/>
    <n v="-130"/>
    <n v="-0.76923076923076916"/>
    <n v="100"/>
    <n v="1"/>
    <n v="0.56521739130434778"/>
    <n v="0.5"/>
    <n v="0.60727778620576545"/>
    <n v="0.39272221379423455"/>
    <n v="4.2060394901417664E-2"/>
    <n v="-0.10727778620576545"/>
    <x v="2"/>
    <x v="0"/>
    <n v="0"/>
    <x v="2"/>
    <m/>
    <s v=""/>
  </r>
  <r>
    <x v="25"/>
    <s v="MIL"/>
    <x v="75"/>
    <n v="5.82"/>
    <x v="0"/>
    <x v="3"/>
    <n v="104"/>
    <n v="1.04"/>
    <n v="-134"/>
    <n v="-0.74626865671641784"/>
    <n v="0.49019607843137253"/>
    <n v="0.57264957264957261"/>
    <n v="0.36481144884574424"/>
    <n v="0.63518855115425576"/>
    <n v="-0.12538462958562829"/>
    <n v="6.2538978504683151E-2"/>
    <x v="0"/>
    <x v="1"/>
    <n v="13.4"/>
    <x v="0"/>
    <n v="-13.4"/>
    <n v="-13.4"/>
  </r>
  <r>
    <x v="25"/>
    <s v="PIT"/>
    <x v="102"/>
    <n v="5.28"/>
    <x v="0"/>
    <x v="1"/>
    <n v="-170"/>
    <n v="-0.58823529411764708"/>
    <n v="130"/>
    <n v="1.3"/>
    <n v="0.62962962962962965"/>
    <n v="0.43478260869565216"/>
    <n v="0.60719157507326105"/>
    <n v="0.39280842492673901"/>
    <n v="-2.2438054556368603E-2"/>
    <n v="-4.1974183768913154E-2"/>
    <x v="2"/>
    <x v="0"/>
    <n v="0"/>
    <x v="2"/>
    <m/>
    <s v=""/>
  </r>
  <r>
    <x v="25"/>
    <s v="CLE"/>
    <x v="91"/>
    <n v="3.84"/>
    <x v="0"/>
    <x v="2"/>
    <n v="100"/>
    <n v="1"/>
    <n v="-135"/>
    <n v="-0.7407407407407407"/>
    <n v="0.5"/>
    <n v="0.57446808510638303"/>
    <n v="0.53466387477642474"/>
    <n v="0.46533612522357526"/>
    <n v="3.4663874776424741E-2"/>
    <n v="-0.10913195988280777"/>
    <x v="2"/>
    <x v="0"/>
    <n v="0"/>
    <x v="2"/>
    <m/>
    <s v=""/>
  </r>
  <r>
    <x v="25"/>
    <s v="KC"/>
    <x v="142"/>
    <n v="3.39"/>
    <x v="0"/>
    <x v="6"/>
    <n v="-175"/>
    <n v="-0.5714285714285714"/>
    <n v="130"/>
    <n v="1.3"/>
    <n v="0.63636363636363635"/>
    <n v="0.43478260869565216"/>
    <n v="0.65832716551208925"/>
    <n v="0.3416728344879108"/>
    <n v="2.1963529148452898E-2"/>
    <n v="-9.3109774207741358E-2"/>
    <x v="2"/>
    <x v="0"/>
    <n v="0"/>
    <x v="2"/>
    <m/>
    <s v=""/>
  </r>
  <r>
    <x v="25"/>
    <s v="STL"/>
    <x v="133"/>
    <n v="4.1399999999999997"/>
    <x v="0"/>
    <x v="2"/>
    <n v="-106"/>
    <n v="-0.94339622641509424"/>
    <n v="-122"/>
    <n v="-0.81967213114754101"/>
    <n v="0.5145631067961165"/>
    <n v="0.5495495495495496"/>
    <n v="0.59339208954720268"/>
    <n v="0.40660791045279726"/>
    <n v="7.8828982751086185E-2"/>
    <n v="-0.14294163909675234"/>
    <x v="1"/>
    <x v="1"/>
    <n v="10.6"/>
    <x v="1"/>
    <n v="10"/>
    <n v="9.9999999999999982"/>
  </r>
  <r>
    <x v="25"/>
    <s v="MIN"/>
    <x v="121"/>
    <n v="4.96"/>
    <x v="0"/>
    <x v="2"/>
    <n v="-145"/>
    <n v="-0.68965517241379315"/>
    <n v="110"/>
    <n v="1.1000000000000001"/>
    <n v="0.59183673469387754"/>
    <n v="0.47619047619047616"/>
    <n v="0.7293141512653869"/>
    <n v="0.27068584873461304"/>
    <n v="0.13747741657150936"/>
    <n v="-0.20550462745586312"/>
    <x v="1"/>
    <x v="0"/>
    <n v="21.75"/>
    <x v="1"/>
    <n v="15"/>
    <n v="15.000000000000002"/>
  </r>
  <r>
    <x v="25"/>
    <s v="TEX"/>
    <x v="24"/>
    <n v="4.6500000000000004"/>
    <x v="0"/>
    <x v="1"/>
    <n v="122"/>
    <n v="1.22"/>
    <n v="-154"/>
    <n v="-0.64935064935064934"/>
    <n v="0.45045045045045046"/>
    <n v="0.60629921259842523"/>
    <n v="0.49611114537188483"/>
    <n v="0.50388885462811517"/>
    <n v="4.5660694921434375E-2"/>
    <n v="-0.10241035797031006"/>
    <x v="2"/>
    <x v="1"/>
    <n v="0"/>
    <x v="2"/>
    <m/>
    <s v=""/>
  </r>
  <r>
    <x v="25"/>
    <s v="HOU"/>
    <x v="150"/>
    <n v="4.34"/>
    <x v="0"/>
    <x v="2"/>
    <n v="-145"/>
    <n v="-0.68965517241379315"/>
    <n v="110"/>
    <n v="1.1000000000000001"/>
    <n v="0.59183673469387754"/>
    <n v="0.47619047619047616"/>
    <n v="0.62999442325790067"/>
    <n v="0.37000557674209933"/>
    <n v="3.8157688564023129E-2"/>
    <n v="-0.10618489944837683"/>
    <x v="2"/>
    <x v="0"/>
    <n v="0"/>
    <x v="2"/>
    <m/>
    <s v=""/>
  </r>
  <r>
    <x v="25"/>
    <s v="OAK"/>
    <x v="104"/>
    <n v="3.72"/>
    <x v="0"/>
    <x v="2"/>
    <n v="108"/>
    <n v="1.08"/>
    <n v="-136"/>
    <n v="-0.73529411764705876"/>
    <n v="0.48076923076923078"/>
    <n v="0.57627118644067798"/>
    <n v="0.5100132102562287"/>
    <n v="0.4899867897437713"/>
    <n v="2.9243979486997917E-2"/>
    <n v="-8.6284396696906684E-2"/>
    <x v="2"/>
    <x v="1"/>
    <n v="0"/>
    <x v="2"/>
    <m/>
    <s v=""/>
  </r>
  <r>
    <x v="25"/>
    <s v="SF"/>
    <x v="101"/>
    <n v="5.21"/>
    <x v="0"/>
    <x v="1"/>
    <n v="-140"/>
    <n v="-0.7142857142857143"/>
    <n v="105"/>
    <n v="1.05"/>
    <n v="0.58333333333333337"/>
    <n v="0.48780487804878048"/>
    <n v="0.59555068163161895"/>
    <n v="0.40444931836838111"/>
    <n v="1.221734829828558E-2"/>
    <n v="-8.3355559680399371E-2"/>
    <x v="2"/>
    <x v="0"/>
    <n v="0"/>
    <x v="2"/>
    <m/>
    <s v=""/>
  </r>
  <r>
    <x v="25"/>
    <s v="SD"/>
    <x v="87"/>
    <n v="5.96"/>
    <x v="1"/>
    <x v="0"/>
    <n v="115"/>
    <n v="1.1499999999999999"/>
    <n v="-150"/>
    <n v="-0.66666666666666663"/>
    <n v="0.46511627906976744"/>
    <n v="0.6"/>
    <n v="0.54787420884899629"/>
    <n v="0.45212579115100371"/>
    <n v="8.2757929779228856E-2"/>
    <n v="-0.14787420884899627"/>
    <x v="1"/>
    <x v="0"/>
    <n v="10"/>
    <x v="0"/>
    <n v="-10"/>
    <n v="-10"/>
  </r>
  <r>
    <x v="25"/>
    <s v="COL"/>
    <x v="119"/>
    <n v="4.96"/>
    <x v="0"/>
    <x v="1"/>
    <n v="-135"/>
    <n v="-0.7407407407407407"/>
    <n v="100"/>
    <n v="1"/>
    <n v="0.57446808510638303"/>
    <n v="0.5"/>
    <n v="0.55246017281540882"/>
    <n v="0.44753982718459118"/>
    <n v="-2.2007912290974208E-2"/>
    <n v="-5.2460172815408823E-2"/>
    <x v="2"/>
    <x v="0"/>
    <n v="0"/>
    <x v="2"/>
    <m/>
    <s v=""/>
  </r>
  <r>
    <x v="25"/>
    <s v="LAD"/>
    <x v="116"/>
    <n v="5.64"/>
    <x v="0"/>
    <x v="0"/>
    <n v="-175"/>
    <n v="-0.5714285714285714"/>
    <n v="125"/>
    <n v="1.25"/>
    <n v="0.63636363636363635"/>
    <n v="0.44444444444444442"/>
    <n v="0.49491268590868209"/>
    <n v="0.50508731409131791"/>
    <n v="-0.14145095045495426"/>
    <n v="6.0642869646873487E-2"/>
    <x v="0"/>
    <x v="0"/>
    <n v="10"/>
    <x v="1"/>
    <n v="12.5"/>
    <n v="12.5"/>
  </r>
  <r>
    <x v="25"/>
    <s v="NYY"/>
    <x v="97"/>
    <n v="4.24"/>
    <x v="0"/>
    <x v="1"/>
    <n v="-116"/>
    <n v="-0.86206896551724144"/>
    <n v="-110"/>
    <n v="-0.90909090909090906"/>
    <n v="0.53703703703703709"/>
    <n v="0.52380952380952384"/>
    <n v="0.41794205550134067"/>
    <n v="0.58205794449865933"/>
    <n v="-0.11909498153569642"/>
    <n v="5.8248420689135494E-2"/>
    <x v="0"/>
    <x v="1"/>
    <n v="11"/>
    <x v="1"/>
    <n v="10"/>
    <n v="10"/>
  </r>
  <r>
    <x v="25"/>
    <s v="BOS"/>
    <x v="3"/>
    <n v="5.39"/>
    <x v="0"/>
    <x v="0"/>
    <n v="130"/>
    <n v="1.3"/>
    <n v="-175"/>
    <n v="-0.5714285714285714"/>
    <n v="0.43478260869565216"/>
    <n v="0.63636363636363635"/>
    <n v="0.4521390470201494"/>
    <n v="0.5478609529798506"/>
    <n v="1.7356438324497236E-2"/>
    <n v="-8.8502683383785752E-2"/>
    <x v="2"/>
    <x v="0"/>
    <n v="0"/>
    <x v="2"/>
    <m/>
    <s v=""/>
  </r>
  <r>
    <x v="26"/>
    <s v="DET"/>
    <x v="152"/>
    <n v="3.67"/>
    <x v="0"/>
    <x v="6"/>
    <n v="-135"/>
    <n v="-0.7407407407407407"/>
    <n v="105"/>
    <n v="1.05"/>
    <n v="0.57446808510638303"/>
    <n v="0.48780487804878048"/>
    <n v="0.70945487231657367"/>
    <n v="0.29054512768342627"/>
    <n v="0.13498678721019064"/>
    <n v="-0.1972597503653542"/>
    <x v="1"/>
    <x v="0"/>
    <n v="20.25"/>
    <x v="0"/>
    <n v="-20.25"/>
    <n v="-20.25"/>
  </r>
  <r>
    <x v="26"/>
    <s v="KC"/>
    <x v="103"/>
    <n v="4.8600000000000003"/>
    <x v="0"/>
    <x v="1"/>
    <n v="110"/>
    <n v="1.1000000000000001"/>
    <n v="-140"/>
    <n v="-0.7142857142857143"/>
    <n v="0.47619047619047616"/>
    <n v="0.58333333333333337"/>
    <n v="0.53460742744972001"/>
    <n v="0.46539257255027999"/>
    <n v="5.8416951259243843E-2"/>
    <n v="-0.11794076078305338"/>
    <x v="1"/>
    <x v="1"/>
    <n v="10"/>
    <x v="1"/>
    <n v="11"/>
    <n v="11"/>
  </r>
  <r>
    <x v="26"/>
    <s v="PIT"/>
    <x v="129"/>
    <n v="4.51"/>
    <x v="0"/>
    <x v="1"/>
    <n v="125"/>
    <n v="1.25"/>
    <n v="-170"/>
    <n v="-0.58823529411764708"/>
    <n v="0.44444444444444442"/>
    <n v="0.62962962962962965"/>
    <n v="0.4697934394976877"/>
    <n v="0.5302065605023123"/>
    <n v="2.5348995053243284E-2"/>
    <n v="-9.9423069127317354E-2"/>
    <x v="2"/>
    <x v="0"/>
    <n v="0"/>
    <x v="2"/>
    <m/>
    <s v=""/>
  </r>
  <r>
    <x v="26"/>
    <s v="MIA"/>
    <x v="17"/>
    <n v="4.8499999999999996"/>
    <x v="0"/>
    <x v="1"/>
    <n v="-160"/>
    <n v="-0.625"/>
    <n v="120"/>
    <n v="1.2"/>
    <n v="0.61538461538461542"/>
    <n v="0.45454545454545453"/>
    <n v="0.5328042198267543"/>
    <n v="0.4671957801732457"/>
    <n v="-8.2580395557861119E-2"/>
    <n v="1.265032562779117E-2"/>
    <x v="2"/>
    <x v="0"/>
    <n v="0"/>
    <x v="2"/>
    <m/>
    <s v=""/>
  </r>
  <r>
    <x v="26"/>
    <s v="CLE"/>
    <x v="115"/>
    <n v="4.49"/>
    <x v="0"/>
    <x v="2"/>
    <n v="-155"/>
    <n v="-0.64516129032258063"/>
    <n v="115"/>
    <n v="1.1499999999999999"/>
    <n v="0.60784313725490191"/>
    <n v="0.46511627906976744"/>
    <n v="0.65601405440534433"/>
    <n v="0.34398594559465573"/>
    <n v="4.8170917150442416E-2"/>
    <n v="-0.12113033347511171"/>
    <x v="2"/>
    <x v="0"/>
    <n v="0"/>
    <x v="2"/>
    <m/>
    <s v=""/>
  </r>
  <r>
    <x v="26"/>
    <s v="CWS"/>
    <x v="144"/>
    <n v="5.1100000000000003"/>
    <x v="0"/>
    <x v="1"/>
    <n v="-124"/>
    <n v="-0.80645161290322587"/>
    <n v="-102"/>
    <n v="-0.98039215686274506"/>
    <n v="0.5535714285714286"/>
    <n v="0.50495049504950495"/>
    <n v="0.57859130065668829"/>
    <n v="0.42140869934331177"/>
    <n v="2.5019872085259687E-2"/>
    <n v="-8.3541795706193189E-2"/>
    <x v="2"/>
    <x v="1"/>
    <n v="0"/>
    <x v="2"/>
    <m/>
    <s v=""/>
  </r>
  <r>
    <x v="26"/>
    <s v="PHI"/>
    <x v="113"/>
    <n v="6.44"/>
    <x v="0"/>
    <x v="3"/>
    <n v="122"/>
    <n v="1.22"/>
    <n v="-156"/>
    <n v="-0.64102564102564097"/>
    <n v="0.45045045045045046"/>
    <n v="0.609375"/>
    <n v="0.46400637382837973"/>
    <n v="0.53599362617162027"/>
    <n v="1.3555923377929269E-2"/>
    <n v="-7.3381373828379726E-2"/>
    <x v="2"/>
    <x v="1"/>
    <n v="0"/>
    <x v="2"/>
    <m/>
    <s v=""/>
  </r>
  <r>
    <x v="26"/>
    <s v="STL"/>
    <x v="11"/>
    <n v="4.7699999999999996"/>
    <x v="0"/>
    <x v="1"/>
    <n v="114"/>
    <n v="1.1399999999999999"/>
    <n v="-144"/>
    <n v="-0.69444444444444442"/>
    <n v="0.46728971962616822"/>
    <n v="0.5901639344262295"/>
    <n v="0.51826684950454271"/>
    <n v="0.48173315049545729"/>
    <n v="5.0977129878374494E-2"/>
    <n v="-0.10843078393077221"/>
    <x v="1"/>
    <x v="1"/>
    <n v="10"/>
    <x v="1"/>
    <n v="11.4"/>
    <n v="11.399999999999999"/>
  </r>
  <r>
    <x v="26"/>
    <s v="ATL"/>
    <x v="0"/>
    <n v="5.5"/>
    <x v="0"/>
    <x v="0"/>
    <n v="-118"/>
    <n v="-0.84745762711864414"/>
    <n v="-106"/>
    <n v="-0.94339622641509424"/>
    <n v="0.54128440366972475"/>
    <n v="0.5145631067961165"/>
    <n v="0.47108131347413762"/>
    <n v="0.52891868652586238"/>
    <n v="-7.0203090195587126E-2"/>
    <n v="1.4355579729745882E-2"/>
    <x v="2"/>
    <x v="1"/>
    <n v="0"/>
    <x v="2"/>
    <m/>
    <s v=""/>
  </r>
  <r>
    <x v="26"/>
    <s v="NYM"/>
    <x v="151"/>
    <n v="7.26"/>
    <x v="0"/>
    <x v="5"/>
    <n v="100"/>
    <n v="1"/>
    <n v="-128"/>
    <n v="-0.78125"/>
    <n v="0.5"/>
    <n v="0.56140350877192979"/>
    <n v="0.43996575252112158"/>
    <n v="0.56003424747887842"/>
    <n v="-6.0034247478878422E-2"/>
    <n v="-1.3692612930513715E-3"/>
    <x v="2"/>
    <x v="1"/>
    <n v="0"/>
    <x v="2"/>
    <m/>
    <s v=""/>
  </r>
  <r>
    <x v="26"/>
    <s v="TEX"/>
    <x v="163"/>
    <n v="4.5999999999999996"/>
    <x v="0"/>
    <x v="1"/>
    <n v="125"/>
    <n v="1.25"/>
    <n v="-170"/>
    <n v="-0.58823529411764708"/>
    <n v="0.44444444444444442"/>
    <n v="0.62962962962962965"/>
    <n v="0.48676599920428565"/>
    <n v="0.51323400079571435"/>
    <n v="4.2321554759841229E-2"/>
    <n v="-0.1163956288339153"/>
    <x v="2"/>
    <x v="0"/>
    <n v="0"/>
    <x v="2"/>
    <m/>
    <s v=""/>
  </r>
  <r>
    <x v="26"/>
    <s v="SD"/>
    <x v="10"/>
    <n v="4.8499999999999996"/>
    <x v="0"/>
    <x v="1"/>
    <n v="-110"/>
    <n v="-0.90909090909090906"/>
    <n v="-120"/>
    <n v="-0.83333333333333337"/>
    <n v="0.52380952380952384"/>
    <n v="0.54545454545454541"/>
    <n v="0.5328042198267543"/>
    <n v="0.4671957801732457"/>
    <n v="8.9946960172304635E-3"/>
    <n v="-7.8258765281299714E-2"/>
    <x v="2"/>
    <x v="0"/>
    <n v="0"/>
    <x v="2"/>
    <m/>
    <s v=""/>
  </r>
  <r>
    <x v="26"/>
    <s v="ARI"/>
    <x v="124"/>
    <n v="4.43"/>
    <x v="0"/>
    <x v="1"/>
    <n v="-105"/>
    <n v="-0.95238095238095233"/>
    <n v="-125"/>
    <n v="-0.8"/>
    <n v="0.51219512195121952"/>
    <n v="0.55555555555555558"/>
    <n v="0.45456025861337523"/>
    <n v="0.54543974138662477"/>
    <n v="-5.7634863337844289E-2"/>
    <n v="-1.0115814168930815E-2"/>
    <x v="2"/>
    <x v="0"/>
    <n v="0"/>
    <x v="2"/>
    <m/>
    <s v=""/>
  </r>
  <r>
    <x v="26"/>
    <s v="SF"/>
    <x v="127"/>
    <n v="4.82"/>
    <x v="0"/>
    <x v="1"/>
    <n v="-138"/>
    <n v="-0.7246376811594204"/>
    <n v="108"/>
    <n v="1.08"/>
    <n v="0.57983193277310929"/>
    <n v="0.48076923076923078"/>
    <n v="0.52737572028192536"/>
    <n v="0.47262427971807464"/>
    <n v="-5.2456212491183929E-2"/>
    <n v="-8.1449510511561463E-3"/>
    <x v="2"/>
    <x v="1"/>
    <n v="0"/>
    <x v="2"/>
    <m/>
    <s v=""/>
  </r>
  <r>
    <x v="27"/>
    <s v="CLE"/>
    <x v="4"/>
    <n v="6.16"/>
    <x v="0"/>
    <x v="3"/>
    <n v="112"/>
    <n v="1.1200000000000001"/>
    <n v="-142"/>
    <n v="-0.70422535211267612"/>
    <n v="0.47169811320754718"/>
    <n v="0.58677685950413228"/>
    <n v="0.41937889600394573"/>
    <n v="0.58062110399605427"/>
    <n v="-5.2319217203601442E-2"/>
    <n v="-6.1557555080780091E-3"/>
    <x v="2"/>
    <x v="1"/>
    <n v="0"/>
    <x v="2"/>
    <m/>
    <s v=""/>
  </r>
  <r>
    <x v="27"/>
    <s v="CIN"/>
    <x v="112"/>
    <n v="3.2"/>
    <x v="0"/>
    <x v="2"/>
    <n v="-110"/>
    <n v="-0.90909090909090906"/>
    <n v="-120"/>
    <n v="-0.83333333333333337"/>
    <n v="0.52380952380952384"/>
    <n v="0.54545454545454541"/>
    <n v="0.39748027559444288"/>
    <n v="0.60251972440555712"/>
    <n v="-0.12632924821508096"/>
    <n v="5.7065178951011708E-2"/>
    <x v="0"/>
    <x v="0"/>
    <n v="18"/>
    <x v="1"/>
    <n v="15"/>
    <n v="15"/>
  </r>
  <r>
    <x v="27"/>
    <s v="NYY"/>
    <x v="5"/>
    <n v="8.09"/>
    <x v="0"/>
    <x v="5"/>
    <n v="-130"/>
    <n v="-0.76923076923076916"/>
    <n v="102"/>
    <n v="1.02"/>
    <n v="0.56521739130434778"/>
    <n v="0.49504950495049505"/>
    <n v="0.55952974807909184"/>
    <n v="0.44047025192090816"/>
    <n v="-5.687643225255945E-3"/>
    <n v="-5.4579253029586883E-2"/>
    <x v="2"/>
    <x v="1"/>
    <n v="0"/>
    <x v="2"/>
    <m/>
    <s v=""/>
  </r>
  <r>
    <x v="27"/>
    <s v="SEA"/>
    <x v="143"/>
    <n v="3.62"/>
    <x v="0"/>
    <x v="2"/>
    <n v="120"/>
    <n v="1.2"/>
    <n v="-152"/>
    <n v="-0.65789473684210531"/>
    <n v="0.45454545454545453"/>
    <n v="0.60317460317460314"/>
    <n v="0.48902613517143756"/>
    <n v="0.51097386482856244"/>
    <n v="3.4480680625983029E-2"/>
    <n v="-9.22007383460407E-2"/>
    <x v="2"/>
    <x v="1"/>
    <n v="0"/>
    <x v="2"/>
    <m/>
    <s v=""/>
  </r>
  <r>
    <x v="27"/>
    <s v="WSH"/>
    <x v="114"/>
    <n v="5.96"/>
    <x v="0"/>
    <x v="0"/>
    <n v="125"/>
    <n v="1.25"/>
    <n v="-165"/>
    <n v="-0.60606060606060608"/>
    <n v="0.44444444444444442"/>
    <n v="0.62264150943396224"/>
    <n v="0.54787420884899629"/>
    <n v="0.45212579115100371"/>
    <n v="0.10342976440455187"/>
    <n v="-0.17051571828295853"/>
    <x v="1"/>
    <x v="0"/>
    <n v="0"/>
    <x v="2"/>
    <m/>
    <s v=""/>
  </r>
  <r>
    <x v="27"/>
    <s v="TB"/>
    <x v="25"/>
    <n v="5"/>
    <x v="0"/>
    <x v="1"/>
    <n v="-110"/>
    <n v="-0.90909090909090906"/>
    <n v="-120"/>
    <n v="-0.83333333333333337"/>
    <n v="0.52380952380952384"/>
    <n v="0.54545454545454541"/>
    <n v="0.55950671493478765"/>
    <n v="0.44049328506521235"/>
    <n v="3.5697191125263816E-2"/>
    <n v="-0.10496126038933307"/>
    <x v="2"/>
    <x v="0"/>
    <n v="0"/>
    <x v="2"/>
    <m/>
    <s v=""/>
  </r>
  <r>
    <x v="27"/>
    <s v="NYM"/>
    <x v="44"/>
    <n v="4.74"/>
    <x v="0"/>
    <x v="1"/>
    <n v="-185"/>
    <n v="-0.54054054054054046"/>
    <n v="140"/>
    <n v="1.4"/>
    <n v="0.64912280701754388"/>
    <n v="0.41666666666666669"/>
    <n v="0.51276587837054532"/>
    <n v="0.48723412162945468"/>
    <n v="-0.13635692864699855"/>
    <n v="7.056745496278799E-2"/>
    <x v="0"/>
    <x v="0"/>
    <n v="15"/>
    <x v="0"/>
    <n v="-15"/>
    <n v="-15"/>
  </r>
  <r>
    <x v="27"/>
    <s v="ATL"/>
    <x v="37"/>
    <n v="6.49"/>
    <x v="0"/>
    <x v="5"/>
    <n v="110"/>
    <n v="1.1000000000000001"/>
    <n v="-140"/>
    <n v="-0.7142857142857143"/>
    <n v="0.47619047619047616"/>
    <n v="0.58333333333333337"/>
    <n v="0.32578044462697953"/>
    <n v="0.67421955537302047"/>
    <n v="-0.15041003156349664"/>
    <n v="9.0886222039687103E-2"/>
    <x v="0"/>
    <x v="1"/>
    <n v="21"/>
    <x v="0"/>
    <n v="-21"/>
    <n v="-21"/>
  </r>
  <r>
    <x v="27"/>
    <s v="MIN"/>
    <x v="164"/>
    <n v="4.17"/>
    <x v="0"/>
    <x v="2"/>
    <n v="-150"/>
    <n v="-0.66666666666666663"/>
    <n v="110"/>
    <n v="1.1000000000000001"/>
    <n v="0.6"/>
    <n v="0.47619047619047616"/>
    <n v="0.59901793690735095"/>
    <n v="0.40098206309264905"/>
    <n v="-9.8206309264903258E-4"/>
    <n v="-7.5208413097827109E-2"/>
    <x v="2"/>
    <x v="0"/>
    <n v="0"/>
    <x v="2"/>
    <m/>
    <s v=""/>
  </r>
  <r>
    <x v="27"/>
    <s v="MIL"/>
    <x v="111"/>
    <n v="2.78"/>
    <x v="0"/>
    <x v="6"/>
    <n v="105"/>
    <n v="1.05"/>
    <n v="-140"/>
    <n v="-0.7142857142857143"/>
    <n v="0.48780487804878048"/>
    <n v="0.58333333333333337"/>
    <n v="0.52576524190599772"/>
    <n v="0.47423475809400228"/>
    <n v="3.7960363857217239E-2"/>
    <n v="-0.10909857523933109"/>
    <x v="2"/>
    <x v="0"/>
    <n v="0"/>
    <x v="2"/>
    <m/>
    <s v=""/>
  </r>
  <r>
    <x v="27"/>
    <s v="STL"/>
    <x v="2"/>
    <n v="3.96"/>
    <x v="0"/>
    <x v="2"/>
    <n v="105"/>
    <n v="1.05"/>
    <n v="-135"/>
    <n v="-0.7407407407407407"/>
    <n v="0.48780487804878048"/>
    <n v="0.57446808510638303"/>
    <n v="0.55867639874621566"/>
    <n v="0.44132360125378434"/>
    <n v="7.0871520697435186E-2"/>
    <n v="-0.13314448385259869"/>
    <x v="1"/>
    <x v="0"/>
    <n v="0"/>
    <x v="2"/>
    <m/>
    <s v=""/>
  </r>
  <r>
    <x v="27"/>
    <s v="LAD"/>
    <x v="154"/>
    <n v="4.43"/>
    <x v="0"/>
    <x v="1"/>
    <n v="120"/>
    <n v="1.2"/>
    <n v="-160"/>
    <n v="-0.625"/>
    <n v="0.45454545454545453"/>
    <n v="0.61538461538461542"/>
    <n v="0.45456025861337523"/>
    <n v="0.54543974138662477"/>
    <n v="1.4804067920703989E-5"/>
    <n v="-6.9944873997990653E-2"/>
    <x v="2"/>
    <x v="0"/>
    <n v="0"/>
    <x v="2"/>
    <m/>
    <s v=""/>
  </r>
  <r>
    <x v="27"/>
    <s v="BAL"/>
    <x v="18"/>
    <n v="5.29"/>
    <x v="0"/>
    <x v="1"/>
    <n v="-112"/>
    <n v="-0.89285714285714279"/>
    <n v="-112"/>
    <n v="-0.89285714285714279"/>
    <n v="0.52830188679245282"/>
    <n v="0.52830188679245282"/>
    <n v="0.60883868367731742"/>
    <n v="0.39116131632268258"/>
    <n v="8.0536796884864592E-2"/>
    <n v="-0.13714057046977024"/>
    <x v="1"/>
    <x v="1"/>
    <n v="16.8"/>
    <x v="1"/>
    <n v="15"/>
    <n v="15"/>
  </r>
  <r>
    <x v="27"/>
    <s v="CHC"/>
    <x v="165"/>
    <n v="4.28"/>
    <x v="0"/>
    <x v="2"/>
    <n v="-132"/>
    <n v="-0.75757575757575757"/>
    <n v="104"/>
    <n v="1.04"/>
    <n v="0.56896551724137934"/>
    <n v="0.49019607843137253"/>
    <n v="0.61923923316989593"/>
    <n v="0.38076076683010401"/>
    <n v="5.0273715928516594E-2"/>
    <n v="-0.10943531160126851"/>
    <x v="1"/>
    <x v="1"/>
    <n v="13.2"/>
    <x v="0"/>
    <n v="-13.2"/>
    <n v="-13.2"/>
  </r>
  <r>
    <x v="27"/>
    <s v="OAK"/>
    <x v="45"/>
    <n v="4.41"/>
    <x v="0"/>
    <x v="2"/>
    <n v="-118"/>
    <n v="-0.84745762711864414"/>
    <n v="-108"/>
    <n v="-0.92592592592592582"/>
    <n v="0.54128440366972475"/>
    <n v="0.51923076923076927"/>
    <n v="0.6422925074928072"/>
    <n v="0.35770749250719286"/>
    <n v="0.10100810382308245"/>
    <n v="-0.16152327672357641"/>
    <x v="1"/>
    <x v="1"/>
    <n v="17.7"/>
    <x v="1"/>
    <n v="15"/>
    <n v="15"/>
  </r>
  <r>
    <x v="27"/>
    <s v="TEX"/>
    <x v="149"/>
    <n v="5.36"/>
    <x v="0"/>
    <x v="1"/>
    <n v="-130"/>
    <n v="-0.76923076923076916"/>
    <n v="102"/>
    <n v="1.02"/>
    <n v="0.56521739130434778"/>
    <n v="0.49504950495049505"/>
    <n v="0.62025537113410745"/>
    <n v="0.3797446288658925"/>
    <n v="5.5037979829759665E-2"/>
    <n v="-0.11530487608460255"/>
    <x v="1"/>
    <x v="1"/>
    <n v="13"/>
    <x v="0"/>
    <n v="-13"/>
    <n v="-13"/>
  </r>
  <r>
    <x v="27"/>
    <s v="DET"/>
    <x v="68"/>
    <n v="3.43"/>
    <x v="0"/>
    <x v="2"/>
    <n v="120"/>
    <n v="1.2"/>
    <n v="-160"/>
    <n v="-0.625"/>
    <n v="0.45454545454545453"/>
    <n v="0.61538461538461542"/>
    <n v="0.44818964597940691"/>
    <n v="0.55181035402059309"/>
    <n v="-6.355808566047616E-3"/>
    <n v="-6.3574261364022333E-2"/>
    <x v="2"/>
    <x v="0"/>
    <n v="0"/>
    <x v="2"/>
    <m/>
    <s v=""/>
  </r>
  <r>
    <x v="27"/>
    <s v="KC"/>
    <x v="7"/>
    <n v="4.8"/>
    <x v="0"/>
    <x v="1"/>
    <n v="125"/>
    <n v="1.25"/>
    <n v="-170"/>
    <n v="-0.58823529411764708"/>
    <n v="0.44444444444444442"/>
    <n v="0.62962962962962965"/>
    <n v="0.52374124637439123"/>
    <n v="0.47625875362560877"/>
    <n v="7.9296801929946814E-2"/>
    <n v="-0.15337087600402088"/>
    <x v="1"/>
    <x v="0"/>
    <n v="15"/>
    <x v="1"/>
    <n v="18.75"/>
    <n v="18.75"/>
  </r>
  <r>
    <x v="27"/>
    <s v="COL"/>
    <x v="50"/>
    <n v="3.53"/>
    <x v="0"/>
    <x v="1"/>
    <n v="120"/>
    <n v="1.2"/>
    <n v="-152"/>
    <n v="-0.65789473684210531"/>
    <n v="0.45454545454545453"/>
    <n v="0.60317460317460314"/>
    <n v="0.28023129341119546"/>
    <n v="0.71976870658880454"/>
    <n v="-0.17431416113425907"/>
    <n v="0.1165941034142014"/>
    <x v="0"/>
    <x v="1"/>
    <n v="22.8"/>
    <x v="1"/>
    <n v="15"/>
    <n v="15.000000000000002"/>
  </r>
  <r>
    <x v="27"/>
    <s v="SD"/>
    <x v="148"/>
    <n v="4.5999999999999996"/>
    <x v="0"/>
    <x v="1"/>
    <n v="-102"/>
    <n v="-0.98039215686274506"/>
    <n v="-124"/>
    <n v="-0.80645161290322587"/>
    <n v="0.50495049504950495"/>
    <n v="0.5535714285714286"/>
    <n v="0.48676599920428565"/>
    <n v="0.51323400079571435"/>
    <n v="-1.8184495845219306E-2"/>
    <n v="-4.0337427775714252E-2"/>
    <x v="2"/>
    <x v="1"/>
    <n v="0"/>
    <x v="2"/>
    <m/>
    <s v=""/>
  </r>
  <r>
    <x v="27"/>
    <s v="HOU"/>
    <x v="31"/>
    <n v="5.64"/>
    <x v="0"/>
    <x v="3"/>
    <n v="120"/>
    <n v="1.2"/>
    <n v="-154"/>
    <n v="-0.64935064935064934"/>
    <n v="0.45454545454545453"/>
    <n v="0.60629921259842523"/>
    <n v="0.3360868134997399"/>
    <n v="0.6639131865002601"/>
    <n v="-0.11845864104571463"/>
    <n v="5.761397390183487E-2"/>
    <x v="0"/>
    <x v="1"/>
    <n v="15.4"/>
    <x v="0"/>
    <n v="-15.4"/>
    <n v="-15.4"/>
  </r>
  <r>
    <x v="27"/>
    <s v="LAA"/>
    <x v="28"/>
    <n v="3.91"/>
    <x v="0"/>
    <x v="1"/>
    <n v="-104"/>
    <n v="-0.96153846153846145"/>
    <n v="-122"/>
    <n v="-0.81967213114754101"/>
    <n v="0.50980392156862742"/>
    <n v="0.5495495495495496"/>
    <n v="0.35358605158134671"/>
    <n v="0.64641394841865329"/>
    <n v="-0.15621786998728071"/>
    <n v="9.6864398869103696E-2"/>
    <x v="0"/>
    <x v="1"/>
    <n v="18.3"/>
    <x v="1"/>
    <n v="15"/>
    <n v="15.000000000000002"/>
  </r>
  <r>
    <x v="27"/>
    <s v="ARI"/>
    <x v="166"/>
    <n v="3.44"/>
    <x v="0"/>
    <x v="2"/>
    <n v="125"/>
    <n v="1.25"/>
    <n v="-165"/>
    <n v="-0.60606060606060608"/>
    <n v="0.44444444444444442"/>
    <n v="0.62264150943396224"/>
    <n v="0.4503664884268348"/>
    <n v="0.5496335115731652"/>
    <n v="5.9220439823903792E-3"/>
    <n v="-7.3007997860797036E-2"/>
    <x v="2"/>
    <x v="0"/>
    <n v="0"/>
    <x v="2"/>
    <m/>
    <s v=""/>
  </r>
  <r>
    <x v="27"/>
    <s v="SF"/>
    <x v="9"/>
    <n v="5.54"/>
    <x v="0"/>
    <x v="0"/>
    <n v="125"/>
    <n v="1.25"/>
    <n v="-165"/>
    <n v="-0.60606060606060608"/>
    <n v="0.44444444444444442"/>
    <n v="0.62264150943396224"/>
    <n v="0.47792459016145106"/>
    <n v="0.52207540983854894"/>
    <n v="3.3480145717006637E-2"/>
    <n v="-0.10056609959541329"/>
    <x v="2"/>
    <x v="0"/>
    <n v="0"/>
    <x v="2"/>
    <m/>
    <s v=""/>
  </r>
  <r>
    <x v="28"/>
    <s v="SEA"/>
    <x v="143"/>
    <n v="3.65"/>
    <x v="0"/>
    <x v="2"/>
    <n v="100"/>
    <n v="1"/>
    <n v="-135"/>
    <n v="-0.7407407407407407"/>
    <n v="0.5"/>
    <n v="0.57446808510638303"/>
    <n v="0.49536219993203168"/>
    <n v="0.50463780006796832"/>
    <n v="-4.6378000679683229E-3"/>
    <n v="-6.9830285038414708E-2"/>
    <x v="2"/>
    <x v="0"/>
    <n v="0"/>
    <x v="2"/>
    <m/>
    <s v=""/>
  </r>
  <r>
    <x v="28"/>
    <s v="WSH"/>
    <x v="114"/>
    <n v="5.19"/>
    <x v="0"/>
    <x v="0"/>
    <n v="-102"/>
    <n v="-0.98039215686274506"/>
    <n v="-126"/>
    <n v="-0.79365079365079361"/>
    <n v="0.50495049504950495"/>
    <n v="0.55752212389380529"/>
    <n v="0.41733881465962952"/>
    <n v="0.58266118534037048"/>
    <n v="-8.7611680389875435E-2"/>
    <n v="2.5139061446565192E-2"/>
    <x v="2"/>
    <x v="1"/>
    <n v="0"/>
    <x v="2"/>
    <m/>
    <s v=""/>
  </r>
  <r>
    <x v="28"/>
    <s v="NYM"/>
    <x v="13"/>
    <n v="5.78"/>
    <x v="0"/>
    <x v="0"/>
    <n v="-135"/>
    <n v="-0.7407407407407407"/>
    <n v="105"/>
    <n v="1.05"/>
    <n v="0.57446808510638303"/>
    <n v="0.48780487804878048"/>
    <n v="0.51836884665930394"/>
    <n v="0.48163115334069606"/>
    <n v="-5.6099238447079092E-2"/>
    <n v="-6.173724708084416E-3"/>
    <x v="2"/>
    <x v="0"/>
    <n v="0"/>
    <x v="2"/>
    <m/>
    <s v=""/>
  </r>
  <r>
    <x v="28"/>
    <s v="ATL"/>
    <x v="73"/>
    <n v="5.88"/>
    <x v="0"/>
    <x v="3"/>
    <n v="116"/>
    <n v="1.1599999999999999"/>
    <n v="-148"/>
    <n v="-0.67567567567567566"/>
    <n v="0.46296296296296297"/>
    <n v="0.59677419354838712"/>
    <n v="0.37443022577164109"/>
    <n v="0.62556977422835891"/>
    <n v="-8.8532737191321875E-2"/>
    <n v="2.8795580679971788E-2"/>
    <x v="2"/>
    <x v="1"/>
    <n v="0"/>
    <x v="2"/>
    <m/>
    <s v=""/>
  </r>
  <r>
    <x v="28"/>
    <s v="MIL"/>
    <x v="65"/>
    <n v="5.12"/>
    <x v="0"/>
    <x v="0"/>
    <n v="-128"/>
    <n v="-0.78125"/>
    <n v="100"/>
    <n v="1"/>
    <n v="0.56140350877192979"/>
    <n v="0.5"/>
    <n v="0.40508544643348654"/>
    <n v="0.59491455356651346"/>
    <n v="-0.15631806233844325"/>
    <n v="9.491455356651346E-2"/>
    <x v="0"/>
    <x v="1"/>
    <n v="15"/>
    <x v="1"/>
    <n v="15"/>
    <n v="15"/>
  </r>
  <r>
    <x v="28"/>
    <s v="MIN"/>
    <x v="6"/>
    <n v="6.15"/>
    <x v="0"/>
    <x v="1"/>
    <n v="-145"/>
    <n v="-0.68965517241379315"/>
    <n v="110"/>
    <n v="1.1000000000000001"/>
    <n v="0.59183673469387754"/>
    <n v="0.47619047619047616"/>
    <n v="0.73451975091439481"/>
    <n v="0.26548024908560519"/>
    <n v="0.14268301622051727"/>
    <n v="-0.21071022710487097"/>
    <x v="1"/>
    <x v="0"/>
    <n v="21.75"/>
    <x v="0"/>
    <n v="-21.75"/>
    <n v="-21.75"/>
  </r>
  <r>
    <x v="28"/>
    <s v="DET"/>
    <x v="84"/>
    <n v="5.58"/>
    <x v="0"/>
    <x v="1"/>
    <n v="-130"/>
    <n v="-0.76923076923076916"/>
    <n v="100"/>
    <n v="1"/>
    <n v="0.56521739130434778"/>
    <n v="0.5"/>
    <n v="0.65481078115250058"/>
    <n v="0.34518921884749948"/>
    <n v="8.9593389848152793E-2"/>
    <n v="-0.15481078115250052"/>
    <x v="1"/>
    <x v="0"/>
    <n v="19.5"/>
    <x v="1"/>
    <n v="15"/>
    <n v="14.999999999999998"/>
  </r>
  <r>
    <x v="28"/>
    <s v="KC"/>
    <x v="131"/>
    <n v="5.62"/>
    <x v="0"/>
    <x v="1"/>
    <n v="-145"/>
    <n v="-0.68965517241379315"/>
    <n v="110"/>
    <n v="1.1000000000000001"/>
    <n v="0.59183673469387754"/>
    <n v="0.47619047619047616"/>
    <n v="0.66087186691880784"/>
    <n v="0.33912813308119222"/>
    <n v="6.9035132224930296E-2"/>
    <n v="-0.13706234310928395"/>
    <x v="1"/>
    <x v="0"/>
    <n v="21.75"/>
    <x v="1"/>
    <n v="15"/>
    <n v="15.000000000000002"/>
  </r>
  <r>
    <x v="28"/>
    <s v="ARI"/>
    <x v="33"/>
    <n v="5.78"/>
    <x v="0"/>
    <x v="0"/>
    <n v="118"/>
    <n v="1.18"/>
    <n v="-150"/>
    <n v="-0.66666666666666663"/>
    <n v="0.45871559633027525"/>
    <n v="0.6"/>
    <n v="0.51836884665930394"/>
    <n v="0.48163115334069606"/>
    <n v="5.9653250329028684E-2"/>
    <n v="-0.11836884665930392"/>
    <x v="1"/>
    <x v="1"/>
    <n v="10"/>
    <x v="0"/>
    <n v="-10"/>
    <n v="-10"/>
  </r>
  <r>
    <x v="28"/>
    <s v="PIT"/>
    <x v="1"/>
    <n v="5.34"/>
    <x v="0"/>
    <x v="1"/>
    <n v="-128"/>
    <n v="-0.78125"/>
    <n v="100"/>
    <n v="1"/>
    <n v="0.56140350877192979"/>
    <n v="0.5"/>
    <n v="0.61701378285630604"/>
    <n v="0.38298621714369402"/>
    <n v="5.5610274084376243E-2"/>
    <n v="-0.11701378285630598"/>
    <x v="1"/>
    <x v="1"/>
    <n v="12.8"/>
    <x v="1"/>
    <n v="10"/>
    <n v="10"/>
  </r>
  <r>
    <x v="28"/>
    <s v="MIA"/>
    <x v="139"/>
    <n v="6.27"/>
    <x v="0"/>
    <x v="0"/>
    <n v="-140"/>
    <n v="-0.7142857142857143"/>
    <n v="105"/>
    <n v="1.05"/>
    <n v="0.58333333333333337"/>
    <n v="0.48780487804878048"/>
    <n v="0.59665818554109185"/>
    <n v="0.40334181445890815"/>
    <n v="1.3324852207758475E-2"/>
    <n v="-8.4463063589872323E-2"/>
    <x v="2"/>
    <x v="0"/>
    <n v="0"/>
    <x v="2"/>
    <m/>
    <s v=""/>
  </r>
  <r>
    <x v="28"/>
    <s v="CIN"/>
    <x v="145"/>
    <n v="4.01"/>
    <x v="0"/>
    <x v="1"/>
    <n v="110"/>
    <n v="1.1000000000000001"/>
    <n v="-145"/>
    <n v="-0.68965517241379315"/>
    <n v="0.47619047619047616"/>
    <n v="0.59183673469387754"/>
    <n v="0.3731167248381646"/>
    <n v="0.6268832751618354"/>
    <n v="-0.10307375135231156"/>
    <n v="3.5046540467957854E-2"/>
    <x v="2"/>
    <x v="0"/>
    <n v="0"/>
    <x v="2"/>
    <m/>
    <s v=""/>
  </r>
  <r>
    <x v="28"/>
    <s v="NYY"/>
    <x v="62"/>
    <n v="6.26"/>
    <x v="0"/>
    <x v="3"/>
    <n v="114"/>
    <n v="1.1399999999999999"/>
    <n v="-144"/>
    <n v="-0.69444444444444442"/>
    <n v="0.46728971962616822"/>
    <n v="0.5901639344262295"/>
    <n v="0.43538259686069991"/>
    <n v="0.56461740313930009"/>
    <n v="-3.190712276546831E-2"/>
    <n v="-2.5546531286929408E-2"/>
    <x v="2"/>
    <x v="1"/>
    <n v="0"/>
    <x v="2"/>
    <m/>
    <s v=""/>
  </r>
  <r>
    <x v="28"/>
    <s v="PHI"/>
    <x v="63"/>
    <n v="5.63"/>
    <x v="0"/>
    <x v="0"/>
    <n v="100"/>
    <n v="1"/>
    <n v="-135"/>
    <n v="-0.7407407407407407"/>
    <n v="0.5"/>
    <n v="0.57446808510638303"/>
    <n v="0.49322209438031173"/>
    <n v="0.50677790561968827"/>
    <n v="-6.7779056196882737E-3"/>
    <n v="-6.7690179486694757E-2"/>
    <x v="2"/>
    <x v="0"/>
    <n v="0"/>
    <x v="2"/>
    <m/>
    <s v=""/>
  </r>
  <r>
    <x v="28"/>
    <s v="TOR"/>
    <x v="80"/>
    <n v="4.32"/>
    <x v="0"/>
    <x v="2"/>
    <n v="-170"/>
    <n v="-0.58823529411764708"/>
    <n v="125"/>
    <n v="1.25"/>
    <n v="0.62962962962962965"/>
    <n v="0.44444444444444442"/>
    <n v="0.62643116867474591"/>
    <n v="0.37356883132525404"/>
    <n v="-3.1984609548837417E-3"/>
    <n v="-7.0875613119190384E-2"/>
    <x v="2"/>
    <x v="0"/>
    <n v="0"/>
    <x v="2"/>
    <m/>
    <s v=""/>
  </r>
  <r>
    <x v="28"/>
    <s v="CWS"/>
    <x v="85"/>
    <n v="5.79"/>
    <x v="0"/>
    <x v="0"/>
    <n v="-115"/>
    <n v="-0.86956521739130443"/>
    <n v="-115"/>
    <n v="-0.86956521739130443"/>
    <n v="0.53488372093023251"/>
    <n v="0.53488372093023251"/>
    <n v="0.52002821100979457"/>
    <n v="0.47997178899020543"/>
    <n v="-1.4855509920437937E-2"/>
    <n v="-5.4911931940027081E-2"/>
    <x v="2"/>
    <x v="0"/>
    <n v="0"/>
    <x v="2"/>
    <m/>
    <s v=""/>
  </r>
  <r>
    <x v="28"/>
    <s v="CLE"/>
    <x v="137"/>
    <n v="5.2"/>
    <x v="0"/>
    <x v="2"/>
    <n v="-195"/>
    <n v="-0.51282051282051289"/>
    <n v="135"/>
    <n v="1.35"/>
    <n v="0.66101694915254239"/>
    <n v="0.42553191489361702"/>
    <n v="0.76193450127687579"/>
    <n v="0.23806549872312419"/>
    <n v="0.1009175521243334"/>
    <n v="-0.18746641617049284"/>
    <x v="1"/>
    <x v="0"/>
    <n v="29.25"/>
    <x v="0"/>
    <n v="-29.25"/>
    <n v="-29.25"/>
  </r>
  <r>
    <x v="28"/>
    <s v="BOS"/>
    <x v="46"/>
    <n v="4.53"/>
    <x v="0"/>
    <x v="1"/>
    <n v="124"/>
    <n v="1.24"/>
    <n v="-156"/>
    <n v="-0.64102564102564097"/>
    <n v="0.44642857142857145"/>
    <n v="0.609375"/>
    <n v="0.4735810046630109"/>
    <n v="0.5264189953369891"/>
    <n v="2.7152433234439444E-2"/>
    <n v="-8.2956004663010896E-2"/>
    <x v="2"/>
    <x v="1"/>
    <n v="0"/>
    <x v="2"/>
    <m/>
    <s v=""/>
  </r>
  <r>
    <x v="28"/>
    <s v="TB"/>
    <x v="40"/>
    <n v="7.05"/>
    <x v="0"/>
    <x v="5"/>
    <n v="-115"/>
    <n v="-0.86956521739130443"/>
    <n v="-110"/>
    <n v="-0.90909090909090906"/>
    <n v="0.53488372093023251"/>
    <n v="0.52380952380952384"/>
    <n v="0.40873586160062747"/>
    <n v="0.59126413839937253"/>
    <n v="-0.12614785932960504"/>
    <n v="6.7454614589848694E-2"/>
    <x v="0"/>
    <x v="0"/>
    <n v="11"/>
    <x v="1"/>
    <n v="10"/>
    <n v="10"/>
  </r>
  <r>
    <x v="28"/>
    <s v="STL"/>
    <x v="81"/>
    <n v="4.4400000000000004"/>
    <x v="0"/>
    <x v="1"/>
    <n v="114"/>
    <n v="1.1399999999999999"/>
    <n v="-144"/>
    <n v="-0.69444444444444442"/>
    <n v="0.46728971962616822"/>
    <n v="0.5901639344262295"/>
    <n v="0.45647128585138019"/>
    <n v="0.54352871414861981"/>
    <n v="-1.0818433774788028E-2"/>
    <n v="-4.663522027760969E-2"/>
    <x v="2"/>
    <x v="1"/>
    <n v="0"/>
    <x v="2"/>
    <m/>
    <s v=""/>
  </r>
  <r>
    <x v="28"/>
    <s v="LAD"/>
    <x v="15"/>
    <n v="5.2"/>
    <x v="0"/>
    <x v="1"/>
    <n v="-136"/>
    <n v="-0.73529411764705876"/>
    <n v="108"/>
    <n v="1.08"/>
    <n v="0.57627118644067798"/>
    <n v="0.48076923076923078"/>
    <n v="0.59387199842743743"/>
    <n v="0.40612800157256251"/>
    <n v="1.7600811986759446E-2"/>
    <n v="-7.4641229196668268E-2"/>
    <x v="2"/>
    <x v="1"/>
    <n v="0"/>
    <x v="2"/>
    <m/>
    <s v=""/>
  </r>
  <r>
    <x v="28"/>
    <s v="TEX"/>
    <x v="83"/>
    <n v="6.78"/>
    <x v="0"/>
    <x v="5"/>
    <n v="124"/>
    <n v="1.24"/>
    <n v="-158"/>
    <n v="-0.63291139240506322"/>
    <n v="0.44642857142857145"/>
    <n v="0.61240310077519378"/>
    <n v="0.36854389319979308"/>
    <n v="0.63145610680020692"/>
    <n v="-7.788467822877837E-2"/>
    <n v="1.9053006025013142E-2"/>
    <x v="2"/>
    <x v="1"/>
    <n v="0"/>
    <x v="2"/>
    <m/>
    <s v=""/>
  </r>
  <r>
    <x v="28"/>
    <s v="OAK"/>
    <x v="55"/>
    <n v="4.03"/>
    <x v="0"/>
    <x v="1"/>
    <n v="112"/>
    <n v="1.1200000000000001"/>
    <n v="-142"/>
    <n v="-0.70422535211267612"/>
    <n v="0.47169811320754718"/>
    <n v="0.58677685950413228"/>
    <n v="0.37702385030472441"/>
    <n v="0.62297614969527559"/>
    <n v="-9.467426290282277E-2"/>
    <n v="3.6199290191143318E-2"/>
    <x v="2"/>
    <x v="1"/>
    <n v="0"/>
    <x v="2"/>
    <m/>
    <s v=""/>
  </r>
  <r>
    <x v="28"/>
    <s v="BAL"/>
    <x v="153"/>
    <n v="3.63"/>
    <x v="0"/>
    <x v="2"/>
    <n v="110"/>
    <n v="1.1000000000000001"/>
    <n v="-145"/>
    <n v="-0.68965517241379315"/>
    <n v="0.47619047619047616"/>
    <n v="0.59183673469387754"/>
    <n v="0.4911418392638186"/>
    <n v="0.5088581607361814"/>
    <n v="1.4951363073342439E-2"/>
    <n v="-8.2978573957696145E-2"/>
    <x v="2"/>
    <x v="0"/>
    <n v="0"/>
    <x v="2"/>
    <m/>
    <s v=""/>
  </r>
  <r>
    <x v="28"/>
    <s v="CHC"/>
    <x v="95"/>
    <n v="4.49"/>
    <x v="0"/>
    <x v="0"/>
    <n v="102"/>
    <n v="1.02"/>
    <n v="-130"/>
    <n v="-0.76923076923076916"/>
    <n v="0.49504950495049505"/>
    <n v="0.56521739130434778"/>
    <n v="0.29536225227286095"/>
    <n v="0.70463774772713905"/>
    <n v="-0.1996872526776341"/>
    <n v="0.13942035642279127"/>
    <x v="0"/>
    <x v="1"/>
    <n v="19.5"/>
    <x v="1"/>
    <n v="15"/>
    <n v="14.999999999999998"/>
  </r>
  <r>
    <x v="28"/>
    <s v="SD"/>
    <x v="57"/>
    <n v="4.84"/>
    <x v="0"/>
    <x v="1"/>
    <n v="-160"/>
    <n v="-0.625"/>
    <n v="115"/>
    <n v="1.1499999999999999"/>
    <n v="0.61538461538461542"/>
    <n v="0.46511627906976744"/>
    <n v="0.53099784918712889"/>
    <n v="0.46900215081287111"/>
    <n v="-8.4386766197486529E-2"/>
    <n v="3.8858717431036749E-3"/>
    <x v="2"/>
    <x v="0"/>
    <n v="0"/>
    <x v="2"/>
    <m/>
    <s v=""/>
  </r>
  <r>
    <x v="28"/>
    <s v="COL"/>
    <x v="61"/>
    <n v="4.1500000000000004"/>
    <x v="0"/>
    <x v="2"/>
    <n v="-115"/>
    <n v="-0.86956521739130443"/>
    <n v="-115"/>
    <n v="-0.86956521739130443"/>
    <n v="0.53488372093023251"/>
    <n v="0.53488372093023251"/>
    <n v="0.59527258180143172"/>
    <n v="0.40472741819856833"/>
    <n v="6.0388860871199213E-2"/>
    <n v="-0.13015630273166418"/>
    <x v="1"/>
    <x v="0"/>
    <n v="17.25"/>
    <x v="0"/>
    <n v="-17.25"/>
    <n v="-17.25"/>
  </r>
  <r>
    <x v="28"/>
    <s v="HOU"/>
    <x v="126"/>
    <n v="6.79"/>
    <x v="0"/>
    <x v="5"/>
    <n v="105"/>
    <n v="1.05"/>
    <n v="-140"/>
    <n v="-0.7142857142857143"/>
    <n v="0.48780487804878048"/>
    <n v="0.58333333333333337"/>
    <n v="0.37002890564905555"/>
    <n v="0.62997109435094445"/>
    <n v="-0.11777597239972493"/>
    <n v="4.6637761017611079E-2"/>
    <x v="2"/>
    <x v="0"/>
    <n v="0"/>
    <x v="2"/>
    <m/>
    <s v=""/>
  </r>
  <r>
    <x v="28"/>
    <s v="LAA"/>
    <x v="69"/>
    <n v="6.32"/>
    <x v="0"/>
    <x v="5"/>
    <n v="114"/>
    <n v="1.1399999999999999"/>
    <n v="-144"/>
    <n v="-0.69444444444444442"/>
    <n v="0.46728971962616822"/>
    <n v="0.5901639344262295"/>
    <n v="0.30112507876304351"/>
    <n v="0.69887492123695649"/>
    <n v="-0.16616464086312471"/>
    <n v="0.10871098681072699"/>
    <x v="0"/>
    <x v="1"/>
    <n v="14.4"/>
    <x v="0"/>
    <n v="-14.4"/>
    <n v="-14.4"/>
  </r>
  <r>
    <x v="29"/>
    <s v="PIT"/>
    <x v="78"/>
    <n v="4.05"/>
    <x v="0"/>
    <x v="2"/>
    <n v="-118"/>
    <n v="-0.84745762711864414"/>
    <n v="-108"/>
    <n v="-0.92592592592592582"/>
    <n v="0.54128440366972475"/>
    <n v="0.51923076923076927"/>
    <n v="0.57623667054201433"/>
    <n v="0.42376332945798567"/>
    <n v="3.4952266872289584E-2"/>
    <n v="-9.5467439772783602E-2"/>
    <x v="2"/>
    <x v="1"/>
    <n v="0"/>
    <x v="2"/>
    <m/>
    <s v=""/>
  </r>
  <r>
    <x v="29"/>
    <s v="MIA"/>
    <x v="105"/>
    <n v="4.99"/>
    <x v="0"/>
    <x v="1"/>
    <n v="-150"/>
    <n v="-0.66666666666666663"/>
    <n v="115"/>
    <n v="1.1499999999999999"/>
    <n v="0.6"/>
    <n v="0.46511627906976744"/>
    <n v="0.557750290083879"/>
    <n v="0.442249709916121"/>
    <n v="-4.2249709916120981E-2"/>
    <n v="-2.2866569153646432E-2"/>
    <x v="2"/>
    <x v="0"/>
    <n v="0"/>
    <x v="2"/>
    <m/>
    <s v=""/>
  </r>
  <r>
    <x v="29"/>
    <s v="SD"/>
    <x v="128"/>
    <n v="5.4"/>
    <x v="0"/>
    <x v="0"/>
    <n v="115"/>
    <n v="1.1499999999999999"/>
    <n v="-145"/>
    <n v="-0.68965517241379315"/>
    <n v="0.46511627906976744"/>
    <n v="0.59183673469387754"/>
    <n v="0.45386789564180074"/>
    <n v="0.54613210435819926"/>
    <n v="-1.1248383427966691E-2"/>
    <n v="-4.5704630335678287E-2"/>
    <x v="2"/>
    <x v="0"/>
    <n v="0"/>
    <x v="2"/>
    <m/>
    <s v=""/>
  </r>
  <r>
    <x v="29"/>
    <s v="COL"/>
    <x v="88"/>
    <n v="3.6"/>
    <x v="0"/>
    <x v="2"/>
    <n v="-136"/>
    <n v="-0.73529411764705876"/>
    <n v="108"/>
    <n v="1.08"/>
    <n v="0.57627118644067798"/>
    <n v="0.48076923076923078"/>
    <n v="0.48478388953385187"/>
    <n v="0.51521611046614813"/>
    <n v="-9.148729690682611E-2"/>
    <n v="3.4446879696917343E-2"/>
    <x v="2"/>
    <x v="1"/>
    <n v="0"/>
    <x v="2"/>
    <m/>
    <s v=""/>
  </r>
  <r>
    <x v="29"/>
    <s v="CIN"/>
    <x v="32"/>
    <n v="5.53"/>
    <x v="0"/>
    <x v="3"/>
    <n v="120"/>
    <n v="1.2"/>
    <n v="-160"/>
    <n v="-0.625"/>
    <n v="0.45454545454545453"/>
    <n v="0.61538461538461542"/>
    <n v="0.31868383176494042"/>
    <n v="0.68131616823505958"/>
    <n v="-0.13586162278051411"/>
    <n v="6.5931552850444164E-2"/>
    <x v="0"/>
    <x v="0"/>
    <n v="16"/>
    <x v="0"/>
    <n v="-16"/>
    <n v="-16"/>
  </r>
  <r>
    <x v="29"/>
    <s v="NYY"/>
    <x v="39"/>
    <n v="6.06"/>
    <x v="0"/>
    <x v="0"/>
    <n v="100"/>
    <n v="1"/>
    <n v="-135"/>
    <n v="-0.7407407407407407"/>
    <n v="0.5"/>
    <n v="0.57446808510638303"/>
    <n v="0.56390892728089881"/>
    <n v="0.43609107271910119"/>
    <n v="6.3908927280898808E-2"/>
    <n v="-0.13837701238728184"/>
    <x v="1"/>
    <x v="0"/>
    <n v="10"/>
    <x v="0"/>
    <n v="-10"/>
    <n v="-10"/>
  </r>
  <r>
    <x v="29"/>
    <s v="ATL"/>
    <x v="96"/>
    <n v="4.58"/>
    <x v="0"/>
    <x v="1"/>
    <n v="-110"/>
    <n v="-0.90909090909090906"/>
    <n v="-120"/>
    <n v="-0.83333333333333337"/>
    <n v="0.52380952380952384"/>
    <n v="0.54545454545454541"/>
    <n v="0.48301059602590302"/>
    <n v="0.51698940397409698"/>
    <n v="-4.079892778362082E-2"/>
    <n v="-2.846514148044843E-2"/>
    <x v="2"/>
    <x v="0"/>
    <n v="0"/>
    <x v="2"/>
    <m/>
    <s v=""/>
  </r>
  <r>
    <x v="29"/>
    <s v="BOS"/>
    <x v="118"/>
    <n v="5.28"/>
    <x v="0"/>
    <x v="1"/>
    <n v="-150"/>
    <n v="-0.66666666666666663"/>
    <n v="110"/>
    <n v="1.1000000000000001"/>
    <n v="0.6"/>
    <n v="0.47619047619047616"/>
    <n v="0.60719157507326105"/>
    <n v="0.39280842492673901"/>
    <n v="7.1915750732610695E-3"/>
    <n v="-8.3382051263737156E-2"/>
    <x v="2"/>
    <x v="0"/>
    <n v="0"/>
    <x v="2"/>
    <m/>
    <s v=""/>
  </r>
  <r>
    <x v="29"/>
    <s v="TB"/>
    <x v="159"/>
    <n v="4.4400000000000004"/>
    <x v="0"/>
    <x v="1"/>
    <n v="120"/>
    <n v="1.2"/>
    <n v="-152"/>
    <n v="-0.65789473684210531"/>
    <n v="0.45454545454545453"/>
    <n v="0.60317460317460314"/>
    <n v="0.45647128585138019"/>
    <n v="0.54352871414861981"/>
    <n v="1.9258313059256627E-3"/>
    <n v="-5.9645889025983334E-2"/>
    <x v="2"/>
    <x v="1"/>
    <n v="0"/>
    <x v="2"/>
    <m/>
    <s v=""/>
  </r>
  <r>
    <x v="29"/>
    <s v="CLE"/>
    <x v="60"/>
    <n v="5.84"/>
    <x v="0"/>
    <x v="3"/>
    <n v="110"/>
    <n v="1.1000000000000001"/>
    <n v="-140"/>
    <n v="-0.7142857142857143"/>
    <n v="0.47619047619047616"/>
    <n v="0.58333333333333337"/>
    <n v="0.368016025959093"/>
    <n v="0.631983974040907"/>
    <n v="-0.10817445023138317"/>
    <n v="4.8650640707573634E-2"/>
    <x v="2"/>
    <x v="1"/>
    <n v="0"/>
    <x v="2"/>
    <m/>
    <s v=""/>
  </r>
  <r>
    <x v="29"/>
    <s v="LAD"/>
    <x v="53"/>
    <n v="3.73"/>
    <x v="0"/>
    <x v="2"/>
    <n v="-150"/>
    <n v="-0.66666666666666663"/>
    <n v="115"/>
    <n v="1.1499999999999999"/>
    <n v="0.6"/>
    <n v="0.46511627906976744"/>
    <n v="0.5120904198181212"/>
    <n v="0.4879095801818788"/>
    <n v="-8.7909580181878777E-2"/>
    <n v="2.2793301112111364E-2"/>
    <x v="2"/>
    <x v="0"/>
    <n v="0"/>
    <x v="2"/>
    <m/>
    <s v=""/>
  </r>
  <r>
    <x v="29"/>
    <s v="STL"/>
    <x v="117"/>
    <n v="3.38"/>
    <x v="0"/>
    <x v="6"/>
    <n v="-170"/>
    <n v="-0.58823529411764708"/>
    <n v="130"/>
    <n v="1.3"/>
    <n v="0.62962962962962965"/>
    <n v="0.43478260869565216"/>
    <n v="0.65638627732747645"/>
    <n v="0.34361372267252349"/>
    <n v="2.6756647697846803E-2"/>
    <n v="-9.116888602312867E-2"/>
    <x v="2"/>
    <x v="0"/>
    <n v="0"/>
    <x v="2"/>
    <m/>
    <s v=""/>
  </r>
  <r>
    <x v="29"/>
    <s v="CWS"/>
    <x v="107"/>
    <n v="4.1900000000000004"/>
    <x v="0"/>
    <x v="1"/>
    <n v="110"/>
    <n v="1.1000000000000001"/>
    <n v="-140"/>
    <n v="-0.7142857142857143"/>
    <n v="0.47619047619047616"/>
    <n v="0.58333333333333337"/>
    <n v="0.40822828654459209"/>
    <n v="0.59177171345540791"/>
    <n v="-6.7962189645884075E-2"/>
    <n v="8.4383801220745402E-3"/>
    <x v="2"/>
    <x v="1"/>
    <n v="0"/>
    <x v="2"/>
    <m/>
    <s v=""/>
  </r>
  <r>
    <x v="29"/>
    <s v="MIN"/>
    <x v="35"/>
    <n v="5.45"/>
    <x v="0"/>
    <x v="1"/>
    <n v="-120"/>
    <n v="-0.83333333333333337"/>
    <n v="-110"/>
    <n v="-0.90909090909090906"/>
    <n v="0.54545454545454541"/>
    <n v="0.52380952380952384"/>
    <n v="0.63463813068759634"/>
    <n v="0.36536186931240366"/>
    <n v="8.9183585233050922E-2"/>
    <n v="-0.15844765449712017"/>
    <x v="1"/>
    <x v="0"/>
    <n v="18"/>
    <x v="0"/>
    <n v="-18"/>
    <n v="-18"/>
  </r>
  <r>
    <x v="29"/>
    <s v="NYM"/>
    <x v="138"/>
    <n v="5.71"/>
    <x v="0"/>
    <x v="1"/>
    <n v="-150"/>
    <n v="-0.66666666666666663"/>
    <n v="115"/>
    <n v="1.1499999999999999"/>
    <n v="0.6"/>
    <n v="0.46511627906976744"/>
    <n v="0.67425466962946667"/>
    <n v="0.32574533037053338"/>
    <n v="7.4254669629466696E-2"/>
    <n v="-0.13937094869923405"/>
    <x v="1"/>
    <x v="0"/>
    <n v="15"/>
    <x v="1"/>
    <n v="10"/>
    <n v="10"/>
  </r>
  <r>
    <x v="29"/>
    <s v="CHC"/>
    <x v="74"/>
    <n v="4.49"/>
    <x v="0"/>
    <x v="1"/>
    <n v="130"/>
    <n v="1.3"/>
    <n v="-170"/>
    <n v="-0.58823529411764708"/>
    <n v="0.43478260869565216"/>
    <n v="0.62962962962962965"/>
    <n v="0.46599729880340357"/>
    <n v="0.53400270119659643"/>
    <n v="3.1214690107751408E-2"/>
    <n v="-9.562692843303322E-2"/>
    <x v="2"/>
    <x v="0"/>
    <n v="0"/>
    <x v="2"/>
    <m/>
    <s v=""/>
  </r>
  <r>
    <x v="29"/>
    <s v="SEA"/>
    <x v="36"/>
    <n v="4.0599999999999996"/>
    <x v="0"/>
    <x v="2"/>
    <n v="116"/>
    <n v="1.1599999999999999"/>
    <n v="-146"/>
    <n v="-0.68493150684931503"/>
    <n v="0.46296296296296297"/>
    <n v="0.5934959349593496"/>
    <n v="0.57816311722344182"/>
    <n v="0.42183688277655818"/>
    <n v="0.11520015426047886"/>
    <n v="-0.17165905218279143"/>
    <x v="1"/>
    <x v="1"/>
    <n v="15"/>
    <x v="1"/>
    <n v="17.399999999999999"/>
    <n v="17.399999999999999"/>
  </r>
  <r>
    <x v="29"/>
    <s v="HOU"/>
    <x v="86"/>
    <n v="5.85"/>
    <x v="0"/>
    <x v="3"/>
    <n v="100"/>
    <n v="1"/>
    <n v="-128"/>
    <n v="-0.78125"/>
    <n v="0.5"/>
    <n v="0.56140350877192979"/>
    <n v="0.36961898724401188"/>
    <n v="0.63038101275598812"/>
    <n v="-0.13038101275598812"/>
    <n v="6.897750398405833E-2"/>
    <x v="0"/>
    <x v="1"/>
    <n v="12.8"/>
    <x v="1"/>
    <n v="10"/>
    <n v="10"/>
  </r>
  <r>
    <x v="29"/>
    <s v="LAA"/>
    <x v="52"/>
    <n v="4.01"/>
    <x v="0"/>
    <x v="1"/>
    <n v="114"/>
    <n v="1.1399999999999999"/>
    <n v="-146"/>
    <n v="-0.68493150684931503"/>
    <n v="0.46728971962616822"/>
    <n v="0.5934959349593496"/>
    <n v="0.3731167248381646"/>
    <n v="0.6268832751618354"/>
    <n v="-9.4172994788003617E-2"/>
    <n v="3.3387340202485793E-2"/>
    <x v="2"/>
    <x v="1"/>
    <n v="0"/>
    <x v="2"/>
    <m/>
    <s v=""/>
  </r>
  <r>
    <x v="29"/>
    <s v="SF"/>
    <x v="77"/>
    <n v="7.81"/>
    <x v="0"/>
    <x v="5"/>
    <n v="-140"/>
    <n v="-0.7142857142857143"/>
    <n v="110"/>
    <n v="1.1000000000000001"/>
    <n v="0.58333333333333337"/>
    <n v="0.47619047619047616"/>
    <n v="0.52021826953071704"/>
    <n v="0.47978173046928296"/>
    <n v="-6.3115063802616334E-2"/>
    <n v="3.5912542788067991E-3"/>
    <x v="2"/>
    <x v="1"/>
    <n v="0"/>
    <x v="2"/>
    <m/>
    <s v=""/>
  </r>
  <r>
    <x v="29"/>
    <s v="MIL"/>
    <x v="43"/>
    <n v="7.37"/>
    <x v="0"/>
    <x v="4"/>
    <n v="116"/>
    <n v="1.1599999999999999"/>
    <n v="-146"/>
    <n v="-0.68493150684931503"/>
    <n v="0.46296296296296297"/>
    <n v="0.5934959349593496"/>
    <n v="0.32026446751350235"/>
    <n v="0.67973553248649765"/>
    <n v="-0.14269849544946062"/>
    <n v="8.6239597527148049E-2"/>
    <x v="0"/>
    <x v="1"/>
    <n v="14.6"/>
    <x v="0"/>
    <n v="-14.6"/>
    <n v="-14.6"/>
  </r>
  <r>
    <x v="30"/>
    <s v="MIA"/>
    <x v="123"/>
    <n v="5.9"/>
    <x v="0"/>
    <x v="3"/>
    <n v="-102"/>
    <n v="-0.98039215686274506"/>
    <n v="-126"/>
    <n v="-0.79365079365079361"/>
    <n v="0.50495049504950495"/>
    <n v="0.55752212389380529"/>
    <n v="0.377639401657614"/>
    <n v="0.622360598342386"/>
    <n v="-0.12731109339189095"/>
    <n v="6.4838474448580707E-2"/>
    <x v="0"/>
    <x v="1"/>
    <n v="18.899999999999999"/>
    <x v="0"/>
    <n v="-18.899999999999999"/>
    <n v="-18.899999999999999"/>
  </r>
  <r>
    <x v="30"/>
    <s v="PHI"/>
    <x v="29"/>
    <n v="4.9000000000000004"/>
    <x v="0"/>
    <x v="1"/>
    <n v="-122"/>
    <n v="-0.81967213114754101"/>
    <n v="-104"/>
    <n v="-0.96153846153846145"/>
    <n v="0.5495495495495496"/>
    <n v="0.50980392156862742"/>
    <n v="0.54178813177220475"/>
    <n v="0.45821186822779525"/>
    <n v="-7.7614177773448478E-3"/>
    <n v="-5.1592053340832167E-2"/>
    <x v="2"/>
    <x v="1"/>
    <n v="0"/>
    <x v="2"/>
    <m/>
    <s v=""/>
  </r>
  <r>
    <x v="30"/>
    <s v="ATL"/>
    <x v="130"/>
    <n v="4.47"/>
    <x v="0"/>
    <x v="2"/>
    <n v="-150"/>
    <n v="-0.66666666666666663"/>
    <n v="110"/>
    <n v="1.1000000000000001"/>
    <n v="0.6"/>
    <n v="0.47619047619047616"/>
    <n v="0.65261722906740882"/>
    <n v="0.34738277093259123"/>
    <n v="5.2617229067408844E-2"/>
    <n v="-0.12880770525788493"/>
    <x v="1"/>
    <x v="0"/>
    <n v="22.5"/>
    <x v="1"/>
    <n v="15"/>
    <n v="15"/>
  </r>
  <r>
    <x v="30"/>
    <s v="WSH"/>
    <x v="64"/>
    <n v="5.01"/>
    <x v="0"/>
    <x v="1"/>
    <n v="-112"/>
    <n v="-0.89285714285714279"/>
    <n v="-112"/>
    <n v="-0.89285714285714279"/>
    <n v="0.52830188679245282"/>
    <n v="0.52830188679245282"/>
    <n v="0.56125963046052663"/>
    <n v="0.43874036953947332"/>
    <n v="3.2957743668073802E-2"/>
    <n v="-8.9561517252979506E-2"/>
    <x v="2"/>
    <x v="1"/>
    <n v="0"/>
    <x v="2"/>
    <m/>
    <s v=""/>
  </r>
  <r>
    <x v="30"/>
    <s v="NYY"/>
    <x v="79"/>
    <n v="5.3"/>
    <x v="0"/>
    <x v="1"/>
    <n v="-142"/>
    <n v="-0.70422535211267612"/>
    <n v="112"/>
    <n v="1.1200000000000001"/>
    <n v="0.58677685950413228"/>
    <n v="0.47169811320754718"/>
    <n v="0.61048178060827119"/>
    <n v="0.38951821939172881"/>
    <n v="2.370492110413891E-2"/>
    <n v="-8.2179893815818361E-2"/>
    <x v="2"/>
    <x v="1"/>
    <n v="0"/>
    <x v="2"/>
    <m/>
    <s v=""/>
  </r>
  <r>
    <x v="30"/>
    <s v="BOS"/>
    <x v="167"/>
    <n v="4.34"/>
    <x v="1"/>
    <x v="1"/>
    <n v="-142"/>
    <n v="-0.70422535211267612"/>
    <n v="112"/>
    <n v="1.1200000000000001"/>
    <n v="0.58677685950413228"/>
    <n v="0.47169811320754718"/>
    <n v="0.43728203886667494"/>
    <n v="0.56271796113332506"/>
    <n v="-0.14949482063745734"/>
    <n v="9.1019847925777886E-2"/>
    <x v="0"/>
    <x v="1"/>
    <n v="10"/>
    <x v="1"/>
    <n v="11.2"/>
    <n v="11.200000000000001"/>
  </r>
  <r>
    <x v="30"/>
    <s v="TOR"/>
    <x v="98"/>
    <n v="6.75"/>
    <x v="0"/>
    <x v="0"/>
    <n v="-152"/>
    <n v="-0.65789473684210531"/>
    <n v="120"/>
    <n v="1.2"/>
    <n v="0.60317460317460314"/>
    <n v="0.45454545454545453"/>
    <n v="0.66623101629194525"/>
    <n v="0.33376898370805475"/>
    <n v="6.3056413117342114E-2"/>
    <n v="-0.12077647083739979"/>
    <x v="1"/>
    <x v="1"/>
    <n v="15.2"/>
    <x v="1"/>
    <n v="10"/>
    <n v="10"/>
  </r>
  <r>
    <x v="30"/>
    <s v="KC"/>
    <x v="142"/>
    <n v="3.52"/>
    <x v="0"/>
    <x v="2"/>
    <n v="132"/>
    <n v="1.32"/>
    <n v="-168"/>
    <n v="-0.59523809523809523"/>
    <n v="0.43103448275862066"/>
    <n v="0.62686567164179108"/>
    <n v="0.46767681193984401"/>
    <n v="0.53232318806015599"/>
    <n v="3.6642329181223343E-2"/>
    <n v="-9.4542483581635084E-2"/>
    <x v="2"/>
    <x v="1"/>
    <n v="0"/>
    <x v="2"/>
    <m/>
    <s v=""/>
  </r>
  <r>
    <x v="30"/>
    <s v="BAL"/>
    <x v="54"/>
    <n v="4.72"/>
    <x v="0"/>
    <x v="1"/>
    <n v="100"/>
    <n v="1"/>
    <n v="-135"/>
    <n v="-0.7407407407407407"/>
    <n v="0.5"/>
    <n v="0.57446808510638303"/>
    <n v="0.50908417075541823"/>
    <n v="0.49091582924458177"/>
    <n v="9.0841707554182305E-3"/>
    <n v="-8.3552255861801261E-2"/>
    <x v="2"/>
    <x v="0"/>
    <n v="0"/>
    <x v="2"/>
    <m/>
    <s v=""/>
  </r>
  <r>
    <x v="30"/>
    <s v="DET"/>
    <x v="134"/>
    <n v="3.18"/>
    <x v="0"/>
    <x v="6"/>
    <n v="-130"/>
    <n v="-0.76923076923076916"/>
    <n v="-105"/>
    <n v="-0.95238095238095233"/>
    <n v="0.56521739130434778"/>
    <n v="0.51219512195121952"/>
    <n v="0.61590657216982048"/>
    <n v="0.38409342783017958"/>
    <n v="5.0689180865472694E-2"/>
    <n v="-0.12810169412103994"/>
    <x v="1"/>
    <x v="0"/>
    <n v="13"/>
    <x v="1"/>
    <n v="10"/>
    <n v="10"/>
  </r>
  <r>
    <x v="30"/>
    <s v="CLE"/>
    <x v="91"/>
    <n v="5.13"/>
    <x v="0"/>
    <x v="1"/>
    <n v="-110"/>
    <n v="-0.90909090909090906"/>
    <n v="-120"/>
    <n v="-0.83333333333333337"/>
    <n v="0.52380952380952384"/>
    <n v="0.54545454545454541"/>
    <n v="0.58201353773534492"/>
    <n v="0.41798646226465508"/>
    <n v="5.8204013925821085E-2"/>
    <n v="-0.12746808318989034"/>
    <x v="1"/>
    <x v="0"/>
    <n v="16.5"/>
    <x v="0"/>
    <n v="-16.5"/>
    <n v="-16.5"/>
  </r>
  <r>
    <x v="30"/>
    <s v="SEA"/>
    <x v="94"/>
    <n v="7.39"/>
    <x v="0"/>
    <x v="5"/>
    <n v="100"/>
    <n v="1"/>
    <n v="-130"/>
    <n v="-0.76923076923076916"/>
    <n v="0.5"/>
    <n v="0.56521739130434778"/>
    <n v="0.45919312076325269"/>
    <n v="0.54080687923674731"/>
    <n v="-4.0806879236747307E-2"/>
    <n v="-2.4410512067600476E-2"/>
    <x v="2"/>
    <x v="0"/>
    <n v="0"/>
    <x v="2"/>
    <m/>
    <s v=""/>
  </r>
  <r>
    <x v="30"/>
    <s v="OAK"/>
    <x v="104"/>
    <n v="3.18"/>
    <x v="0"/>
    <x v="2"/>
    <n v="120"/>
    <n v="1.2"/>
    <n v="-165"/>
    <n v="-0.60606060606060608"/>
    <n v="0.45454545454545453"/>
    <n v="0.62264150943396224"/>
    <n v="0.39302525938072419"/>
    <n v="0.60697474061927581"/>
    <n v="-6.152019516473034E-2"/>
    <n v="-1.5666768814686427E-2"/>
    <x v="2"/>
    <x v="0"/>
    <n v="0"/>
    <x v="2"/>
    <m/>
    <s v=""/>
  </r>
  <r>
    <x v="30"/>
    <s v="HOU"/>
    <x v="16"/>
    <n v="4.82"/>
    <x v="0"/>
    <x v="1"/>
    <n v="115"/>
    <n v="1.1499999999999999"/>
    <n v="-115"/>
    <n v="-0.86956521739130443"/>
    <n v="0.46511627906976744"/>
    <n v="0.53488372093023251"/>
    <n v="0.52737572028192536"/>
    <n v="0.47262427971807464"/>
    <n v="6.2259441212157929E-2"/>
    <n v="-6.2259441212157873E-2"/>
    <x v="1"/>
    <x v="0"/>
    <n v="15"/>
    <x v="1"/>
    <n v="17.25"/>
    <n v="17.25"/>
  </r>
  <r>
    <x v="30"/>
    <s v="CWS"/>
    <x v="125"/>
    <n v="5.26"/>
    <x v="0"/>
    <x v="1"/>
    <n v="-108"/>
    <n v="-0.92592592592592582"/>
    <n v="-118"/>
    <n v="-0.84745762711864414"/>
    <n v="0.51923076923076927"/>
    <n v="0.54128440366972475"/>
    <n v="0.60388537848769053"/>
    <n v="0.39611462151230942"/>
    <n v="8.4654609256921254E-2"/>
    <n v="-0.14516978215741533"/>
    <x v="1"/>
    <x v="1"/>
    <n v="16.200000000000003"/>
    <x v="0"/>
    <n v="-16.2"/>
    <n v="-16.200000000000003"/>
  </r>
  <r>
    <x v="30"/>
    <s v="MIN"/>
    <x v="89"/>
    <n v="3.85"/>
    <x v="0"/>
    <x v="2"/>
    <n v="-102"/>
    <n v="-0.98039215686274506"/>
    <n v="-126"/>
    <n v="-0.79365079365079361"/>
    <n v="0.50495049504950495"/>
    <n v="0.55752212389380529"/>
    <n v="0.53669004169033063"/>
    <n v="0.46330995830966937"/>
    <n v="3.1739546640825678E-2"/>
    <n v="-9.4212165584135921E-2"/>
    <x v="2"/>
    <x v="1"/>
    <n v="0"/>
    <x v="2"/>
    <m/>
    <s v=""/>
  </r>
  <r>
    <x v="30"/>
    <s v="STL"/>
    <x v="133"/>
    <n v="3.38"/>
    <x v="0"/>
    <x v="2"/>
    <n v="115"/>
    <n v="1.1499999999999999"/>
    <n v="-150"/>
    <n v="-0.66666666666666663"/>
    <n v="0.46511627906976744"/>
    <n v="0.6"/>
    <n v="0.43726552940740104"/>
    <n v="0.56273447059259896"/>
    <n v="-2.7850749662366392E-2"/>
    <n v="-3.7265529407401021E-2"/>
    <x v="2"/>
    <x v="0"/>
    <n v="0"/>
    <x v="2"/>
    <m/>
    <s v=""/>
  </r>
  <r>
    <x v="30"/>
    <s v="CIN"/>
    <x v="76"/>
    <n v="6.27"/>
    <x v="0"/>
    <x v="3"/>
    <n v="115"/>
    <n v="1.1499999999999999"/>
    <n v="-155"/>
    <n v="-0.64516129032258063"/>
    <n v="0.46511627906976744"/>
    <n v="0.60784313725490191"/>
    <n v="0.43697972129157814"/>
    <n v="0.56302027870842186"/>
    <n v="-2.8136557778189297E-2"/>
    <n v="-4.4822858546480049E-2"/>
    <x v="2"/>
    <x v="0"/>
    <n v="0"/>
    <x v="2"/>
    <m/>
    <s v=""/>
  </r>
  <r>
    <x v="30"/>
    <s v="PIT"/>
    <x v="102"/>
    <n v="3.82"/>
    <x v="0"/>
    <x v="2"/>
    <n v="-120"/>
    <n v="-0.83333333333333337"/>
    <n v="-120"/>
    <n v="-0.83333333333333337"/>
    <n v="0.54545454545454541"/>
    <n v="0.54545454545454541"/>
    <n v="0.53059826154508138"/>
    <n v="0.46940173845491862"/>
    <n v="-1.485628390946403E-2"/>
    <n v="-7.6052806999626799E-2"/>
    <x v="2"/>
    <x v="0"/>
    <n v="0"/>
    <x v="2"/>
    <m/>
    <s v=""/>
  </r>
  <r>
    <x v="30"/>
    <s v="COL"/>
    <x v="119"/>
    <n v="5.48"/>
    <x v="0"/>
    <x v="1"/>
    <n v="-122"/>
    <n v="-0.81967213114754101"/>
    <n v="-104"/>
    <n v="-0.96153846153846145"/>
    <n v="0.5495495495495496"/>
    <n v="0.50980392156862742"/>
    <n v="0.63935713445076614"/>
    <n v="0.36064286554923386"/>
    <n v="8.9807584901216542E-2"/>
    <n v="-0.14916105601939356"/>
    <x v="1"/>
    <x v="1"/>
    <n v="18.3"/>
    <x v="0"/>
    <n v="-18.3"/>
    <n v="-18.3"/>
  </r>
  <r>
    <x v="30"/>
    <s v="LAD"/>
    <x v="92"/>
    <n v="6.23"/>
    <x v="0"/>
    <x v="3"/>
    <n v="-150"/>
    <n v="-0.66666666666666663"/>
    <n v="118"/>
    <n v="1.18"/>
    <n v="0.6"/>
    <n v="0.45871559633027525"/>
    <n v="0.43058733978776509"/>
    <n v="0.56941266021223491"/>
    <n v="-0.16941266021223489"/>
    <n v="0.11069706388195966"/>
    <x v="0"/>
    <x v="1"/>
    <n v="15"/>
    <x v="1"/>
    <n v="17.7"/>
    <n v="17.7"/>
  </r>
  <r>
    <x v="30"/>
    <s v="LAA"/>
    <x v="122"/>
    <n v="5.09"/>
    <x v="0"/>
    <x v="0"/>
    <n v="-102"/>
    <n v="-0.98039215686274506"/>
    <n v="-126"/>
    <n v="-0.79365079365079361"/>
    <n v="0.50495049504950495"/>
    <n v="0.55752212389380529"/>
    <n v="0.39982718356967739"/>
    <n v="0.60017281643032261"/>
    <n v="-0.10512331147982756"/>
    <n v="4.2650692536517321E-2"/>
    <x v="2"/>
    <x v="1"/>
    <n v="0"/>
    <x v="2"/>
    <m/>
    <s v=""/>
  </r>
  <r>
    <x v="30"/>
    <s v="ARI"/>
    <x v="90"/>
    <n v="4.45"/>
    <x v="0"/>
    <x v="1"/>
    <n v="120"/>
    <n v="1.2"/>
    <n v="-160"/>
    <n v="-0.625"/>
    <n v="0.45454545454545453"/>
    <n v="0.61538461538461542"/>
    <n v="0.45838042023441272"/>
    <n v="0.54161957976558728"/>
    <n v="3.8349656889581918E-3"/>
    <n v="-7.3765035619028141E-2"/>
    <x v="2"/>
    <x v="0"/>
    <n v="0"/>
    <x v="2"/>
    <m/>
    <s v=""/>
  </r>
  <r>
    <x v="30"/>
    <s v="SD"/>
    <x v="135"/>
    <n v="7.03"/>
    <x v="0"/>
    <x v="3"/>
    <n v="120"/>
    <n v="1.2"/>
    <n v="-152"/>
    <n v="-0.65789473684210531"/>
    <n v="0.45454545454545453"/>
    <n v="0.60317460317460314"/>
    <n v="0.55474938079679981"/>
    <n v="0.44525061920320014"/>
    <n v="0.10020392625134528"/>
    <n v="-0.157923983971403"/>
    <x v="1"/>
    <x v="1"/>
    <n v="15"/>
    <x v="1"/>
    <n v="18"/>
    <n v="18"/>
  </r>
  <r>
    <x v="30"/>
    <s v="SF"/>
    <x v="101"/>
    <n v="5.37"/>
    <x v="0"/>
    <x v="0"/>
    <n v="-108"/>
    <n v="-0.92592592592592582"/>
    <n v="-118"/>
    <n v="-0.84745762711864414"/>
    <n v="0.51923076923076927"/>
    <n v="0.54128440366972475"/>
    <n v="0.44867762461029814"/>
    <n v="0.55132237538970186"/>
    <n v="-7.0553144620471131E-2"/>
    <n v="1.0037971719977112E-2"/>
    <x v="2"/>
    <x v="1"/>
    <n v="0"/>
    <x v="2"/>
    <m/>
    <s v=""/>
  </r>
  <r>
    <x v="30"/>
    <s v="MIL"/>
    <x v="146"/>
    <n v="6.85"/>
    <x v="0"/>
    <x v="3"/>
    <n v="-185"/>
    <n v="-0.54054054054054046"/>
    <n v="135"/>
    <n v="1.35"/>
    <n v="0.64912280701754388"/>
    <n v="0.42553191489361702"/>
    <n v="0.52770787696327259"/>
    <n v="0.47229212303672741"/>
    <n v="-0.12141493005427129"/>
    <n v="4.6760208143110382E-2"/>
    <x v="2"/>
    <x v="0"/>
    <n v="0"/>
    <x v="2"/>
    <m/>
    <s v=""/>
  </r>
  <r>
    <x v="31"/>
    <s v="TOR"/>
    <x v="98"/>
    <n v="5.41"/>
    <x v="0"/>
    <x v="3"/>
    <n v="108"/>
    <n v="1.08"/>
    <n v="-138"/>
    <n v="-0.7246376811594204"/>
    <n v="0.48076923076923078"/>
    <n v="0.57983193277310929"/>
    <n v="0.29988494696434298"/>
    <n v="0.70011505303565702"/>
    <n v="-0.1808842838048878"/>
    <n v="0.12028312026254773"/>
    <x v="0"/>
    <x v="1"/>
    <n v="20.7"/>
    <x v="0"/>
    <n v="-20.7"/>
    <n v="-20.7"/>
  </r>
  <r>
    <x v="31"/>
    <s v="BOS"/>
    <x v="118"/>
    <n v="4.7699999999999996"/>
    <x v="1"/>
    <x v="1"/>
    <n v="100"/>
    <n v="1"/>
    <n v="-135"/>
    <n v="-0.7407407407407407"/>
    <n v="0.5"/>
    <n v="0.57446808510638303"/>
    <n v="0.51826684950454271"/>
    <n v="0.48173315049545729"/>
    <n v="1.8266849504542715E-2"/>
    <n v="-9.2734934610925746E-2"/>
    <x v="2"/>
    <x v="0"/>
    <n v="0"/>
    <x v="2"/>
    <m/>
    <s v=""/>
  </r>
  <r>
    <x v="31"/>
    <s v="HOU"/>
    <x v="108"/>
    <n v="7.06"/>
    <x v="1"/>
    <x v="5"/>
    <n v="122"/>
    <n v="1.22"/>
    <n v="-156"/>
    <n v="-0.64102564102564097"/>
    <n v="0.45045045045045046"/>
    <n v="0.609375"/>
    <n v="0.41022556828331513"/>
    <n v="0.58977443171668487"/>
    <n v="-4.0224882167135323E-2"/>
    <n v="-1.9600568283315134E-2"/>
    <x v="2"/>
    <x v="1"/>
    <n v="0"/>
    <x v="2"/>
    <m/>
    <s v=""/>
  </r>
  <r>
    <x v="31"/>
    <s v="SEA"/>
    <x v="26"/>
    <n v="6.2"/>
    <x v="1"/>
    <x v="0"/>
    <n v="110"/>
    <n v="1.1000000000000001"/>
    <n v="-140"/>
    <n v="-0.7142857142857143"/>
    <n v="0.47619047619047616"/>
    <n v="0.58333333333333337"/>
    <n v="0.58588696141562246"/>
    <n v="0.41411303858437754"/>
    <n v="0.1096964852251463"/>
    <n v="-0.16922029474895584"/>
    <x v="1"/>
    <x v="0"/>
    <n v="5"/>
    <x v="1"/>
    <n v="5.5"/>
    <n v="5.5"/>
  </r>
  <r>
    <x v="31"/>
    <s v="CHC"/>
    <x v="168"/>
    <n v="4.55"/>
    <x v="1"/>
    <x v="1"/>
    <n v="-148"/>
    <n v="-0.67567567567567566"/>
    <n v="116"/>
    <n v="1.1599999999999999"/>
    <n v="0.59677419354838712"/>
    <n v="0.46296296296296297"/>
    <n v="0.47735971772843389"/>
    <n v="0.52264028227156611"/>
    <n v="-0.11941447581995324"/>
    <n v="5.9677319308603149E-2"/>
    <x v="0"/>
    <x v="1"/>
    <n v="5"/>
    <x v="0"/>
    <n v="-5"/>
    <n v="-5"/>
  </r>
  <r>
    <x v="31"/>
    <s v="PHI"/>
    <x v="63"/>
    <n v="6.28"/>
    <x v="1"/>
    <x v="5"/>
    <n v="126"/>
    <n v="1.26"/>
    <n v="-160"/>
    <n v="-0.625"/>
    <n v="0.44247787610619471"/>
    <n v="0.61538461538461542"/>
    <n v="0.29538453124539887"/>
    <n v="0.70461546875460113"/>
    <n v="-0.14709334486079584"/>
    <n v="8.9230853369985708E-2"/>
    <x v="0"/>
    <x v="1"/>
    <n v="8"/>
    <x v="1"/>
    <n v="5"/>
    <n v="5"/>
  </r>
  <r>
    <x v="31"/>
    <s v="CIN"/>
    <x v="145"/>
    <n v="5.0999999999999996"/>
    <x v="1"/>
    <x v="1"/>
    <n v="-104"/>
    <n v="-0.96153846153846145"/>
    <n v="-122"/>
    <n v="-0.81967213114754101"/>
    <n v="0.50980392156862742"/>
    <n v="0.5495495495495496"/>
    <n v="0.5768745855814007"/>
    <n v="0.4231254144185993"/>
    <n v="6.7070664012773284E-2"/>
    <n v="-0.1264241351309503"/>
    <x v="1"/>
    <x v="1"/>
    <n v="5.2"/>
    <x v="0"/>
    <n v="-5.2"/>
    <n v="-5.2"/>
  </r>
  <r>
    <x v="31"/>
    <s v="MIN"/>
    <x v="6"/>
    <n v="5.62"/>
    <x v="1"/>
    <x v="1"/>
    <n v="-110"/>
    <n v="-0.90909090909090906"/>
    <n v="-130"/>
    <n v="-0.76923076923076916"/>
    <n v="0.52380952380952384"/>
    <n v="0.56521739130434778"/>
    <n v="0.66087186691880784"/>
    <n v="0.33912813308119222"/>
    <n v="0.137062343109284"/>
    <n v="-0.22608925822315556"/>
    <x v="1"/>
    <x v="0"/>
    <n v="5.5"/>
    <x v="1"/>
    <n v="5"/>
    <n v="5"/>
  </r>
  <r>
    <x v="31"/>
    <s v="DET"/>
    <x v="152"/>
    <n v="3.66"/>
    <x v="1"/>
    <x v="6"/>
    <n v="-115"/>
    <n v="-0.86956521739130443"/>
    <n v="-120"/>
    <n v="-0.83333333333333337"/>
    <n v="0.53488372093023251"/>
    <n v="0.54545454545454541"/>
    <n v="0.70773526695654909"/>
    <n v="0.29226473304345096"/>
    <n v="0.17285154602631658"/>
    <n v="-0.25318981241109445"/>
    <x v="1"/>
    <x v="0"/>
    <n v="5.75"/>
    <x v="1"/>
    <n v="5"/>
    <n v="5.0000000000000009"/>
  </r>
  <r>
    <x v="31"/>
    <s v="NYY"/>
    <x v="5"/>
    <n v="8.6999999999999993"/>
    <x v="1"/>
    <x v="5"/>
    <n v="-122"/>
    <n v="-0.81967213114754101"/>
    <n v="-104"/>
    <n v="-0.96153846153846145"/>
    <n v="0.5495495495495496"/>
    <n v="0.50980392156862742"/>
    <n v="0.63981921483812387"/>
    <n v="0.36018078516187607"/>
    <n v="9.0269665288574275E-2"/>
    <n v="-0.14962313640675134"/>
    <x v="1"/>
    <x v="1"/>
    <n v="6.1"/>
    <x v="0"/>
    <n v="-6.1"/>
    <n v="-6.1"/>
  </r>
  <r>
    <x v="31"/>
    <s v="BAL"/>
    <x v="18"/>
    <n v="4.59"/>
    <x v="1"/>
    <x v="1"/>
    <n v="104"/>
    <n v="1.04"/>
    <n v="-132"/>
    <n v="-0.75757575757575757"/>
    <n v="0.49019607843137253"/>
    <n v="0.56896551724137934"/>
    <n v="0.48488950440822165"/>
    <n v="0.51511049559177835"/>
    <n v="-5.3065740231508784E-3"/>
    <n v="-5.3855021649600987E-2"/>
    <x v="2"/>
    <x v="1"/>
    <n v="0"/>
    <x v="2"/>
    <m/>
    <s v=""/>
  </r>
  <r>
    <x v="31"/>
    <s v="PIT"/>
    <x v="102"/>
    <n v="4.93"/>
    <x v="1"/>
    <x v="1"/>
    <n v="106"/>
    <n v="1.06"/>
    <n v="-134"/>
    <n v="-0.74626865671641784"/>
    <n v="0.4854368932038835"/>
    <n v="0.57264957264957261"/>
    <n v="0.54713925054795332"/>
    <n v="0.45286074945204668"/>
    <n v="6.1702357344069814E-2"/>
    <n v="-0.11978882319752593"/>
    <x v="1"/>
    <x v="1"/>
    <n v="5"/>
    <x v="0"/>
    <n v="-5"/>
    <n v="-5"/>
  </r>
  <r>
    <x v="31"/>
    <s v="SD"/>
    <x v="128"/>
    <n v="6.41"/>
    <x v="1"/>
    <x v="3"/>
    <n v="-120"/>
    <n v="-0.83333333333333337"/>
    <n v="-110"/>
    <n v="-0.90909090909090906"/>
    <n v="0.54545454545454541"/>
    <n v="0.52380952380952384"/>
    <n v="0.45925648759011439"/>
    <n v="0.54074351240988561"/>
    <n v="-8.6198057864431021E-2"/>
    <n v="1.6933988600361771E-2"/>
    <x v="2"/>
    <x v="0"/>
    <n v="0"/>
    <x v="2"/>
    <m/>
    <s v=""/>
  </r>
  <r>
    <x v="31"/>
    <s v="NYM"/>
    <x v="13"/>
    <n v="6.2"/>
    <x v="1"/>
    <x v="0"/>
    <n v="-106"/>
    <n v="-0.94339622641509424"/>
    <n v="-122"/>
    <n v="-0.81967213114754101"/>
    <n v="0.5145631067961165"/>
    <n v="0.5495495495495496"/>
    <n v="0.58588696141562246"/>
    <n v="0.41411303858437754"/>
    <n v="7.1323854619505966E-2"/>
    <n v="-0.13543651096517206"/>
    <x v="1"/>
    <x v="1"/>
    <n v="5.3000000000000007"/>
    <x v="1"/>
    <n v="5"/>
    <n v="5"/>
  </r>
  <r>
    <x v="31"/>
    <s v="MIL"/>
    <x v="146"/>
    <n v="6.97"/>
    <x v="1"/>
    <x v="0"/>
    <n v="-155"/>
    <n v="-0.64516129032258063"/>
    <n v="115"/>
    <n v="1.1499999999999999"/>
    <n v="0.60784313725490191"/>
    <n v="0.46511627906976744"/>
    <n v="0.69544381519509413"/>
    <n v="0.30455618480490582"/>
    <n v="8.7600677940192218E-2"/>
    <n v="-0.16056009426486162"/>
    <x v="1"/>
    <x v="0"/>
    <n v="7.75"/>
    <x v="1"/>
    <n v="5"/>
    <n v="5"/>
  </r>
  <r>
    <x v="31"/>
    <s v="COL"/>
    <x v="169"/>
    <n v="3.55"/>
    <x v="1"/>
    <x v="2"/>
    <n v="110"/>
    <n v="1.1000000000000001"/>
    <n v="-146"/>
    <n v="-0.68493150684931503"/>
    <n v="0.47619047619047616"/>
    <n v="0.5934959349593496"/>
    <n v="0.47411707680009108"/>
    <n v="0.52588292319990892"/>
    <n v="-2.0733993903850889E-3"/>
    <n v="-6.7613011759440678E-2"/>
    <x v="2"/>
    <x v="0"/>
    <n v="0"/>
    <x v="2"/>
    <m/>
    <s v=""/>
  </r>
  <r>
    <x v="31"/>
    <s v="KC"/>
    <x v="131"/>
    <n v="5.0199999999999996"/>
    <x v="1"/>
    <x v="0"/>
    <n v="-104"/>
    <n v="-0.96153846153846145"/>
    <n v="-122"/>
    <n v="-0.81967213114754101"/>
    <n v="0.50980392156862742"/>
    <n v="0.5495495495495496"/>
    <n v="0.38754864586491278"/>
    <n v="0.61245135413508722"/>
    <n v="-0.12225527570371464"/>
    <n v="6.2901804585537624E-2"/>
    <x v="0"/>
    <x v="1"/>
    <n v="6.1"/>
    <x v="0"/>
    <n v="-6.1"/>
    <n v="-6.1"/>
  </r>
  <r>
    <x v="31"/>
    <s v="SF"/>
    <x v="101"/>
    <n v="5.24"/>
    <x v="1"/>
    <x v="1"/>
    <n v="-122"/>
    <n v="-0.81967213114754101"/>
    <n v="-104"/>
    <n v="-0.96153846153846145"/>
    <n v="0.5495495495495496"/>
    <n v="0.50980392156862742"/>
    <n v="0.60056330452419993"/>
    <n v="0.39943669547580007"/>
    <n v="5.1013754974650327E-2"/>
    <n v="-0.11036722609282734"/>
    <x v="1"/>
    <x v="1"/>
    <n v="6.1"/>
    <x v="1"/>
    <n v="5"/>
    <n v="5"/>
  </r>
  <r>
    <x v="31"/>
    <s v="LAD"/>
    <x v="116"/>
    <n v="5.56"/>
    <x v="1"/>
    <x v="3"/>
    <n v="115"/>
    <n v="1.1499999999999999"/>
    <n v="-150"/>
    <n v="-0.66666666666666663"/>
    <n v="0.46511627906976744"/>
    <n v="0.6"/>
    <n v="0.32341569398566306"/>
    <n v="0.67658430601433694"/>
    <n v="-0.14170058508410438"/>
    <n v="7.6584306014336967E-2"/>
    <x v="0"/>
    <x v="0"/>
    <n v="7.5"/>
    <x v="1"/>
    <n v="5"/>
    <n v="5"/>
  </r>
  <r>
    <x v="31"/>
    <s v="CLE"/>
    <x v="51"/>
    <n v="4.79"/>
    <x v="1"/>
    <x v="2"/>
    <n v="-120"/>
    <n v="-0.83333333333333337"/>
    <n v="-110"/>
    <n v="-0.90909090909090906"/>
    <n v="0.54545454545454541"/>
    <n v="0.52380952380952384"/>
    <n v="0.70425033207280252"/>
    <n v="0.29574966792719748"/>
    <n v="0.15879578661825711"/>
    <n v="-0.22805985588232636"/>
    <x v="1"/>
    <x v="0"/>
    <n v="6"/>
    <x v="0"/>
    <n v="-6"/>
    <n v="-6"/>
  </r>
  <r>
    <x v="31"/>
    <s v="ATL"/>
    <x v="96"/>
    <n v="5.36"/>
    <x v="1"/>
    <x v="3"/>
    <n v="-110"/>
    <n v="-0.90909090909090906"/>
    <n v="-116"/>
    <n v="-0.86206896551724144"/>
    <n v="0.52380952380952384"/>
    <n v="0.53703703703703709"/>
    <n v="0.29212127461760062"/>
    <n v="0.70787872538239938"/>
    <n v="-0.23168824919192321"/>
    <n v="0.17084168834536229"/>
    <x v="0"/>
    <x v="1"/>
    <n v="5.8"/>
    <x v="0"/>
    <n v="-5.8"/>
    <n v="-5.8"/>
  </r>
  <r>
    <x v="31"/>
    <s v="LAA"/>
    <x v="122"/>
    <n v="5.22"/>
    <x v="1"/>
    <x v="0"/>
    <n v="-128"/>
    <n v="-0.78125"/>
    <n v="100"/>
    <n v="1"/>
    <n v="0.56140350877192979"/>
    <n v="0.5"/>
    <n v="0.42258130838295371"/>
    <n v="0.57741869161704629"/>
    <n v="-0.13882220038897608"/>
    <n v="7.7418691617046287E-2"/>
    <x v="0"/>
    <x v="1"/>
    <n v="5"/>
    <x v="1"/>
    <n v="5"/>
    <n v="5"/>
  </r>
  <r>
    <x v="31"/>
    <s v="ARI"/>
    <x v="90"/>
    <n v="5.14"/>
    <x v="1"/>
    <x v="2"/>
    <n v="-155"/>
    <n v="-0.64516129032258063"/>
    <n v="115"/>
    <n v="1.1499999999999999"/>
    <n v="0.60784313725490191"/>
    <n v="0.46511627906976744"/>
    <n v="0.75407901051268655"/>
    <n v="0.24592098948731342"/>
    <n v="0.14623587325778464"/>
    <n v="-0.21919528958245402"/>
    <x v="1"/>
    <x v="0"/>
    <n v="7.75"/>
    <x v="1"/>
    <n v="5"/>
    <n v="5"/>
  </r>
  <r>
    <x v="31"/>
    <s v="OAK"/>
    <x v="45"/>
    <n v="5.13"/>
    <x v="1"/>
    <x v="2"/>
    <n v="-175"/>
    <n v="-0.5714285714285714"/>
    <n v="130"/>
    <n v="1.3"/>
    <n v="0.63636363636363635"/>
    <n v="0.43478260869565216"/>
    <n v="0.75275049069939959"/>
    <n v="0.24724950930060038"/>
    <n v="0.11638685433576323"/>
    <n v="-0.18753309939505178"/>
    <x v="1"/>
    <x v="0"/>
    <n v="8.75"/>
    <x v="1"/>
    <n v="5"/>
    <n v="5"/>
  </r>
  <r>
    <x v="32"/>
    <s v="ATL"/>
    <x v="130"/>
    <n v="5.24"/>
    <x v="1"/>
    <x v="0"/>
    <n v="-160"/>
    <n v="-0.625"/>
    <n v="120"/>
    <n v="1.2"/>
    <n v="0.61538461538461542"/>
    <n v="0.45454545454545453"/>
    <n v="0.4260726773266712"/>
    <n v="0.5739273226733288"/>
    <n v="-0.18931193805794422"/>
    <n v="0.11938186812787427"/>
    <x v="0"/>
    <x v="0"/>
    <n v="5"/>
    <x v="1"/>
    <n v="6"/>
    <n v="6"/>
  </r>
  <r>
    <x v="32"/>
    <s v="LAA"/>
    <x v="52"/>
    <n v="5.26"/>
    <x v="1"/>
    <x v="1"/>
    <n v="-130"/>
    <n v="-0.76923076923076916"/>
    <n v="100"/>
    <n v="1"/>
    <n v="0.56521739130434778"/>
    <n v="0.5"/>
    <n v="0.60388537848769053"/>
    <n v="0.39611462151230942"/>
    <n v="3.8667987183342745E-2"/>
    <n v="-0.10388537848769058"/>
    <x v="2"/>
    <x v="0"/>
    <n v="0"/>
    <x v="2"/>
    <m/>
    <s v=""/>
  </r>
  <r>
    <x v="32"/>
    <s v="MIA"/>
    <x v="123"/>
    <n v="6.66"/>
    <x v="1"/>
    <x v="3"/>
    <n v="120"/>
    <n v="1.2"/>
    <n v="-160"/>
    <n v="-0.625"/>
    <n v="0.45454545454545453"/>
    <n v="0.61538461538461542"/>
    <n v="0.49850428594524754"/>
    <n v="0.50149571405475246"/>
    <n v="4.3958831399793008E-2"/>
    <n v="-0.11388890132986296"/>
    <x v="2"/>
    <x v="0"/>
    <n v="0"/>
    <x v="2"/>
    <m/>
    <s v=""/>
  </r>
  <r>
    <x v="32"/>
    <s v="PIT"/>
    <x v="129"/>
    <n v="5.0599999999999996"/>
    <x v="1"/>
    <x v="2"/>
    <n v="-165"/>
    <n v="-0.60606060606060608"/>
    <n v="125"/>
    <n v="1.25"/>
    <n v="0.62264150943396224"/>
    <n v="0.44444444444444442"/>
    <n v="0.74329566095003052"/>
    <n v="0.25670433904996953"/>
    <n v="0.12065415151606829"/>
    <n v="-0.18774010539447489"/>
    <x v="1"/>
    <x v="0"/>
    <n v="8.25"/>
    <x v="1"/>
    <n v="5"/>
    <n v="5"/>
  </r>
  <r>
    <x v="32"/>
    <s v="NYY"/>
    <x v="39"/>
    <n v="6.05"/>
    <x v="1"/>
    <x v="0"/>
    <n v="-105"/>
    <n v="-0.95238095238095233"/>
    <n v="-125"/>
    <n v="-0.8"/>
    <n v="0.51219512195121952"/>
    <n v="0.55555555555555558"/>
    <n v="0.56231768536028781"/>
    <n v="0.43768231463971213"/>
    <n v="5.0122563409068288E-2"/>
    <n v="-0.11787324091584345"/>
    <x v="1"/>
    <x v="0"/>
    <n v="5.25"/>
    <x v="1"/>
    <n v="5"/>
    <n v="5"/>
  </r>
  <r>
    <x v="32"/>
    <s v="BAL"/>
    <x v="147"/>
    <n v="4.58"/>
    <x v="1"/>
    <x v="2"/>
    <n v="-105"/>
    <n v="-0.95238095238095233"/>
    <n v="-130"/>
    <n v="-0.76923076923076916"/>
    <n v="0.51219512195121952"/>
    <n v="0.56521739130434778"/>
    <n v="0.67102102623724535"/>
    <n v="0.32897897376275465"/>
    <n v="0.15882590428602583"/>
    <n v="-0.23623841754159314"/>
    <x v="1"/>
    <x v="0"/>
    <n v="5.25"/>
    <x v="1"/>
    <n v="5"/>
    <n v="5"/>
  </r>
  <r>
    <x v="32"/>
    <s v="TOR"/>
    <x v="80"/>
    <n v="3.92"/>
    <x v="1"/>
    <x v="2"/>
    <n v="-160"/>
    <n v="-0.625"/>
    <n v="126"/>
    <n v="1.26"/>
    <n v="0.61538461538461542"/>
    <n v="0.44247787610619471"/>
    <n v="0.55074639850822338"/>
    <n v="0.44925360149177662"/>
    <n v="-6.4638216876392041E-2"/>
    <n v="6.77572538558191E-3"/>
    <x v="2"/>
    <x v="1"/>
    <n v="0"/>
    <x v="2"/>
    <m/>
    <s v=""/>
  </r>
  <r>
    <x v="32"/>
    <s v="STL"/>
    <x v="11"/>
    <n v="4.54"/>
    <x v="1"/>
    <x v="1"/>
    <n v="-120"/>
    <n v="-0.83333333333333337"/>
    <n v="-115"/>
    <n v="-0.86956521739130443"/>
    <n v="0.54545454545454541"/>
    <n v="0.53488372093023251"/>
    <n v="0.47547148481317469"/>
    <n v="0.52452851518682531"/>
    <n v="-6.998306064137072E-2"/>
    <n v="-1.0355205743407203E-2"/>
    <x v="2"/>
    <x v="0"/>
    <n v="0"/>
    <x v="2"/>
    <m/>
    <s v=""/>
  </r>
  <r>
    <x v="32"/>
    <s v="CIN"/>
    <x v="20"/>
    <n v="5.38"/>
    <x v="1"/>
    <x v="0"/>
    <n v="104"/>
    <n v="1.04"/>
    <n v="-130"/>
    <n v="-0.76923076923076916"/>
    <n v="0.49019607843137253"/>
    <n v="0.56521739130434778"/>
    <n v="0.45040894702739909"/>
    <n v="0.54959105297260091"/>
    <n v="-3.9787131403973441E-2"/>
    <n v="-1.562633833174687E-2"/>
    <x v="2"/>
    <x v="1"/>
    <n v="0"/>
    <x v="2"/>
    <m/>
    <s v=""/>
  </r>
  <r>
    <x v="32"/>
    <s v="MIN"/>
    <x v="35"/>
    <n v="4.88"/>
    <x v="1"/>
    <x v="1"/>
    <n v="-130"/>
    <n v="-0.76923076923076916"/>
    <n v="105"/>
    <n v="1.05"/>
    <n v="0.56521739130434778"/>
    <n v="0.48780487804878048"/>
    <n v="0.53820425389084792"/>
    <n v="0.46179574610915208"/>
    <n v="-2.7013137413499866E-2"/>
    <n v="-2.6009131939628394E-2"/>
    <x v="2"/>
    <x v="0"/>
    <n v="0"/>
    <x v="2"/>
    <m/>
    <s v=""/>
  </r>
  <r>
    <x v="32"/>
    <s v="DET"/>
    <x v="110"/>
    <n v="3.88"/>
    <x v="1"/>
    <x v="6"/>
    <n v="-160"/>
    <n v="-0.625"/>
    <n v="120"/>
    <n v="1.2"/>
    <n v="0.61538461538461542"/>
    <n v="0.45454545454545453"/>
    <n v="0.74378108180545588"/>
    <n v="0.25621891819454412"/>
    <n v="0.12839646642084046"/>
    <n v="-0.19832653635091041"/>
    <x v="1"/>
    <x v="0"/>
    <n v="8"/>
    <x v="0"/>
    <n v="-8"/>
    <n v="-8"/>
  </r>
  <r>
    <x v="32"/>
    <s v="CWS"/>
    <x v="8"/>
    <n v="7.76"/>
    <x v="1"/>
    <x v="5"/>
    <n v="100"/>
    <n v="1"/>
    <n v="-145"/>
    <n v="-0.68965517241379315"/>
    <n v="0.5"/>
    <n v="0.59183673469387754"/>
    <n v="0.51306734030963486"/>
    <n v="0.48693265969036514"/>
    <n v="1.3067340309634856E-2"/>
    <n v="-0.1049040750035124"/>
    <x v="2"/>
    <x v="0"/>
    <n v="0"/>
    <x v="2"/>
    <m/>
    <s v=""/>
  </r>
  <r>
    <x v="32"/>
    <s v="CLE"/>
    <x v="4"/>
    <n v="6.76"/>
    <x v="1"/>
    <x v="3"/>
    <n v="104"/>
    <n v="1.04"/>
    <n v="-132"/>
    <n v="-0.75757575757575757"/>
    <n v="0.49019607843137253"/>
    <n v="0.56896551724137934"/>
    <n v="0.51395201210484576"/>
    <n v="0.48604798789515424"/>
    <n v="2.3755933673473228E-2"/>
    <n v="-8.2917529346225094E-2"/>
    <x v="2"/>
    <x v="1"/>
    <n v="0"/>
    <x v="2"/>
    <m/>
    <s v=""/>
  </r>
  <r>
    <x v="32"/>
    <s v="COL"/>
    <x v="61"/>
    <n v="4.12"/>
    <x v="1"/>
    <x v="2"/>
    <n v="-156"/>
    <n v="-0.64102564102564097"/>
    <n v="122"/>
    <n v="1.22"/>
    <n v="0.609375"/>
    <n v="0.45045045045045046"/>
    <n v="0.58961556807100846"/>
    <n v="0.41038443192899154"/>
    <n v="-1.9759431928991544E-2"/>
    <n v="-4.0066018521458913E-2"/>
    <x v="2"/>
    <x v="1"/>
    <n v="0"/>
    <x v="2"/>
    <m/>
    <s v=""/>
  </r>
  <r>
    <x v="32"/>
    <s v="MIL"/>
    <x v="75"/>
    <n v="5.82"/>
    <x v="1"/>
    <x v="0"/>
    <n v="118"/>
    <n v="1.18"/>
    <n v="-150"/>
    <n v="-0.66666666666666663"/>
    <n v="0.45871559633027525"/>
    <n v="0.6"/>
    <n v="0.52499264291786374"/>
    <n v="0.47500735708213626"/>
    <n v="6.6277046587588484E-2"/>
    <n v="-0.12499264291786372"/>
    <x v="1"/>
    <x v="1"/>
    <n v="5"/>
    <x v="0"/>
    <n v="-5"/>
    <n v="-5"/>
  </r>
  <r>
    <x v="32"/>
    <s v="TB"/>
    <x v="100"/>
    <n v="4.7699999999999996"/>
    <x v="1"/>
    <x v="1"/>
    <n v="114"/>
    <n v="1.1399999999999999"/>
    <n v="-144"/>
    <n v="-0.69444444444444442"/>
    <n v="0.46728971962616822"/>
    <n v="0.5901639344262295"/>
    <n v="0.51826684950454271"/>
    <n v="0.48173315049545729"/>
    <n v="5.0977129878374494E-2"/>
    <n v="-0.10843078393077221"/>
    <x v="1"/>
    <x v="1"/>
    <n v="5"/>
    <x v="0"/>
    <n v="-5"/>
    <n v="-5"/>
  </r>
  <r>
    <x v="32"/>
    <s v="KC"/>
    <x v="7"/>
    <n v="4.8099999999999996"/>
    <x v="1"/>
    <x v="1"/>
    <n v="110"/>
    <n v="1.1000000000000001"/>
    <n v="-140"/>
    <n v="-0.7142857142857143"/>
    <n v="0.47619047619047616"/>
    <n v="0.58333333333333337"/>
    <n v="0.52556001342610792"/>
    <n v="0.47443998657389208"/>
    <n v="4.9369537235631755E-2"/>
    <n v="-0.10889334675944129"/>
    <x v="2"/>
    <x v="1"/>
    <n v="0"/>
    <x v="2"/>
    <m/>
    <s v=""/>
  </r>
  <r>
    <x v="32"/>
    <s v="TEX"/>
    <x v="67"/>
    <n v="5.58"/>
    <x v="1"/>
    <x v="1"/>
    <n v="-152"/>
    <n v="-0.65789473684210531"/>
    <n v="120"/>
    <n v="1.2"/>
    <n v="0.60317460317460314"/>
    <n v="0.45454545454545453"/>
    <n v="0.65481078115250058"/>
    <n v="0.34518921884749948"/>
    <n v="5.1636177977897435E-2"/>
    <n v="-0.10935623569795505"/>
    <x v="1"/>
    <x v="1"/>
    <n v="7.6"/>
    <x v="1"/>
    <n v="5"/>
    <n v="5"/>
  </r>
  <r>
    <x v="32"/>
    <s v="OAK"/>
    <x v="55"/>
    <n v="4.68"/>
    <x v="1"/>
    <x v="1"/>
    <n v="105"/>
    <n v="1.05"/>
    <n v="-135"/>
    <n v="-0.7407407407407407"/>
    <n v="0.48780487804878048"/>
    <n v="0.57446808510638303"/>
    <n v="0.50168724063519321"/>
    <n v="0.49831275936480679"/>
    <n v="1.3882362586412733E-2"/>
    <n v="-7.6155325741576241E-2"/>
    <x v="2"/>
    <x v="0"/>
    <n v="0"/>
    <x v="2"/>
    <m/>
    <s v=""/>
  </r>
  <r>
    <x v="32"/>
    <s v="SF"/>
    <x v="127"/>
    <n v="5.25"/>
    <x v="1"/>
    <x v="1"/>
    <n v="105"/>
    <n v="1.05"/>
    <n v="-135"/>
    <n v="-0.7407407407407407"/>
    <n v="0.48780487804878048"/>
    <n v="0.57446808510638303"/>
    <n v="0.60222631892377165"/>
    <n v="0.39777368107622835"/>
    <n v="0.11442144087499118"/>
    <n v="-0.17669440403015468"/>
    <x v="1"/>
    <x v="0"/>
    <n v="5"/>
    <x v="1"/>
    <n v="5.25"/>
    <n v="5.25"/>
  </r>
  <r>
    <x v="32"/>
    <s v="LAD"/>
    <x v="92"/>
    <n v="6.33"/>
    <x v="1"/>
    <x v="3"/>
    <n v="-105"/>
    <n v="-0.95238095238095233"/>
    <n v="-125"/>
    <n v="-0.8"/>
    <n v="0.51219512195121952"/>
    <n v="0.55555555555555558"/>
    <n v="0.44654719140908705"/>
    <n v="0.55345280859091295"/>
    <n v="-6.5647930542132471E-2"/>
    <n v="-2.1027469646426322E-3"/>
    <x v="2"/>
    <x v="0"/>
    <n v="0"/>
    <x v="2"/>
    <m/>
    <s v=""/>
  </r>
  <r>
    <x v="32"/>
    <s v="HOU"/>
    <x v="86"/>
    <n v="5.96"/>
    <x v="1"/>
    <x v="0"/>
    <n v="-110"/>
    <n v="-0.90909090909090906"/>
    <n v="-120"/>
    <n v="-0.83333333333333337"/>
    <n v="0.52380952380952384"/>
    <n v="0.54545454545454541"/>
    <n v="0.54787420884899629"/>
    <n v="0.45212579115100371"/>
    <n v="2.4064685039472455E-2"/>
    <n v="-9.3328754303541706E-2"/>
    <x v="2"/>
    <x v="0"/>
    <n v="0"/>
    <x v="2"/>
    <m/>
    <s v=""/>
  </r>
  <r>
    <x v="32"/>
    <s v="SEA"/>
    <x v="94"/>
    <n v="7.32"/>
    <x v="1"/>
    <x v="3"/>
    <n v="100"/>
    <n v="1"/>
    <n v="-135"/>
    <n v="-0.7407407407407407"/>
    <n v="0.5"/>
    <n v="0.57446808510638303"/>
    <n v="0.59680242407206019"/>
    <n v="0.40319757592793981"/>
    <n v="9.6802424072060189E-2"/>
    <n v="-0.17127050917844322"/>
    <x v="1"/>
    <x v="0"/>
    <n v="5"/>
    <x v="0"/>
    <n v="-5"/>
    <n v="-5"/>
  </r>
  <r>
    <x v="32"/>
    <s v="WSH"/>
    <x v="38"/>
    <n v="4.03"/>
    <x v="1"/>
    <x v="2"/>
    <n v="-125"/>
    <n v="-0.8"/>
    <n v="-105"/>
    <n v="-0.95238095238095233"/>
    <n v="0.55555555555555558"/>
    <n v="0.51219512195121952"/>
    <n v="0.57236879685458542"/>
    <n v="0.42763120314541458"/>
    <n v="1.6813241299029835E-2"/>
    <n v="-8.4563918805804938E-2"/>
    <x v="2"/>
    <x v="0"/>
    <n v="0"/>
    <x v="2"/>
    <m/>
    <s v=""/>
  </r>
  <r>
    <x v="32"/>
    <s v="NYM"/>
    <x v="138"/>
    <n v="5.75"/>
    <x v="1"/>
    <x v="1"/>
    <n v="-164"/>
    <n v="-0.6097560975609756"/>
    <n v="128"/>
    <n v="1.28"/>
    <n v="0.62121212121212122"/>
    <n v="0.43859649122807015"/>
    <n v="0.68008856946176199"/>
    <n v="0.31991143053823801"/>
    <n v="5.8876448249640778E-2"/>
    <n v="-0.11868506068983214"/>
    <x v="1"/>
    <x v="1"/>
    <n v="8.1999999999999993"/>
    <x v="0"/>
    <n v="-8.1999999999999993"/>
    <n v="-8.1999999999999993"/>
  </r>
  <r>
    <x v="32"/>
    <s v="SD"/>
    <x v="57"/>
    <n v="5.98"/>
    <x v="1"/>
    <x v="0"/>
    <n v="120"/>
    <n v="1.2"/>
    <n v="-165"/>
    <n v="-0.60606060606060608"/>
    <n v="0.45454545454545453"/>
    <n v="0.62264150943396224"/>
    <n v="0.55110256562480742"/>
    <n v="0.44889743437519258"/>
    <n v="9.6557111079352886E-2"/>
    <n v="-0.17374407505876965"/>
    <x v="1"/>
    <x v="0"/>
    <n v="5"/>
    <x v="0"/>
    <n v="-5"/>
    <n v="-5"/>
  </r>
  <r>
    <x v="33"/>
    <s v="CIN"/>
    <x v="161"/>
    <n v="5.81"/>
    <x v="1"/>
    <x v="3"/>
    <n v="125"/>
    <n v="1.25"/>
    <n v="-170"/>
    <n v="-0.58823529411764708"/>
    <n v="0.44444444444444442"/>
    <n v="0.62962962962962965"/>
    <n v="0.36320988931428144"/>
    <n v="0.63679011068571856"/>
    <n v="-8.1234555130162978E-2"/>
    <n v="7.1604810560889076E-3"/>
    <x v="2"/>
    <x v="0"/>
    <n v="0"/>
    <x v="2"/>
    <m/>
    <s v=""/>
  </r>
  <r>
    <x v="33"/>
    <s v="MIA"/>
    <x v="17"/>
    <n v="5.13"/>
    <x v="1"/>
    <x v="1"/>
    <n v="-140"/>
    <n v="-0.7142857142857143"/>
    <n v="105"/>
    <n v="1.05"/>
    <n v="0.58333333333333337"/>
    <n v="0.48780487804878048"/>
    <n v="0.58201353773534492"/>
    <n v="0.41798646226465508"/>
    <n v="-1.319795597988449E-3"/>
    <n v="-6.9818415784125398E-2"/>
    <x v="2"/>
    <x v="0"/>
    <n v="0"/>
    <x v="2"/>
    <m/>
    <s v=""/>
  </r>
  <r>
    <x v="33"/>
    <s v="ATL"/>
    <x v="0"/>
    <n v="5.69"/>
    <x v="1"/>
    <x v="0"/>
    <n v="-120"/>
    <n v="-0.83333333333333337"/>
    <n v="-110"/>
    <n v="-0.90909090909090906"/>
    <n v="0.54545454545454541"/>
    <n v="0.52380952380952384"/>
    <n v="0.50333640089800147"/>
    <n v="0.49666359910199853"/>
    <n v="-4.2118144556543946E-2"/>
    <n v="-2.7145924707525304E-2"/>
    <x v="2"/>
    <x v="0"/>
    <n v="0"/>
    <x v="2"/>
    <m/>
    <s v=""/>
  </r>
  <r>
    <x v="33"/>
    <s v="PHI"/>
    <x v="71"/>
    <n v="4.2"/>
    <x v="1"/>
    <x v="1"/>
    <n v="-102"/>
    <n v="-0.98039215686274506"/>
    <n v="-126"/>
    <n v="-0.79365079365079361"/>
    <n v="0.50495049504950495"/>
    <n v="0.55752212389380529"/>
    <n v="0.41017297868942226"/>
    <n v="0.58982702131057774"/>
    <n v="-9.4777516360082692E-2"/>
    <n v="3.2304897416772449E-2"/>
    <x v="2"/>
    <x v="1"/>
    <n v="0"/>
    <x v="2"/>
    <m/>
    <s v=""/>
  </r>
  <r>
    <x v="33"/>
    <s v="TB"/>
    <x v="25"/>
    <n v="4.7300000000000004"/>
    <x v="1"/>
    <x v="1"/>
    <n v="105"/>
    <n v="1.05"/>
    <n v="-140"/>
    <n v="-0.7142857142857143"/>
    <n v="0.48780487804878048"/>
    <n v="0.58333333333333337"/>
    <n v="0.51092644508679286"/>
    <n v="0.48907355491320714"/>
    <n v="2.3121567038012381E-2"/>
    <n v="-9.4259778420126228E-2"/>
    <x v="2"/>
    <x v="0"/>
    <n v="0"/>
    <x v="2"/>
    <m/>
    <s v=""/>
  </r>
  <r>
    <x v="33"/>
    <s v="CLE"/>
    <x v="91"/>
    <n v="4.21"/>
    <x v="1"/>
    <x v="2"/>
    <n v="-160"/>
    <n v="-0.625"/>
    <n v="120"/>
    <n v="1.2"/>
    <n v="0.61538461538461542"/>
    <n v="0.45454545454545453"/>
    <n v="0.60644563629016401"/>
    <n v="0.39355436370983599"/>
    <n v="-8.9389790944514047E-3"/>
    <n v="-6.0991090835618544E-2"/>
    <x v="2"/>
    <x v="0"/>
    <n v="0"/>
    <x v="2"/>
    <m/>
    <s v=""/>
  </r>
  <r>
    <x v="33"/>
    <s v="BOS"/>
    <x v="3"/>
    <n v="5.37"/>
    <x v="1"/>
    <x v="1"/>
    <n v="110"/>
    <n v="1.1000000000000001"/>
    <n v="-145"/>
    <n v="-0.68965517241379315"/>
    <n v="0.47619047619047616"/>
    <n v="0.59183673469387754"/>
    <n v="0.6218700182967416"/>
    <n v="0.3781299817032584"/>
    <n v="0.14567954210626544"/>
    <n v="-0.21370675299061914"/>
    <x v="1"/>
    <x v="0"/>
    <n v="5"/>
    <x v="1"/>
    <n v="5.5"/>
    <n v="5.5"/>
  </r>
  <r>
    <x v="33"/>
    <s v="DET"/>
    <x v="134"/>
    <n v="3.64"/>
    <x v="1"/>
    <x v="6"/>
    <n v="-150"/>
    <n v="-0.66666666666666663"/>
    <n v="115"/>
    <n v="1.1499999999999999"/>
    <n v="0.6"/>
    <n v="0.46511627906976744"/>
    <n v="0.70427259569531819"/>
    <n v="0.29572740430468175"/>
    <n v="0.10427259569531822"/>
    <n v="-0.16938887476508568"/>
    <x v="1"/>
    <x v="0"/>
    <n v="7.5"/>
    <x v="1"/>
    <n v="5"/>
    <n v="5"/>
  </r>
  <r>
    <x v="33"/>
    <s v="SD"/>
    <x v="10"/>
    <n v="6.12"/>
    <x v="1"/>
    <x v="0"/>
    <n v="104"/>
    <n v="1.04"/>
    <n v="-132"/>
    <n v="-0.75757575757575757"/>
    <n v="0.49019607843137253"/>
    <n v="0.56896551724137934"/>
    <n v="0.57339740139457529"/>
    <n v="0.42660259860542471"/>
    <n v="8.3201322963202762E-2"/>
    <n v="-0.14236291863595463"/>
    <x v="1"/>
    <x v="1"/>
    <n v="5"/>
    <x v="0"/>
    <n v="-5"/>
    <n v="-5"/>
  </r>
  <r>
    <x v="33"/>
    <s v="PIT"/>
    <x v="1"/>
    <n v="5.34"/>
    <x v="1"/>
    <x v="0"/>
    <n v="100"/>
    <n v="1"/>
    <n v="-130"/>
    <n v="-0.76923076923076916"/>
    <n v="0.5"/>
    <n v="0.56521739130434778"/>
    <n v="0.44347661488534151"/>
    <n v="0.55652338511465849"/>
    <n v="-5.6523385114658486E-2"/>
    <n v="-8.6940061896892962E-3"/>
    <x v="2"/>
    <x v="0"/>
    <n v="0"/>
    <x v="2"/>
    <m/>
    <s v=""/>
  </r>
  <r>
    <x v="33"/>
    <s v="CHC"/>
    <x v="165"/>
    <n v="4.17"/>
    <x v="0"/>
    <x v="2"/>
    <n v="100"/>
    <n v="1"/>
    <n v="-130"/>
    <n v="-0.76923076923076916"/>
    <n v="0.5"/>
    <n v="0.56521739130434778"/>
    <n v="0.59901793690735095"/>
    <n v="0.40098206309264905"/>
    <n v="9.9017936907350945E-2"/>
    <n v="-0.16423532821169873"/>
    <x v="1"/>
    <x v="0"/>
    <n v="5"/>
    <x v="0"/>
    <n v="-5"/>
    <n v="-5"/>
  </r>
  <r>
    <x v="33"/>
    <s v="COL"/>
    <x v="88"/>
    <n v="3.8"/>
    <x v="1"/>
    <x v="1"/>
    <n v="104"/>
    <n v="1.04"/>
    <n v="-132"/>
    <n v="-0.75757575757575757"/>
    <n v="0.49019607843137253"/>
    <n v="0.56896551724137934"/>
    <n v="0.3321563994691461"/>
    <n v="0.6678436005308539"/>
    <n v="-0.15803967896222643"/>
    <n v="9.8878083289474561E-2"/>
    <x v="0"/>
    <x v="1"/>
    <n v="6.6"/>
    <x v="0"/>
    <n v="-6.6"/>
    <n v="-6.6"/>
  </r>
  <r>
    <x v="33"/>
    <s v="MIL"/>
    <x v="65"/>
    <n v="6.25"/>
    <x v="1"/>
    <x v="1"/>
    <n v="-160"/>
    <n v="-0.625"/>
    <n v="115"/>
    <n v="1.1499999999999999"/>
    <n v="0.61538461538461542"/>
    <n v="0.46511627906976744"/>
    <n v="0.74701467669070176"/>
    <n v="0.25298532330929824"/>
    <n v="0.13163006130608634"/>
    <n v="-0.2121309557604692"/>
    <x v="1"/>
    <x v="0"/>
    <n v="8"/>
    <x v="1"/>
    <n v="5"/>
    <n v="5"/>
  </r>
  <r>
    <x v="33"/>
    <s v="LAA"/>
    <x v="28"/>
    <n v="4.28"/>
    <x v="1"/>
    <x v="2"/>
    <n v="-155"/>
    <n v="-0.64516129032258063"/>
    <n v="115"/>
    <n v="1.1499999999999999"/>
    <n v="0.60784313725490191"/>
    <n v="0.46511627906976744"/>
    <n v="0.61923923316989593"/>
    <n v="0.38076076683010401"/>
    <n v="1.139609591499402E-2"/>
    <n v="-8.4355512239663422E-2"/>
    <x v="2"/>
    <x v="0"/>
    <n v="0"/>
    <x v="2"/>
    <m/>
    <s v=""/>
  </r>
  <r>
    <x v="33"/>
    <s v="KC"/>
    <x v="142"/>
    <n v="4.16"/>
    <x v="1"/>
    <x v="2"/>
    <n v="-170"/>
    <n v="-0.58823529411764708"/>
    <n v="130"/>
    <n v="1.3"/>
    <n v="0.62962962962962965"/>
    <n v="0.43478260869565216"/>
    <n v="0.59714787028708982"/>
    <n v="0.40285212971291023"/>
    <n v="-3.2481759342539829E-2"/>
    <n v="-3.1930478982741928E-2"/>
    <x v="2"/>
    <x v="0"/>
    <n v="0"/>
    <x v="2"/>
    <m/>
    <s v=""/>
  </r>
  <r>
    <x v="33"/>
    <s v="ARI"/>
    <x v="170"/>
    <n v="3.71"/>
    <x v="1"/>
    <x v="2"/>
    <n v="110"/>
    <n v="1.1000000000000001"/>
    <n v="-160"/>
    <n v="-0.625"/>
    <n v="0.47619047619047616"/>
    <n v="0.61538461538461542"/>
    <n v="0.50793197642299781"/>
    <n v="0.49206802357700219"/>
    <n v="3.1741500232521647E-2"/>
    <n v="-0.12331659180761323"/>
    <x v="2"/>
    <x v="0"/>
    <n v="0"/>
    <x v="2"/>
    <m/>
    <s v=""/>
  </r>
  <r>
    <x v="33"/>
    <s v="HOU"/>
    <x v="150"/>
    <n v="5.26"/>
    <x v="1"/>
    <x v="1"/>
    <n v="110"/>
    <n v="1.1000000000000001"/>
    <n v="-145"/>
    <n v="-0.68965517241379315"/>
    <n v="0.47619047619047616"/>
    <n v="0.59183673469387754"/>
    <n v="0.60388537848769053"/>
    <n v="0.39611462151230942"/>
    <n v="0.12769490229721436"/>
    <n v="-0.19572211318156812"/>
    <x v="1"/>
    <x v="0"/>
    <n v="5"/>
    <x v="0"/>
    <n v="-5"/>
    <n v="-5"/>
  </r>
  <r>
    <x v="33"/>
    <s v="SEA"/>
    <x v="143"/>
    <n v="4.75"/>
    <x v="1"/>
    <x v="1"/>
    <n v="-110"/>
    <n v="-0.90909090909090906"/>
    <n v="-120"/>
    <n v="-0.83333333333333337"/>
    <n v="0.52380952380952384"/>
    <n v="0.54545454545454541"/>
    <n v="0.51460244222140328"/>
    <n v="0.48539755777859672"/>
    <n v="-9.2070815881205581E-3"/>
    <n v="-6.0056987675948692E-2"/>
    <x v="2"/>
    <x v="0"/>
    <n v="0"/>
    <x v="2"/>
    <m/>
    <s v=""/>
  </r>
  <r>
    <x v="33"/>
    <s v="TEX"/>
    <x v="149"/>
    <n v="4.82"/>
    <x v="1"/>
    <x v="1"/>
    <n v="120"/>
    <n v="1.2"/>
    <n v="-155"/>
    <n v="-0.64516129032258063"/>
    <n v="0.45454545454545453"/>
    <n v="0.60784313725490191"/>
    <n v="0.52737572028192536"/>
    <n v="0.47262427971807464"/>
    <n v="7.2830265736470834E-2"/>
    <n v="-0.13521885753682727"/>
    <x v="1"/>
    <x v="0"/>
    <n v="5"/>
    <x v="1"/>
    <n v="6"/>
    <n v="6"/>
  </r>
  <r>
    <x v="33"/>
    <s v="WSH"/>
    <x v="160"/>
    <n v="3.66"/>
    <x v="1"/>
    <x v="2"/>
    <n v="115"/>
    <n v="1.1499999999999999"/>
    <n v="-155"/>
    <n v="-0.64516129032258063"/>
    <n v="0.46511627906976744"/>
    <n v="0.60784313725490191"/>
    <n v="0.49746677399544037"/>
    <n v="0.50253322600455963"/>
    <n v="3.2350494925672935E-2"/>
    <n v="-0.10530991125034228"/>
    <x v="2"/>
    <x v="0"/>
    <n v="0"/>
    <x v="2"/>
    <m/>
    <s v=""/>
  </r>
  <r>
    <x v="33"/>
    <s v="LAD"/>
    <x v="15"/>
    <n v="5.96"/>
    <x v="1"/>
    <x v="1"/>
    <n v="-148"/>
    <n v="-0.67567567567567566"/>
    <n v="116"/>
    <n v="1.1599999999999999"/>
    <n v="0.59677419354838712"/>
    <n v="0.46296296296296297"/>
    <n v="0.70955370254741679"/>
    <n v="0.29044629745258321"/>
    <n v="0.11277950899902967"/>
    <n v="-0.17251666551037975"/>
    <x v="1"/>
    <x v="1"/>
    <n v="7.4"/>
    <x v="0"/>
    <n v="-7.4"/>
    <n v="-7.4"/>
  </r>
  <r>
    <x v="34"/>
    <s v="MIA"/>
    <x v="139"/>
    <n v="5.79"/>
    <x v="1"/>
    <x v="0"/>
    <n v="-140"/>
    <n v="-0.7142857142857143"/>
    <n v="-105"/>
    <n v="-0.95238095238095233"/>
    <n v="0.58333333333333337"/>
    <n v="0.51219512195121952"/>
    <n v="0.52002821100979457"/>
    <n v="0.47997178899020543"/>
    <n v="-6.3305122323538798E-2"/>
    <n v="-3.2223332961014095E-2"/>
    <x v="2"/>
    <x v="0"/>
    <n v="0"/>
    <x v="2"/>
    <m/>
    <s v=""/>
  </r>
  <r>
    <x v="34"/>
    <s v="CIN"/>
    <x v="76"/>
    <n v="6.96"/>
    <x v="1"/>
    <x v="0"/>
    <n v="-144"/>
    <n v="-0.69444444444444442"/>
    <n v="114"/>
    <n v="1.1399999999999999"/>
    <n v="0.5901639344262295"/>
    <n v="0.46728971962616822"/>
    <n v="0.69415389379215886"/>
    <n v="0.30584610620784114"/>
    <n v="0.10398995936592936"/>
    <n v="-0.16144361341832708"/>
    <x v="1"/>
    <x v="1"/>
    <n v="7.1999999999999993"/>
    <x v="1"/>
    <n v="5"/>
    <n v="4.9999999999999991"/>
  </r>
  <r>
    <x v="34"/>
    <s v="BAL"/>
    <x v="153"/>
    <n v="3.61"/>
    <x v="1"/>
    <x v="2"/>
    <n v="-125"/>
    <n v="-0.8"/>
    <n v="-105"/>
    <n v="-0.95238095238095233"/>
    <n v="0.55555555555555558"/>
    <n v="0.51219512195121952"/>
    <n v="0.48690680442188483"/>
    <n v="0.51309319557811517"/>
    <n v="-6.8648751133670749E-2"/>
    <n v="8.9807362689564574E-4"/>
    <x v="2"/>
    <x v="0"/>
    <n v="0"/>
    <x v="2"/>
    <m/>
    <s v=""/>
  </r>
  <r>
    <x v="34"/>
    <s v="ATL"/>
    <x v="37"/>
    <n v="7.04"/>
    <x v="1"/>
    <x v="5"/>
    <n v="-105"/>
    <n v="-0.95238095238095233"/>
    <n v="-125"/>
    <n v="-0.8"/>
    <n v="0.51219512195121952"/>
    <n v="0.55555555555555558"/>
    <n v="0.40724604926632102"/>
    <n v="0.59275395073367898"/>
    <n v="-0.1049490726848985"/>
    <n v="3.71983951781234E-2"/>
    <x v="2"/>
    <x v="0"/>
    <n v="0"/>
    <x v="2"/>
    <m/>
    <s v=""/>
  </r>
  <r>
    <x v="34"/>
    <s v="PHI"/>
    <x v="113"/>
    <n v="7.02"/>
    <x v="1"/>
    <x v="5"/>
    <n v="-112"/>
    <n v="-0.89285714285714279"/>
    <n v="-112"/>
    <n v="-0.89285714285714279"/>
    <n v="0.52830188679245282"/>
    <n v="0.52830188679245282"/>
    <n v="0.40426619172968614"/>
    <n v="0.59573380827031386"/>
    <n v="-0.12403569506276668"/>
    <n v="6.7431921477861034E-2"/>
    <x v="0"/>
    <x v="1"/>
    <n v="5.6000000000000005"/>
    <x v="1"/>
    <n v="5"/>
    <n v="5"/>
  </r>
  <r>
    <x v="34"/>
    <s v="STL"/>
    <x v="133"/>
    <n v="3.33"/>
    <x v="1"/>
    <x v="2"/>
    <n v="125"/>
    <n v="1.25"/>
    <n v="-165"/>
    <n v="-0.60606060606060608"/>
    <n v="0.44444444444444442"/>
    <n v="0.62264150943396224"/>
    <n v="0.42627985331917007"/>
    <n v="0.57372014668082993"/>
    <n v="-1.8164591125274354E-2"/>
    <n v="-4.8921362753132303E-2"/>
    <x v="2"/>
    <x v="0"/>
    <n v="0"/>
    <x v="2"/>
    <m/>
    <s v=""/>
  </r>
  <r>
    <x v="34"/>
    <s v="TOR"/>
    <x v="42"/>
    <n v="5.47"/>
    <x v="1"/>
    <x v="1"/>
    <n v="-180"/>
    <n v="-0.55555555555555558"/>
    <n v="135"/>
    <n v="1.35"/>
    <n v="0.6428571428571429"/>
    <n v="0.42553191489361702"/>
    <n v="0.63778835152554803"/>
    <n v="0.36221164847445203"/>
    <n v="-5.0687913315948796E-3"/>
    <n v="-6.3320266419164994E-2"/>
    <x v="2"/>
    <x v="0"/>
    <n v="0"/>
    <x v="2"/>
    <m/>
    <s v=""/>
  </r>
  <r>
    <x v="34"/>
    <s v="SD"/>
    <x v="148"/>
    <n v="6.08"/>
    <x v="1"/>
    <x v="0"/>
    <n v="-130"/>
    <n v="-0.76923076923076916"/>
    <n v="-105"/>
    <n v="-0.95238095238095233"/>
    <n v="0.56521739130434778"/>
    <n v="0.51219512195121952"/>
    <n v="0.56708305167296724"/>
    <n v="0.43291694832703281"/>
    <n v="1.8656603686194595E-3"/>
    <n v="-7.927817362418671E-2"/>
    <x v="2"/>
    <x v="0"/>
    <n v="0"/>
    <x v="2"/>
    <m/>
    <s v=""/>
  </r>
  <r>
    <x v="34"/>
    <s v="BOS"/>
    <x v="46"/>
    <n v="3.91"/>
    <x v="1"/>
    <x v="2"/>
    <n v="118"/>
    <n v="1.18"/>
    <n v="-150"/>
    <n v="-0.66666666666666663"/>
    <n v="0.45871559633027525"/>
    <n v="0.6"/>
    <n v="0.54875214255669547"/>
    <n v="0.45124785744330453"/>
    <n v="9.0036546226420211E-2"/>
    <n v="-0.14875214255669544"/>
    <x v="1"/>
    <x v="1"/>
    <n v="5"/>
    <x v="0"/>
    <n v="-5"/>
    <n v="-5"/>
  </r>
  <r>
    <x v="34"/>
    <s v="NYY"/>
    <x v="79"/>
    <n v="5.46"/>
    <x v="1"/>
    <x v="0"/>
    <n v="120"/>
    <n v="1.2"/>
    <n v="-152"/>
    <n v="-0.65789473684210531"/>
    <n v="0.45454545454545453"/>
    <n v="0.60317460317460314"/>
    <n v="0.46421310959668372"/>
    <n v="0.53578689040331628"/>
    <n v="9.6676550512291848E-3"/>
    <n v="-6.7387712771286856E-2"/>
    <x v="2"/>
    <x v="1"/>
    <n v="0"/>
    <x v="2"/>
    <m/>
    <s v=""/>
  </r>
  <r>
    <x v="34"/>
    <s v="NYM"/>
    <x v="106"/>
    <n v="4.8499999999999996"/>
    <x v="1"/>
    <x v="1"/>
    <n v="-108"/>
    <n v="-0.92592592592592582"/>
    <n v="-118"/>
    <n v="-0.84745762711864414"/>
    <n v="0.51923076923076927"/>
    <n v="0.54128440366972475"/>
    <n v="0.5328042198267543"/>
    <n v="0.4671957801732457"/>
    <n v="1.3573450595985026E-2"/>
    <n v="-7.4088623496479045E-2"/>
    <x v="2"/>
    <x v="1"/>
    <n v="0"/>
    <x v="2"/>
    <m/>
    <s v=""/>
  </r>
  <r>
    <x v="34"/>
    <s v="LAA"/>
    <x v="171"/>
    <n v="4.62"/>
    <x v="1"/>
    <x v="2"/>
    <n v="-110"/>
    <n v="-0.90909090909090906"/>
    <n v="-120"/>
    <n v="-0.83333333333333337"/>
    <n v="0.52380952380952384"/>
    <n v="0.54545454545454541"/>
    <n v="0.67754372042065292"/>
    <n v="0.32245627957934714"/>
    <n v="0.15373419661112908"/>
    <n v="-0.22299826587519828"/>
    <x v="1"/>
    <x v="0"/>
    <n v="5.5"/>
    <x v="0"/>
    <n v="-5.5"/>
    <n v="-5.5"/>
  </r>
  <r>
    <x v="34"/>
    <s v="MIN"/>
    <x v="121"/>
    <n v="4.43"/>
    <x v="1"/>
    <x v="2"/>
    <n v="-155"/>
    <n v="-0.64516129032258063"/>
    <n v="125"/>
    <n v="1.25"/>
    <n v="0.60784313725490191"/>
    <n v="0.44444444444444442"/>
    <n v="0.6457563934001016"/>
    <n v="0.35424360659989845"/>
    <n v="3.7913256145199692E-2"/>
    <n v="-9.0200837844545967E-2"/>
    <x v="2"/>
    <x v="0"/>
    <n v="0"/>
    <x v="2"/>
    <m/>
    <s v=""/>
  </r>
  <r>
    <x v="34"/>
    <s v="CWS"/>
    <x v="125"/>
    <n v="4.95"/>
    <x v="1"/>
    <x v="1"/>
    <n v="128"/>
    <n v="1.28"/>
    <n v="-164"/>
    <n v="-0.6097560975609756"/>
    <n v="0.43859649122807015"/>
    <n v="0.62121212121212122"/>
    <n v="0.55068992524034777"/>
    <n v="0.44931007475965223"/>
    <n v="0.11209343401227762"/>
    <n v="-0.17190204645246898"/>
    <x v="1"/>
    <x v="1"/>
    <n v="5"/>
    <x v="0"/>
    <n v="-5"/>
    <n v="-5"/>
  </r>
  <r>
    <x v="34"/>
    <s v="SF"/>
    <x v="77"/>
    <n v="7.31"/>
    <x v="1"/>
    <x v="5"/>
    <n v="105"/>
    <n v="1.05"/>
    <n v="-140"/>
    <n v="-0.7142857142857143"/>
    <n v="0.48780487804878048"/>
    <n v="0.58333333333333337"/>
    <n v="0.44737382396854564"/>
    <n v="0.55262617603145436"/>
    <n v="-4.0431054080234841E-2"/>
    <n v="-3.0707157301879007E-2"/>
    <x v="2"/>
    <x v="0"/>
    <n v="0"/>
    <x v="2"/>
    <m/>
    <s v=""/>
  </r>
  <r>
    <x v="34"/>
    <s v="HOU"/>
    <x v="31"/>
    <n v="6.69"/>
    <x v="1"/>
    <x v="0"/>
    <n v="-152"/>
    <n v="-0.65789473684210531"/>
    <n v="120"/>
    <n v="1.2"/>
    <n v="0.60317460317460314"/>
    <n v="0.45454545454545453"/>
    <n v="0.65796389126076238"/>
    <n v="0.34203610873923762"/>
    <n v="5.4789288086159238E-2"/>
    <n v="-0.11250934580621691"/>
    <x v="1"/>
    <x v="1"/>
    <n v="7.6"/>
    <x v="1"/>
    <n v="5"/>
    <n v="5"/>
  </r>
  <r>
    <x v="34"/>
    <s v="OAK"/>
    <x v="141"/>
    <n v="4.87"/>
    <x v="1"/>
    <x v="1"/>
    <n v="-140"/>
    <n v="-0.7142857142857143"/>
    <n v="110"/>
    <n v="1.1000000000000001"/>
    <n v="0.58333333333333337"/>
    <n v="0.47619047619047616"/>
    <n v="0.53640744704793453"/>
    <n v="0.46359255295206547"/>
    <n v="-4.6925886285398843E-2"/>
    <n v="-1.2597923238410691E-2"/>
    <x v="2"/>
    <x v="1"/>
    <n v="0"/>
    <x v="2"/>
    <m/>
    <s v=""/>
  </r>
  <r>
    <x v="34"/>
    <s v="TEX"/>
    <x v="24"/>
    <n v="3.21"/>
    <x v="1"/>
    <x v="2"/>
    <n v="-128"/>
    <n v="-0.78125"/>
    <n v="100"/>
    <n v="1"/>
    <n v="0.56140350877192979"/>
    <n v="0.5"/>
    <n v="0.39970572904984081"/>
    <n v="0.60029427095015919"/>
    <n v="-0.16169777972208899"/>
    <n v="0.10029427095015919"/>
    <x v="0"/>
    <x v="1"/>
    <n v="5"/>
    <x v="0"/>
    <n v="-5"/>
    <n v="-5"/>
  </r>
  <r>
    <x v="34"/>
    <s v="SEA"/>
    <x v="70"/>
    <n v="5.46"/>
    <x v="1"/>
    <x v="0"/>
    <n v="-104"/>
    <n v="-0.96153846153846145"/>
    <n v="-122"/>
    <n v="-0.81967213114754101"/>
    <n v="0.50980392156862742"/>
    <n v="0.5495495495495496"/>
    <n v="0.46421310959668372"/>
    <n v="0.53578689040331628"/>
    <n v="-4.5590811971943701E-2"/>
    <n v="-1.3762659146233314E-2"/>
    <x v="2"/>
    <x v="1"/>
    <n v="0"/>
    <x v="2"/>
    <m/>
    <s v=""/>
  </r>
  <r>
    <x v="34"/>
    <s v="WSH"/>
    <x v="114"/>
    <n v="5.83"/>
    <x v="1"/>
    <x v="0"/>
    <n v="120"/>
    <n v="1.2"/>
    <n v="-155"/>
    <n v="-0.64516129032258063"/>
    <n v="0.45454545454545453"/>
    <n v="0.60784313725490191"/>
    <n v="0.526642828601393"/>
    <n v="0.473357171398607"/>
    <n v="7.2097374055938468E-2"/>
    <n v="-0.13448596585629491"/>
    <x v="1"/>
    <x v="0"/>
    <n v="5"/>
    <x v="1"/>
    <n v="6"/>
    <n v="6"/>
  </r>
  <r>
    <x v="34"/>
    <s v="LAD"/>
    <x v="154"/>
    <n v="4.8099999999999996"/>
    <x v="1"/>
    <x v="2"/>
    <n v="106"/>
    <n v="1.06"/>
    <n v="-134"/>
    <n v="-0.74626865671641784"/>
    <n v="0.4854368932038835"/>
    <n v="0.57264957264957261"/>
    <n v="0.70728414655161798"/>
    <n v="0.29271585344838197"/>
    <n v="0.22184725334773447"/>
    <n v="-0.27993371920119064"/>
    <x v="1"/>
    <x v="1"/>
    <n v="5"/>
    <x v="1"/>
    <n v="5.3"/>
    <n v="5.3000000000000007"/>
  </r>
  <r>
    <x v="35"/>
    <s v="ATL"/>
    <x v="73"/>
    <n v="6.66"/>
    <x v="1"/>
    <x v="3"/>
    <n v="-120"/>
    <n v="-0.83333333333333337"/>
    <n v="-110"/>
    <n v="-0.90909090909090906"/>
    <n v="0.54545454545454541"/>
    <n v="0.52380952380952384"/>
    <n v="0.49850428594524754"/>
    <n v="0.50149571405475246"/>
    <n v="-4.6950259509297876E-2"/>
    <n v="-2.2313809754771374E-2"/>
    <x v="2"/>
    <x v="0"/>
    <n v="0"/>
    <x v="2"/>
    <m/>
    <s v=""/>
  </r>
  <r>
    <x v="35"/>
    <s v="PHI"/>
    <x v="29"/>
    <n v="4.7"/>
    <x v="1"/>
    <x v="1"/>
    <n v="-142"/>
    <n v="-0.70422535211267612"/>
    <n v="112"/>
    <n v="1.1200000000000001"/>
    <n v="0.58677685950413228"/>
    <n v="0.47169811320754718"/>
    <n v="0.50539121391520891"/>
    <n v="0.49460878608479109"/>
    <n v="-8.1385645588923361E-2"/>
    <n v="2.2910672877243909E-2"/>
    <x v="2"/>
    <x v="1"/>
    <n v="0"/>
    <x v="2"/>
    <m/>
    <s v=""/>
  </r>
  <r>
    <x v="35"/>
    <s v="DET"/>
    <x v="84"/>
    <n v="6.25"/>
    <x v="1"/>
    <x v="0"/>
    <n v="114"/>
    <n v="1.1399999999999999"/>
    <n v="-146"/>
    <n v="-0.68493150684931503"/>
    <n v="0.46728971962616822"/>
    <n v="0.5934959349593496"/>
    <n v="0.59359596596398689"/>
    <n v="0.40640403403601311"/>
    <n v="0.12630624633781867"/>
    <n v="-0.1870919009233365"/>
    <x v="1"/>
    <x v="1"/>
    <n v="5"/>
    <x v="0"/>
    <n v="-5"/>
    <n v="-5"/>
  </r>
  <r>
    <x v="35"/>
    <s v="SD"/>
    <x v="135"/>
    <n v="6.57"/>
    <x v="1"/>
    <x v="3"/>
    <n v="-132"/>
    <n v="-0.75757575757575757"/>
    <n v="104"/>
    <n v="1.04"/>
    <n v="0.56896551724137934"/>
    <n v="0.49019607843137253"/>
    <n v="0.4844692905254484"/>
    <n v="0.5155307094745516"/>
    <n v="-8.4496226715930933E-2"/>
    <n v="2.5334631043179068E-2"/>
    <x v="2"/>
    <x v="1"/>
    <n v="0"/>
    <x v="2"/>
    <m/>
    <s v=""/>
  </r>
  <r>
    <x v="35"/>
    <s v="MIN"/>
    <x v="132"/>
    <n v="3.3"/>
    <x v="1"/>
    <x v="2"/>
    <n v="-125"/>
    <n v="-0.8"/>
    <n v="-110"/>
    <n v="-0.90909090909090906"/>
    <n v="0.55555555555555558"/>
    <n v="0.52380952380952384"/>
    <n v="0.41966180252518914"/>
    <n v="0.58033819747481086"/>
    <n v="-0.13589375303036644"/>
    <n v="5.6528673665287021E-2"/>
    <x v="0"/>
    <x v="0"/>
    <n v="5.5"/>
    <x v="1"/>
    <n v="5"/>
    <n v="5"/>
  </r>
  <r>
    <x v="35"/>
    <s v="MIL"/>
    <x v="43"/>
    <n v="7.99"/>
    <x v="1"/>
    <x v="5"/>
    <n v="-126"/>
    <n v="-0.79365079365079361"/>
    <n v="-102"/>
    <n v="-0.98039215686274506"/>
    <n v="0.55752212389380529"/>
    <n v="0.50495049504950495"/>
    <n v="0.54564245496257646"/>
    <n v="0.45435754503742354"/>
    <n v="-1.1879668931228826E-2"/>
    <n v="-5.0592950012081417E-2"/>
    <x v="2"/>
    <x v="1"/>
    <n v="0"/>
    <x v="2"/>
    <m/>
    <s v=""/>
  </r>
  <r>
    <x v="35"/>
    <s v="KC"/>
    <x v="103"/>
    <n v="4.42"/>
    <x v="1"/>
    <x v="1"/>
    <n v="-140"/>
    <n v="-0.7142857142857143"/>
    <n v="105"/>
    <n v="1.05"/>
    <n v="0.58333333333333337"/>
    <n v="0.48780487804878048"/>
    <n v="0.45264737554521339"/>
    <n v="0.54735262445478661"/>
    <n v="-0.13068595778811998"/>
    <n v="5.954774640600613E-2"/>
    <x v="0"/>
    <x v="0"/>
    <n v="5"/>
    <x v="0"/>
    <n v="-5"/>
    <n v="-5"/>
  </r>
  <r>
    <x v="35"/>
    <s v="COL"/>
    <x v="19"/>
    <n v="3.06"/>
    <x v="1"/>
    <x v="6"/>
    <n v="-150"/>
    <n v="-0.66666666666666663"/>
    <n v="110"/>
    <n v="1.1000000000000001"/>
    <n v="0.6"/>
    <n v="0.47619047619047616"/>
    <n v="0.59011714592590458"/>
    <n v="0.40988285407409542"/>
    <n v="-9.882854074095393E-3"/>
    <n v="-6.6307622116380749E-2"/>
    <x v="2"/>
    <x v="0"/>
    <n v="0"/>
    <x v="2"/>
    <m/>
    <s v=""/>
  </r>
  <r>
    <x v="35"/>
    <s v="CWS"/>
    <x v="85"/>
    <n v="6.04"/>
    <x v="1"/>
    <x v="1"/>
    <n v="126"/>
    <n v="1.26"/>
    <n v="-160"/>
    <n v="-0.625"/>
    <n v="0.44247787610619471"/>
    <n v="0.61538461538461542"/>
    <n v="0.72026191192946387"/>
    <n v="0.27973808807053613"/>
    <n v="0.27778403582326916"/>
    <n v="-0.33564652731407929"/>
    <x v="1"/>
    <x v="1"/>
    <n v="10"/>
    <x v="0"/>
    <n v="-10"/>
    <n v="-10"/>
  </r>
  <r>
    <x v="35"/>
    <s v="WSH"/>
    <x v="64"/>
    <n v="4.95"/>
    <x v="1"/>
    <x v="1"/>
    <n v="104"/>
    <n v="1.04"/>
    <n v="-130"/>
    <n v="-0.76923076923076916"/>
    <n v="0.49019607843137253"/>
    <n v="0.56521739130434778"/>
    <n v="0.55068992524034777"/>
    <n v="0.44931007475965223"/>
    <n v="6.0493846808975238E-2"/>
    <n v="-0.11590731654469555"/>
    <x v="1"/>
    <x v="1"/>
    <n v="5"/>
    <x v="0"/>
    <n v="-5"/>
    <n v="-5"/>
  </r>
  <r>
    <x v="35"/>
    <s v="OAK"/>
    <x v="104"/>
    <n v="4.4000000000000004"/>
    <x v="1"/>
    <x v="2"/>
    <n v="-115"/>
    <n v="-0.86956521739130443"/>
    <n v="-115"/>
    <n v="-0.86956521739130443"/>
    <n v="0.53488372093023251"/>
    <n v="0.53488372093023251"/>
    <n v="0.64055222721123095"/>
    <n v="0.35944777278876899"/>
    <n v="0.10566850628099844"/>
    <n v="-0.17543594814146352"/>
    <x v="1"/>
    <x v="0"/>
    <n v="5.75"/>
    <x v="1"/>
    <n v="5"/>
    <n v="5.0000000000000009"/>
  </r>
  <r>
    <x v="35"/>
    <s v="HOU"/>
    <x v="126"/>
    <n v="7.61"/>
    <x v="1"/>
    <x v="5"/>
    <n v="106"/>
    <n v="1.06"/>
    <n v="-134"/>
    <n v="-0.74626865671641784"/>
    <n v="0.4854368932038835"/>
    <n v="0.57264957264957261"/>
    <n v="0.49141176586749413"/>
    <n v="0.50858823413250587"/>
    <n v="5.9748726636106309E-3"/>
    <n v="-6.4061338517066746E-2"/>
    <x v="2"/>
    <x v="1"/>
    <n v="0"/>
    <x v="2"/>
    <m/>
    <s v=""/>
  </r>
  <r>
    <x v="35"/>
    <s v="SF"/>
    <x v="9"/>
    <n v="5.13"/>
    <x v="1"/>
    <x v="1"/>
    <n v="-148"/>
    <n v="-0.67567567567567566"/>
    <n v="116"/>
    <n v="1.1599999999999999"/>
    <n v="0.59677419354838712"/>
    <n v="0.46296296296296297"/>
    <n v="0.58201353773534492"/>
    <n v="0.41798646226465508"/>
    <n v="-1.4760655813042201E-2"/>
    <n v="-4.4976500698307886E-2"/>
    <x v="2"/>
    <x v="1"/>
    <n v="0"/>
    <x v="2"/>
    <m/>
    <s v=""/>
  </r>
  <r>
    <x v="35"/>
    <s v="ARI"/>
    <x v="33"/>
    <n v="6.29"/>
    <x v="1"/>
    <x v="0"/>
    <n v="-126"/>
    <n v="-0.79365079365079361"/>
    <n v="-102"/>
    <n v="-0.98039215686274506"/>
    <n v="0.55752212389380529"/>
    <n v="0.50495049504950495"/>
    <n v="0.59970802518221622"/>
    <n v="0.40029197481778372"/>
    <n v="4.2185901288410932E-2"/>
    <n v="-0.10465852023172123"/>
    <x v="2"/>
    <x v="1"/>
    <n v="0"/>
    <x v="2"/>
    <m/>
    <s v=""/>
  </r>
  <r>
    <x v="35"/>
    <s v="TEX"/>
    <x v="83"/>
    <n v="6.1"/>
    <x v="1"/>
    <x v="3"/>
    <n v="124"/>
    <n v="1.24"/>
    <n v="-158"/>
    <n v="-0.63291139240506322"/>
    <n v="0.44642857142857145"/>
    <n v="0.61240310077519378"/>
    <n v="0.40975510784672342"/>
    <n v="0.59024489215327658"/>
    <n v="-3.6673463581848031E-2"/>
    <n v="-2.2158208621917197E-2"/>
    <x v="2"/>
    <x v="0"/>
    <n v="0"/>
    <x v="2"/>
    <m/>
    <s v=""/>
  </r>
  <r>
    <x v="35"/>
    <s v="SEA"/>
    <x v="36"/>
    <n v="4.34"/>
    <x v="1"/>
    <x v="2"/>
    <n v="-140"/>
    <n v="-0.7142857142857143"/>
    <n v="105"/>
    <n v="1.05"/>
    <n v="0.58333333333333337"/>
    <n v="0.48780487804878048"/>
    <n v="0.62999442325790067"/>
    <n v="0.37000557674209933"/>
    <n v="4.6661089924567301E-2"/>
    <n v="-0.11779930130668115"/>
    <x v="2"/>
    <x v="0"/>
    <n v="0"/>
    <x v="2"/>
    <m/>
    <s v=""/>
  </r>
  <r>
    <x v="35"/>
    <s v="MIA"/>
    <x v="105"/>
    <n v="3.93"/>
    <x v="1"/>
    <x v="1"/>
    <n v="-150"/>
    <n v="-0.66666666666666663"/>
    <n v="110"/>
    <n v="1.1000000000000001"/>
    <n v="0.6"/>
    <n v="0.47619047619047616"/>
    <n v="0.35749020406806875"/>
    <n v="0.64250979593193125"/>
    <n v="-0.24250979593193123"/>
    <n v="0.16631931974145509"/>
    <x v="0"/>
    <x v="0"/>
    <n v="5"/>
    <x v="0"/>
    <n v="-5"/>
    <n v="-5"/>
  </r>
  <r>
    <x v="35"/>
    <s v="CIN"/>
    <x v="32"/>
    <n v="6.33"/>
    <x v="1"/>
    <x v="0"/>
    <n v="-158"/>
    <n v="-0.63291139240506322"/>
    <n v="124"/>
    <n v="1.24"/>
    <n v="0.61240310077519378"/>
    <n v="0.44642857142857145"/>
    <n v="0.60577015137590462"/>
    <n v="0.39422984862409538"/>
    <n v="-6.6329493992891564E-3"/>
    <n v="-5.2198722804476072E-2"/>
    <x v="2"/>
    <x v="1"/>
    <n v="0"/>
    <x v="2"/>
    <m/>
    <s v=""/>
  </r>
  <r>
    <x v="35"/>
    <s v="TB"/>
    <x v="159"/>
    <n v="4.83"/>
    <x v="1"/>
    <x v="2"/>
    <n v="-180"/>
    <n v="-0.55555555555555558"/>
    <n v="135"/>
    <n v="1.35"/>
    <n v="0.6428571428571429"/>
    <n v="0.42553191489361702"/>
    <n v="0.71029521448991861"/>
    <n v="0.28970478551008144"/>
    <n v="6.7438071632775709E-2"/>
    <n v="-0.13582712938353558"/>
    <x v="1"/>
    <x v="0"/>
    <n v="9"/>
    <x v="1"/>
    <n v="5"/>
    <n v="5"/>
  </r>
  <r>
    <x v="35"/>
    <s v="BAL"/>
    <x v="54"/>
    <n v="4.78"/>
    <x v="1"/>
    <x v="1"/>
    <n v="-128"/>
    <n v="-0.78125"/>
    <n v="100"/>
    <n v="1"/>
    <n v="0.56140350877192979"/>
    <n v="0.5"/>
    <n v="0.52009463758605856"/>
    <n v="0.47990536241394144"/>
    <n v="-4.1308871185871232E-2"/>
    <n v="-2.0094637586058561E-2"/>
    <x v="2"/>
    <x v="1"/>
    <n v="0"/>
    <x v="2"/>
    <m/>
    <s v=""/>
  </r>
  <r>
    <x v="35"/>
    <s v="STL"/>
    <x v="81"/>
    <n v="4.57"/>
    <x v="1"/>
    <x v="2"/>
    <n v="-140"/>
    <n v="-0.7142857142857143"/>
    <n v="105"/>
    <n v="1.05"/>
    <n v="0.58333333333333337"/>
    <n v="0.48780487804878048"/>
    <n v="0.6693761821226627"/>
    <n v="0.33062381787733736"/>
    <n v="8.6042848789329329E-2"/>
    <n v="-0.15718106017144312"/>
    <x v="1"/>
    <x v="0"/>
    <n v="7"/>
    <x v="1"/>
    <n v="5"/>
    <n v="5"/>
  </r>
  <r>
    <x v="35"/>
    <s v="TOR"/>
    <x v="59"/>
    <n v="6.78"/>
    <x v="1"/>
    <x v="0"/>
    <n v="-160"/>
    <n v="-0.625"/>
    <n v="126"/>
    <n v="1.26"/>
    <n v="0.61538461538461542"/>
    <n v="0.44247787610619471"/>
    <n v="0.67031680752797762"/>
    <n v="0.32968319247202238"/>
    <n v="5.4932192143362202E-2"/>
    <n v="-0.11279468363417233"/>
    <x v="1"/>
    <x v="1"/>
    <n v="8"/>
    <x v="1"/>
    <n v="5"/>
    <n v="5"/>
  </r>
  <r>
    <x v="35"/>
    <s v="CLE"/>
    <x v="115"/>
    <n v="3.88"/>
    <x v="1"/>
    <x v="1"/>
    <n v="115"/>
    <n v="1.1499999999999999"/>
    <n v="-155"/>
    <n v="-0.64516129032258063"/>
    <n v="0.46511627906976744"/>
    <n v="0.60784313725490191"/>
    <n v="0.34773332047205607"/>
    <n v="0.65226667952794393"/>
    <n v="-0.11738295859771136"/>
    <n v="4.4423542273042016E-2"/>
    <x v="2"/>
    <x v="0"/>
    <n v="0"/>
    <x v="2"/>
    <m/>
    <s v=""/>
  </r>
  <r>
    <x v="35"/>
    <s v="BOS"/>
    <x v="167"/>
    <n v="5.48"/>
    <x v="1"/>
    <x v="1"/>
    <n v="-164"/>
    <n v="-0.6097560975609756"/>
    <n v="128"/>
    <n v="1.28"/>
    <n v="0.62121212121212122"/>
    <n v="0.43859649122807015"/>
    <n v="0.63935713445076614"/>
    <n v="0.36064286554923386"/>
    <n v="1.8145013238644925E-2"/>
    <n v="-7.7953625678836291E-2"/>
    <x v="2"/>
    <x v="1"/>
    <n v="0"/>
    <x v="2"/>
    <m/>
    <s v=""/>
  </r>
  <r>
    <x v="35"/>
    <s v="NYM"/>
    <x v="151"/>
    <n v="7.54"/>
    <x v="1"/>
    <x v="5"/>
    <n v="-155"/>
    <n v="-0.64516129032258063"/>
    <n v="120"/>
    <n v="1.2"/>
    <n v="0.60784313725490191"/>
    <n v="0.45454545454545453"/>
    <n v="0.48121282773397389"/>
    <n v="0.51878717226602611"/>
    <n v="-0.12663030952092802"/>
    <n v="6.4241717720571578E-2"/>
    <x v="0"/>
    <x v="0"/>
    <n v="5"/>
    <x v="1"/>
    <n v="6"/>
    <n v="6"/>
  </r>
  <r>
    <x v="36"/>
    <s v="BAL"/>
    <x v="18"/>
    <n v="4.47"/>
    <x v="1"/>
    <x v="1"/>
    <n v="-140"/>
    <n v="-0.7142857142857143"/>
    <n v="100"/>
    <n v="1"/>
    <n v="0.58333333333333337"/>
    <n v="0.5"/>
    <n v="0.46219286377625068"/>
    <n v="0.53780713622374932"/>
    <n v="-0.12114046955708269"/>
    <n v="3.7807136223749316E-2"/>
    <x v="2"/>
    <x v="0"/>
    <n v="0"/>
    <x v="2"/>
    <m/>
    <s v=""/>
  </r>
  <r>
    <x v="36"/>
    <s v="MIA"/>
    <x v="157"/>
    <n v="3.48"/>
    <x v="1"/>
    <x v="6"/>
    <n v="-165"/>
    <n v="-0.60606060606060608"/>
    <n v="125"/>
    <n v="1.25"/>
    <n v="0.62264150943396224"/>
    <n v="0.44444444444444442"/>
    <n v="0.67543776328776084"/>
    <n v="0.32456223671223916"/>
    <n v="5.2796253853798603E-2"/>
    <n v="-0.11988220773220526"/>
    <x v="1"/>
    <x v="0"/>
    <n v="8.25"/>
    <x v="0"/>
    <n v="-8.25"/>
    <n v="-8.25"/>
  </r>
  <r>
    <x v="36"/>
    <s v="CIN"/>
    <x v="112"/>
    <n v="4.5199999999999996"/>
    <x v="1"/>
    <x v="1"/>
    <n v="115"/>
    <n v="1.1499999999999999"/>
    <n v="-155"/>
    <n v="-0.64516129032258063"/>
    <n v="0.46511627906976744"/>
    <n v="0.60784313725490191"/>
    <n v="0.47168831141557965"/>
    <n v="0.52831168858442035"/>
    <n v="6.5720323458122176E-3"/>
    <n v="-7.9531448670481564E-2"/>
    <x v="2"/>
    <x v="0"/>
    <n v="0"/>
    <x v="2"/>
    <m/>
    <s v=""/>
  </r>
  <r>
    <x v="36"/>
    <s v="PHI"/>
    <x v="63"/>
    <n v="6.17"/>
    <x v="1"/>
    <x v="3"/>
    <n v="105"/>
    <n v="1.05"/>
    <n v="-140"/>
    <n v="-0.7142857142857143"/>
    <n v="0.48780487804878048"/>
    <n v="0.58333333333333337"/>
    <n v="0.42098155167208118"/>
    <n v="0.57901844832791882"/>
    <n v="-6.6823326376699299E-2"/>
    <n v="-4.3148850054145482E-3"/>
    <x v="2"/>
    <x v="0"/>
    <n v="0"/>
    <x v="2"/>
    <m/>
    <s v=""/>
  </r>
  <r>
    <x v="36"/>
    <s v="PIT"/>
    <x v="78"/>
    <n v="4.0999999999999996"/>
    <x v="1"/>
    <x v="2"/>
    <n v="-118"/>
    <n v="-0.84745762711864414"/>
    <n v="-106"/>
    <n v="-0.94339622641509424"/>
    <n v="0.54128440366972475"/>
    <n v="0.5145631067961165"/>
    <n v="0.58581845847174974"/>
    <n v="0.41418154152825026"/>
    <n v="4.4534054802024992E-2"/>
    <n v="-0.10038156526786624"/>
    <x v="2"/>
    <x v="1"/>
    <n v="0"/>
    <x v="2"/>
    <m/>
    <s v=""/>
  </r>
  <r>
    <x v="36"/>
    <s v="KC"/>
    <x v="131"/>
    <n v="5.39"/>
    <x v="1"/>
    <x v="1"/>
    <n v="-126"/>
    <n v="-0.79365079365079361"/>
    <n v="-102"/>
    <n v="-0.98039215686274506"/>
    <n v="0.55752212389380529"/>
    <n v="0.50495049504950495"/>
    <n v="0.62508695873439524"/>
    <n v="0.37491304126560476"/>
    <n v="6.7564834840589949E-2"/>
    <n v="-0.13003745378390019"/>
    <x v="1"/>
    <x v="1"/>
    <n v="6.3"/>
    <x v="1"/>
    <n v="5"/>
    <n v="5"/>
  </r>
  <r>
    <x v="36"/>
    <s v="NYY"/>
    <x v="97"/>
    <n v="5.34"/>
    <x v="1"/>
    <x v="1"/>
    <n v="-150"/>
    <n v="-0.66666666666666663"/>
    <n v="110"/>
    <n v="1.1000000000000001"/>
    <n v="0.6"/>
    <n v="0.47619047619047616"/>
    <n v="0.61701378285630604"/>
    <n v="0.38298621714369402"/>
    <n v="1.7013782856306059E-2"/>
    <n v="-9.3204259046782145E-2"/>
    <x v="2"/>
    <x v="0"/>
    <n v="0"/>
    <x v="2"/>
    <m/>
    <s v=""/>
  </r>
  <r>
    <x v="36"/>
    <s v="TOR"/>
    <x v="23"/>
    <n v="4.91"/>
    <x v="1"/>
    <x v="0"/>
    <n v="102"/>
    <n v="1.02"/>
    <n v="-130"/>
    <n v="-0.76923076923076916"/>
    <n v="0.49504950495049505"/>
    <n v="0.56521739130434778"/>
    <n v="0.36825158348212905"/>
    <n v="0.63174841651787095"/>
    <n v="-0.12679792146836599"/>
    <n v="6.6531025213523165E-2"/>
    <x v="0"/>
    <x v="1"/>
    <n v="6.5"/>
    <x v="1"/>
    <n v="5"/>
    <n v="5"/>
  </r>
  <r>
    <x v="36"/>
    <s v="BOS"/>
    <x v="118"/>
    <n v="4.46"/>
    <x v="1"/>
    <x v="1"/>
    <n v="115"/>
    <n v="1.1499999999999999"/>
    <n v="-150"/>
    <n v="-0.66666666666666663"/>
    <n v="0.46511627906976744"/>
    <n v="0.6"/>
    <n v="0.46028762502559961"/>
    <n v="0.53971237497440039"/>
    <n v="-4.8286540441678238E-3"/>
    <n v="-6.0287625025599589E-2"/>
    <x v="2"/>
    <x v="0"/>
    <n v="0"/>
    <x v="2"/>
    <m/>
    <s v=""/>
  </r>
  <r>
    <x v="36"/>
    <s v="CLE"/>
    <x v="60"/>
    <n v="5.62"/>
    <x v="1"/>
    <x v="0"/>
    <n v="106"/>
    <n v="1.06"/>
    <n v="-134"/>
    <n v="-0.74626865671641784"/>
    <n v="0.4854368932038835"/>
    <n v="0.57264957264957261"/>
    <n v="0.49152961002255469"/>
    <n v="0.50847038997744531"/>
    <n v="6.0927168186711844E-3"/>
    <n v="-6.41791826721273E-2"/>
    <x v="2"/>
    <x v="1"/>
    <n v="0"/>
    <x v="2"/>
    <m/>
    <s v=""/>
  </r>
  <r>
    <x v="36"/>
    <s v="HOU"/>
    <x v="16"/>
    <n v="5.12"/>
    <x v="1"/>
    <x v="1"/>
    <n v="-115"/>
    <n v="-0.86956521739130443"/>
    <n v="-115"/>
    <n v="-0.86956521739130443"/>
    <n v="0.53488372093023251"/>
    <n v="0.53488372093023251"/>
    <n v="0.58030429072454326"/>
    <n v="0.41969570927545669"/>
    <n v="4.542056979431075E-2"/>
    <n v="-0.11518801165477582"/>
    <x v="2"/>
    <x v="0"/>
    <n v="0"/>
    <x v="2"/>
    <m/>
    <s v=""/>
  </r>
  <r>
    <x v="36"/>
    <s v="SEA"/>
    <x v="26"/>
    <n v="6.1"/>
    <x v="1"/>
    <x v="0"/>
    <n v="122"/>
    <n v="1.22"/>
    <n v="-156"/>
    <n v="-0.64102564102564097"/>
    <n v="0.45045045045045046"/>
    <n v="0.609375"/>
    <n v="0.57024591972187744"/>
    <n v="0.42975408027812256"/>
    <n v="0.11979546927142698"/>
    <n v="-0.17962091972187744"/>
    <x v="1"/>
    <x v="1"/>
    <n v="5"/>
    <x v="1"/>
    <n v="6.1"/>
    <n v="6.1"/>
  </r>
  <r>
    <x v="36"/>
    <s v="COL"/>
    <x v="169"/>
    <n v="3.49"/>
    <x v="1"/>
    <x v="6"/>
    <n v="-140"/>
    <n v="-0.7142857142857143"/>
    <n v="105"/>
    <n v="1.05"/>
    <n v="0.58333333333333337"/>
    <n v="0.48780487804878048"/>
    <n v="0.67729924738491043"/>
    <n v="0.32270075261508957"/>
    <n v="9.396591405157706E-2"/>
    <n v="-0.16510412543369091"/>
    <x v="1"/>
    <x v="0"/>
    <n v="7"/>
    <x v="0"/>
    <n v="-7"/>
    <n v="-7"/>
  </r>
  <r>
    <x v="36"/>
    <s v="LAD"/>
    <x v="53"/>
    <n v="4.03"/>
    <x v="1"/>
    <x v="2"/>
    <n v="-160"/>
    <n v="-0.625"/>
    <n v="120"/>
    <n v="1.2"/>
    <n v="0.61538461538461542"/>
    <n v="0.45454545454545453"/>
    <n v="0.57236879685458542"/>
    <n v="0.42763120314541458"/>
    <n v="-4.3015818530030003E-2"/>
    <n v="-2.6914251400039946E-2"/>
    <x v="2"/>
    <x v="0"/>
    <n v="0"/>
    <x v="2"/>
    <m/>
    <s v=""/>
  </r>
  <r>
    <x v="36"/>
    <s v="SF"/>
    <x v="101"/>
    <n v="5.29"/>
    <x v="1"/>
    <x v="3"/>
    <n v="120"/>
    <n v="1.2"/>
    <n v="-165"/>
    <n v="-0.60606060606060608"/>
    <n v="0.45454545454545453"/>
    <n v="0.62264150943396224"/>
    <n v="0.28133062072150639"/>
    <n v="0.71866937927849361"/>
    <n v="-0.17321483382394814"/>
    <n v="9.6027869844531377E-2"/>
    <x v="0"/>
    <x v="0"/>
    <n v="8.25"/>
    <x v="1"/>
    <n v="5"/>
    <n v="5"/>
  </r>
  <r>
    <x v="36"/>
    <s v="CHC"/>
    <x v="95"/>
    <n v="4.72"/>
    <x v="1"/>
    <x v="1"/>
    <n v="-135"/>
    <n v="-0.7407407407407407"/>
    <n v="100"/>
    <n v="1"/>
    <n v="0.57446808510638303"/>
    <n v="0.5"/>
    <n v="0.50908417075541823"/>
    <n v="0.49091582924458177"/>
    <n v="-6.53839143509648E-2"/>
    <n v="-9.0841707554182305E-3"/>
    <x v="2"/>
    <x v="0"/>
    <n v="0"/>
    <x v="2"/>
    <m/>
    <s v=""/>
  </r>
  <r>
    <x v="37"/>
    <s v="CLE"/>
    <x v="91"/>
    <n v="4.38"/>
    <x v="1"/>
    <x v="0"/>
    <n v="126"/>
    <n v="1.26"/>
    <n v="-160"/>
    <n v="-0.625"/>
    <n v="0.44247787610619471"/>
    <n v="0.61538461538461542"/>
    <n v="0.27671858136021577"/>
    <n v="0.72328141863978423"/>
    <n v="-0.16575929474597895"/>
    <n v="0.10789680325516882"/>
    <x v="0"/>
    <x v="1"/>
    <n v="8"/>
    <x v="0"/>
    <n v="-8"/>
    <n v="-8"/>
  </r>
  <r>
    <x v="37"/>
    <s v="TB"/>
    <x v="25"/>
    <n v="5.17"/>
    <x v="1"/>
    <x v="1"/>
    <n v="135"/>
    <n v="1.35"/>
    <n v="-190"/>
    <n v="-0.52631578947368418"/>
    <n v="0.42553191489361702"/>
    <n v="0.65517241379310343"/>
    <n v="0.58881274313410048"/>
    <n v="0.41118725686589952"/>
    <n v="0.16328082824048346"/>
    <n v="-0.24398515692720391"/>
    <x v="1"/>
    <x v="0"/>
    <n v="5"/>
    <x v="1"/>
    <n v="6.75"/>
    <n v="6.75"/>
  </r>
  <r>
    <x v="37"/>
    <s v="NYY"/>
    <x v="39"/>
    <n v="5.57"/>
    <x v="0"/>
    <x v="0"/>
    <n v="-154"/>
    <n v="-0.64935064935064934"/>
    <n v="120"/>
    <n v="1.2"/>
    <n v="0.60629921259842523"/>
    <n v="0.45454545454545453"/>
    <n v="0.48303966511227081"/>
    <n v="0.51696033488772919"/>
    <n v="-0.12325954748615442"/>
    <n v="6.2414880342274659E-2"/>
    <x v="0"/>
    <x v="1"/>
    <n v="5"/>
    <x v="1"/>
    <n v="6"/>
    <n v="6"/>
  </r>
  <r>
    <x v="37"/>
    <s v="DET"/>
    <x v="134"/>
    <n v="3.6"/>
    <x v="1"/>
    <x v="6"/>
    <n v="-150"/>
    <n v="-0.66666666666666663"/>
    <n v="115"/>
    <n v="1.1499999999999999"/>
    <n v="0.6"/>
    <n v="0.46511627906976744"/>
    <n v="0.69725315528399845"/>
    <n v="0.30274684471600155"/>
    <n v="9.7253155283998471E-2"/>
    <n v="-0.16236943435376588"/>
    <x v="1"/>
    <x v="0"/>
    <n v="7.5"/>
    <x v="1"/>
    <n v="5"/>
    <n v="5"/>
  </r>
  <r>
    <x v="37"/>
    <s v="TOR"/>
    <x v="80"/>
    <n v="4.5999999999999996"/>
    <x v="1"/>
    <x v="1"/>
    <n v="128"/>
    <n v="1.28"/>
    <n v="-164"/>
    <n v="-0.6097560975609756"/>
    <n v="0.43859649122807015"/>
    <n v="0.62121212121212122"/>
    <n v="0.48676599920428565"/>
    <n v="0.51323400079571435"/>
    <n v="4.8169507976215498E-2"/>
    <n v="-0.10797812041640686"/>
    <x v="2"/>
    <x v="1"/>
    <n v="0"/>
    <x v="2"/>
    <m/>
    <s v=""/>
  </r>
  <r>
    <x v="37"/>
    <s v="MIL"/>
    <x v="75"/>
    <n v="5.58"/>
    <x v="1"/>
    <x v="0"/>
    <n v="100"/>
    <n v="1"/>
    <n v="-130"/>
    <n v="-0.76923076923076916"/>
    <n v="0.5"/>
    <n v="0.56521739130434778"/>
    <n v="0.48474124014328224"/>
    <n v="0.51525875985671776"/>
    <n v="-1.5258759856717763E-2"/>
    <n v="-4.995863144763002E-2"/>
    <x v="2"/>
    <x v="0"/>
    <n v="0"/>
    <x v="2"/>
    <m/>
    <s v=""/>
  </r>
  <r>
    <x v="37"/>
    <s v="BOS"/>
    <x v="3"/>
    <n v="5.38"/>
    <x v="1"/>
    <x v="0"/>
    <n v="116"/>
    <n v="1.1599999999999999"/>
    <n v="-148"/>
    <n v="-0.67567567567567566"/>
    <n v="0.46296296296296297"/>
    <n v="0.59677419354838712"/>
    <n v="0.45040894702739909"/>
    <n v="0.54959105297260091"/>
    <n v="-1.2554015935563878E-2"/>
    <n v="-4.7183140575786209E-2"/>
    <x v="2"/>
    <x v="1"/>
    <n v="0"/>
    <x v="2"/>
    <m/>
    <s v=""/>
  </r>
  <r>
    <x v="37"/>
    <s v="NYM"/>
    <x v="138"/>
    <n v="5.63"/>
    <x v="1"/>
    <x v="0"/>
    <n v="120"/>
    <n v="1.2"/>
    <n v="-155"/>
    <n v="-0.64516129032258063"/>
    <n v="0.45454545454545453"/>
    <n v="0.60784313725490191"/>
    <n v="0.49322209438031173"/>
    <n v="0.50677790561968827"/>
    <n v="3.8676639834857196E-2"/>
    <n v="-0.10106523163521364"/>
    <x v="2"/>
    <x v="0"/>
    <n v="0"/>
    <x v="2"/>
    <m/>
    <s v=""/>
  </r>
  <r>
    <x v="37"/>
    <s v="BAL"/>
    <x v="147"/>
    <n v="4.5999999999999996"/>
    <x v="1"/>
    <x v="1"/>
    <n v="-115"/>
    <n v="-0.86956521739130443"/>
    <n v="-115"/>
    <n v="-0.86956521739130443"/>
    <n v="0.53488372093023251"/>
    <n v="0.53488372093023251"/>
    <n v="0.48676599920428565"/>
    <n v="0.51323400079571435"/>
    <n v="-4.811772172594686E-2"/>
    <n v="-2.1649720134518158E-2"/>
    <x v="2"/>
    <x v="0"/>
    <n v="0"/>
    <x v="2"/>
    <m/>
    <s v=""/>
  </r>
  <r>
    <x v="37"/>
    <s v="CIN"/>
    <x v="20"/>
    <n v="5.93"/>
    <x v="1"/>
    <x v="0"/>
    <n v="-138"/>
    <n v="-0.7246376811594204"/>
    <n v="108"/>
    <n v="1.08"/>
    <n v="0.57983193277310929"/>
    <n v="0.48076923076923078"/>
    <n v="0.54301218912838511"/>
    <n v="0.45698781087161489"/>
    <n v="-3.6819743644724179E-2"/>
    <n v="-2.3781419897615896E-2"/>
    <x v="2"/>
    <x v="1"/>
    <n v="0"/>
    <x v="2"/>
    <m/>
    <s v=""/>
  </r>
  <r>
    <x v="37"/>
    <s v="SEA"/>
    <x v="143"/>
    <n v="3.33"/>
    <x v="0"/>
    <x v="2"/>
    <n v="-150"/>
    <n v="-0.66666666666666663"/>
    <n v="110"/>
    <n v="1.1000000000000001"/>
    <n v="0.6"/>
    <n v="0.47619047619047616"/>
    <n v="0.42627985331917007"/>
    <n v="0.57372014668082993"/>
    <n v="-0.17372014668082991"/>
    <n v="9.752967049035377E-2"/>
    <x v="0"/>
    <x v="0"/>
    <n v="5"/>
    <x v="1"/>
    <n v="5.5"/>
    <n v="5.5"/>
  </r>
  <r>
    <x v="37"/>
    <s v="HOU"/>
    <x v="86"/>
    <n v="6.09"/>
    <x v="1"/>
    <x v="0"/>
    <n v="-160"/>
    <n v="-0.625"/>
    <n v="120"/>
    <n v="1.2"/>
    <n v="0.61538461538461542"/>
    <n v="0.45454545454545453"/>
    <n v="0.56866590093316671"/>
    <n v="0.43133409906683334"/>
    <n v="-4.6718714451448706E-2"/>
    <n v="-2.3211355478621187E-2"/>
    <x v="2"/>
    <x v="0"/>
    <n v="0"/>
    <x v="2"/>
    <m/>
    <s v=""/>
  </r>
  <r>
    <x v="37"/>
    <s v="SD"/>
    <x v="57"/>
    <n v="5.17"/>
    <x v="0"/>
    <x v="3"/>
    <n v="100"/>
    <n v="1"/>
    <n v="-130"/>
    <n v="-0.76923076923076916"/>
    <n v="0.5"/>
    <n v="0.56521739130434778"/>
    <n v="0.26307287163543691"/>
    <n v="0.73692712836456309"/>
    <n v="-0.23692712836456309"/>
    <n v="0.17170973706021531"/>
    <x v="0"/>
    <x v="0"/>
    <n v="6.5"/>
    <x v="0"/>
    <n v="-6.5"/>
    <n v="-6.5"/>
  </r>
  <r>
    <x v="37"/>
    <s v="MIN"/>
    <x v="35"/>
    <n v="5.0199999999999996"/>
    <x v="1"/>
    <x v="1"/>
    <n v="-125"/>
    <n v="-0.8"/>
    <n v="-110"/>
    <n v="-0.90909090909090906"/>
    <n v="0.55555555555555558"/>
    <n v="0.52380952380952384"/>
    <n v="0.56300901573814843"/>
    <n v="0.43699098426185162"/>
    <n v="7.4534601825928526E-3"/>
    <n v="-8.6818539547672213E-2"/>
    <x v="2"/>
    <x v="0"/>
    <n v="0"/>
    <x v="2"/>
    <m/>
    <s v=""/>
  </r>
  <r>
    <x v="37"/>
    <s v="PIT"/>
    <x v="129"/>
    <n v="4.9400000000000004"/>
    <x v="1"/>
    <x v="1"/>
    <n v="-118"/>
    <n v="-0.84745762711864414"/>
    <n v="-108"/>
    <n v="-0.92592592592592582"/>
    <n v="0.54128440366972475"/>
    <n v="0.51923076923076927"/>
    <n v="0.54891627697256373"/>
    <n v="0.45108372302743627"/>
    <n v="7.6318733028389873E-3"/>
    <n v="-6.8147046203333006E-2"/>
    <x v="2"/>
    <x v="1"/>
    <n v="0"/>
    <x v="2"/>
    <m/>
    <s v=""/>
  </r>
  <r>
    <x v="37"/>
    <s v="PHI"/>
    <x v="71"/>
    <n v="4.1900000000000004"/>
    <x v="0"/>
    <x v="1"/>
    <n v="-180"/>
    <n v="-0.55555555555555558"/>
    <n v="130"/>
    <n v="1.3"/>
    <n v="0.6428571428571429"/>
    <n v="0.43478260869565216"/>
    <n v="0.40822828654459209"/>
    <n v="0.59177171345540791"/>
    <n v="-0.23462885631255082"/>
    <n v="0.15698910475975575"/>
    <x v="0"/>
    <x v="0"/>
    <n v="5"/>
    <x v="0"/>
    <n v="-5"/>
    <n v="-5"/>
  </r>
  <r>
    <x v="37"/>
    <s v="STL"/>
    <x v="117"/>
    <n v="3.45"/>
    <x v="1"/>
    <x v="6"/>
    <n v="-175"/>
    <n v="-0.5714285714285714"/>
    <n v="130"/>
    <n v="1.3"/>
    <n v="0.63636363636363635"/>
    <n v="0.43478260869565216"/>
    <n v="0.66980569962262082"/>
    <n v="0.33019430037737918"/>
    <n v="3.3442063258984467E-2"/>
    <n v="-0.10458830831827298"/>
    <x v="2"/>
    <x v="0"/>
    <n v="0"/>
    <x v="2"/>
    <m/>
    <s v=""/>
  </r>
  <r>
    <x v="37"/>
    <s v="WSH"/>
    <x v="38"/>
    <n v="4.21"/>
    <x v="1"/>
    <x v="1"/>
    <n v="128"/>
    <n v="1.28"/>
    <n v="-164"/>
    <n v="-0.6097560975609756"/>
    <n v="0.43859649122807015"/>
    <n v="0.62121212121212122"/>
    <n v="0.41211674503006512"/>
    <n v="0.58788325496993488"/>
    <n v="-2.6479746198005027E-2"/>
    <n v="-3.3328866242186339E-2"/>
    <x v="2"/>
    <x v="1"/>
    <n v="0"/>
    <x v="2"/>
    <m/>
    <s v=""/>
  </r>
  <r>
    <x v="37"/>
    <s v="CWS"/>
    <x v="107"/>
    <n v="4.9400000000000004"/>
    <x v="1"/>
    <x v="1"/>
    <n v="105"/>
    <n v="1.05"/>
    <n v="-140"/>
    <n v="-0.7142857142857143"/>
    <n v="0.48780487804878048"/>
    <n v="0.58333333333333337"/>
    <n v="0.54891627697256373"/>
    <n v="0.45108372302743627"/>
    <n v="6.1111398923783256E-2"/>
    <n v="-0.1322496103058971"/>
    <x v="1"/>
    <x v="0"/>
    <n v="5"/>
    <x v="0"/>
    <n v="-5"/>
    <n v="-5"/>
  </r>
  <r>
    <x v="37"/>
    <s v="OAK"/>
    <x v="55"/>
    <n v="4.0999999999999996"/>
    <x v="1"/>
    <x v="2"/>
    <n v="-165"/>
    <n v="-0.60606060606060608"/>
    <n v="125"/>
    <n v="1.25"/>
    <n v="0.62264150943396224"/>
    <n v="0.44444444444444442"/>
    <n v="0.58581845847174974"/>
    <n v="0.41418154152825026"/>
    <n v="-3.68230509622125E-2"/>
    <n v="-3.0262902916194157E-2"/>
    <x v="2"/>
    <x v="0"/>
    <n v="0"/>
    <x v="2"/>
    <m/>
    <s v=""/>
  </r>
  <r>
    <x v="37"/>
    <s v="ATL"/>
    <x v="130"/>
    <n v="5.17"/>
    <x v="1"/>
    <x v="1"/>
    <n v="-130"/>
    <n v="-0.76923076923076916"/>
    <n v="100"/>
    <n v="1"/>
    <n v="0.56521739130434778"/>
    <n v="0.5"/>
    <n v="0.58881274313410048"/>
    <n v="0.41118725686589952"/>
    <n v="2.3595351829752698E-2"/>
    <n v="-8.881274313410048E-2"/>
    <x v="2"/>
    <x v="0"/>
    <n v="0"/>
    <x v="2"/>
    <m/>
    <s v=""/>
  </r>
  <r>
    <x v="37"/>
    <s v="LAD"/>
    <x v="92"/>
    <n v="5.74"/>
    <x v="1"/>
    <x v="1"/>
    <n v="-150"/>
    <n v="-0.66666666666666663"/>
    <n v="118"/>
    <n v="1.18"/>
    <n v="0.6"/>
    <n v="0.45871559633027525"/>
    <n v="0.67863670177520574"/>
    <n v="0.32136329822479426"/>
    <n v="7.8636701775205764E-2"/>
    <n v="-0.137352298105481"/>
    <x v="1"/>
    <x v="1"/>
    <n v="7.5"/>
    <x v="0"/>
    <n v="-7.5"/>
    <n v="-7.5"/>
  </r>
  <r>
    <x v="37"/>
    <s v="COL"/>
    <x v="88"/>
    <n v="3.8"/>
    <x v="1"/>
    <x v="2"/>
    <n v="-125"/>
    <n v="-0.8"/>
    <n v="-110"/>
    <n v="-0.90909090909090906"/>
    <n v="0.55555555555555558"/>
    <n v="0.52380952380952384"/>
    <n v="0.52651515674030347"/>
    <n v="0.47348484325969653"/>
    <n v="-2.9040398815252111E-2"/>
    <n v="-5.0324680549827305E-2"/>
    <x v="2"/>
    <x v="0"/>
    <n v="0"/>
    <x v="2"/>
    <m/>
    <s v=""/>
  </r>
  <r>
    <x v="37"/>
    <s v="TEX"/>
    <x v="149"/>
    <n v="4.9000000000000004"/>
    <x v="1"/>
    <x v="1"/>
    <n v="-148"/>
    <n v="-0.67567567567567566"/>
    <n v="116"/>
    <n v="1.1599999999999999"/>
    <n v="0.59677419354838712"/>
    <n v="0.46296296296296297"/>
    <n v="0.54178813177220475"/>
    <n v="0.45821186822779525"/>
    <n v="-5.4986061776182371E-2"/>
    <n v="-4.7510947351677157E-3"/>
    <x v="2"/>
    <x v="1"/>
    <n v="0"/>
    <x v="2"/>
    <m/>
    <s v=""/>
  </r>
  <r>
    <x v="38"/>
    <s v="ATL"/>
    <x v="0"/>
    <n v="5.96"/>
    <x v="1"/>
    <x v="0"/>
    <n v="-140"/>
    <n v="-0.7142857142857143"/>
    <n v="105"/>
    <n v="1.05"/>
    <n v="0.58333333333333337"/>
    <n v="0.48780487804878048"/>
    <n v="0.54787420884899629"/>
    <n v="0.45212579115100371"/>
    <n v="-3.5459124484337079E-2"/>
    <n v="-3.5679086897776768E-2"/>
    <x v="2"/>
    <x v="0"/>
    <n v="0"/>
    <x v="2"/>
    <m/>
    <s v=""/>
  </r>
  <r>
    <x v="38"/>
    <s v="ARI"/>
    <x v="124"/>
    <n v="4.78"/>
    <x v="1"/>
    <x v="0"/>
    <n v="110"/>
    <n v="1.1000000000000001"/>
    <n v="-140"/>
    <n v="-0.7142857142857143"/>
    <n v="0.47619047619047616"/>
    <n v="0.58333333333333337"/>
    <n v="0.34550011552075133"/>
    <n v="0.65449988447924867"/>
    <n v="-0.13069036066972484"/>
    <n v="7.1166551145915302E-2"/>
    <x v="0"/>
    <x v="1"/>
    <n v="7"/>
    <x v="0"/>
    <n v="-7"/>
    <n v="-7"/>
  </r>
  <r>
    <x v="38"/>
    <s v="PHI"/>
    <x v="113"/>
    <n v="7.17"/>
    <x v="1"/>
    <x v="5"/>
    <n v="-104"/>
    <n v="-0.96153846153846145"/>
    <n v="-122"/>
    <n v="-0.81967213114754101"/>
    <n v="0.50980392156862742"/>
    <n v="0.5495495495495496"/>
    <n v="0.42659942636053039"/>
    <n v="0.57340057363946961"/>
    <n v="-8.3204495208097029E-2"/>
    <n v="2.3851024089920014E-2"/>
    <x v="2"/>
    <x v="1"/>
    <n v="0"/>
    <x v="2"/>
    <m/>
    <s v=""/>
  </r>
  <r>
    <x v="38"/>
    <s v="PIT"/>
    <x v="1"/>
    <n v="5.5"/>
    <x v="1"/>
    <x v="1"/>
    <n v="-150"/>
    <n v="-0.66666666666666663"/>
    <n v="110"/>
    <n v="1.1000000000000001"/>
    <n v="0.6"/>
    <n v="0.47619047619047616"/>
    <n v="0.64248199757207458"/>
    <n v="0.35751800242792547"/>
    <n v="4.2481997572074603E-2"/>
    <n v="-0.11867247376255069"/>
    <x v="2"/>
    <x v="0"/>
    <n v="0"/>
    <x v="2"/>
    <m/>
    <s v=""/>
  </r>
  <r>
    <x v="38"/>
    <s v="NYY"/>
    <x v="79"/>
    <n v="5.65"/>
    <x v="1"/>
    <x v="0"/>
    <n v="110"/>
    <n v="1.1000000000000001"/>
    <n v="-140"/>
    <n v="-0.7142857142857143"/>
    <n v="0.47619047619047616"/>
    <n v="0.58333333333333337"/>
    <n v="0.49660136013371536"/>
    <n v="0.50339863986628464"/>
    <n v="2.04108839432392E-2"/>
    <n v="-7.9934693467048734E-2"/>
    <x v="2"/>
    <x v="0"/>
    <n v="0"/>
    <x v="2"/>
    <m/>
    <s v=""/>
  </r>
  <r>
    <x v="38"/>
    <s v="KC"/>
    <x v="142"/>
    <n v="3.56"/>
    <x v="1"/>
    <x v="2"/>
    <n v="110"/>
    <n v="1.1000000000000001"/>
    <n v="-140"/>
    <n v="-0.7142857142857143"/>
    <n v="0.47619047619047616"/>
    <n v="0.58333333333333337"/>
    <n v="0.47625725677517883"/>
    <n v="0.52374274322482117"/>
    <n v="6.6780584702663681E-5"/>
    <n v="-5.9590590108512198E-2"/>
    <x v="2"/>
    <x v="1"/>
    <n v="0"/>
    <x v="2"/>
    <m/>
    <s v=""/>
  </r>
  <r>
    <x v="38"/>
    <s v="STL"/>
    <x v="133"/>
    <n v="3.55"/>
    <x v="1"/>
    <x v="2"/>
    <n v="105"/>
    <n v="1.05"/>
    <n v="-140"/>
    <n v="-0.7142857142857143"/>
    <n v="0.48780487804878048"/>
    <n v="0.58333333333333337"/>
    <n v="0.47411707680009108"/>
    <n v="0.52588292319990892"/>
    <n v="-1.3687801248689402E-2"/>
    <n v="-5.7450410133424445E-2"/>
    <x v="2"/>
    <x v="0"/>
    <n v="0"/>
    <x v="2"/>
    <m/>
    <s v=""/>
  </r>
  <r>
    <x v="38"/>
    <s v="WSH"/>
    <x v="114"/>
    <n v="6.06"/>
    <x v="1"/>
    <x v="3"/>
    <n v="126"/>
    <n v="1.26"/>
    <n v="-160"/>
    <n v="-0.625"/>
    <n v="0.44247787610619471"/>
    <n v="0.61538461538461542"/>
    <n v="0.40333364718719011"/>
    <n v="0.59666635281280989"/>
    <n v="-3.9144228919004598E-2"/>
    <n v="-1.8718262571805533E-2"/>
    <x v="2"/>
    <x v="1"/>
    <n v="0"/>
    <x v="2"/>
    <m/>
    <s v=""/>
  </r>
  <r>
    <x v="38"/>
    <s v="MIL"/>
    <x v="65"/>
    <n v="6.17"/>
    <x v="1"/>
    <x v="0"/>
    <n v="-105"/>
    <n v="-0.95238095238095233"/>
    <n v="-125"/>
    <n v="-0.8"/>
    <n v="0.51219512195121952"/>
    <n v="0.55555555555555558"/>
    <n v="0.58122546207546233"/>
    <n v="0.41877453792453767"/>
    <n v="6.9030340124242806E-2"/>
    <n v="-0.13678101763101791"/>
    <x v="1"/>
    <x v="0"/>
    <n v="5.25"/>
    <x v="1"/>
    <n v="5"/>
    <n v="5"/>
  </r>
  <r>
    <x v="38"/>
    <s v="BOS"/>
    <x v="46"/>
    <n v="3.87"/>
    <x v="1"/>
    <x v="2"/>
    <n v="-135"/>
    <n v="-0.7407407407407407"/>
    <n v="105"/>
    <n v="1.05"/>
    <n v="0.57446808510638303"/>
    <n v="0.48780487804878048"/>
    <n v="0.54072893946325373"/>
    <n v="0.45927106053674627"/>
    <n v="-3.3739145643129298E-2"/>
    <n v="-2.853381751203421E-2"/>
    <x v="2"/>
    <x v="0"/>
    <n v="0"/>
    <x v="2"/>
    <m/>
    <s v=""/>
  </r>
  <r>
    <x v="38"/>
    <s v="CIN"/>
    <x v="161"/>
    <n v="5.89"/>
    <x v="1"/>
    <x v="3"/>
    <n v="-148"/>
    <n v="-0.67567567567567566"/>
    <n v="116"/>
    <n v="1.1599999999999999"/>
    <n v="0.59677419354838712"/>
    <n v="0.46296296296296297"/>
    <n v="0.37603466387672957"/>
    <n v="0.62396533612327043"/>
    <n v="-0.22073952967165755"/>
    <n v="0.16100237316030747"/>
    <x v="0"/>
    <x v="1"/>
    <n v="5"/>
    <x v="0"/>
    <n v="-5"/>
    <n v="-5"/>
  </r>
  <r>
    <x v="38"/>
    <s v="TB"/>
    <x v="40"/>
    <n v="7.54"/>
    <x v="1"/>
    <x v="5"/>
    <n v="116"/>
    <n v="1.1599999999999999"/>
    <n v="-146"/>
    <n v="-0.68493150684931503"/>
    <n v="0.46296296296296297"/>
    <n v="0.5934959349593496"/>
    <n v="0.48121282773397389"/>
    <n v="0.51878717226602611"/>
    <n v="1.8249864771010926E-2"/>
    <n v="-7.4708762693323494E-2"/>
    <x v="2"/>
    <x v="1"/>
    <n v="0"/>
    <x v="2"/>
    <m/>
    <s v=""/>
  </r>
  <r>
    <x v="38"/>
    <s v="MIA"/>
    <x v="139"/>
    <n v="4.92"/>
    <x v="0"/>
    <x v="0"/>
    <n v="104"/>
    <n v="1.04"/>
    <n v="-132"/>
    <n v="-0.75757575757575757"/>
    <n v="0.49019607843137253"/>
    <n v="0.56896551724137934"/>
    <n v="0.37000497383297737"/>
    <n v="0.62999502616702263"/>
    <n v="-0.12019110459839516"/>
    <n v="6.1029508925643294E-2"/>
    <x v="0"/>
    <x v="1"/>
    <n v="6.6000000000000005"/>
    <x v="1"/>
    <n v="5"/>
    <n v="5"/>
  </r>
  <r>
    <x v="38"/>
    <s v="NYM"/>
    <x v="106"/>
    <n v="5.58"/>
    <x v="1"/>
    <x v="1"/>
    <n v="-144"/>
    <n v="-0.69444444444444442"/>
    <n v="114"/>
    <n v="1.1399999999999999"/>
    <n v="0.5901639344262295"/>
    <n v="0.46728971962616822"/>
    <n v="0.65481078115250058"/>
    <n v="0.34518921884749948"/>
    <n v="6.4646846726271079E-2"/>
    <n v="-0.12210050077866874"/>
    <x v="1"/>
    <x v="1"/>
    <n v="7.1999999999999993"/>
    <x v="0"/>
    <n v="-7.2"/>
    <n v="-7.1999999999999993"/>
  </r>
  <r>
    <x v="38"/>
    <s v="SEA"/>
    <x v="70"/>
    <n v="3.98"/>
    <x v="1"/>
    <x v="2"/>
    <n v="-136"/>
    <n v="-0.73529411764705876"/>
    <n v="108"/>
    <n v="1.08"/>
    <n v="0.57627118644067798"/>
    <n v="0.48076923076923078"/>
    <n v="0.56261280784298306"/>
    <n v="0.43738719215701694"/>
    <n v="-1.365837859769492E-2"/>
    <n v="-4.3382038612213847E-2"/>
    <x v="2"/>
    <x v="1"/>
    <n v="0"/>
    <x v="2"/>
    <m/>
    <s v=""/>
  </r>
  <r>
    <x v="38"/>
    <s v="HOU"/>
    <x v="150"/>
    <n v="5.0999999999999996"/>
    <x v="1"/>
    <x v="1"/>
    <n v="120"/>
    <n v="1.2"/>
    <n v="-160"/>
    <n v="-0.625"/>
    <n v="0.45454545454545453"/>
    <n v="0.61538461538461542"/>
    <n v="0.5768745855814007"/>
    <n v="0.4231254144185993"/>
    <n v="0.12232913103594617"/>
    <n v="-0.19225920096601612"/>
    <x v="1"/>
    <x v="0"/>
    <n v="5"/>
    <x v="1"/>
    <n v="6"/>
    <n v="6"/>
  </r>
  <r>
    <x v="38"/>
    <s v="CWS"/>
    <x v="8"/>
    <n v="7.56"/>
    <x v="1"/>
    <x v="4"/>
    <n v="114"/>
    <n v="1.1399999999999999"/>
    <n v="-146"/>
    <n v="-0.68493150684931503"/>
    <n v="0.46728971962616822"/>
    <n v="0.5934959349593496"/>
    <n v="0.34628839547002288"/>
    <n v="0.65371160452997712"/>
    <n v="-0.12100132415614534"/>
    <n v="6.0215669570627517E-2"/>
    <x v="0"/>
    <x v="1"/>
    <n v="7.3"/>
    <x v="1"/>
    <n v="5"/>
    <n v="5"/>
  </r>
  <r>
    <x v="38"/>
    <s v="COL"/>
    <x v="119"/>
    <n v="4.83"/>
    <x v="1"/>
    <x v="1"/>
    <n v="115"/>
    <n v="1.1499999999999999"/>
    <n v="-150"/>
    <n v="-0.66666666666666663"/>
    <n v="0.46511627906976744"/>
    <n v="0.6"/>
    <n v="0.52918834081713839"/>
    <n v="0.47081165918286161"/>
    <n v="6.4072061747370956E-2"/>
    <n v="-0.12918834081713837"/>
    <x v="1"/>
    <x v="0"/>
    <n v="5"/>
    <x v="0"/>
    <n v="-5"/>
    <n v="-5"/>
  </r>
  <r>
    <x v="38"/>
    <s v="LAD"/>
    <x v="15"/>
    <n v="4.78"/>
    <x v="1"/>
    <x v="1"/>
    <n v="135"/>
    <n v="1.35"/>
    <n v="-185"/>
    <n v="-0.54054054054054046"/>
    <n v="0.42553191489361702"/>
    <n v="0.64912280701754388"/>
    <n v="0.52009463758605856"/>
    <n v="0.47990536241394144"/>
    <n v="9.4562722692441536E-2"/>
    <n v="-0.16921744460360244"/>
    <x v="1"/>
    <x v="0"/>
    <n v="5"/>
    <x v="1"/>
    <n v="6.75"/>
    <n v="6.75"/>
  </r>
  <r>
    <x v="38"/>
    <s v="TEX"/>
    <x v="24"/>
    <n v="4.26"/>
    <x v="1"/>
    <x v="0"/>
    <n v="120"/>
    <n v="1.2"/>
    <n v="-154"/>
    <n v="-0.64935064935064934"/>
    <n v="0.45454545454545453"/>
    <n v="0.60629921259842523"/>
    <n v="0.2567106025597965"/>
    <n v="0.7432893974402035"/>
    <n v="-0.19783485198565803"/>
    <n v="0.13699018484177827"/>
    <x v="0"/>
    <x v="1"/>
    <n v="7.7"/>
    <x v="1"/>
    <n v="5"/>
    <n v="5"/>
  </r>
  <r>
    <x v="38"/>
    <s v="LAA"/>
    <x v="52"/>
    <n v="5.95"/>
    <x v="1"/>
    <x v="0"/>
    <n v="-136"/>
    <n v="-0.73529411764705876"/>
    <n v="108"/>
    <n v="1.08"/>
    <n v="0.57627118644067798"/>
    <n v="0.48076923076923078"/>
    <n v="0.54625611489663151"/>
    <n v="0.45374388510336849"/>
    <n v="-3.0015071544046479E-2"/>
    <n v="-2.7025345665862288E-2"/>
    <x v="2"/>
    <x v="1"/>
    <n v="0"/>
    <x v="2"/>
    <m/>
    <s v=""/>
  </r>
  <r>
    <x v="38"/>
    <s v="MIN"/>
    <x v="121"/>
    <n v="4.3499999999999996"/>
    <x v="1"/>
    <x v="2"/>
    <n v="-130"/>
    <n v="-0.76923076923076916"/>
    <n v="-105"/>
    <n v="-0.95238095238095233"/>
    <n v="0.56521739130434778"/>
    <n v="0.51219512195121952"/>
    <n v="0.63176783040312312"/>
    <n v="0.36823216959687693"/>
    <n v="6.6550439098775338E-2"/>
    <n v="-0.14396295235434259"/>
    <x v="1"/>
    <x v="0"/>
    <n v="6.5"/>
    <x v="0"/>
    <n v="-6.5"/>
    <n v="-6.5"/>
  </r>
  <r>
    <x v="38"/>
    <s v="SD"/>
    <x v="10"/>
    <n v="6.13"/>
    <x v="1"/>
    <x v="0"/>
    <n v="114"/>
    <n v="1.1399999999999999"/>
    <n v="-144"/>
    <n v="-0.69444444444444442"/>
    <n v="0.46728971962616822"/>
    <n v="0.5901639344262295"/>
    <n v="0.57496883247065078"/>
    <n v="0.42503116752934922"/>
    <n v="0.10767911284448256"/>
    <n v="-0.16513276689688028"/>
    <x v="1"/>
    <x v="1"/>
    <n v="5"/>
    <x v="1"/>
    <n v="5.7"/>
    <n v="5.6999999999999993"/>
  </r>
  <r>
    <x v="38"/>
    <s v="SD"/>
    <x v="10"/>
    <n v="6.13"/>
    <x v="1"/>
    <x v="1"/>
    <n v="-165"/>
    <n v="-0.60606060606060608"/>
    <n v="125"/>
    <n v="1.25"/>
    <n v="0.62264150943396224"/>
    <n v="0.44444444444444442"/>
    <n v="0.73196749492935242"/>
    <n v="0.26803250507064758"/>
    <n v="0.10932598549539019"/>
    <n v="-0.17641193937379684"/>
    <x v="1"/>
    <x v="0"/>
    <n v="8.25"/>
    <x v="1"/>
    <n v="5"/>
    <n v="5"/>
  </r>
  <r>
    <x v="38"/>
    <s v="CHC"/>
    <x v="165"/>
    <n v="4.07"/>
    <x v="1"/>
    <x v="2"/>
    <n v="105"/>
    <n v="1.05"/>
    <n v="-140"/>
    <n v="-0.7142857142857143"/>
    <n v="0.48780487804878048"/>
    <n v="0.58333333333333337"/>
    <n v="0.58008454084778904"/>
    <n v="0.41991545915221096"/>
    <n v="9.2279662799008566E-2"/>
    <n v="-0.16341787418112241"/>
    <x v="1"/>
    <x v="0"/>
    <n v="5"/>
    <x v="1"/>
    <n v="5.25"/>
    <n v="5.25"/>
  </r>
  <r>
    <x v="38"/>
    <s v="SF"/>
    <x v="77"/>
    <n v="7.47"/>
    <x v="1"/>
    <x v="5"/>
    <n v="-152"/>
    <n v="-0.65789473684210531"/>
    <n v="120"/>
    <n v="1.2"/>
    <n v="0.60317460317460314"/>
    <n v="0.45454545454545453"/>
    <n v="0.47096264341878791"/>
    <n v="0.52903735658121209"/>
    <n v="-0.13221195975581523"/>
    <n v="7.4491902035757562E-2"/>
    <x v="0"/>
    <x v="1"/>
    <n v="5"/>
    <x v="0"/>
    <n v="-5"/>
    <n v="-5"/>
  </r>
  <r>
    <x v="39"/>
    <s v="SEA"/>
    <x v="36"/>
    <n v="3.63"/>
    <x v="1"/>
    <x v="2"/>
    <n v="120"/>
    <n v="1.2"/>
    <n v="-160"/>
    <n v="-0.625"/>
    <n v="0.45454545454545453"/>
    <n v="0.61538461538461542"/>
    <n v="0.4911418392638186"/>
    <n v="0.5088581607361814"/>
    <n v="3.6596384718364072E-2"/>
    <n v="-0.10652645464843402"/>
    <x v="2"/>
    <x v="0"/>
    <n v="0"/>
    <x v="2"/>
    <m/>
    <s v=""/>
  </r>
  <r>
    <x v="39"/>
    <s v="NYM"/>
    <x v="151"/>
    <n v="6.42"/>
    <x v="0"/>
    <x v="5"/>
    <n v="110"/>
    <n v="1.1000000000000001"/>
    <n v="-140"/>
    <n v="-0.7142857142857143"/>
    <n v="0.47619047619047616"/>
    <n v="0.58333333333333337"/>
    <n v="0.31558148000869435"/>
    <n v="0.68441851999130565"/>
    <n v="-0.16060899618178182"/>
    <n v="0.10108518665797228"/>
    <x v="0"/>
    <x v="1"/>
    <n v="7"/>
    <x v="1"/>
    <n v="5"/>
    <n v="5"/>
  </r>
  <r>
    <x v="39"/>
    <s v="WSH"/>
    <x v="64"/>
    <n v="5.54"/>
    <x v="1"/>
    <x v="1"/>
    <n v="115"/>
    <n v="1.1499999999999999"/>
    <n v="-155"/>
    <n v="-0.64516129032258063"/>
    <n v="0.46511627906976744"/>
    <n v="0.60784313725490191"/>
    <n v="0.64868065898813321"/>
    <n v="0.35131934101186679"/>
    <n v="0.18356437991836577"/>
    <n v="-0.25652379624303512"/>
    <x v="1"/>
    <x v="0"/>
    <n v="5"/>
    <x v="0"/>
    <n v="-5"/>
    <n v="-5"/>
  </r>
  <r>
    <x v="39"/>
    <s v="CLE"/>
    <x v="115"/>
    <n v="4.55"/>
    <x v="1"/>
    <x v="1"/>
    <n v="125"/>
    <n v="1.25"/>
    <n v="-175"/>
    <n v="-0.5714285714285714"/>
    <n v="0.44444444444444442"/>
    <n v="0.63636363636363635"/>
    <n v="0.47735971772843389"/>
    <n v="0.52264028227156611"/>
    <n v="3.2915273283989466E-2"/>
    <n v="-0.11372335409207024"/>
    <x v="2"/>
    <x v="0"/>
    <n v="0"/>
    <x v="2"/>
    <m/>
    <s v=""/>
  </r>
  <r>
    <x v="39"/>
    <s v="TEX"/>
    <x v="83"/>
    <n v="6.35"/>
    <x v="1"/>
    <x v="3"/>
    <n v="-150"/>
    <n v="-0.66666666666666663"/>
    <n v="115"/>
    <n v="1.1499999999999999"/>
    <n v="0.6"/>
    <n v="0.46511627906976744"/>
    <n v="0.44972995932603577"/>
    <n v="0.55027004067396423"/>
    <n v="-0.15027004067396421"/>
    <n v="8.5153761604196798E-2"/>
    <x v="0"/>
    <x v="0"/>
    <n v="5"/>
    <x v="1"/>
    <n v="5.75"/>
    <n v="5.75"/>
  </r>
  <r>
    <x v="39"/>
    <s v="HOU"/>
    <x v="31"/>
    <n v="6.05"/>
    <x v="1"/>
    <x v="3"/>
    <n v="115"/>
    <n v="1.1499999999999999"/>
    <n v="-144"/>
    <n v="-0.69444444444444442"/>
    <n v="0.46511627906976744"/>
    <n v="0.5901639344262295"/>
    <n v="0.40172781926737877"/>
    <n v="0.59827218073262123"/>
    <n v="-6.3388459802388664E-2"/>
    <n v="8.1082463063917309E-3"/>
    <x v="2"/>
    <x v="0"/>
    <n v="0"/>
    <x v="2"/>
    <m/>
    <s v=""/>
  </r>
  <r>
    <x v="39"/>
    <s v="BOS"/>
    <x v="167"/>
    <n v="5.34"/>
    <x v="1"/>
    <x v="0"/>
    <n v="145"/>
    <n v="1.45"/>
    <n v="-195"/>
    <n v="-0.51282051282051289"/>
    <n v="0.40816326530612246"/>
    <n v="0.66101694915254239"/>
    <n v="0.44347661488534151"/>
    <n v="0.55652338511465849"/>
    <n v="3.5313349579219055E-2"/>
    <n v="-0.1044935640378839"/>
    <x v="2"/>
    <x v="0"/>
    <n v="0"/>
    <x v="2"/>
    <m/>
    <s v=""/>
  </r>
  <r>
    <x v="39"/>
    <s v="KC"/>
    <x v="103"/>
    <n v="3.95"/>
    <x v="1"/>
    <x v="2"/>
    <n v="-150"/>
    <n v="-0.66666666666666663"/>
    <n v="118"/>
    <n v="1.18"/>
    <n v="0.6"/>
    <n v="0.45871559633027525"/>
    <n v="0.55670100672336875"/>
    <n v="0.44329899327663125"/>
    <n v="-4.3298993276631226E-2"/>
    <n v="-1.5416603053644007E-2"/>
    <x v="2"/>
    <x v="1"/>
    <n v="0"/>
    <x v="2"/>
    <m/>
    <s v=""/>
  </r>
  <r>
    <x v="39"/>
    <s v="CWS"/>
    <x v="125"/>
    <n v="5.73"/>
    <x v="1"/>
    <x v="0"/>
    <n v="116"/>
    <n v="1.1599999999999999"/>
    <n v="-148"/>
    <n v="-0.67567567567567566"/>
    <n v="0.46296296296296297"/>
    <n v="0.59677419354838712"/>
    <n v="0.51003885428623075"/>
    <n v="0.48996114571376925"/>
    <n v="4.7075891323267782E-2"/>
    <n v="-0.10681304783461787"/>
    <x v="2"/>
    <x v="1"/>
    <n v="0"/>
    <x v="2"/>
    <m/>
    <s v=""/>
  </r>
  <r>
    <x v="39"/>
    <s v="COL"/>
    <x v="19"/>
    <n v="3.41"/>
    <x v="1"/>
    <x v="2"/>
    <n v="100"/>
    <n v="1"/>
    <n v="-130"/>
    <n v="-0.76923076923076916"/>
    <n v="0.5"/>
    <n v="0.56521739130434778"/>
    <n v="0.44382782147527933"/>
    <n v="0.55617217852472067"/>
    <n v="-5.6172178524720673E-2"/>
    <n v="-9.0452127796271098E-3"/>
    <x v="2"/>
    <x v="0"/>
    <n v="0"/>
    <x v="2"/>
    <m/>
    <s v=""/>
  </r>
  <r>
    <x v="39"/>
    <s v="SD"/>
    <x v="148"/>
    <n v="5.7"/>
    <x v="1"/>
    <x v="0"/>
    <n v="-140"/>
    <n v="-0.7142857142857143"/>
    <n v="110"/>
    <n v="1.1000000000000001"/>
    <n v="0.58333333333333337"/>
    <n v="0.47619047619047616"/>
    <n v="0.50501512787503822"/>
    <n v="0.49498487212496178"/>
    <n v="-7.8318205458295154E-2"/>
    <n v="1.8794395934485619E-2"/>
    <x v="2"/>
    <x v="1"/>
    <n v="0"/>
    <x v="2"/>
    <m/>
    <s v=""/>
  </r>
  <r>
    <x v="39"/>
    <s v="SF"/>
    <x v="9"/>
    <n v="5.37"/>
    <x v="1"/>
    <x v="1"/>
    <n v="-120"/>
    <n v="-0.83333333333333337"/>
    <n v="-110"/>
    <n v="-0.90909090909090906"/>
    <n v="0.54545454545454541"/>
    <n v="0.52380952380952384"/>
    <n v="0.6218700182967416"/>
    <n v="0.3781299817032584"/>
    <n v="7.6415472842196186E-2"/>
    <n v="-0.14567954210626544"/>
    <x v="1"/>
    <x v="0"/>
    <n v="6"/>
    <x v="0"/>
    <n v="-6"/>
    <n v="-6"/>
  </r>
  <r>
    <x v="40"/>
    <s v="NYM"/>
    <x v="172"/>
    <n v="5.63"/>
    <x v="0"/>
    <x v="5"/>
    <n v="122"/>
    <n v="1.22"/>
    <n v="-156"/>
    <n v="-0.64102564102564097"/>
    <n v="0.45045045045045046"/>
    <n v="0.609375"/>
    <n v="0.20684040274502036"/>
    <n v="0.79315959725497964"/>
    <n v="-0.2436100477054301"/>
    <n v="0.18378459725497964"/>
    <x v="0"/>
    <x v="1"/>
    <n v="15.6"/>
    <x v="1"/>
    <n v="10"/>
    <n v="9.9999999999999982"/>
  </r>
  <r>
    <x v="40"/>
    <s v="MIL"/>
    <x v="43"/>
    <n v="8.1999999999999993"/>
    <x v="1"/>
    <x v="4"/>
    <n v="114"/>
    <n v="1.1399999999999999"/>
    <n v="-146"/>
    <n v="-0.68493150684931503"/>
    <n v="0.46728971962616822"/>
    <n v="0.5934959349593496"/>
    <n v="0.43534700400986592"/>
    <n v="0.56465299599013408"/>
    <n v="-3.1942715616302297E-2"/>
    <n v="-2.8842938969215526E-2"/>
    <x v="2"/>
    <x v="1"/>
    <n v="0"/>
    <x v="2"/>
    <m/>
    <s v=""/>
  </r>
  <r>
    <x v="40"/>
    <s v="PIT"/>
    <x v="173"/>
    <n v="3.42"/>
    <x v="1"/>
    <x v="2"/>
    <n v="120"/>
    <n v="1.2"/>
    <n v="-152"/>
    <n v="-0.65789473684210531"/>
    <n v="0.45454545454545453"/>
    <n v="0.60317460317460314"/>
    <n v="0.44601007286732852"/>
    <n v="0.55398992713267148"/>
    <n v="-8.5353816781260083E-3"/>
    <n v="-4.9184676041931663E-2"/>
    <x v="2"/>
    <x v="1"/>
    <n v="0"/>
    <x v="2"/>
    <m/>
    <s v=""/>
  </r>
  <r>
    <x v="40"/>
    <s v="NYY"/>
    <x v="97"/>
    <n v="5.21"/>
    <x v="1"/>
    <x v="1"/>
    <n v="-125"/>
    <n v="-0.8"/>
    <n v="-105"/>
    <n v="-0.95238095238095233"/>
    <n v="0.55555555555555558"/>
    <n v="0.51219512195121952"/>
    <n v="0.59555068163161895"/>
    <n v="0.40444931836838111"/>
    <n v="3.999512607606337E-2"/>
    <n v="-0.10774580358283842"/>
    <x v="2"/>
    <x v="0"/>
    <n v="0"/>
    <x v="2"/>
    <m/>
    <s v=""/>
  </r>
  <r>
    <x v="40"/>
    <s v="SEA"/>
    <x v="26"/>
    <n v="5.8"/>
    <x v="1"/>
    <x v="1"/>
    <n v="-145"/>
    <n v="-0.68965517241379315"/>
    <n v="110"/>
    <n v="1.1000000000000001"/>
    <n v="0.59183673469387754"/>
    <n v="0.47619047619047616"/>
    <n v="0.68728165014331877"/>
    <n v="0.31271834985668123"/>
    <n v="9.5444915449441226E-2"/>
    <n v="-0.16347212633379493"/>
    <x v="1"/>
    <x v="0"/>
    <n v="7.25"/>
    <x v="0"/>
    <n v="-7.25"/>
    <n v="-7.25"/>
  </r>
  <r>
    <x v="40"/>
    <s v="CLE"/>
    <x v="60"/>
    <n v="5.8"/>
    <x v="1"/>
    <x v="3"/>
    <n v="104"/>
    <n v="1.04"/>
    <n v="-130"/>
    <n v="-0.76923076923076916"/>
    <n v="0.49019607843137253"/>
    <n v="0.56521739130434778"/>
    <n v="0.36160885345037985"/>
    <n v="0.63839114654962015"/>
    <n v="-0.12858722498099268"/>
    <n v="7.3173755245272365E-2"/>
    <x v="0"/>
    <x v="1"/>
    <n v="6.5"/>
    <x v="0"/>
    <n v="-6.5"/>
    <n v="-6.5"/>
  </r>
  <r>
    <x v="40"/>
    <s v="ARI"/>
    <x v="33"/>
    <n v="6.09"/>
    <x v="1"/>
    <x v="1"/>
    <n v="112"/>
    <n v="1.1200000000000001"/>
    <n v="-142"/>
    <n v="-0.70422535211267612"/>
    <n v="0.47169811320754718"/>
    <n v="0.58677685950413228"/>
    <n v="0.72680957427805382"/>
    <n v="0.27319042572194624"/>
    <n v="0.25511146107050664"/>
    <n v="-0.31358643378218604"/>
    <x v="1"/>
    <x v="1"/>
    <n v="5"/>
    <x v="1"/>
    <n v="5.6"/>
    <n v="5.6000000000000005"/>
  </r>
  <r>
    <x v="40"/>
    <s v="TB"/>
    <x v="159"/>
    <n v="4.7300000000000004"/>
    <x v="1"/>
    <x v="1"/>
    <n v="130"/>
    <n v="1.3"/>
    <n v="-175"/>
    <n v="-0.5714285714285714"/>
    <n v="0.43478260869565216"/>
    <n v="0.63636363636363635"/>
    <n v="0.51092644508679286"/>
    <n v="0.48907355491320714"/>
    <n v="7.6143836391140696E-2"/>
    <n v="-0.14729008145042921"/>
    <x v="1"/>
    <x v="0"/>
    <n v="5"/>
    <x v="0"/>
    <n v="-5"/>
    <n v="-5"/>
  </r>
  <r>
    <x v="40"/>
    <s v="TOR"/>
    <x v="59"/>
    <n v="6.67"/>
    <x v="1"/>
    <x v="5"/>
    <n v="118"/>
    <n v="1.18"/>
    <n v="-150"/>
    <n v="-0.66666666666666663"/>
    <n v="0.45871559633027525"/>
    <n v="0.6"/>
    <n v="0.35224552010137944"/>
    <n v="0.64775447989862056"/>
    <n v="-0.10647007622889582"/>
    <n v="4.7754479898620583E-2"/>
    <x v="2"/>
    <x v="1"/>
    <n v="0"/>
    <x v="2"/>
    <m/>
    <s v=""/>
  </r>
  <r>
    <x v="40"/>
    <s v="ATL"/>
    <x v="37"/>
    <n v="7.42"/>
    <x v="1"/>
    <x v="5"/>
    <n v="100"/>
    <n v="1"/>
    <n v="-135"/>
    <n v="-0.7407407407407407"/>
    <n v="0.5"/>
    <n v="0.57446808510638303"/>
    <n v="0.4636130314074256"/>
    <n v="0.5363869685925744"/>
    <n v="-3.6386968592574398E-2"/>
    <n v="-3.8081116513808633E-2"/>
    <x v="2"/>
    <x v="0"/>
    <n v="0"/>
    <x v="2"/>
    <m/>
    <s v=""/>
  </r>
  <r>
    <x v="40"/>
    <s v="MIN"/>
    <x v="132"/>
    <n v="4.28"/>
    <x v="1"/>
    <x v="2"/>
    <n v="-144"/>
    <n v="-0.69444444444444442"/>
    <n v="112"/>
    <n v="1.1200000000000001"/>
    <n v="0.5901639344262295"/>
    <n v="0.47169811320754718"/>
    <n v="0.61923923316989593"/>
    <n v="0.38076076683010401"/>
    <n v="2.9075298743666433E-2"/>
    <n v="-9.0937346377443162E-2"/>
    <x v="2"/>
    <x v="1"/>
    <n v="0"/>
    <x v="2"/>
    <m/>
    <s v=""/>
  </r>
  <r>
    <x v="40"/>
    <s v="STL"/>
    <x v="81"/>
    <n v="4.9400000000000004"/>
    <x v="1"/>
    <x v="1"/>
    <n v="-116"/>
    <n v="-0.86206896551724144"/>
    <n v="-110"/>
    <n v="-0.90909090909090906"/>
    <n v="0.53703703703703709"/>
    <n v="0.52380952380952384"/>
    <n v="0.54891627697256373"/>
    <n v="0.45108372302743627"/>
    <n v="1.1879239935526642E-2"/>
    <n v="-7.2725800782087568E-2"/>
    <x v="2"/>
    <x v="1"/>
    <n v="0"/>
    <x v="2"/>
    <m/>
    <s v=""/>
  </r>
  <r>
    <x v="40"/>
    <s v="CHC"/>
    <x v="74"/>
    <n v="4.96"/>
    <x v="1"/>
    <x v="1"/>
    <n v="120"/>
    <n v="1.2"/>
    <n v="-155"/>
    <n v="-0.64516129032258063"/>
    <n v="0.45454545454545453"/>
    <n v="0.60784313725490191"/>
    <n v="0.55246017281540882"/>
    <n v="0.44753982718459118"/>
    <n v="9.7914718269954293E-2"/>
    <n v="-0.16030331007031073"/>
    <x v="1"/>
    <x v="0"/>
    <n v="5"/>
    <x v="0"/>
    <n v="-5"/>
    <n v="-5"/>
  </r>
  <r>
    <x v="40"/>
    <s v="BAL"/>
    <x v="18"/>
    <n v="4.43"/>
    <x v="1"/>
    <x v="1"/>
    <n v="-120"/>
    <n v="-0.83333333333333337"/>
    <n v="-110"/>
    <n v="-0.90909090909090906"/>
    <n v="0.54545454545454541"/>
    <n v="0.52380952380952384"/>
    <n v="0.45456025861337523"/>
    <n v="0.54543974138662477"/>
    <n v="-9.089428684117018E-2"/>
    <n v="2.163021757710093E-2"/>
    <x v="2"/>
    <x v="0"/>
    <n v="0"/>
    <x v="2"/>
    <m/>
    <s v=""/>
  </r>
  <r>
    <x v="40"/>
    <s v="TEX"/>
    <x v="163"/>
    <n v="4.7300000000000004"/>
    <x v="1"/>
    <x v="2"/>
    <n v="-142"/>
    <n v="-0.70422535211267612"/>
    <n v="112"/>
    <n v="1.1200000000000001"/>
    <n v="0.58677685950413228"/>
    <n v="0.47169811320754718"/>
    <n v="0.69501230130270808"/>
    <n v="0.30498769869729192"/>
    <n v="0.1082354417985758"/>
    <n v="-0.16671041451025526"/>
    <x v="1"/>
    <x v="1"/>
    <n v="7.1"/>
    <x v="0"/>
    <n v="-7.1"/>
    <n v="-7.1"/>
  </r>
  <r>
    <x v="40"/>
    <s v="HOU"/>
    <x v="126"/>
    <n v="7.56"/>
    <x v="1"/>
    <x v="5"/>
    <n v="130"/>
    <n v="1.3"/>
    <n v="-175"/>
    <n v="-0.5714285714285714"/>
    <n v="0.43478260869565216"/>
    <n v="0.63636363636363635"/>
    <n v="0.48413229716208128"/>
    <n v="0.51586770283791872"/>
    <n v="4.934968846642912E-2"/>
    <n v="-0.12049593352571764"/>
    <x v="2"/>
    <x v="0"/>
    <n v="0"/>
    <x v="2"/>
    <m/>
    <s v=""/>
  </r>
  <r>
    <x v="40"/>
    <s v="BOS"/>
    <x v="118"/>
    <n v="4.87"/>
    <x v="1"/>
    <x v="2"/>
    <n v="-164"/>
    <n v="-0.6097560975609756"/>
    <n v="128"/>
    <n v="1.28"/>
    <n v="0.62121212121212122"/>
    <n v="0.43859649122807015"/>
    <n v="0.71624917897065943"/>
    <n v="0.28375082102934057"/>
    <n v="9.5037057758538213E-2"/>
    <n v="-0.15484567019872958"/>
    <x v="1"/>
    <x v="1"/>
    <n v="8.1999999999999993"/>
    <x v="1"/>
    <n v="5"/>
    <n v="4.9999999999999991"/>
  </r>
  <r>
    <x v="40"/>
    <s v="BOS "/>
    <x v="118"/>
    <n v="4.87"/>
    <x v="1"/>
    <x v="1"/>
    <n v="150"/>
    <n v="1.5"/>
    <n v="-225"/>
    <n v="-0.44444444444444442"/>
    <n v="0.4"/>
    <n v="0.69230769230769229"/>
    <n v="0.53640744704793453"/>
    <n v="0.46359255295206547"/>
    <n v="0.1364074470479345"/>
    <n v="-0.22871513935562682"/>
    <x v="1"/>
    <x v="0"/>
    <n v="5"/>
    <x v="1"/>
    <n v="7.5"/>
    <n v="7.5"/>
  </r>
  <r>
    <x v="40"/>
    <s v="KC"/>
    <x v="103"/>
    <n v="4.01"/>
    <x v="1"/>
    <x v="2"/>
    <n v="-120"/>
    <n v="-0.83333333333333337"/>
    <n v="-110"/>
    <n v="-0.90909090909090906"/>
    <n v="0.54545454545454541"/>
    <n v="0.52380952380952384"/>
    <n v="0.56848110164388199"/>
    <n v="0.43151889835611795"/>
    <n v="2.3026556189336578E-2"/>
    <n v="-9.2290625453405883E-2"/>
    <x v="2"/>
    <x v="0"/>
    <n v="0"/>
    <x v="2"/>
    <m/>
    <s v=""/>
  </r>
  <r>
    <x v="40"/>
    <s v="CWS"/>
    <x v="85"/>
    <n v="6.41"/>
    <x v="1"/>
    <x v="3"/>
    <n v="104"/>
    <n v="1.04"/>
    <n v="-132"/>
    <n v="-0.75757575757575757"/>
    <n v="0.49019607843137253"/>
    <n v="0.56896551724137934"/>
    <n v="0.45925648759011439"/>
    <n v="0.54074351240988561"/>
    <n v="-3.0939590841258136E-2"/>
    <n v="-2.822200483149373E-2"/>
    <x v="2"/>
    <x v="1"/>
    <n v="0"/>
    <x v="2"/>
    <m/>
    <s v=""/>
  </r>
  <r>
    <x v="40"/>
    <s v="OAK"/>
    <x v="104"/>
    <n v="4.17"/>
    <x v="1"/>
    <x v="2"/>
    <n v="-172"/>
    <n v="-0.58139534883720934"/>
    <n v="134"/>
    <n v="1.34"/>
    <n v="0.63235294117647056"/>
    <n v="0.42735042735042733"/>
    <n v="0.59901793690735095"/>
    <n v="0.40098206309264905"/>
    <n v="-3.3335004269119617E-2"/>
    <n v="-2.6368364257778276E-2"/>
    <x v="2"/>
    <x v="1"/>
    <n v="0"/>
    <x v="2"/>
    <m/>
    <s v=""/>
  </r>
  <r>
    <x v="40"/>
    <s v="LAA"/>
    <x v="171"/>
    <n v="4.47"/>
    <x v="1"/>
    <x v="1"/>
    <n v="-125"/>
    <n v="-0.8"/>
    <n v="-104"/>
    <n v="-0.96153846153846145"/>
    <n v="0.55555555555555558"/>
    <n v="0.50980392156862742"/>
    <n v="0.46219286377625068"/>
    <n v="0.53780713622374932"/>
    <n v="-9.3362691779304896E-2"/>
    <n v="2.80032146551219E-2"/>
    <x v="2"/>
    <x v="1"/>
    <n v="0"/>
    <x v="2"/>
    <m/>
    <s v=""/>
  </r>
  <r>
    <x v="40"/>
    <s v="SF"/>
    <x v="101"/>
    <n v="5.43"/>
    <x v="1"/>
    <x v="0"/>
    <n v="125"/>
    <n v="1.25"/>
    <n v="-170"/>
    <n v="-0.58823529411764708"/>
    <n v="0.44444444444444442"/>
    <n v="0.62962962962962965"/>
    <n v="0.45904664643165449"/>
    <n v="0.54095335356834551"/>
    <n v="1.4602201987210073E-2"/>
    <n v="-8.8676276061284143E-2"/>
    <x v="2"/>
    <x v="0"/>
    <n v="0"/>
    <x v="2"/>
    <m/>
    <s v=""/>
  </r>
  <r>
    <x v="40"/>
    <s v="LAD"/>
    <x v="53"/>
    <n v="4.71"/>
    <x v="1"/>
    <x v="1"/>
    <n v="-165"/>
    <n v="-0.60606060606060608"/>
    <n v="125"/>
    <n v="1.25"/>
    <n v="0.62264150943396224"/>
    <n v="0.44444444444444442"/>
    <n v="0.50723908404647167"/>
    <n v="0.49276091595352833"/>
    <n v="-0.11540242538749057"/>
    <n v="4.8316471509083914E-2"/>
    <x v="2"/>
    <x v="0"/>
    <n v="0"/>
    <x v="2"/>
    <m/>
    <s v=""/>
  </r>
  <r>
    <x v="40"/>
    <s v="COL"/>
    <x v="136"/>
    <n v="3.35"/>
    <x v="0"/>
    <x v="2"/>
    <n v="-130"/>
    <n v="-0.76923076923076916"/>
    <n v="100"/>
    <n v="1"/>
    <n v="0.56521739130434778"/>
    <n v="0.5"/>
    <n v="0.43068106953728158"/>
    <n v="0.56931893046271842"/>
    <n v="-0.1345363217670662"/>
    <n v="6.931893046271842E-2"/>
    <x v="0"/>
    <x v="0"/>
    <n v="5"/>
    <x v="1"/>
    <n v="5"/>
    <n v="5"/>
  </r>
  <r>
    <x v="41"/>
    <s v="TOR"/>
    <x v="23"/>
    <n v="4.51"/>
    <x v="1"/>
    <x v="0"/>
    <n v="122"/>
    <n v="1.22"/>
    <n v="-156"/>
    <n v="-0.64102564102564097"/>
    <n v="0.45045045045045046"/>
    <n v="0.609375"/>
    <n v="0.2987787760857904"/>
    <n v="0.7012212239142096"/>
    <n v="-0.15167167436466006"/>
    <n v="9.1846223914209602E-2"/>
    <x v="0"/>
    <x v="1"/>
    <n v="7.8000000000000007"/>
    <x v="1"/>
    <n v="5"/>
    <n v="5"/>
  </r>
  <r>
    <x v="41"/>
    <s v="ATL"/>
    <x v="73"/>
    <n v="6.08"/>
    <x v="1"/>
    <x v="3"/>
    <n v="-144"/>
    <n v="-0.69444444444444442"/>
    <n v="114"/>
    <n v="1.1399999999999999"/>
    <n v="0.5901639344262295"/>
    <n v="0.46728971962616822"/>
    <n v="0.40654479992204462"/>
    <n v="0.59345520007795538"/>
    <n v="-0.18361913450418488"/>
    <n v="0.12616548045178716"/>
    <x v="0"/>
    <x v="1"/>
    <n v="5"/>
    <x v="0"/>
    <n v="-5"/>
    <n v="-5"/>
  </r>
  <r>
    <x v="41"/>
    <s v="PHI"/>
    <x v="63"/>
    <n v="6.23"/>
    <x v="1"/>
    <x v="3"/>
    <n v="-130"/>
    <n v="-0.76923076923076916"/>
    <n v="105"/>
    <n v="1.05"/>
    <n v="0.56521739130434778"/>
    <n v="0.48780487804878048"/>
    <n v="0.43058733978776509"/>
    <n v="0.56941266021223491"/>
    <n v="-0.13463005151658269"/>
    <n v="8.1607782163454434E-2"/>
    <x v="0"/>
    <x v="0"/>
    <n v="5"/>
    <x v="0"/>
    <n v="-5"/>
    <n v="-5"/>
  </r>
  <r>
    <x v="41"/>
    <s v="NYY"/>
    <x v="5"/>
    <n v="8.1199999999999992"/>
    <x v="1"/>
    <x v="4"/>
    <n v="108"/>
    <n v="1.08"/>
    <n v="-136"/>
    <n v="-0.73529411764705876"/>
    <n v="0.48076923076923078"/>
    <n v="0.57627118644067798"/>
    <n v="0.42419805596805027"/>
    <n v="0.57580194403194973"/>
    <n v="-5.6571174801180513E-2"/>
    <n v="-4.6924240872825429E-4"/>
    <x v="2"/>
    <x v="1"/>
    <n v="0"/>
    <x v="2"/>
    <m/>
    <s v=""/>
  </r>
  <r>
    <x v="41"/>
    <s v="SEA"/>
    <x v="32"/>
    <n v="6.13"/>
    <x v="1"/>
    <x v="3"/>
    <n v="120"/>
    <n v="1.2"/>
    <n v="-152"/>
    <n v="-0.65789473684210531"/>
    <n v="0.45454545454545453"/>
    <n v="0.60317460317460314"/>
    <n v="0.41456853232534374"/>
    <n v="0.58543146767465626"/>
    <n v="-3.9976922220110789E-2"/>
    <n v="-1.7743135499946883E-2"/>
    <x v="2"/>
    <x v="1"/>
    <n v="0"/>
    <x v="2"/>
    <m/>
    <s v=""/>
  </r>
  <r>
    <x v="41"/>
    <s v="MIN"/>
    <x v="6"/>
    <n v="5.91"/>
    <x v="1"/>
    <x v="0"/>
    <n v="100"/>
    <n v="1"/>
    <n v="-130"/>
    <n v="-0.76923076923076916"/>
    <n v="0.5"/>
    <n v="0.56521739130434778"/>
    <n v="0.53975807266184872"/>
    <n v="0.46024192733815128"/>
    <n v="3.975807266184872E-2"/>
    <n v="-0.1049754639661965"/>
    <x v="2"/>
    <x v="0"/>
    <n v="0"/>
    <x v="2"/>
    <m/>
    <s v=""/>
  </r>
  <r>
    <x v="41"/>
    <s v="CLE"/>
    <x v="4"/>
    <n v="6.84"/>
    <x v="1"/>
    <x v="3"/>
    <n v="-140"/>
    <n v="-0.7142857142857143"/>
    <n v="105"/>
    <n v="1.05"/>
    <n v="0.58333333333333337"/>
    <n v="0.48780487804878048"/>
    <n v="0.52618676113459928"/>
    <n v="0.47381323886540072"/>
    <n v="-5.7146572198734091E-2"/>
    <n v="-1.3991639183379756E-2"/>
    <x v="2"/>
    <x v="0"/>
    <n v="0"/>
    <x v="2"/>
    <m/>
    <s v=""/>
  </r>
  <r>
    <x v="41"/>
    <s v="TEX"/>
    <x v="67"/>
    <n v="5.41"/>
    <x v="1"/>
    <x v="0"/>
    <n v="-105"/>
    <n v="-0.95238095238095233"/>
    <n v="-125"/>
    <n v="-0.8"/>
    <n v="0.51219512195121952"/>
    <n v="0.55555555555555558"/>
    <n v="0.45559546412000462"/>
    <n v="0.54440453587999538"/>
    <n v="-5.65996578312149E-2"/>
    <n v="-1.1151019675560203E-2"/>
    <x v="2"/>
    <x v="0"/>
    <n v="0"/>
    <x v="2"/>
    <m/>
    <s v=""/>
  </r>
  <r>
    <x v="41"/>
    <s v="CIN"/>
    <x v="145"/>
    <n v="5.77"/>
    <x v="1"/>
    <x v="1"/>
    <n v="-140"/>
    <n v="-0.7142857142857143"/>
    <n v="105"/>
    <n v="1.05"/>
    <n v="0.58333333333333337"/>
    <n v="0.48780487804878048"/>
    <n v="0.68297906481144688"/>
    <n v="0.31702093518855307"/>
    <n v="9.9645731478113508E-2"/>
    <n v="-0.17078394286022741"/>
    <x v="1"/>
    <x v="0"/>
    <n v="7"/>
    <x v="1"/>
    <n v="5"/>
    <n v="5"/>
  </r>
  <r>
    <x v="41"/>
    <s v="MIA"/>
    <x v="123"/>
    <n v="6.53"/>
    <x v="1"/>
    <x v="5"/>
    <n v="-112"/>
    <n v="-0.89285714285714279"/>
    <n v="-112"/>
    <n v="-0.89285714285714279"/>
    <n v="0.52830188679245282"/>
    <n v="0.52830188679245282"/>
    <n v="0.33163420148375122"/>
    <n v="0.66836579851624878"/>
    <n v="-0.1966676853087016"/>
    <n v="0.14006391172379595"/>
    <x v="0"/>
    <x v="1"/>
    <n v="5.6000000000000005"/>
    <x v="1"/>
    <n v="5"/>
    <n v="5"/>
  </r>
  <r>
    <x v="41"/>
    <s v="OAK"/>
    <x v="45"/>
    <n v="5.1100000000000003"/>
    <x v="0"/>
    <x v="1"/>
    <n v="-106"/>
    <n v="-0.94339622641509424"/>
    <n v="-122"/>
    <n v="-0.81967213114754101"/>
    <n v="0.5145631067961165"/>
    <n v="0.5495495495495496"/>
    <n v="0.57859130065668829"/>
    <n v="0.42140869934331177"/>
    <n v="6.4028193860571792E-2"/>
    <n v="-0.12814085020623783"/>
    <x v="1"/>
    <x v="1"/>
    <n v="5.3"/>
    <x v="0"/>
    <n v="-5.3"/>
    <n v="-5.3"/>
  </r>
  <r>
    <x v="41"/>
    <s v="SF"/>
    <x v="127"/>
    <n v="5.79"/>
    <x v="1"/>
    <x v="1"/>
    <n v="-135"/>
    <n v="-0.7407407407407407"/>
    <n v="100"/>
    <n v="1"/>
    <n v="0.57446808510638303"/>
    <n v="0.5"/>
    <n v="0.68585188088521076"/>
    <n v="0.31414811911478918"/>
    <n v="0.11138379577882773"/>
    <n v="-0.18585188088521082"/>
    <x v="1"/>
    <x v="0"/>
    <n v="6.75"/>
    <x v="1"/>
    <n v="5"/>
    <n v="5"/>
  </r>
  <r>
    <x v="41"/>
    <s v="LAD"/>
    <x v="116"/>
    <n v="5.6"/>
    <x v="1"/>
    <x v="0"/>
    <n v="-160"/>
    <n v="-0.625"/>
    <n v="126"/>
    <n v="1.26"/>
    <n v="0.61538461538461542"/>
    <n v="0.44247787610619471"/>
    <n v="0.48813906162449672"/>
    <n v="0.51186093837550328"/>
    <n v="-0.1272455537601187"/>
    <n v="6.9383062269308571E-2"/>
    <x v="0"/>
    <x v="1"/>
    <n v="5"/>
    <x v="0"/>
    <n v="-5"/>
    <n v="-5"/>
  </r>
  <r>
    <x v="41"/>
    <s v="SD"/>
    <x v="128"/>
    <n v="7.61"/>
    <x v="1"/>
    <x v="3"/>
    <n v="-108"/>
    <n v="-0.92592592592592582"/>
    <n v="-118"/>
    <n v="-0.84745762711864414"/>
    <n v="0.51923076923076927"/>
    <n v="0.54128440366972475"/>
    <n v="0.63671693144051833"/>
    <n v="0.36328306855948161"/>
    <n v="0.11748616220974906"/>
    <n v="-0.17800133511024313"/>
    <x v="1"/>
    <x v="1"/>
    <n v="5.4"/>
    <x v="1"/>
    <n v="5"/>
    <n v="5"/>
  </r>
  <r>
    <x v="41"/>
    <s v="COL"/>
    <x v="61"/>
    <n v="4.1500000000000004"/>
    <x v="1"/>
    <x v="2"/>
    <n v="-108"/>
    <n v="-0.92592592592592582"/>
    <n v="-118"/>
    <n v="-0.84745762711864414"/>
    <n v="0.51923076923076927"/>
    <n v="0.54128440366972475"/>
    <n v="0.59527258180143172"/>
    <n v="0.40472741819856833"/>
    <n v="7.6041812570662448E-2"/>
    <n v="-0.13655698547115641"/>
    <x v="1"/>
    <x v="1"/>
    <n v="5.4"/>
    <x v="1"/>
    <n v="5"/>
    <n v="5"/>
  </r>
  <r>
    <x v="42"/>
    <s v="MIL"/>
    <x v="146"/>
    <n v="7.19"/>
    <x v="1"/>
    <x v="5"/>
    <n v="125"/>
    <n v="1.25"/>
    <n v="-165"/>
    <n v="-0.60606060606060608"/>
    <n v="0.44444444444444442"/>
    <n v="0.62264150943396224"/>
    <n v="0.42957270225970212"/>
    <n v="0.57042729774029788"/>
    <n v="-1.4871742184742298E-2"/>
    <n v="-5.2214211693664359E-2"/>
    <x v="2"/>
    <x v="0"/>
    <n v="0"/>
    <x v="2"/>
    <m/>
    <s v=""/>
  </r>
  <r>
    <x v="42"/>
    <s v="PIT"/>
    <x v="78"/>
    <n v="3.78"/>
    <x v="1"/>
    <x v="2"/>
    <n v="-108"/>
    <n v="-0.92592592592592582"/>
    <n v="-118"/>
    <n v="-0.84745762711864414"/>
    <n v="0.51923076923076927"/>
    <n v="0.54128440366972475"/>
    <n v="0.52241482408917828"/>
    <n v="0.47758517591082172"/>
    <n v="3.1840548584090023E-3"/>
    <n v="-6.3699227758903021E-2"/>
    <x v="2"/>
    <x v="1"/>
    <n v="0"/>
    <x v="2"/>
    <m/>
    <s v=""/>
  </r>
  <r>
    <x v="42"/>
    <s v="CHC"/>
    <x v="168"/>
    <n v="4.5199999999999996"/>
    <x v="1"/>
    <x v="1"/>
    <n v="116"/>
    <n v="1.1599999999999999"/>
    <n v="-148"/>
    <n v="-0.67567567567567566"/>
    <n v="0.46296296296296297"/>
    <n v="0.59677419354838712"/>
    <n v="0.47168831141557965"/>
    <n v="0.52831168858442035"/>
    <n v="8.725348452616688E-3"/>
    <n v="-6.8462504963966775E-2"/>
    <x v="2"/>
    <x v="1"/>
    <n v="0"/>
    <x v="2"/>
    <m/>
    <s v=""/>
  </r>
  <r>
    <x v="42"/>
    <s v="STL"/>
    <x v="11"/>
    <n v="4.9800000000000004"/>
    <x v="1"/>
    <x v="1"/>
    <n v="-126"/>
    <n v="-0.79365079365079361"/>
    <n v="-102"/>
    <n v="-0.98039215686274506"/>
    <n v="0.55752212389380529"/>
    <n v="0.50495049504950495"/>
    <n v="0.5559903770974568"/>
    <n v="0.4440096229025432"/>
    <n v="-1.5317467963484876E-3"/>
    <n v="-6.0940872146961755E-2"/>
    <x v="2"/>
    <x v="1"/>
    <n v="0"/>
    <x v="2"/>
    <m/>
    <s v=""/>
  </r>
  <r>
    <x v="42"/>
    <s v="LAD"/>
    <x v="92"/>
    <n v="5.71"/>
    <x v="1"/>
    <x v="3"/>
    <n v="116"/>
    <n v="1.1599999999999999"/>
    <n v="-148"/>
    <n v="-0.67567567567567566"/>
    <n v="0.46296296296296297"/>
    <n v="0.59677419354838712"/>
    <n v="0.34722779173305862"/>
    <n v="0.65277220826694138"/>
    <n v="-0.11573517122990434"/>
    <n v="5.5998014718554256E-2"/>
    <x v="0"/>
    <x v="1"/>
    <n v="7.4"/>
    <x v="1"/>
    <n v="5"/>
    <n v="5"/>
  </r>
  <r>
    <x v="42"/>
    <s v="OAK"/>
    <x v="55"/>
    <n v="4.09"/>
    <x v="1"/>
    <x v="1"/>
    <n v="-110"/>
    <n v="-0.90909090909090906"/>
    <n v="-120"/>
    <n v="-0.83333333333333337"/>
    <n v="0.52380952380952384"/>
    <n v="0.54545454545454541"/>
    <n v="0.38874021151682903"/>
    <n v="0.61125978848317097"/>
    <n v="-0.13506931229269481"/>
    <n v="6.580524302862556E-2"/>
    <x v="0"/>
    <x v="0"/>
    <n v="6"/>
    <x v="1"/>
    <n v="5"/>
    <n v="5"/>
  </r>
  <r>
    <x v="42"/>
    <s v="SD"/>
    <x v="57"/>
    <n v="7.03"/>
    <x v="1"/>
    <x v="3"/>
    <n v="105"/>
    <n v="1.05"/>
    <n v="-135"/>
    <n v="-0.7407407407407407"/>
    <n v="0.48780487804878048"/>
    <n v="0.57446808510638303"/>
    <n v="0.55474938079679981"/>
    <n v="0.44525061920320014"/>
    <n v="6.694450274801933E-2"/>
    <n v="-0.12921746590318289"/>
    <x v="1"/>
    <x v="0"/>
    <n v="5"/>
    <x v="0"/>
    <n v="-5"/>
    <n v="-5"/>
  </r>
  <r>
    <x v="42"/>
    <s v="COL"/>
    <x v="88"/>
    <n v="3.98"/>
    <x v="1"/>
    <x v="1"/>
    <n v="124"/>
    <n v="1.24"/>
    <n v="-158"/>
    <n v="-0.63291139240506322"/>
    <n v="0.44642857142857145"/>
    <n v="0.61240310077519378"/>
    <n v="0.36725579380844842"/>
    <n v="0.63274420619155158"/>
    <n v="-7.9172777620123036E-2"/>
    <n v="2.0341105416357808E-2"/>
    <x v="2"/>
    <x v="1"/>
    <n v="0"/>
    <x v="2"/>
    <m/>
    <s v=""/>
  </r>
  <r>
    <x v="42"/>
    <s v="PHI"/>
    <x v="28"/>
    <n v="4.55"/>
    <x v="1"/>
    <x v="1"/>
    <n v="-120"/>
    <n v="-0.83333333333333337"/>
    <n v="-115"/>
    <n v="-0.86956521739130443"/>
    <n v="0.54545454545454541"/>
    <n v="0.53488372093023251"/>
    <n v="0.47735971772843389"/>
    <n v="0.52264028227156611"/>
    <n v="-6.8094827726111529E-2"/>
    <n v="-1.2243438658666395E-2"/>
    <x v="2"/>
    <x v="0"/>
    <n v="0"/>
    <x v="2"/>
    <m/>
    <s v=""/>
  </r>
  <r>
    <x v="42"/>
    <s v="WSH"/>
    <x v="160"/>
    <n v="3.54"/>
    <x v="1"/>
    <x v="2"/>
    <n v="-112"/>
    <n v="-0.89285714285714279"/>
    <n v="-112"/>
    <n v="-0.89285714285714279"/>
    <n v="0.52830188679245282"/>
    <n v="0.52830188679245282"/>
    <n v="0.47197357851387145"/>
    <n v="0.52802642148612855"/>
    <n v="-5.6328308278581374E-2"/>
    <n v="-2.7546530632427402E-4"/>
    <x v="2"/>
    <x v="1"/>
    <n v="0"/>
    <x v="2"/>
    <m/>
    <s v=""/>
  </r>
  <r>
    <x v="42"/>
    <s v="DET"/>
    <x v="134"/>
    <n v="3.68"/>
    <x v="1"/>
    <x v="2"/>
    <n v="115"/>
    <n v="1.1499999999999999"/>
    <n v="-155"/>
    <n v="-0.64516129032258063"/>
    <n v="0.46511627906976744"/>
    <n v="0.60784313725490191"/>
    <n v="0.50166450706291654"/>
    <n v="0.49833549293708346"/>
    <n v="3.6548227993149107E-2"/>
    <n v="-0.10950764431781845"/>
    <x v="2"/>
    <x v="0"/>
    <n v="0"/>
    <x v="2"/>
    <m/>
    <s v=""/>
  </r>
  <r>
    <x v="42"/>
    <s v="TB"/>
    <x v="100"/>
    <n v="5.76"/>
    <x v="1"/>
    <x v="1"/>
    <n v="-140"/>
    <n v="-0.7142857142857143"/>
    <n v="110"/>
    <n v="1.1000000000000001"/>
    <n v="0.58333333333333337"/>
    <n v="0.47619047619047616"/>
    <n v="0.68153602514742828"/>
    <n v="0.31846397485257172"/>
    <n v="9.8202691814094911E-2"/>
    <n v="-0.15772650133790445"/>
    <x v="1"/>
    <x v="0"/>
    <n v="7"/>
    <x v="1"/>
    <n v="5"/>
    <n v="5"/>
  </r>
  <r>
    <x v="42"/>
    <s v="NYM"/>
    <x v="138"/>
    <n v="5.54"/>
    <x v="1"/>
    <x v="0"/>
    <n v="-110"/>
    <n v="-0.90909090909090906"/>
    <n v="-120"/>
    <n v="-0.83333333333333337"/>
    <n v="0.52380952380952384"/>
    <n v="0.54545454545454541"/>
    <n v="0.47792459016145106"/>
    <n v="0.52207540983854894"/>
    <n v="-4.5884933648072779E-2"/>
    <n v="-2.3379135615996471E-2"/>
    <x v="2"/>
    <x v="0"/>
    <n v="0"/>
    <x v="2"/>
    <m/>
    <s v=""/>
  </r>
  <r>
    <x v="42"/>
    <s v="ATL"/>
    <x v="96"/>
    <n v="5.0599999999999996"/>
    <x v="1"/>
    <x v="1"/>
    <n v="-106"/>
    <n v="-0.94339622641509424"/>
    <n v="-122"/>
    <n v="-0.81967213114754101"/>
    <n v="0.5145631067961165"/>
    <n v="0.5495495495495496"/>
    <n v="0.56997084519386432"/>
    <n v="0.43002915480613563"/>
    <n v="5.5407738397747819E-2"/>
    <n v="-0.11952039474341397"/>
    <x v="1"/>
    <x v="1"/>
    <n v="5.3"/>
    <x v="0"/>
    <n v="-5.3"/>
    <n v="-5.3"/>
  </r>
  <r>
    <x v="42"/>
    <s v="HOU"/>
    <x v="108"/>
    <n v="6.68"/>
    <x v="1"/>
    <x v="0"/>
    <n v="-128"/>
    <n v="-0.78125"/>
    <n v="102"/>
    <n v="1.02"/>
    <n v="0.56140350877192979"/>
    <n v="0.49504950495049505"/>
    <n v="0.65657372381909596"/>
    <n v="0.34342627618090404"/>
    <n v="9.5170215047166162E-2"/>
    <n v="-0.151623228769591"/>
    <x v="1"/>
    <x v="1"/>
    <n v="6.4"/>
    <x v="0"/>
    <n v="-6.4"/>
    <n v="-6.4"/>
  </r>
  <r>
    <x v="42"/>
    <s v="CLE"/>
    <x v="91"/>
    <n v="4.43"/>
    <x v="1"/>
    <x v="2"/>
    <n v="-170"/>
    <n v="-0.58823529411764708"/>
    <n v="125"/>
    <n v="1.25"/>
    <n v="0.62962962962962965"/>
    <n v="0.44444444444444442"/>
    <n v="0.6457563934001016"/>
    <n v="0.35424360659989845"/>
    <n v="1.6126763770471952E-2"/>
    <n v="-9.0200837844545967E-2"/>
    <x v="2"/>
    <x v="0"/>
    <n v="0"/>
    <x v="2"/>
    <m/>
    <s v=""/>
  </r>
  <r>
    <x v="42"/>
    <s v="TOR"/>
    <x v="98"/>
    <n v="5.85"/>
    <x v="1"/>
    <x v="0"/>
    <n v="-124"/>
    <n v="-0.80645161290322587"/>
    <n v="-102"/>
    <n v="-0.98039215686274506"/>
    <n v="0.5535714285714286"/>
    <n v="0.50495049504950495"/>
    <n v="0.52993613622475477"/>
    <n v="0.47006386377524523"/>
    <n v="-2.3635292346673831E-2"/>
    <n v="-3.4886631274259727E-2"/>
    <x v="2"/>
    <x v="1"/>
    <n v="0"/>
    <x v="2"/>
    <m/>
    <s v=""/>
  </r>
  <r>
    <x v="42"/>
    <s v="MIN"/>
    <x v="35"/>
    <n v="5.03"/>
    <x v="1"/>
    <x v="1"/>
    <n v="120"/>
    <n v="1.2"/>
    <n v="-160"/>
    <n v="-0.625"/>
    <n v="0.45454545454545453"/>
    <n v="0.61538461538461542"/>
    <n v="0.56475485011053694"/>
    <n v="0.43524514988946306"/>
    <n v="0.11020939556508241"/>
    <n v="-0.18013946549515236"/>
    <x v="1"/>
    <x v="0"/>
    <n v="5"/>
    <x v="1"/>
    <n v="6"/>
    <n v="6"/>
  </r>
  <r>
    <x v="42"/>
    <s v="STL"/>
    <x v="102"/>
    <n v="5.0999999999999996"/>
    <x v="1"/>
    <x v="1"/>
    <n v="100"/>
    <n v="1"/>
    <n v="-135"/>
    <n v="-0.7407407407407407"/>
    <n v="0.5"/>
    <n v="0.57446808510638303"/>
    <n v="0.5768745855814007"/>
    <n v="0.4231254144185993"/>
    <n v="7.6874585581400701E-2"/>
    <n v="-0.15134267068778373"/>
    <x v="1"/>
    <x v="0"/>
    <n v="5"/>
    <x v="1"/>
    <n v="5"/>
    <n v="5"/>
  </r>
  <r>
    <x v="42"/>
    <s v="CWS"/>
    <x v="107"/>
    <n v="5.05"/>
    <x v="0"/>
    <x v="1"/>
    <n v="106"/>
    <n v="1.06"/>
    <n v="-136"/>
    <n v="-0.73529411764705876"/>
    <n v="0.4854368932038835"/>
    <n v="0.57627118644067798"/>
    <n v="0.56823578483496207"/>
    <n v="0.43176421516503793"/>
    <n v="8.2798891631078564E-2"/>
    <n v="-0.14450697127564005"/>
    <x v="1"/>
    <x v="1"/>
    <n v="5"/>
    <x v="0"/>
    <n v="-5"/>
    <n v="-5"/>
  </r>
  <r>
    <x v="42"/>
    <s v="KC"/>
    <x v="7"/>
    <n v="4.66"/>
    <x v="1"/>
    <x v="2"/>
    <n v="-155"/>
    <n v="-0.64516129032258063"/>
    <n v="120"/>
    <n v="1.2"/>
    <n v="0.60784313725490191"/>
    <n v="0.45454545454545453"/>
    <n v="0.68397556985161145"/>
    <n v="0.31602443014838849"/>
    <n v="7.6132432596709543E-2"/>
    <n v="-0.13852102439706604"/>
    <x v="1"/>
    <x v="0"/>
    <n v="7.75"/>
    <x v="1"/>
    <n v="5"/>
    <n v="5"/>
  </r>
  <r>
    <x v="42"/>
    <s v="BOS"/>
    <x v="3"/>
    <n v="5.54"/>
    <x v="1"/>
    <x v="1"/>
    <n v="-155"/>
    <n v="-0.64516129032258063"/>
    <n v="115"/>
    <n v="1.1499999999999999"/>
    <n v="0.60784313725490191"/>
    <n v="0.46511627906976744"/>
    <n v="0.64868065898813321"/>
    <n v="0.35131934101186679"/>
    <n v="4.0837521733231297E-2"/>
    <n v="-0.11379693805790064"/>
    <x v="2"/>
    <x v="0"/>
    <n v="0"/>
    <x v="2"/>
    <m/>
    <s v=""/>
  </r>
  <r>
    <x v="43"/>
    <s v="COL"/>
    <x v="119"/>
    <n v="5.16"/>
    <x v="1"/>
    <x v="0"/>
    <n v="110"/>
    <n v="1.1000000000000001"/>
    <n v="-145"/>
    <n v="-0.68965517241379315"/>
    <n v="0.47619047619047616"/>
    <n v="0.59183673469387754"/>
    <n v="0.41209056104628428"/>
    <n v="0.58790943895371572"/>
    <n v="-6.4099915144191888E-2"/>
    <n v="-3.927295740161818E-3"/>
    <x v="2"/>
    <x v="0"/>
    <n v="0"/>
    <x v="2"/>
    <m/>
    <s v=""/>
  </r>
  <r>
    <x v="43"/>
    <s v="ARI"/>
    <x v="90"/>
    <n v="5"/>
    <x v="1"/>
    <x v="2"/>
    <n v="-160"/>
    <n v="-0.625"/>
    <n v="120"/>
    <n v="1.2"/>
    <n v="0.61538461538461542"/>
    <n v="0.45454545454545453"/>
    <n v="0.73497408470263825"/>
    <n v="0.26502591529736169"/>
    <n v="0.11958946931802283"/>
    <n v="-0.18951953924809284"/>
    <x v="1"/>
    <x v="0"/>
    <n v="8"/>
    <x v="0"/>
    <n v="-8"/>
    <n v="-8"/>
  </r>
  <r>
    <x v="43"/>
    <s v="ARI"/>
    <x v="90"/>
    <n v="5"/>
    <x v="1"/>
    <x v="1"/>
    <n v="124"/>
    <n v="1.24"/>
    <n v="-158"/>
    <n v="-0.63291139240506322"/>
    <n v="0.44642857142857145"/>
    <n v="0.61240310077519378"/>
    <n v="0.55950671493478765"/>
    <n v="0.44049328506521235"/>
    <n v="0.1130781435062162"/>
    <n v="-0.17190981570998143"/>
    <x v="1"/>
    <x v="1"/>
    <n v="5"/>
    <x v="0"/>
    <n v="-5"/>
    <n v="-5"/>
  </r>
  <r>
    <x v="43"/>
    <s v="LAA"/>
    <x v="122"/>
    <n v="5.74"/>
    <x v="1"/>
    <x v="1"/>
    <n v="-150"/>
    <n v="-0.66666666666666663"/>
    <n v="115"/>
    <n v="1.1499999999999999"/>
    <n v="0.6"/>
    <n v="0.46511627906976744"/>
    <n v="0.67863670177520574"/>
    <n v="0.32136329822479426"/>
    <n v="7.8636701775205764E-2"/>
    <n v="-0.14375298084497318"/>
    <x v="1"/>
    <x v="0"/>
    <n v="7.5"/>
    <x v="1"/>
    <n v="5"/>
    <n v="5"/>
  </r>
  <r>
    <x v="43"/>
    <s v="SEA"/>
    <x v="94"/>
    <n v="7.67"/>
    <x v="1"/>
    <x v="4"/>
    <n v="114"/>
    <n v="1.1399999999999999"/>
    <n v="-146"/>
    <n v="-0.68493150684931503"/>
    <n v="0.46728971962616822"/>
    <n v="0.5934959349593496"/>
    <n v="0.36149559683272281"/>
    <n v="0.63850440316727719"/>
    <n v="-0.10579412279344541"/>
    <n v="4.5008468207927588E-2"/>
    <x v="2"/>
    <x v="1"/>
    <n v="0"/>
    <x v="2"/>
    <m/>
    <s v=""/>
  </r>
  <r>
    <x v="43"/>
    <s v="SD"/>
    <x v="10"/>
    <n v="5.31"/>
    <x v="1"/>
    <x v="1"/>
    <n v="-145"/>
    <n v="-0.68965517241379315"/>
    <n v="110"/>
    <n v="1.1000000000000001"/>
    <n v="0.59183673469387754"/>
    <n v="0.47619047619047616"/>
    <n v="0.61212085225228585"/>
    <n v="0.3878791477477142"/>
    <n v="2.028411755840831E-2"/>
    <n v="-8.831132844276196E-2"/>
    <x v="2"/>
    <x v="0"/>
    <n v="0"/>
    <x v="2"/>
    <m/>
    <s v=""/>
  </r>
  <r>
    <x v="43"/>
    <s v="LAD"/>
    <x v="15"/>
    <n v="5.43"/>
    <x v="1"/>
    <x v="1"/>
    <n v="-140"/>
    <n v="-0.7142857142857143"/>
    <n v="105"/>
    <n v="1.05"/>
    <n v="0.58333333333333337"/>
    <n v="0.48780487804878048"/>
    <n v="0.63147110270957818"/>
    <n v="0.36852889729042182"/>
    <n v="4.813776937624481E-2"/>
    <n v="-0.11927598075835866"/>
    <x v="2"/>
    <x v="1"/>
    <n v="0"/>
    <x v="2"/>
    <m/>
    <s v=""/>
  </r>
  <r>
    <x v="44"/>
    <s v="NYM"/>
    <x v="44"/>
    <n v="4.26"/>
    <x v="1"/>
    <x v="0"/>
    <n v="1.4"/>
    <n v="1.3999999999999999E-2"/>
    <n v="-132"/>
    <n v="-0.75757575757575757"/>
    <n v="0.98619329388560151"/>
    <n v="0.56896551724137934"/>
    <n v="0.2567106025597965"/>
    <n v="0.7432893974402035"/>
    <n v="-0.72948269132580501"/>
    <n v="0.17432388019882417"/>
    <x v="0"/>
    <x v="1"/>
    <n v="6.6"/>
    <x v="1"/>
    <n v="5"/>
    <n v="5"/>
  </r>
  <r>
    <x v="44"/>
    <s v="ATL"/>
    <x v="150"/>
    <n v="4.6900000000000004"/>
    <x v="1"/>
    <x v="2"/>
    <n v="100"/>
    <n v="1"/>
    <n v="-130"/>
    <n v="-0.76923076923076916"/>
    <n v="0.5"/>
    <n v="0.56521739130434778"/>
    <n v="0.68873974810280769"/>
    <n v="0.31126025189719225"/>
    <n v="0.18873974810280769"/>
    <n v="-0.25395713940715553"/>
    <x v="1"/>
    <x v="0"/>
    <n v="5"/>
    <x v="1"/>
    <n v="5"/>
    <n v="5"/>
  </r>
  <r>
    <x v="44"/>
    <s v="CHC"/>
    <x v="174"/>
    <n v="4.79"/>
    <x v="1"/>
    <x v="1"/>
    <n v="-154"/>
    <n v="-0.64935064935064934"/>
    <n v="120"/>
    <n v="1.2"/>
    <n v="0.60629921259842523"/>
    <n v="0.45454545454545453"/>
    <n v="0.52191944553216074"/>
    <n v="0.47808055446783926"/>
    <n v="-8.4379767066264488E-2"/>
    <n v="2.3535099922384728E-2"/>
    <x v="2"/>
    <x v="1"/>
    <n v="0"/>
    <x v="2"/>
    <m/>
    <s v=""/>
  </r>
  <r>
    <x v="44"/>
    <s v="MIA"/>
    <x v="139"/>
    <n v="5.56"/>
    <x v="1"/>
    <x v="0"/>
    <n v="-108"/>
    <n v="-0.92592592592592582"/>
    <n v="-118"/>
    <n v="-0.84745762711864414"/>
    <n v="0.51923076923076927"/>
    <n v="0.54128440366972475"/>
    <n v="0.48133634791191404"/>
    <n v="0.51866365208808596"/>
    <n v="-3.7894421318855231E-2"/>
    <n v="-2.2620751581638787E-2"/>
    <x v="2"/>
    <x v="1"/>
    <n v="0"/>
    <x v="2"/>
    <m/>
    <s v=""/>
  </r>
  <r>
    <x v="44"/>
    <s v="SEA"/>
    <x v="70"/>
    <n v="4.6100000000000003"/>
    <x v="1"/>
    <x v="3"/>
    <n v="118"/>
    <n v="1.18"/>
    <n v="-150"/>
    <n v="-0.66666666666666663"/>
    <n v="0.45871559633027525"/>
    <n v="0.6"/>
    <n v="0.18329565266719117"/>
    <n v="0.81670434733280883"/>
    <n v="-0.27541994366308409"/>
    <n v="0.21670434733280886"/>
    <x v="0"/>
    <x v="1"/>
    <n v="7.5"/>
    <x v="0"/>
    <n v="-7.5"/>
    <n v="-7.5"/>
  </r>
  <r>
    <x v="44"/>
    <s v="PIT"/>
    <x v="1"/>
    <n v="5.27"/>
    <x v="1"/>
    <x v="1"/>
    <n v="-102"/>
    <n v="-0.98039215686274506"/>
    <n v="-124"/>
    <n v="-0.80645161290322587"/>
    <n v="0.50495049504950495"/>
    <n v="0.5535714285714286"/>
    <n v="0.60554046864701072"/>
    <n v="0.39445953135298922"/>
    <n v="0.10058997359750577"/>
    <n v="-0.15911189721843938"/>
    <x v="1"/>
    <x v="1"/>
    <n v="5.0999999999999996"/>
    <x v="1"/>
    <n v="5"/>
    <n v="4.9999999999999991"/>
  </r>
  <r>
    <x v="44"/>
    <s v="WSH"/>
    <x v="64"/>
    <n v="4.84"/>
    <x v="1"/>
    <x v="1"/>
    <n v="105"/>
    <n v="1.05"/>
    <n v="-135"/>
    <n v="-0.7407407407407407"/>
    <n v="0.48780487804878048"/>
    <n v="0.57446808510638303"/>
    <n v="0.53099784918712889"/>
    <n v="0.46900215081287111"/>
    <n v="4.3192971138348413E-2"/>
    <n v="-0.10546593429351192"/>
    <x v="2"/>
    <x v="0"/>
    <n v="0"/>
    <x v="2"/>
    <m/>
    <s v=""/>
  </r>
  <r>
    <x v="44"/>
    <s v="TB"/>
    <x v="40"/>
    <n v="7.31"/>
    <x v="1"/>
    <x v="3"/>
    <n v="-152"/>
    <n v="-0.65789473684210531"/>
    <n v="120"/>
    <n v="1.2"/>
    <n v="0.60317460317460314"/>
    <n v="0.45454545454545453"/>
    <n v="0.59538633944938968"/>
    <n v="0.40461366055061038"/>
    <n v="-7.7882637252134623E-3"/>
    <n v="-4.9931793994844154E-2"/>
    <x v="2"/>
    <x v="1"/>
    <n v="0"/>
    <x v="2"/>
    <m/>
    <s v=""/>
  </r>
  <r>
    <x v="44"/>
    <s v="CLE"/>
    <x v="115"/>
    <n v="4.16"/>
    <x v="1"/>
    <x v="2"/>
    <n v="105"/>
    <n v="1.05"/>
    <n v="-140"/>
    <n v="-0.7142857142857143"/>
    <n v="0.48780487804878048"/>
    <n v="0.58333333333333337"/>
    <n v="0.59714787028708982"/>
    <n v="0.40285212971291023"/>
    <n v="0.10934299223830934"/>
    <n v="-0.18048120362042314"/>
    <x v="1"/>
    <x v="0"/>
    <n v="5"/>
    <x v="1"/>
    <n v="5.25"/>
    <n v="5.25"/>
  </r>
  <r>
    <x v="44"/>
    <s v="HOU"/>
    <x v="31"/>
    <n v="6.02"/>
    <x v="1"/>
    <x v="1"/>
    <n v="-115"/>
    <n v="-0.86956521739130443"/>
    <n v="-115"/>
    <n v="-0.86956521739130443"/>
    <n v="0.53488372093023251"/>
    <n v="0.53488372093023251"/>
    <n v="0.71761162862515226"/>
    <n v="0.28238837137484774"/>
    <n v="0.18272790769491976"/>
    <n v="-0.25249534955538477"/>
    <x v="1"/>
    <x v="0"/>
    <n v="5.75"/>
    <x v="1"/>
    <n v="5"/>
    <n v="5.0000000000000009"/>
  </r>
  <r>
    <x v="44"/>
    <s v="TEX"/>
    <x v="24"/>
    <n v="5.37"/>
    <x v="1"/>
    <x v="1"/>
    <n v="110"/>
    <n v="1.1000000000000001"/>
    <n v="-145"/>
    <n v="-0.68965517241379315"/>
    <n v="0.47619047619047616"/>
    <n v="0.59183673469387754"/>
    <n v="0.6218700182967416"/>
    <n v="0.3781299817032584"/>
    <n v="0.14567954210626544"/>
    <n v="-0.21370675299061914"/>
    <x v="1"/>
    <x v="0"/>
    <n v="5"/>
    <x v="1"/>
    <n v="5.5"/>
    <n v="5.5"/>
  </r>
  <r>
    <x v="44"/>
    <s v="CWS"/>
    <x v="125"/>
    <n v="5.3"/>
    <x v="1"/>
    <x v="0"/>
    <n v="-108"/>
    <n v="-0.92592592592592582"/>
    <n v="-118"/>
    <n v="-0.84745762711864414"/>
    <n v="0.51923076923076927"/>
    <n v="0.54128440366972475"/>
    <n v="0.43652660771192842"/>
    <n v="0.56347339228807158"/>
    <n v="-8.2704161518840857E-2"/>
    <n v="2.2188988618346839E-2"/>
    <x v="2"/>
    <x v="1"/>
    <n v="0"/>
    <x v="2"/>
    <m/>
    <s v=""/>
  </r>
  <r>
    <x v="44"/>
    <s v="SF"/>
    <x v="77"/>
    <n v="7.63"/>
    <x v="1"/>
    <x v="4"/>
    <n v="102"/>
    <n v="1.02"/>
    <n v="-130"/>
    <n v="-0.76923076923076916"/>
    <n v="0.49504950495049505"/>
    <n v="0.56521739130434778"/>
    <n v="0.35595604965612693"/>
    <n v="0.64404395034387307"/>
    <n v="-0.13909345529436812"/>
    <n v="7.882655903952529E-2"/>
    <x v="0"/>
    <x v="1"/>
    <n v="6.5"/>
    <x v="1"/>
    <n v="5"/>
    <n v="5"/>
  </r>
  <r>
    <x v="44"/>
    <s v="MIN"/>
    <x v="121"/>
    <n v="4.17"/>
    <x v="1"/>
    <x v="2"/>
    <n v="-140"/>
    <n v="-0.7142857142857143"/>
    <n v="105"/>
    <n v="1.05"/>
    <n v="0.58333333333333337"/>
    <n v="0.48780487804878048"/>
    <n v="0.59901793690735095"/>
    <n v="0.40098206309264905"/>
    <n v="1.5684603574017575E-2"/>
    <n v="-8.6822814956131422E-2"/>
    <x v="2"/>
    <x v="0"/>
    <n v="0"/>
    <x v="2"/>
    <m/>
    <s v=""/>
  </r>
  <r>
    <x v="44"/>
    <s v="TOR"/>
    <x v="154"/>
    <n v="3.93"/>
    <x v="1"/>
    <x v="2"/>
    <n v="-146"/>
    <n v="-0.68493150684931503"/>
    <n v="116"/>
    <n v="1.1599999999999999"/>
    <n v="0.5934959349593496"/>
    <n v="0.46296296296296297"/>
    <n v="0.55273597957525022"/>
    <n v="0.44726402042474978"/>
    <n v="-4.0759955384099378E-2"/>
    <n v="-1.569894253821319E-2"/>
    <x v="2"/>
    <x v="1"/>
    <n v="0"/>
    <x v="2"/>
    <m/>
    <s v=""/>
  </r>
  <r>
    <x v="44"/>
    <s v="BOS"/>
    <x v="167"/>
    <n v="5.29"/>
    <x v="1"/>
    <x v="0"/>
    <n v="100"/>
    <n v="1"/>
    <n v="-130"/>
    <n v="-0.76923076923076916"/>
    <n v="0.5"/>
    <n v="0.56521739130434778"/>
    <n v="0.43478656873180221"/>
    <n v="0.56521343126819779"/>
    <n v="-6.5213431268197786E-2"/>
    <n v="-3.9600361499969594E-6"/>
    <x v="2"/>
    <x v="0"/>
    <n v="0"/>
    <x v="2"/>
    <m/>
    <s v=""/>
  </r>
  <r>
    <x v="44"/>
    <s v="KC"/>
    <x v="140"/>
    <n v="4.55"/>
    <x v="1"/>
    <x v="1"/>
    <n v="-116"/>
    <n v="-0.86206896551724144"/>
    <n v="-110"/>
    <n v="-0.90909090909090906"/>
    <n v="0.53703703703703709"/>
    <n v="0.52380952380952384"/>
    <n v="0.47735971772843389"/>
    <n v="0.52264028227156611"/>
    <n v="-5.9677319308603205E-2"/>
    <n v="-1.1692415379577215E-3"/>
    <x v="2"/>
    <x v="1"/>
    <n v="0"/>
    <x v="2"/>
    <m/>
    <s v=""/>
  </r>
  <r>
    <x v="44"/>
    <s v="ATL"/>
    <x v="0"/>
    <n v="5.36"/>
    <x v="1"/>
    <x v="1"/>
    <n v="-158"/>
    <n v="-0.63291139240506322"/>
    <n v="124"/>
    <n v="1.24"/>
    <n v="0.61240310077519378"/>
    <n v="0.44642857142857145"/>
    <n v="0.62025537113410745"/>
    <n v="0.3797446288658925"/>
    <n v="7.8522703589136711E-3"/>
    <n v="-6.6683942562678955E-2"/>
    <x v="2"/>
    <x v="1"/>
    <n v="0"/>
    <x v="2"/>
    <m/>
    <s v=""/>
  </r>
  <r>
    <x v="44"/>
    <s v="NYM"/>
    <x v="151"/>
    <n v="7.32"/>
    <x v="1"/>
    <x v="4"/>
    <n v="114"/>
    <n v="1.1399999999999999"/>
    <n v="-144"/>
    <n v="-0.69444444444444442"/>
    <n v="0.46728971962616822"/>
    <n v="0.5901639344262295"/>
    <n v="0.31348048743825307"/>
    <n v="0.68651951256174693"/>
    <n v="-0.15380923218791515"/>
    <n v="9.6355578135517428E-2"/>
    <x v="0"/>
    <x v="1"/>
    <n v="7.2"/>
    <x v="0"/>
    <n v="-7.2"/>
    <n v="-7.2"/>
  </r>
  <r>
    <x v="44"/>
    <s v="MIL"/>
    <x v="65"/>
    <n v="6.06"/>
    <x v="1"/>
    <x v="0"/>
    <n v="-170"/>
    <n v="-0.58823529411764708"/>
    <n v="135"/>
    <n v="1.35"/>
    <n v="0.62962962962962965"/>
    <n v="0.42553191489361702"/>
    <n v="0.56390892728089881"/>
    <n v="0.43609107271910119"/>
    <n v="-6.5720702348730842E-2"/>
    <n v="1.0559157825484167E-2"/>
    <x v="2"/>
    <x v="0"/>
    <n v="0"/>
    <x v="2"/>
    <m/>
    <s v=""/>
  </r>
  <r>
    <x v="44"/>
    <s v="CIN"/>
    <x v="161"/>
    <n v="5.88"/>
    <x v="1"/>
    <x v="3"/>
    <n v="-150"/>
    <n v="-0.66666666666666663"/>
    <n v="115"/>
    <n v="1.1499999999999999"/>
    <n v="0.6"/>
    <n v="0.46511627906976744"/>
    <n v="0.37443022577164109"/>
    <n v="0.62556977422835891"/>
    <n v="-0.22556977422835889"/>
    <n v="0.16045349515859147"/>
    <x v="0"/>
    <x v="0"/>
    <n v="5"/>
    <x v="1"/>
    <n v="5.75"/>
    <n v="5.75"/>
  </r>
  <r>
    <x v="44"/>
    <s v="NYY"/>
    <x v="175"/>
    <n v="5.54"/>
    <x v="0"/>
    <x v="1"/>
    <n v="-104"/>
    <n v="-0.96153846153846145"/>
    <n v="-122"/>
    <n v="-0.81967213114754101"/>
    <n v="0.50980392156862742"/>
    <n v="0.5495495495495496"/>
    <n v="0.64868065898813321"/>
    <n v="0.35131934101186679"/>
    <n v="0.13887673741950579"/>
    <n v="-0.19823020853768281"/>
    <x v="1"/>
    <x v="1"/>
    <n v="5.2"/>
    <x v="0"/>
    <n v="-5.2"/>
    <n v="-5.2"/>
  </r>
  <r>
    <x v="44"/>
    <s v="STL"/>
    <x v="79"/>
    <n v="4.96"/>
    <x v="1"/>
    <x v="1"/>
    <n v="-122"/>
    <n v="-0.81967213114754101"/>
    <n v="-106"/>
    <n v="-0.94339622641509424"/>
    <n v="0.5495495495495496"/>
    <n v="0.5145631067961165"/>
    <n v="0.55246017281540882"/>
    <n v="0.44753982718459118"/>
    <n v="2.9106232658592246E-3"/>
    <n v="-6.7023279611525322E-2"/>
    <x v="2"/>
    <x v="1"/>
    <n v="0"/>
    <x v="2"/>
    <m/>
    <s v=""/>
  </r>
  <r>
    <x v="44"/>
    <s v="COL"/>
    <x v="19"/>
    <n v="3.32"/>
    <x v="1"/>
    <x v="2"/>
    <n v="-150"/>
    <n v="-0.66666666666666663"/>
    <n v="110"/>
    <n v="1.1000000000000001"/>
    <n v="0.6"/>
    <n v="0.47619047619047616"/>
    <n v="0.42407594221800882"/>
    <n v="0.57592405778199118"/>
    <n v="-0.17592405778199116"/>
    <n v="9.9733581591515019E-2"/>
    <x v="0"/>
    <x v="0"/>
    <n v="5"/>
    <x v="1"/>
    <n v="5.5"/>
    <n v="5.5"/>
  </r>
  <r>
    <x v="44"/>
    <s v="ARI"/>
    <x v="124"/>
    <n v="5.15"/>
    <x v="1"/>
    <x v="1"/>
    <n v="-150"/>
    <n v="-0.66666666666666663"/>
    <n v="115"/>
    <n v="1.1499999999999999"/>
    <n v="0.6"/>
    <n v="0.46511627906976744"/>
    <n v="0.58542073166340569"/>
    <n v="0.41457926833659425"/>
    <n v="-1.4579268336594287E-2"/>
    <n v="-5.0537010733173182E-2"/>
    <x v="2"/>
    <x v="0"/>
    <n v="0"/>
    <x v="2"/>
    <m/>
    <s v=""/>
  </r>
  <r>
    <x v="44"/>
    <s v="SD"/>
    <x v="148"/>
    <n v="5.16"/>
    <x v="1"/>
    <x v="0"/>
    <n v="100"/>
    <n v="1"/>
    <n v="-135"/>
    <n v="-0.7407407407407407"/>
    <n v="0.5"/>
    <n v="0.57446808510638303"/>
    <n v="0.41209056104628428"/>
    <n v="0.58790943895371572"/>
    <n v="-8.7909438953715724E-2"/>
    <n v="1.3441353847332693E-2"/>
    <x v="2"/>
    <x v="0"/>
    <n v="0"/>
    <x v="2"/>
    <m/>
    <s v=""/>
  </r>
  <r>
    <x v="44"/>
    <s v="LAA"/>
    <x v="52"/>
    <n v="5.85"/>
    <x v="1"/>
    <x v="0"/>
    <n v="100"/>
    <n v="1"/>
    <n v="-128"/>
    <n v="-0.78125"/>
    <n v="0.5"/>
    <n v="0.56140350877192979"/>
    <n v="0.52993613622475477"/>
    <n v="0.47006386377524523"/>
    <n v="2.9936136224754772E-2"/>
    <n v="-9.1339644996684566E-2"/>
    <x v="2"/>
    <x v="1"/>
    <n v="0"/>
    <x v="2"/>
    <m/>
    <s v=""/>
  </r>
  <r>
    <x v="44"/>
    <s v="SEA"/>
    <x v="143"/>
    <n v="5.31"/>
    <x v="1"/>
    <x v="1"/>
    <n v="-144"/>
    <n v="-0.69444444444444442"/>
    <n v="114"/>
    <n v="1.1399999999999999"/>
    <n v="0.5901639344262295"/>
    <n v="0.46728971962616822"/>
    <n v="0.61212085225228585"/>
    <n v="0.3878791477477142"/>
    <n v="2.1956917826056355E-2"/>
    <n v="-7.9410571878454017E-2"/>
    <x v="2"/>
    <x v="1"/>
    <n v="0"/>
    <x v="2"/>
    <m/>
    <s v=""/>
  </r>
  <r>
    <x v="45"/>
    <s v="HOU"/>
    <x v="126"/>
    <n v="7.57"/>
    <x v="1"/>
    <x v="0"/>
    <n v="-105"/>
    <n v="-0.95238095238095233"/>
    <n v="-130"/>
    <n v="-0.76923076923076916"/>
    <n v="0.51219512195121952"/>
    <n v="0.56521739130434778"/>
    <n v="0.76613059518717797"/>
    <n v="0.23386940481282206"/>
    <n v="0.25393547323595844"/>
    <n v="-0.33134798649152575"/>
    <x v="1"/>
    <x v="0"/>
    <n v="10.5"/>
    <x v="0"/>
    <n v="-10.5"/>
    <n v="-10.5"/>
  </r>
  <r>
    <x v="45"/>
    <s v="CLE"/>
    <x v="60"/>
    <n v="5.71"/>
    <x v="1"/>
    <x v="0"/>
    <n v="125"/>
    <n v="1.25"/>
    <n v="-165"/>
    <n v="-0.60606060606060608"/>
    <n v="0.44444444444444442"/>
    <n v="0.62264150943396224"/>
    <n v="0.50669179453310031"/>
    <n v="0.49330820546689969"/>
    <n v="6.2247350088655895E-2"/>
    <n v="-0.12933330396706255"/>
    <x v="1"/>
    <x v="0"/>
    <n v="10"/>
    <x v="1"/>
    <n v="12.5"/>
    <n v="12.5"/>
  </r>
  <r>
    <x v="45"/>
    <s v="PHI"/>
    <x v="113"/>
    <n v="7.08"/>
    <x v="1"/>
    <x v="3"/>
    <n v="-150"/>
    <n v="-0.66666666666666663"/>
    <n v="110"/>
    <n v="1.1000000000000001"/>
    <n v="0.6"/>
    <n v="0.47619047619047616"/>
    <n v="0.56213977500901779"/>
    <n v="0.43786022499098215"/>
    <n v="-3.7860224990982183E-2"/>
    <n v="-3.8330251199494014E-2"/>
    <x v="2"/>
    <x v="0"/>
    <n v="0"/>
    <x v="2"/>
    <m/>
    <s v=""/>
  </r>
  <r>
    <x v="45"/>
    <s v="PIT"/>
    <x v="173"/>
    <n v="3.56"/>
    <x v="1"/>
    <x v="6"/>
    <n v="-160"/>
    <n v="-0.625"/>
    <n v="120"/>
    <n v="1.2"/>
    <n v="0.61538461538461542"/>
    <n v="0.45454545454545453"/>
    <n v="0.69010781485447426"/>
    <n v="0.30989218514552574"/>
    <n v="7.4723199469858836E-2"/>
    <n v="-0.14465326939992879"/>
    <x v="1"/>
    <x v="0"/>
    <n v="16"/>
    <x v="1"/>
    <n v="10"/>
    <n v="10"/>
  </r>
  <r>
    <x v="45"/>
    <s v="BAL"/>
    <x v="153"/>
    <n v="3.91"/>
    <x v="1"/>
    <x v="2"/>
    <n v="-115"/>
    <n v="-0.86956521739130443"/>
    <n v="-115"/>
    <n v="-0.86956521739130443"/>
    <n v="0.53488372093023251"/>
    <n v="0.53488372093023251"/>
    <n v="0.54875214255669547"/>
    <n v="0.45124785744330453"/>
    <n v="1.3868421626462957E-2"/>
    <n v="-8.3635863486927975E-2"/>
    <x v="2"/>
    <x v="0"/>
    <n v="0"/>
    <x v="2"/>
    <m/>
    <s v=""/>
  </r>
  <r>
    <x v="45"/>
    <s v="TB"/>
    <x v="159"/>
    <n v="4.8499999999999996"/>
    <x v="1"/>
    <x v="1"/>
    <n v="110"/>
    <n v="1.1000000000000001"/>
    <n v="-140"/>
    <n v="-0.7142857142857143"/>
    <n v="0.47619047619047616"/>
    <n v="0.58333333333333337"/>
    <n v="0.5328042198267543"/>
    <n v="0.4671957801732457"/>
    <n v="5.6613743636278135E-2"/>
    <n v="-0.11613755316008767"/>
    <x v="1"/>
    <x v="1"/>
    <n v="5"/>
    <x v="0"/>
    <n v="-5"/>
    <n v="-5"/>
  </r>
  <r>
    <x v="45"/>
    <s v="MIN"/>
    <x v="132"/>
    <n v="4.38"/>
    <x v="1"/>
    <x v="2"/>
    <n v="-140"/>
    <n v="-0.7142857142857143"/>
    <n v="105"/>
    <n v="1.05"/>
    <n v="0.58333333333333337"/>
    <n v="0.48780487804878048"/>
    <n v="0.63705503800454832"/>
    <n v="0.36294496199545168"/>
    <n v="5.3721704671214954E-2"/>
    <n v="-0.1248599160533288"/>
    <x v="1"/>
    <x v="0"/>
    <n v="14"/>
    <x v="1"/>
    <n v="10"/>
    <n v="10"/>
  </r>
  <r>
    <x v="45"/>
    <s v="TOR"/>
    <x v="59"/>
    <n v="6.46"/>
    <x v="1"/>
    <x v="0"/>
    <n v="-145"/>
    <n v="-0.68965517241379315"/>
    <n v="110"/>
    <n v="1.1000000000000001"/>
    <n v="0.59183673469387754"/>
    <n v="0.47619047619047616"/>
    <n v="0.62511782702710739"/>
    <n v="0.37488217297289267"/>
    <n v="3.3281092333229845E-2"/>
    <n v="-0.1013083032175835"/>
    <x v="2"/>
    <x v="0"/>
    <n v="0"/>
    <x v="2"/>
    <m/>
    <s v=""/>
  </r>
  <r>
    <x v="45"/>
    <s v="KC"/>
    <x v="103"/>
    <n v="4.28"/>
    <x v="1"/>
    <x v="2"/>
    <n v="-118"/>
    <n v="-0.84745762711864414"/>
    <n v="-108"/>
    <n v="-0.92592592592592582"/>
    <n v="0.54128440366972475"/>
    <n v="0.51923076923076927"/>
    <n v="0.61923923316989593"/>
    <n v="0.38076076683010401"/>
    <n v="7.7954829500171186E-2"/>
    <n v="-0.13847000240066526"/>
    <x v="1"/>
    <x v="1"/>
    <n v="11.8"/>
    <x v="1"/>
    <n v="10"/>
    <n v="10.000000000000002"/>
  </r>
  <r>
    <x v="45"/>
    <s v="BOS"/>
    <x v="118"/>
    <n v="4.57"/>
    <x v="1"/>
    <x v="0"/>
    <n v="120"/>
    <n v="1.2"/>
    <n v="-152"/>
    <n v="-0.65789473684210531"/>
    <n v="0.45454545454545453"/>
    <n v="0.60317460317460314"/>
    <n v="0.30907166265852748"/>
    <n v="0.69092833734147252"/>
    <n v="-0.14547379188692705"/>
    <n v="8.7753734166869379E-2"/>
    <x v="0"/>
    <x v="1"/>
    <n v="15.2"/>
    <x v="1"/>
    <n v="10"/>
    <n v="10"/>
  </r>
  <r>
    <x v="45"/>
    <s v="MIL"/>
    <x v="43"/>
    <n v="8.08"/>
    <x v="1"/>
    <x v="4"/>
    <n v="-112"/>
    <n v="-0.89285714285714279"/>
    <n v="-112"/>
    <n v="-0.89285714285714279"/>
    <n v="0.52830188679245282"/>
    <n v="0.52830188679245282"/>
    <n v="0.41861809977237896"/>
    <n v="0.58138190022762104"/>
    <n v="-0.10968378702007386"/>
    <n v="5.3080013435168216E-2"/>
    <x v="0"/>
    <x v="1"/>
    <n v="11.2"/>
    <x v="0"/>
    <n v="-11.2"/>
    <n v="-11.2"/>
  </r>
  <r>
    <x v="45"/>
    <s v="CIN"/>
    <x v="112"/>
    <n v="4.42"/>
    <x v="1"/>
    <x v="1"/>
    <n v="-118"/>
    <n v="-0.84745762711864414"/>
    <n v="-106"/>
    <n v="-0.94339622641509424"/>
    <n v="0.54128440366972475"/>
    <n v="0.5145631067961165"/>
    <n v="0.45264737554521339"/>
    <n v="0.54735262445478661"/>
    <n v="-8.8637028124511352E-2"/>
    <n v="3.2789517658670109E-2"/>
    <x v="2"/>
    <x v="1"/>
    <n v="0"/>
    <x v="2"/>
    <m/>
    <s v=""/>
  </r>
  <r>
    <x v="45"/>
    <s v="STL"/>
    <x v="81"/>
    <n v="4.84"/>
    <x v="1"/>
    <x v="1"/>
    <n v="-105"/>
    <n v="-0.95238095238095233"/>
    <n v="-125"/>
    <n v="-0.8"/>
    <n v="0.51219512195121952"/>
    <n v="0.55555555555555558"/>
    <n v="0.53099784918712889"/>
    <n v="0.46900215081287111"/>
    <n v="1.8802727235909367E-2"/>
    <n v="-8.655340474268447E-2"/>
    <x v="2"/>
    <x v="1"/>
    <n v="0"/>
    <x v="2"/>
    <m/>
    <s v=""/>
  </r>
  <r>
    <x v="45"/>
    <s v="NYY"/>
    <x v="141"/>
    <n v="5.9"/>
    <x v="1"/>
    <x v="1"/>
    <n v="-112"/>
    <n v="-0.89285714285714279"/>
    <n v="-112"/>
    <n v="-0.89285714285714279"/>
    <n v="0.52830188679245282"/>
    <n v="0.52830188679245282"/>
    <n v="0.70133521323838044"/>
    <n v="0.29866478676161956"/>
    <n v="0.17303332644592762"/>
    <n v="-0.22963710003083326"/>
    <x v="1"/>
    <x v="1"/>
    <n v="11.2"/>
    <x v="0"/>
    <n v="-11.2"/>
    <n v="-11.2"/>
  </r>
  <r>
    <x v="45"/>
    <s v="NYY"/>
    <x v="141"/>
    <n v="5.9"/>
    <x v="1"/>
    <x v="2"/>
    <n v="-165"/>
    <n v="-0.60606060606060608"/>
    <n v="120"/>
    <n v="1.2"/>
    <n v="0.62264150943396224"/>
    <n v="0.45454545454545453"/>
    <n v="0.83964705410753004"/>
    <n v="0.16035294589246998"/>
    <n v="0.21700554467356781"/>
    <n v="-0.29419250865298452"/>
    <x v="1"/>
    <x v="0"/>
    <n v="16.5"/>
    <x v="0"/>
    <n v="-16.5"/>
    <n v="-16.5"/>
  </r>
  <r>
    <x v="45"/>
    <s v="MIA"/>
    <x v="176"/>
    <n v="5.54"/>
    <x v="1"/>
    <x v="0"/>
    <n v="-105"/>
    <n v="-0.95238095238095233"/>
    <n v="-130"/>
    <n v="-0.76923076923076916"/>
    <n v="0.51219512195121952"/>
    <n v="0.56521739130434778"/>
    <n v="0.47792459016145106"/>
    <n v="0.52207540983854894"/>
    <n v="-3.4270531789768466E-2"/>
    <n v="-4.314198146579884E-2"/>
    <x v="2"/>
    <x v="0"/>
    <n v="0"/>
    <x v="2"/>
    <m/>
    <s v=""/>
  </r>
  <r>
    <x v="45"/>
    <s v="CHC"/>
    <x v="165"/>
    <n v="4.34"/>
    <x v="1"/>
    <x v="1"/>
    <n v="130"/>
    <n v="1.3"/>
    <n v="-160"/>
    <n v="-0.625"/>
    <n v="0.43478260869565216"/>
    <n v="0.61538461538461542"/>
    <n v="0.43728203886667494"/>
    <n v="0.56271796113332506"/>
    <n v="2.4994301710227762E-3"/>
    <n v="-5.2666654251290357E-2"/>
    <x v="2"/>
    <x v="0"/>
    <n v="0"/>
    <x v="2"/>
    <m/>
    <s v=""/>
  </r>
  <r>
    <x v="45"/>
    <s v="CWS"/>
    <x v="85"/>
    <n v="6.31"/>
    <x v="1"/>
    <x v="3"/>
    <n v="125"/>
    <n v="1.25"/>
    <n v="-165"/>
    <n v="-0.60606060606060608"/>
    <n v="0.44444444444444442"/>
    <n v="0.62264150943396224"/>
    <n v="0.44336110335278345"/>
    <n v="0.55663889664721655"/>
    <n v="-1.083341091660972E-3"/>
    <n v="-6.6002612786745685E-2"/>
    <x v="2"/>
    <x v="0"/>
    <n v="0"/>
    <x v="2"/>
    <m/>
    <s v=""/>
  </r>
  <r>
    <x v="45"/>
    <s v="SF"/>
    <x v="9"/>
    <n v="5.36"/>
    <x v="1"/>
    <x v="1"/>
    <n v="-110"/>
    <n v="-0.90909090909090906"/>
    <n v="-115"/>
    <n v="-0.86956521739130443"/>
    <n v="0.52380952380952384"/>
    <n v="0.53488372093023251"/>
    <n v="0.62025537113410745"/>
    <n v="0.3797446288658925"/>
    <n v="9.6445847324583611E-2"/>
    <n v="-0.15513909206434001"/>
    <x v="1"/>
    <x v="0"/>
    <n v="11"/>
    <x v="1"/>
    <n v="10"/>
    <n v="10"/>
  </r>
  <r>
    <x v="45"/>
    <s v="ARI"/>
    <x v="22"/>
    <n v="3.45"/>
    <x v="1"/>
    <x v="2"/>
    <n v="-145"/>
    <n v="-0.68965517241379315"/>
    <n v="110"/>
    <n v="1.1000000000000001"/>
    <n v="0.59183673469387754"/>
    <n v="0.47619047619047616"/>
    <n v="0.45254054835339752"/>
    <n v="0.54745945164660248"/>
    <n v="-0.13929618634048002"/>
    <n v="7.1268975456126316E-2"/>
    <x v="0"/>
    <x v="0"/>
    <n v="10"/>
    <x v="1"/>
    <n v="11"/>
    <n v="11"/>
  </r>
  <r>
    <x v="45"/>
    <s v="NYM"/>
    <x v="172"/>
    <n v="7.23"/>
    <x v="1"/>
    <x v="4"/>
    <n v="-130"/>
    <n v="-0.76923076923076916"/>
    <n v="100"/>
    <n v="1"/>
    <n v="0.56521739130434778"/>
    <n v="0.5"/>
    <n v="0.30135014916628511"/>
    <n v="0.69864985083371489"/>
    <n v="-0.26386724213806267"/>
    <n v="0.19864985083371489"/>
    <x v="0"/>
    <x v="0"/>
    <n v="10"/>
    <x v="0"/>
    <n v="-10"/>
    <n v="-10"/>
  </r>
  <r>
    <x v="45"/>
    <s v="ATL"/>
    <x v="37"/>
    <n v="7.64"/>
    <x v="1"/>
    <x v="3"/>
    <n v="105"/>
    <n v="1.05"/>
    <n v="-135"/>
    <n v="-0.7407407407407407"/>
    <n v="0.48780487804878048"/>
    <n v="0.57446808510638303"/>
    <n v="0.6407139068914729"/>
    <n v="0.3592860931085271"/>
    <n v="0.15290902884269242"/>
    <n v="-0.21518199199785593"/>
    <x v="1"/>
    <x v="0"/>
    <n v="10"/>
    <x v="0"/>
    <n v="-10"/>
    <n v="-10"/>
  </r>
  <r>
    <x v="45"/>
    <s v="SEA"/>
    <x v="36"/>
    <n v="4.3899999999999997"/>
    <x v="1"/>
    <x v="2"/>
    <n v="-140"/>
    <n v="-0.7142857142857143"/>
    <n v="105"/>
    <n v="1.05"/>
    <n v="0.58333333333333337"/>
    <n v="0.48780487804878048"/>
    <n v="0.63880640087301321"/>
    <n v="0.36119359912698673"/>
    <n v="5.5473067539679843E-2"/>
    <n v="-0.12661127892179375"/>
    <x v="1"/>
    <x v="0"/>
    <n v="14"/>
    <x v="1"/>
    <n v="10"/>
    <n v="10"/>
  </r>
  <r>
    <x v="45"/>
    <s v="LAD"/>
    <x v="53"/>
    <n v="4.76"/>
    <x v="1"/>
    <x v="1"/>
    <n v="130"/>
    <n v="1.3"/>
    <n v="-166"/>
    <n v="-0.60240963855421692"/>
    <n v="0.43478260869565216"/>
    <n v="0.62406015037593987"/>
    <n v="0.51643610853842692"/>
    <n v="0.48356389146157308"/>
    <n v="8.1653499842774757E-2"/>
    <n v="-0.14049625891436679"/>
    <x v="1"/>
    <x v="1"/>
    <n v="10"/>
    <x v="0"/>
    <n v="-10"/>
    <n v="-10"/>
  </r>
  <r>
    <x v="45"/>
    <s v="SD"/>
    <x v="135"/>
    <n v="6.41"/>
    <x v="1"/>
    <x v="3"/>
    <n v="116"/>
    <n v="1.1599999999999999"/>
    <n v="-148"/>
    <n v="-0.67567567567567566"/>
    <n v="0.46296296296296297"/>
    <n v="0.59677419354838712"/>
    <n v="0.45925648759011439"/>
    <n v="0.54074351240988561"/>
    <n v="-3.7064753728485722E-3"/>
    <n v="-5.6030681138501515E-2"/>
    <x v="2"/>
    <x v="1"/>
    <n v="0"/>
    <x v="2"/>
    <m/>
    <s v=""/>
  </r>
  <r>
    <x v="46"/>
    <s v="BAL"/>
    <x v="18"/>
    <n v="4.68"/>
    <x v="1"/>
    <x v="1"/>
    <n v="124"/>
    <n v="1.24"/>
    <n v="-158"/>
    <n v="-0.63291139240506322"/>
    <n v="0.44642857142857145"/>
    <n v="0.61240310077519378"/>
    <n v="0.50168724063519321"/>
    <n v="0.49831275936480679"/>
    <n v="5.5258669206621758E-2"/>
    <n v="-0.11409034141038699"/>
    <x v="1"/>
    <x v="1"/>
    <n v="10"/>
    <x v="0"/>
    <n v="-10"/>
    <n v="-10"/>
  </r>
  <r>
    <x v="46"/>
    <s v="TOR"/>
    <x v="23"/>
    <n v="5.08"/>
    <x v="1"/>
    <x v="1"/>
    <n v="-124"/>
    <n v="-0.80645161290322587"/>
    <n v="-102"/>
    <n v="-0.98039215686274506"/>
    <n v="0.5535714285714286"/>
    <n v="0.50495049504950495"/>
    <n v="0.57343005389011692"/>
    <n v="0.42656994610988308"/>
    <n v="1.9858625318688317E-2"/>
    <n v="-7.8380548939621875E-2"/>
    <x v="2"/>
    <x v="1"/>
    <n v="0"/>
    <x v="2"/>
    <m/>
    <s v=""/>
  </r>
  <r>
    <x v="46"/>
    <s v="NYM"/>
    <x v="13"/>
    <n v="6.03"/>
    <x v="1"/>
    <x v="3"/>
    <n v="102"/>
    <n v="1.02"/>
    <n v="-128"/>
    <n v="-0.78125"/>
    <n v="0.49504950495049505"/>
    <n v="0.56140350877192979"/>
    <n v="0.39851579165445572"/>
    <n v="0.60148420834554428"/>
    <n v="-9.6533713296039325E-2"/>
    <n v="4.0080699573614487E-2"/>
    <x v="2"/>
    <x v="1"/>
    <n v="0"/>
    <x v="2"/>
    <m/>
    <s v=""/>
  </r>
  <r>
    <x v="46"/>
    <s v="CHC"/>
    <x v="74"/>
    <n v="5.16"/>
    <x v="1"/>
    <x v="1"/>
    <n v="110"/>
    <n v="1.1000000000000001"/>
    <n v="-140"/>
    <n v="-0.7142857142857143"/>
    <n v="0.47619047619047616"/>
    <n v="0.58333333333333337"/>
    <n v="0.58711864375448464"/>
    <n v="0.41288135624551542"/>
    <n v="0.11092816756400847"/>
    <n v="-0.17045197708781795"/>
    <x v="1"/>
    <x v="0"/>
    <n v="10"/>
    <x v="0"/>
    <n v="-10"/>
    <n v="-10"/>
  </r>
  <r>
    <x v="46"/>
    <s v="LAA"/>
    <x v="171"/>
    <n v="5.07"/>
    <x v="1"/>
    <x v="1"/>
    <n v="-130"/>
    <n v="-0.76923076923076916"/>
    <n v="100"/>
    <n v="1"/>
    <n v="0.56521739130434778"/>
    <n v="0.5"/>
    <n v="0.57170227465942669"/>
    <n v="0.42829772534057337"/>
    <n v="6.4848833550789076E-3"/>
    <n v="-7.1702274659426635E-2"/>
    <x v="2"/>
    <x v="0"/>
    <n v="0"/>
    <x v="2"/>
    <m/>
    <s v=""/>
  </r>
  <r>
    <x v="46"/>
    <s v="OAK"/>
    <x v="104"/>
    <n v="4.5199999999999996"/>
    <x v="1"/>
    <x v="2"/>
    <n v="-165"/>
    <n v="-0.60606060606060608"/>
    <n v="125"/>
    <n v="1.25"/>
    <n v="0.62264150943396224"/>
    <n v="0.44444444444444442"/>
    <n v="0.66106714587150917"/>
    <n v="0.33893285412849083"/>
    <n v="3.8425636437546928E-2"/>
    <n v="-0.10551159031595359"/>
    <x v="2"/>
    <x v="0"/>
    <n v="0"/>
    <x v="2"/>
    <m/>
    <s v=""/>
  </r>
  <r>
    <x v="46"/>
    <s v="SF"/>
    <x v="101"/>
    <n v="5.79"/>
    <x v="1"/>
    <x v="1"/>
    <n v="-116"/>
    <n v="-0.86206896551724144"/>
    <n v="-110"/>
    <n v="-0.90909090909090906"/>
    <n v="0.53703703703703709"/>
    <n v="0.52380952380952384"/>
    <n v="0.68585188088521076"/>
    <n v="0.31414811911478918"/>
    <n v="0.14881484384817367"/>
    <n v="-0.20966140469473465"/>
    <x v="1"/>
    <x v="1"/>
    <n v="11.6"/>
    <x v="1"/>
    <n v="10"/>
    <n v="10"/>
  </r>
  <r>
    <x v="46"/>
    <s v="SD"/>
    <x v="128"/>
    <n v="7.63"/>
    <x v="1"/>
    <x v="5"/>
    <n v="-108"/>
    <n v="-0.92592592592592582"/>
    <n v="-118"/>
    <n v="-0.84745762711864414"/>
    <n v="0.51923076923076927"/>
    <n v="0.54128440366972475"/>
    <n v="0.49431551759914449"/>
    <n v="0.50568448240085551"/>
    <n v="-2.491525163162478E-2"/>
    <n v="-3.5599921268869239E-2"/>
    <x v="2"/>
    <x v="1"/>
    <n v="0"/>
    <x v="2"/>
    <m/>
    <s v=""/>
  </r>
  <r>
    <x v="46"/>
    <s v="ARI"/>
    <x v="33"/>
    <n v="6.46"/>
    <x v="1"/>
    <x v="3"/>
    <n v="-102"/>
    <n v="-0.98039215686274506"/>
    <n v="-126"/>
    <n v="-0.79365079365079361"/>
    <n v="0.50495049504950495"/>
    <n v="0.55752212389380529"/>
    <n v="0.46716759855368784"/>
    <n v="0.53283240144631216"/>
    <n v="-3.778289649581712E-2"/>
    <n v="-2.4689722447493123E-2"/>
    <x v="2"/>
    <x v="1"/>
    <n v="0"/>
    <x v="2"/>
    <m/>
    <s v=""/>
  </r>
  <r>
    <x v="46"/>
    <s v="NYY"/>
    <x v="97"/>
    <n v="5.27"/>
    <x v="1"/>
    <x v="1"/>
    <n v="-124"/>
    <n v="-0.80645161290322587"/>
    <n v="-102"/>
    <n v="-0.98039215686274506"/>
    <n v="0.5535714285714286"/>
    <n v="0.50495049504950495"/>
    <n v="0.60554046864701072"/>
    <n v="0.39445953135298922"/>
    <n v="5.1969040075582118E-2"/>
    <n v="-0.11049096369651573"/>
    <x v="1"/>
    <x v="1"/>
    <n v="12.4"/>
    <x v="1"/>
    <n v="10"/>
    <n v="10.000000000000002"/>
  </r>
  <r>
    <x v="46"/>
    <s v="SEA"/>
    <x v="26"/>
    <n v="5.91"/>
    <x v="1"/>
    <x v="1"/>
    <n v="-155"/>
    <n v="-0.64516129032258063"/>
    <n v="115"/>
    <n v="1.1499999999999999"/>
    <n v="0.60784313725490191"/>
    <n v="0.46511627906976744"/>
    <n v="0.70271610434044751"/>
    <n v="0.29728389565955243"/>
    <n v="9.4872967085545601E-2"/>
    <n v="-0.167832383410215"/>
    <x v="1"/>
    <x v="0"/>
    <n v="15.5"/>
    <x v="0"/>
    <n v="-15.5"/>
    <n v="-15.5"/>
  </r>
  <r>
    <x v="47"/>
    <s v="MIA"/>
    <x v="105"/>
    <n v="4.43"/>
    <x v="1"/>
    <x v="0"/>
    <n v="100"/>
    <n v="1"/>
    <n v="-128"/>
    <n v="-0.78125"/>
    <n v="0.5"/>
    <n v="0.56140350877192979"/>
    <n v="0.285160483192336"/>
    <n v="0.714839516807664"/>
    <n v="-0.214839516807664"/>
    <n v="0.15343600803573421"/>
    <x v="0"/>
    <x v="1"/>
    <n v="6.4"/>
    <x v="1"/>
    <n v="5"/>
    <n v="5"/>
  </r>
  <r>
    <x v="47"/>
    <s v="PHI"/>
    <x v="63"/>
    <n v="6.62"/>
    <x v="1"/>
    <x v="3"/>
    <n v="-118"/>
    <n v="-0.84745762711864414"/>
    <n v="-106"/>
    <n v="-0.94339622641509424"/>
    <n v="0.54128440366972475"/>
    <n v="0.5145631067961165"/>
    <n v="0.49228104035381426"/>
    <n v="0.50771895964618574"/>
    <n v="-4.9003363315910486E-2"/>
    <n v="-6.8441471499307571E-3"/>
    <x v="2"/>
    <x v="1"/>
    <n v="0"/>
    <x v="2"/>
    <m/>
    <s v=""/>
  </r>
  <r>
    <x v="47"/>
    <s v="TOR"/>
    <x v="98"/>
    <n v="5.93"/>
    <x v="1"/>
    <x v="0"/>
    <n v="125"/>
    <n v="1.25"/>
    <n v="-170"/>
    <n v="-0.58823529411764708"/>
    <n v="0.44444444444444442"/>
    <n v="0.62962962962962965"/>
    <n v="0.54301218912838511"/>
    <n v="0.45698781087161489"/>
    <n v="9.8567744683940695E-2"/>
    <n v="-0.17264181875801476"/>
    <x v="1"/>
    <x v="0"/>
    <n v="5"/>
    <x v="0"/>
    <n v="-5"/>
    <n v="-5"/>
  </r>
  <r>
    <x v="47"/>
    <s v="BAL"/>
    <x v="99"/>
    <n v="5.1100000000000003"/>
    <x v="1"/>
    <x v="2"/>
    <n v="-140"/>
    <n v="-0.7142857142857143"/>
    <n v="105"/>
    <n v="1.05"/>
    <n v="0.58333333333333337"/>
    <n v="0.48780487804878048"/>
    <n v="0.75007686077437008"/>
    <n v="0.24992313922562989"/>
    <n v="0.16674352744103671"/>
    <n v="-0.23788173882315058"/>
    <x v="1"/>
    <x v="0"/>
    <n v="14"/>
    <x v="1"/>
    <n v="10"/>
    <n v="10"/>
  </r>
  <r>
    <x v="47"/>
    <s v="NYM"/>
    <x v="138"/>
    <n v="6.11"/>
    <x v="1"/>
    <x v="3"/>
    <n v="110"/>
    <n v="1.1000000000000001"/>
    <n v="-140"/>
    <n v="-0.7142857142857143"/>
    <n v="0.47619047619047616"/>
    <n v="0.58333333333333337"/>
    <n v="0.41135988011377966"/>
    <n v="0.58864011988622034"/>
    <n v="-6.4830596076696501E-2"/>
    <n v="5.3067865528869662E-3"/>
    <x v="2"/>
    <x v="1"/>
    <n v="0"/>
    <x v="2"/>
    <m/>
    <s v=""/>
  </r>
  <r>
    <x v="47"/>
    <s v="CIN"/>
    <x v="145"/>
    <n v="4.79"/>
    <x v="1"/>
    <x v="2"/>
    <n v="-145"/>
    <n v="-0.68965517241379315"/>
    <n v="-158"/>
    <n v="-0.63291139240506322"/>
    <n v="0.59183673469387754"/>
    <n v="0.61240310077519378"/>
    <n v="0.70425033207280252"/>
    <n v="0.29574966792719748"/>
    <n v="0.11241359737892498"/>
    <n v="-0.3166534328479963"/>
    <x v="1"/>
    <x v="0"/>
    <n v="14.5"/>
    <x v="0"/>
    <n v="-14.5"/>
    <n v="-14.5"/>
  </r>
  <r>
    <x v="47"/>
    <s v="CLE"/>
    <x v="4"/>
    <n v="7.2"/>
    <x v="1"/>
    <x v="5"/>
    <n v="108"/>
    <n v="1.08"/>
    <n v="-136"/>
    <n v="-0.73529411764705876"/>
    <n v="0.48076923076923078"/>
    <n v="0.57627118644067798"/>
    <n v="0.43105876111784758"/>
    <n v="0.56894123888215242"/>
    <n v="-4.9710469651383205E-2"/>
    <n v="-7.3299475585255625E-3"/>
    <x v="2"/>
    <x v="1"/>
    <n v="0"/>
    <x v="2"/>
    <m/>
    <s v=""/>
  </r>
  <r>
    <x v="47"/>
    <s v="ATL"/>
    <x v="73"/>
    <n v="5.83"/>
    <x v="1"/>
    <x v="0"/>
    <n v="-110"/>
    <n v="-0.90909090909090906"/>
    <n v="-130"/>
    <n v="-0.76923076923076916"/>
    <n v="0.52380952380952384"/>
    <n v="0.56521739130434778"/>
    <n v="0.526642828601393"/>
    <n v="0.473357171398607"/>
    <n v="2.8333047918691623E-3"/>
    <n v="-9.1860219905740781E-2"/>
    <x v="2"/>
    <x v="0"/>
    <n v="0"/>
    <x v="2"/>
    <m/>
    <s v=""/>
  </r>
  <r>
    <x v="47"/>
    <s v="BOS"/>
    <x v="56"/>
    <n v="3.74"/>
    <x v="1"/>
    <x v="2"/>
    <n v="-150"/>
    <n v="-0.66666666666666663"/>
    <n v="118"/>
    <n v="1.18"/>
    <n v="0.6"/>
    <n v="0.45871559633027525"/>
    <n v="0.51416356806650798"/>
    <n v="0.48583643193349202"/>
    <n v="-8.5836431933491997E-2"/>
    <n v="2.7120835603216764E-2"/>
    <x v="2"/>
    <x v="1"/>
    <n v="0"/>
    <x v="2"/>
    <m/>
    <s v=""/>
  </r>
  <r>
    <x v="47"/>
    <s v="CHC"/>
    <x v="168"/>
    <n v="5.36"/>
    <x v="1"/>
    <x v="1"/>
    <n v="-170"/>
    <n v="-0.58823529411764708"/>
    <n v="125"/>
    <n v="1.25"/>
    <n v="0.62962962962962965"/>
    <n v="0.44444444444444442"/>
    <n v="0.62025537113410745"/>
    <n v="0.3797446288658925"/>
    <n v="-9.374258495522203E-3"/>
    <n v="-6.4699815578551922E-2"/>
    <x v="2"/>
    <x v="0"/>
    <n v="0"/>
    <x v="2"/>
    <m/>
    <s v=""/>
  </r>
  <r>
    <x v="47"/>
    <s v="WSH"/>
    <x v="160"/>
    <n v="3.66"/>
    <x v="1"/>
    <x v="2"/>
    <n v="-122"/>
    <n v="-0.81967213114754101"/>
    <n v="-104"/>
    <n v="-0.96153846153846145"/>
    <n v="0.5495495495495496"/>
    <n v="0.50980392156862742"/>
    <n v="0.49746677399544037"/>
    <n v="0.50253322600455963"/>
    <n v="-5.2082775554109229E-2"/>
    <n v="-7.2706955640677862E-3"/>
    <x v="2"/>
    <x v="1"/>
    <n v="0"/>
    <x v="2"/>
    <m/>
    <s v=""/>
  </r>
  <r>
    <x v="47"/>
    <s v="HOU"/>
    <x v="16"/>
    <n v="5.61"/>
    <x v="1"/>
    <x v="0"/>
    <n v="100"/>
    <n v="1"/>
    <n v="-135"/>
    <n v="-0.7407407407407407"/>
    <n v="0.5"/>
    <n v="0.57446808510638303"/>
    <n v="0.48983525749135248"/>
    <n v="0.51016474250864752"/>
    <n v="-1.0164742508647517E-2"/>
    <n v="-6.4303342597735513E-2"/>
    <x v="2"/>
    <x v="0"/>
    <n v="0"/>
    <x v="2"/>
    <m/>
    <s v=""/>
  </r>
  <r>
    <x v="47"/>
    <s v="TEX"/>
    <x v="67"/>
    <n v="4.83"/>
    <x v="1"/>
    <x v="2"/>
    <n v="-175"/>
    <n v="-0.5714285714285714"/>
    <n v="130"/>
    <n v="1.3"/>
    <n v="0.63636363636363635"/>
    <n v="0.43478260869565216"/>
    <n v="0.71029521448991861"/>
    <n v="0.28970478551008144"/>
    <n v="7.393157812628226E-2"/>
    <n v="-0.14507782318557072"/>
    <x v="1"/>
    <x v="0"/>
    <n v="17.5"/>
    <x v="0"/>
    <n v="-17.5"/>
    <n v="-17.5"/>
  </r>
  <r>
    <x v="47"/>
    <s v="TEX"/>
    <x v="67"/>
    <n v="4.83"/>
    <x v="1"/>
    <x v="1"/>
    <n v="134"/>
    <n v="1.34"/>
    <n v="-172"/>
    <n v="-0.58139534883720934"/>
    <n v="0.42735042735042733"/>
    <n v="0.63235294117647056"/>
    <n v="0.52918834081713839"/>
    <n v="0.47081165918286161"/>
    <n v="0.10183791346671106"/>
    <n v="-0.16154128199360895"/>
    <x v="1"/>
    <x v="1"/>
    <n v="5"/>
    <x v="0"/>
    <n v="-5"/>
    <n v="-5"/>
  </r>
  <r>
    <x v="47"/>
    <s v="STL"/>
    <x v="11"/>
    <n v="4.5"/>
    <x v="1"/>
    <x v="1"/>
    <n v="110"/>
    <n v="1.1000000000000001"/>
    <n v="-145"/>
    <n v="-0.68965517241379315"/>
    <n v="0.47619047619047616"/>
    <n v="0.59183673469387754"/>
    <n v="0.46789642362528472"/>
    <n v="0.53210357637471528"/>
    <n v="-8.2940525651914454E-3"/>
    <n v="-5.9733158319162261E-2"/>
    <x v="2"/>
    <x v="0"/>
    <n v="0"/>
    <x v="2"/>
    <m/>
    <s v=""/>
  </r>
  <r>
    <x v="47"/>
    <s v="OAK"/>
    <x v="45"/>
    <n v="4.93"/>
    <x v="1"/>
    <x v="1"/>
    <n v="-145"/>
    <n v="-0.68965517241379315"/>
    <n v="110"/>
    <n v="1.1000000000000001"/>
    <n v="0.59183673469387754"/>
    <n v="0.47619047619047616"/>
    <n v="0.54713925054795332"/>
    <n v="0.45286074945204668"/>
    <n v="-4.4697484145924227E-2"/>
    <n v="-2.3329726738429479E-2"/>
    <x v="2"/>
    <x v="0"/>
    <n v="0"/>
    <x v="2"/>
    <m/>
    <s v=""/>
  </r>
  <r>
    <x v="47"/>
    <s v="PIT"/>
    <x v="78"/>
    <n v="3.97"/>
    <x v="1"/>
    <x v="2"/>
    <n v="-134"/>
    <n v="-0.74626865671641784"/>
    <n v="106"/>
    <n v="1.06"/>
    <n v="0.57264957264957261"/>
    <n v="0.4854368932038835"/>
    <n v="0.56064700776335252"/>
    <n v="0.43935299223664748"/>
    <n v="-1.2002564886220091E-2"/>
    <n v="-4.6083900967236024E-2"/>
    <x v="2"/>
    <x v="1"/>
    <n v="0"/>
    <x v="2"/>
    <m/>
    <s v=""/>
  </r>
  <r>
    <x v="47"/>
    <s v="SF"/>
    <x v="127"/>
    <n v="5.74"/>
    <x v="1"/>
    <x v="2"/>
    <n v="-175"/>
    <n v="-0.5714285714285714"/>
    <n v="130"/>
    <n v="1.3"/>
    <n v="0.63636363636363635"/>
    <n v="0.43478260869565216"/>
    <n v="0.82404393194970582"/>
    <n v="0.17595606805029421"/>
    <n v="0.18768029558606947"/>
    <n v="-0.25882654064535793"/>
    <x v="1"/>
    <x v="0"/>
    <n v="8.75"/>
    <x v="1"/>
    <n v="5"/>
    <n v="5"/>
  </r>
  <r>
    <x v="47"/>
    <s v="SD"/>
    <x v="57"/>
    <n v="6.41"/>
    <x v="1"/>
    <x v="0"/>
    <n v="-120"/>
    <n v="-0.83333333333333337"/>
    <n v="-110"/>
    <n v="-0.90909090909090906"/>
    <n v="0.54545454545454541"/>
    <n v="0.52380952380952384"/>
    <n v="0.61774144653498186"/>
    <n v="0.38225855346501814"/>
    <n v="7.228690108043645E-2"/>
    <n v="-0.1415509703445057"/>
    <x v="1"/>
    <x v="0"/>
    <n v="6"/>
    <x v="0"/>
    <n v="-6"/>
    <n v="-6"/>
  </r>
  <r>
    <x v="47"/>
    <s v="MIN"/>
    <x v="6"/>
    <n v="4.91"/>
    <x v="1"/>
    <x v="1"/>
    <n v="-115"/>
    <n v="-0.86956521739130443"/>
    <n v="-115"/>
    <n v="-0.86956521739130443"/>
    <n v="0.53488372093023251"/>
    <n v="0.53488372093023251"/>
    <n v="0.54357515473108486"/>
    <n v="0.45642484526891514"/>
    <n v="8.6914338008523551E-3"/>
    <n v="-7.8458875661317373E-2"/>
    <x v="2"/>
    <x v="0"/>
    <n v="0"/>
    <x v="2"/>
    <m/>
    <s v=""/>
  </r>
  <r>
    <x v="47"/>
    <s v="LAD"/>
    <x v="116"/>
    <n v="5.81"/>
    <x v="1"/>
    <x v="0"/>
    <n v="110"/>
    <n v="1.1000000000000001"/>
    <n v="-145"/>
    <n v="-0.68965517241379315"/>
    <n v="0.47619047619047616"/>
    <n v="0.59183673469387754"/>
    <n v="0.52334013060164108"/>
    <n v="0.47665986939835892"/>
    <n v="4.7149654411164921E-2"/>
    <n v="-0.11517686529551863"/>
    <x v="2"/>
    <x v="0"/>
    <n v="0"/>
    <x v="2"/>
    <m/>
    <s v=""/>
  </r>
  <r>
    <x v="47"/>
    <s v="NYY"/>
    <x v="5"/>
    <n v="8.2799999999999994"/>
    <x v="1"/>
    <x v="4"/>
    <n v="-110"/>
    <n v="-0.90909090909090906"/>
    <n v="-120"/>
    <n v="-0.83333333333333337"/>
    <n v="0.52380952380952384"/>
    <n v="0.54545454545454541"/>
    <n v="0.44647423436985245"/>
    <n v="0.55352576563014755"/>
    <n v="-7.7335289439671384E-2"/>
    <n v="8.071220175602134E-3"/>
    <x v="2"/>
    <x v="0"/>
    <n v="0"/>
    <x v="2"/>
    <m/>
    <s v=""/>
  </r>
  <r>
    <x v="47"/>
    <s v="SEA"/>
    <x v="32"/>
    <n v="6.77"/>
    <x v="1"/>
    <x v="3"/>
    <n v="120"/>
    <n v="1.2"/>
    <n v="-160"/>
    <n v="-0.625"/>
    <n v="0.45454545454545453"/>
    <n v="0.61538461538461542"/>
    <n v="0.51548759025892754"/>
    <n v="0.48451240974107246"/>
    <n v="6.0942135713473011E-2"/>
    <n v="-0.13087220564354296"/>
    <x v="1"/>
    <x v="0"/>
    <n v="5"/>
    <x v="1"/>
    <n v="6"/>
    <n v="6"/>
  </r>
  <r>
    <x v="48"/>
    <s v="NYM"/>
    <x v="106"/>
    <n v="5.85"/>
    <x v="0"/>
    <x v="1"/>
    <n v="-125"/>
    <n v="-0.8"/>
    <n v="-105"/>
    <n v="-0.95238095238095233"/>
    <n v="0.55555555555555558"/>
    <n v="0.51219512195121952"/>
    <n v="0.69436398133320931"/>
    <n v="0.30563601866679069"/>
    <n v="0.13880842577765373"/>
    <n v="-0.20655910328442884"/>
    <x v="1"/>
    <x v="0"/>
    <n v="12.5"/>
    <x v="1"/>
    <n v="10"/>
    <n v="10"/>
  </r>
  <r>
    <x v="48"/>
    <s v="MIL"/>
    <x v="146"/>
    <n v="7.17"/>
    <x v="0"/>
    <x v="5"/>
    <n v="-128"/>
    <n v="-0.78125"/>
    <n v="100"/>
    <n v="1"/>
    <n v="0.56140350877192979"/>
    <n v="0.5"/>
    <n v="0.42659942636053039"/>
    <n v="0.57340057363946961"/>
    <n v="-0.13480408241139941"/>
    <n v="7.3400573639469613E-2"/>
    <x v="0"/>
    <x v="1"/>
    <n v="10"/>
    <x v="1"/>
    <n v="10"/>
    <n v="10"/>
  </r>
  <r>
    <x v="48"/>
    <s v="TB"/>
    <x v="100"/>
    <n v="6.56"/>
    <x v="0"/>
    <x v="0"/>
    <n v="100"/>
    <n v="1"/>
    <n v="-130"/>
    <n v="-0.76923076923076916"/>
    <n v="0.5"/>
    <n v="0.56521739130434778"/>
    <n v="0.63962073211928971"/>
    <n v="0.36037926788071034"/>
    <n v="0.13962073211928971"/>
    <n v="-0.20483812342363744"/>
    <x v="1"/>
    <x v="0"/>
    <n v="10"/>
    <x v="1"/>
    <n v="10"/>
    <n v="10"/>
  </r>
  <r>
    <x v="48"/>
    <s v="WSH"/>
    <x v="114"/>
    <n v="6.49"/>
    <x v="0"/>
    <x v="0"/>
    <n v="-160"/>
    <n v="-0.625"/>
    <n v="120"/>
    <n v="1.2"/>
    <n v="0.61538461538461542"/>
    <n v="0.45454545454545453"/>
    <n v="0.62950395203232024"/>
    <n v="0.37049604796767971"/>
    <n v="1.4119336647704817E-2"/>
    <n v="-8.4049406577774821E-2"/>
    <x v="2"/>
    <x v="0"/>
    <n v="0"/>
    <x v="2"/>
    <m/>
    <s v=""/>
  </r>
  <r>
    <x v="48"/>
    <s v="CHC"/>
    <x v="95"/>
    <n v="4.87"/>
    <x v="0"/>
    <x v="1"/>
    <n v="-146"/>
    <n v="-0.68493150684931503"/>
    <n v="114"/>
    <n v="1.1399999999999999"/>
    <n v="0.5934959349593496"/>
    <n v="0.46728971962616822"/>
    <n v="0.53640744704793453"/>
    <n v="0.46359255295206547"/>
    <n v="-5.7088487911415076E-2"/>
    <n v="-3.6971666741027476E-3"/>
    <x v="2"/>
    <x v="1"/>
    <n v="0"/>
    <x v="2"/>
    <m/>
    <s v=""/>
  </r>
  <r>
    <x v="48"/>
    <s v="OAK"/>
    <x v="55"/>
    <n v="4.6399999999999997"/>
    <x v="0"/>
    <x v="1"/>
    <n v="-125"/>
    <n v="-0.8"/>
    <n v="-105"/>
    <n v="-0.95238095238095233"/>
    <n v="0.55555555555555558"/>
    <n v="0.51219512195121952"/>
    <n v="0.4942471987871635"/>
    <n v="0.5057528012128365"/>
    <n v="-6.130835676839208E-2"/>
    <n v="-6.4423207383830228E-3"/>
    <x v="2"/>
    <x v="0"/>
    <n v="0"/>
    <x v="2"/>
    <m/>
    <s v=""/>
  </r>
  <r>
    <x v="48"/>
    <s v="SF"/>
    <x v="177"/>
    <n v="4.58"/>
    <x v="0"/>
    <x v="2"/>
    <n v="108"/>
    <n v="1.08"/>
    <n v="-136"/>
    <n v="-0.73529411764705876"/>
    <n v="0.48076923076923078"/>
    <n v="0.57627118644067798"/>
    <n v="0.67102102623724535"/>
    <n v="0.32897897376275465"/>
    <n v="0.19025179546801457"/>
    <n v="-0.24729221267792334"/>
    <x v="1"/>
    <x v="1"/>
    <n v="10"/>
    <x v="0"/>
    <n v="-10"/>
    <n v="-10"/>
  </r>
  <r>
    <x v="48"/>
    <s v="SD"/>
    <x v="10"/>
    <n v="5.92"/>
    <x v="0"/>
    <x v="0"/>
    <n v="100"/>
    <n v="1"/>
    <n v="-125"/>
    <n v="-0.8"/>
    <n v="0.5"/>
    <n v="0.55555555555555558"/>
    <n v="0.54138639515831366"/>
    <n v="0.45861360484168634"/>
    <n v="4.138639515831366E-2"/>
    <n v="-9.694195071386924E-2"/>
    <x v="2"/>
    <x v="0"/>
    <n v="0"/>
    <x v="2"/>
    <m/>
    <s v=""/>
  </r>
  <r>
    <x v="48"/>
    <s v="NYY"/>
    <x v="39"/>
    <n v="5.01"/>
    <x v="0"/>
    <x v="0"/>
    <n v="-108"/>
    <n v="-0.92592592592592582"/>
    <n v="-118"/>
    <n v="-0.84745762711864414"/>
    <n v="0.51923076923076927"/>
    <n v="0.54128440366972475"/>
    <n v="0.38579401302156258"/>
    <n v="0.61420598697843742"/>
    <n v="-0.1334367562092067"/>
    <n v="7.2921583308712679E-2"/>
    <x v="0"/>
    <x v="1"/>
    <n v="11.8"/>
    <x v="0"/>
    <n v="-11.8"/>
    <n v="-11.8"/>
  </r>
  <r>
    <x v="48"/>
    <s v="SEA"/>
    <x v="94"/>
    <n v="6.18"/>
    <x v="0"/>
    <x v="3"/>
    <n v="110"/>
    <n v="1.1000000000000001"/>
    <n v="-140"/>
    <n v="-0.7142857142857143"/>
    <n v="0.47619047619047616"/>
    <n v="0.58333333333333337"/>
    <n v="0.42258376583394885"/>
    <n v="0.57741623416605115"/>
    <n v="-5.360671035652731E-2"/>
    <n v="-5.9170991672822248E-3"/>
    <x v="2"/>
    <x v="1"/>
    <n v="0"/>
    <x v="2"/>
    <m/>
    <s v=""/>
  </r>
  <r>
    <x v="48"/>
    <s v="PHI"/>
    <x v="28"/>
    <n v="4.9800000000000004"/>
    <x v="0"/>
    <x v="1"/>
    <n v="-170"/>
    <n v="-0.58823529411764708"/>
    <n v="130"/>
    <n v="1.3"/>
    <n v="0.62962962962962965"/>
    <n v="0.43478260869565216"/>
    <n v="0.5559903770974568"/>
    <n v="0.4440096229025432"/>
    <n v="-7.363925253217285E-2"/>
    <n v="9.2270142068910377E-3"/>
    <x v="2"/>
    <x v="0"/>
    <n v="0"/>
    <x v="2"/>
    <m/>
    <s v=""/>
  </r>
  <r>
    <x v="48"/>
    <s v="MIA"/>
    <x v="123"/>
    <n v="5.44"/>
    <x v="0"/>
    <x v="3"/>
    <n v="110"/>
    <n v="1.1000000000000001"/>
    <n v="-140"/>
    <n v="-0.7142857142857143"/>
    <n v="0.47619047619047616"/>
    <n v="0.58333333333333337"/>
    <n v="0.3045637688406504"/>
    <n v="0.6954362311593496"/>
    <n v="-0.17162670734982577"/>
    <n v="0.11210289782601623"/>
    <x v="0"/>
    <x v="1"/>
    <n v="7"/>
    <x v="1"/>
    <n v="5"/>
    <n v="5"/>
  </r>
  <r>
    <x v="48"/>
    <s v="TOR"/>
    <x v="42"/>
    <n v="5.0199999999999996"/>
    <x v="0"/>
    <x v="1"/>
    <n v="-110"/>
    <n v="-0.90909090909090906"/>
    <n v="-120"/>
    <n v="-0.83333333333333337"/>
    <n v="0.52380952380952384"/>
    <n v="0.54545454545454541"/>
    <n v="0.56300901573814843"/>
    <n v="0.43699098426185162"/>
    <n v="3.9199491928624597E-2"/>
    <n v="-0.10846356119269379"/>
    <x v="2"/>
    <x v="0"/>
    <n v="0"/>
    <x v="2"/>
    <m/>
    <s v=""/>
  </r>
  <r>
    <x v="48"/>
    <s v="DET"/>
    <x v="134"/>
    <n v="3.71"/>
    <x v="1"/>
    <x v="6"/>
    <n v="-130"/>
    <n v="-0.76923076923076916"/>
    <n v="100"/>
    <n v="1"/>
    <n v="0.56521739130434778"/>
    <n v="0.5"/>
    <n v="0.71625532635883871"/>
    <n v="0.28374467364116135"/>
    <n v="0.15103793505449092"/>
    <n v="-0.21625532635883865"/>
    <x v="1"/>
    <x v="0"/>
    <n v="13"/>
    <x v="1"/>
    <n v="10"/>
    <n v="10"/>
  </r>
  <r>
    <x v="48"/>
    <s v="ATL"/>
    <x v="96"/>
    <n v="5.05"/>
    <x v="0"/>
    <x v="0"/>
    <n v="115"/>
    <n v="1.1499999999999999"/>
    <n v="-155"/>
    <n v="-0.64516129032258063"/>
    <n v="0.46511627906976744"/>
    <n v="0.60784313725490191"/>
    <n v="0.39281198622929736"/>
    <n v="0.60718801377070264"/>
    <n v="-7.2304292840470075E-2"/>
    <n v="-6.5512348419927147E-4"/>
    <x v="2"/>
    <x v="0"/>
    <n v="0"/>
    <x v="2"/>
    <m/>
    <s v=""/>
  </r>
  <r>
    <x v="48"/>
    <s v="BOS"/>
    <x v="3"/>
    <n v="5.71"/>
    <x v="0"/>
    <x v="0"/>
    <n v="-175"/>
    <n v="-0.5714285714285714"/>
    <n v="135"/>
    <n v="1.35"/>
    <n v="0.63636363636363635"/>
    <n v="0.42553191489361702"/>
    <n v="0.50669179453310031"/>
    <n v="0.49330820546689969"/>
    <n v="-0.12967184183053604"/>
    <n v="6.777629057328266E-2"/>
    <x v="0"/>
    <x v="0"/>
    <n v="10"/>
    <x v="1"/>
    <n v="13.5"/>
    <n v="13.5"/>
  </r>
  <r>
    <x v="48"/>
    <s v="CWS"/>
    <x v="107"/>
    <n v="4.8600000000000003"/>
    <x v="0"/>
    <x v="2"/>
    <n v="-150"/>
    <n v="-0.66666666666666663"/>
    <n v="115"/>
    <n v="1.1499999999999999"/>
    <n v="0.6"/>
    <n v="0.46511627906976744"/>
    <n v="0.71476920299516811"/>
    <n v="0.28523079700483189"/>
    <n v="0.11476920299516813"/>
    <n v="-0.17988548206493554"/>
    <x v="1"/>
    <x v="0"/>
    <n v="15"/>
    <x v="1"/>
    <n v="10"/>
    <n v="10"/>
  </r>
  <r>
    <x v="48"/>
    <s v="KC"/>
    <x v="7"/>
    <n v="4.16"/>
    <x v="0"/>
    <x v="1"/>
    <n v="-104"/>
    <n v="-0.96153846153846145"/>
    <n v="-122"/>
    <n v="-0.81967213114754101"/>
    <n v="0.50980392156862742"/>
    <n v="0.5495495495495496"/>
    <n v="0.40238909446428739"/>
    <n v="0.59761090553571261"/>
    <n v="-0.10741482710434003"/>
    <n v="4.8061355986163012E-2"/>
    <x v="2"/>
    <x v="1"/>
    <n v="0"/>
    <x v="2"/>
    <m/>
    <s v=""/>
  </r>
  <r>
    <x v="48"/>
    <s v="TEX"/>
    <x v="149"/>
    <n v="4.2"/>
    <x v="0"/>
    <x v="1"/>
    <n v="125"/>
    <n v="1.25"/>
    <n v="-170"/>
    <n v="-0.58823529411764708"/>
    <n v="0.44444444444444442"/>
    <n v="0.62962962962962965"/>
    <n v="0.41017297868942226"/>
    <n v="0.58982702131057774"/>
    <n v="-3.4271465755022157E-2"/>
    <n v="-3.9802608319051913E-2"/>
    <x v="2"/>
    <x v="0"/>
    <n v="0"/>
    <x v="2"/>
    <m/>
    <s v=""/>
  </r>
  <r>
    <x v="48"/>
    <s v="HOU"/>
    <x v="108"/>
    <n v="7.8"/>
    <x v="0"/>
    <x v="5"/>
    <n v="-108"/>
    <n v="-0.92592592592592582"/>
    <n v="-118"/>
    <n v="-0.84745762711864414"/>
    <n v="0.51923076923076927"/>
    <n v="0.54128440366972475"/>
    <n v="0.5187909829079026"/>
    <n v="0.4812090170920974"/>
    <n v="-4.3978632286667541E-4"/>
    <n v="-6.0075386577627343E-2"/>
    <x v="2"/>
    <x v="1"/>
    <n v="0"/>
    <x v="2"/>
    <m/>
    <s v=""/>
  </r>
  <r>
    <x v="48"/>
    <s v="STL"/>
    <x v="102"/>
    <n v="4.07"/>
    <x v="0"/>
    <x v="2"/>
    <n v="-110"/>
    <n v="-0.90909090909090906"/>
    <n v="-116"/>
    <n v="-0.86206896551724144"/>
    <n v="0.52380952380952384"/>
    <n v="0.53703703703703709"/>
    <n v="0.58008454084778904"/>
    <n v="0.41991545915221096"/>
    <n v="5.6275017038265207E-2"/>
    <n v="-0.11712157788482613"/>
    <x v="1"/>
    <x v="1"/>
    <n v="11"/>
    <x v="1"/>
    <n v="10"/>
    <n v="10"/>
  </r>
  <r>
    <x v="48"/>
    <s v="COL"/>
    <x v="88"/>
    <n v="3.58"/>
    <x v="0"/>
    <x v="2"/>
    <n v="-130"/>
    <n v="-0.76923076923076916"/>
    <n v="100"/>
    <n v="1"/>
    <n v="0.56521739130434778"/>
    <n v="0.5"/>
    <n v="0.48052747995762779"/>
    <n v="0.51947252004237221"/>
    <n v="-8.4689911346719993E-2"/>
    <n v="1.947252004237221E-2"/>
    <x v="2"/>
    <x v="0"/>
    <n v="0"/>
    <x v="2"/>
    <m/>
    <s v=""/>
  </r>
  <r>
    <x v="48"/>
    <s v="ARI"/>
    <x v="90"/>
    <n v="5.35"/>
    <x v="0"/>
    <x v="1"/>
    <n v="100"/>
    <n v="1"/>
    <n v="-120"/>
    <n v="-0.83333333333333337"/>
    <n v="0.5"/>
    <n v="0.54545454545454541"/>
    <n v="0.61863662191539648"/>
    <n v="0.38136337808460352"/>
    <n v="0.11863662191539648"/>
    <n v="-0.16409116736994189"/>
    <x v="1"/>
    <x v="0"/>
    <n v="5"/>
    <x v="1"/>
    <n v="5"/>
    <n v="5"/>
  </r>
  <r>
    <x v="48"/>
    <s v="PIT"/>
    <x v="129"/>
    <n v="4.58"/>
    <x v="0"/>
    <x v="1"/>
    <n v="-105"/>
    <n v="-0.95238095238095233"/>
    <n v="-130"/>
    <n v="-0.76923076923076916"/>
    <n v="0.51219512195121952"/>
    <n v="0.56521739130434778"/>
    <n v="0.48301059602590302"/>
    <n v="0.51698940397409698"/>
    <n v="-2.9184525925316507E-2"/>
    <n v="-4.8227987330250799E-2"/>
    <x v="2"/>
    <x v="0"/>
    <n v="0"/>
    <x v="2"/>
    <m/>
    <s v=""/>
  </r>
  <r>
    <x v="48"/>
    <s v="MIN"/>
    <x v="35"/>
    <n v="4.57"/>
    <x v="0"/>
    <x v="1"/>
    <n v="124"/>
    <n v="1.24"/>
    <n v="-156"/>
    <n v="-0.64102564102564097"/>
    <n v="0.44642857142857145"/>
    <n v="0.609375"/>
    <n v="0.48112930674955123"/>
    <n v="0.51887069325044877"/>
    <n v="3.4700735320979781E-2"/>
    <n v="-9.0504306749551233E-2"/>
    <x v="2"/>
    <x v="1"/>
    <n v="0"/>
    <x v="2"/>
    <m/>
    <s v=""/>
  </r>
  <r>
    <x v="49"/>
    <s v="PHI"/>
    <x v="29"/>
    <n v="5.23"/>
    <x v="0"/>
    <x v="1"/>
    <n v="-155"/>
    <n v="-0.64516129032258063"/>
    <n v="115"/>
    <n v="1.1499999999999999"/>
    <n v="0.60784313725490191"/>
    <n v="0.46511627906976744"/>
    <n v="0.59889635009951636"/>
    <n v="0.40110364990048364"/>
    <n v="-8.9467871553855494E-3"/>
    <n v="-6.4012629169283797E-2"/>
    <x v="2"/>
    <x v="0"/>
    <n v="0"/>
    <x v="2"/>
    <m/>
    <s v=""/>
  </r>
  <r>
    <x v="49"/>
    <s v="CLE"/>
    <x v="91"/>
    <n v="5.04"/>
    <x v="0"/>
    <x v="1"/>
    <n v="110"/>
    <n v="1.1000000000000001"/>
    <n v="-150"/>
    <n v="-0.66666666666666663"/>
    <n v="0.47619047619047616"/>
    <n v="0.6"/>
    <n v="0.56649711318551854"/>
    <n v="0.4335028868144814"/>
    <n v="9.0306636995042378E-2"/>
    <n v="-0.16649711318551857"/>
    <x v="1"/>
    <x v="0"/>
    <n v="5"/>
    <x v="1"/>
    <n v="5.5"/>
    <n v="5.5"/>
  </r>
  <r>
    <x v="49"/>
    <s v="DET"/>
    <x v="178"/>
    <n v="3.15"/>
    <x v="0"/>
    <x v="6"/>
    <n v="-180"/>
    <n v="-0.55555555555555558"/>
    <n v="135"/>
    <n v="1.35"/>
    <n v="0.6428571428571429"/>
    <n v="0.42553191489361702"/>
    <n v="0.60956355908268012"/>
    <n v="0.39043644091731988"/>
    <n v="-3.3293583774462787E-2"/>
    <n v="-3.5095473976297142E-2"/>
    <x v="2"/>
    <x v="0"/>
    <n v="0"/>
    <x v="2"/>
    <m/>
    <s v=""/>
  </r>
  <r>
    <x v="49"/>
    <s v="HOU"/>
    <x v="86"/>
    <n v="6.33"/>
    <x v="0"/>
    <x v="3"/>
    <n v="-130"/>
    <n v="-0.76923076923076916"/>
    <n v="100"/>
    <n v="1"/>
    <n v="0.56521739130434778"/>
    <n v="0.5"/>
    <n v="0.44654719140908705"/>
    <n v="0.55345280859091295"/>
    <n v="-0.11867019989526073"/>
    <n v="5.3452808590912948E-2"/>
    <x v="0"/>
    <x v="0"/>
    <n v="5"/>
    <x v="0"/>
    <n v="-5"/>
    <n v="-5"/>
  </r>
  <r>
    <x v="49"/>
    <s v="CWS"/>
    <x v="8"/>
    <n v="6.93"/>
    <x v="0"/>
    <x v="5"/>
    <n v="100"/>
    <n v="1"/>
    <n v="-130"/>
    <n v="-0.76923076923076916"/>
    <n v="0.5"/>
    <n v="0.56521739130434778"/>
    <n v="0.39085719274763253"/>
    <n v="0.60914280725236747"/>
    <n v="-0.10914280725236747"/>
    <n v="4.3925415948019686E-2"/>
    <x v="2"/>
    <x v="0"/>
    <n v="0"/>
    <x v="2"/>
    <m/>
    <s v=""/>
  </r>
  <r>
    <x v="49"/>
    <s v="KC"/>
    <x v="142"/>
    <n v="4.53"/>
    <x v="0"/>
    <x v="2"/>
    <n v="115"/>
    <n v="1.1499999999999999"/>
    <n v="-150"/>
    <n v="-0.66666666666666663"/>
    <n v="0.46511627906976744"/>
    <n v="0.6"/>
    <n v="0.66274024591318303"/>
    <n v="0.33725975408681697"/>
    <n v="0.1976239668434156"/>
    <n v="-0.26274024591318301"/>
    <x v="1"/>
    <x v="0"/>
    <n v="10"/>
    <x v="1"/>
    <n v="11.5"/>
    <n v="11.5"/>
  </r>
  <r>
    <x v="49"/>
    <s v="STL"/>
    <x v="117"/>
    <n v="3.37"/>
    <x v="0"/>
    <x v="6"/>
    <n v="-150"/>
    <n v="-0.66666666666666663"/>
    <n v="110"/>
    <n v="1.1000000000000001"/>
    <n v="0.6"/>
    <n v="0.47619047619047616"/>
    <n v="0.65443744863598163"/>
    <n v="0.34556255136401837"/>
    <n v="5.4437448635981656E-2"/>
    <n v="-0.1306279248264578"/>
    <x v="1"/>
    <x v="0"/>
    <n v="7.5"/>
    <x v="1"/>
    <n v="5"/>
    <n v="5"/>
  </r>
  <r>
    <x v="49"/>
    <s v="COL"/>
    <x v="119"/>
    <n v="5.14"/>
    <x v="0"/>
    <x v="1"/>
    <n v="-108"/>
    <n v="-0.92592592592592582"/>
    <n v="-118"/>
    <n v="-0.84745762711864414"/>
    <n v="0.51923076923076927"/>
    <n v="0.54128440366972475"/>
    <n v="0.5837190238948945"/>
    <n v="0.4162809761051055"/>
    <n v="6.4488254664125222E-2"/>
    <n v="-0.12500342756461924"/>
    <x v="1"/>
    <x v="1"/>
    <n v="5.4"/>
    <x v="1"/>
    <n v="5"/>
    <n v="5"/>
  </r>
  <r>
    <x v="49"/>
    <s v="PIT"/>
    <x v="1"/>
    <n v="5.04"/>
    <x v="0"/>
    <x v="0"/>
    <n v="120"/>
    <n v="1.2"/>
    <n v="-165"/>
    <n v="-0.60606060606060608"/>
    <n v="0.45454545454545453"/>
    <n v="0.62264150943396224"/>
    <n v="0.39105766713524326"/>
    <n v="0.60894233286475674"/>
    <n v="-6.3487787410211272E-2"/>
    <n v="-1.3699176569205496E-2"/>
    <x v="2"/>
    <x v="0"/>
    <n v="0"/>
    <x v="2"/>
    <m/>
    <s v=""/>
  </r>
  <r>
    <x v="49"/>
    <s v="ARI"/>
    <x v="124"/>
    <n v="4.87"/>
    <x v="0"/>
    <x v="0"/>
    <n v="110"/>
    <n v="1.1000000000000001"/>
    <n v="-145"/>
    <n v="-0.68965517241379315"/>
    <n v="0.47619047619047616"/>
    <n v="0.59183673469387754"/>
    <n v="0.36124160015520035"/>
    <n v="0.63875839984479965"/>
    <n v="-0.11494887603527582"/>
    <n v="4.6921665150922109E-2"/>
    <x v="2"/>
    <x v="0"/>
    <n v="0"/>
    <x v="2"/>
    <m/>
    <s v=""/>
  </r>
  <r>
    <x v="49"/>
    <s v="BAL"/>
    <x v="147"/>
    <n v="3.85"/>
    <x v="0"/>
    <x v="2"/>
    <n v="-140"/>
    <n v="-0.7142857142857143"/>
    <n v="105"/>
    <n v="1.05"/>
    <n v="0.58333333333333337"/>
    <n v="0.48780487804878048"/>
    <n v="0.53669004169033063"/>
    <n v="0.46330995830966937"/>
    <n v="-4.6643291643002738E-2"/>
    <n v="-2.449491973911111E-2"/>
    <x v="2"/>
    <x v="0"/>
    <n v="0"/>
    <x v="2"/>
    <m/>
    <s v=""/>
  </r>
  <r>
    <x v="49"/>
    <s v="BOS"/>
    <x v="46"/>
    <n v="3.69"/>
    <x v="0"/>
    <x v="2"/>
    <n v="105"/>
    <n v="1.05"/>
    <n v="-145"/>
    <n v="-0.68965517241379315"/>
    <n v="0.48780487804878048"/>
    <n v="0.59183673469387754"/>
    <n v="0.50375758655798741"/>
    <n v="0.49624241344201259"/>
    <n v="1.5952708509206937E-2"/>
    <n v="-9.5594321251864955E-2"/>
    <x v="2"/>
    <x v="0"/>
    <n v="0"/>
    <x v="2"/>
    <m/>
    <s v=""/>
  </r>
  <r>
    <x v="49"/>
    <s v="CHC"/>
    <x v="174"/>
    <n v="5.22"/>
    <x v="0"/>
    <x v="1"/>
    <n v="-140"/>
    <n v="-0.7142857142857143"/>
    <n v="105"/>
    <n v="1.05"/>
    <n v="0.58333333333333337"/>
    <n v="0.48780487804878048"/>
    <n v="0.59722547070296894"/>
    <n v="0.40277452929703106"/>
    <n v="1.3892137369635571E-2"/>
    <n v="-8.5030348751749418E-2"/>
    <x v="2"/>
    <x v="0"/>
    <n v="0"/>
    <x v="2"/>
    <m/>
    <s v=""/>
  </r>
  <r>
    <x v="49"/>
    <s v="CIN"/>
    <x v="161"/>
    <n v="7.19"/>
    <x v="0"/>
    <x v="3"/>
    <n v="-152"/>
    <n v="-0.65789473684210531"/>
    <n v="120"/>
    <n v="1.2"/>
    <n v="0.60317460317460314"/>
    <n v="0.45454545454545453"/>
    <n v="0.57819855909071638"/>
    <n v="0.42180144090928362"/>
    <n v="-2.4976044083886761E-2"/>
    <n v="-3.274401363617091E-2"/>
    <x v="2"/>
    <x v="1"/>
    <n v="0"/>
    <x v="2"/>
    <m/>
    <s v=""/>
  </r>
  <r>
    <x v="50"/>
    <s v="MIA"/>
    <x v="139"/>
    <n v="5.68"/>
    <x v="0"/>
    <x v="3"/>
    <n v="108"/>
    <n v="1.08"/>
    <n v="-138"/>
    <n v="-0.7246376811594204"/>
    <n v="0.48076923076923078"/>
    <n v="0.57983193277310929"/>
    <n v="0.34244764653960291"/>
    <n v="0.65755235346039709"/>
    <n v="-0.13832158422962787"/>
    <n v="7.7720420687287795E-2"/>
    <x v="0"/>
    <x v="1"/>
    <n v="13.8"/>
    <x v="1"/>
    <n v="10"/>
    <n v="10.000000000000002"/>
  </r>
  <r>
    <x v="50"/>
    <s v="ATL"/>
    <x v="150"/>
    <n v="5.05"/>
    <x v="0"/>
    <x v="1"/>
    <n v="-108"/>
    <n v="-0.92592592592592582"/>
    <n v="-118"/>
    <n v="-0.84745762711864414"/>
    <n v="0.51923076923076927"/>
    <n v="0.54128440366972475"/>
    <n v="0.56823578483496207"/>
    <n v="0.43176421516503793"/>
    <n v="4.9005015604192792E-2"/>
    <n v="-0.10952018850468681"/>
    <x v="2"/>
    <x v="1"/>
    <n v="0"/>
    <x v="2"/>
    <m/>
    <s v=""/>
  </r>
  <r>
    <x v="50"/>
    <s v="SD"/>
    <x v="148"/>
    <n v="5.79"/>
    <x v="0"/>
    <x v="0"/>
    <n v="110"/>
    <n v="1.1000000000000001"/>
    <n v="-145"/>
    <n v="-0.68965517241379315"/>
    <n v="0.47619047619047616"/>
    <n v="0.59183673469387754"/>
    <n v="0.52002821100979457"/>
    <n v="0.47997178899020543"/>
    <n v="4.3837734819318408E-2"/>
    <n v="-0.11186494570367211"/>
    <x v="2"/>
    <x v="0"/>
    <n v="0"/>
    <x v="2"/>
    <m/>
    <s v=""/>
  </r>
  <r>
    <x v="50"/>
    <s v="CLE"/>
    <x v="115"/>
    <n v="3.68"/>
    <x v="0"/>
    <x v="2"/>
    <n v="100"/>
    <n v="1"/>
    <n v="-130"/>
    <n v="-0.76923076923076916"/>
    <n v="0.5"/>
    <n v="0.56521739130434778"/>
    <n v="0.50166450706291654"/>
    <n v="0.49833549293708346"/>
    <n v="1.6645070629165426E-3"/>
    <n v="-6.6881898367264325E-2"/>
    <x v="2"/>
    <x v="0"/>
    <n v="0"/>
    <x v="2"/>
    <m/>
    <s v=""/>
  </r>
  <r>
    <x v="50"/>
    <s v="TOR"/>
    <x v="42"/>
    <n v="4.66"/>
    <x v="0"/>
    <x v="2"/>
    <n v="-180"/>
    <n v="-0.55555555555555558"/>
    <n v="135"/>
    <n v="1.35"/>
    <n v="0.6428571428571429"/>
    <n v="0.42553191489361702"/>
    <n v="0.68397556985161145"/>
    <n v="0.31602443014838849"/>
    <n v="4.1118426994468549E-2"/>
    <n v="-0.10950748474522853"/>
    <x v="2"/>
    <x v="0"/>
    <n v="0"/>
    <x v="2"/>
    <m/>
    <s v=""/>
  </r>
  <r>
    <x v="50"/>
    <s v="TB"/>
    <x v="25"/>
    <n v="5.66"/>
    <x v="0"/>
    <x v="1"/>
    <n v="-135"/>
    <n v="-0.7407407407407407"/>
    <n v="100"/>
    <n v="1"/>
    <n v="0.57446808510638303"/>
    <n v="0.5"/>
    <n v="0.66686347081955555"/>
    <n v="0.3331365291804444"/>
    <n v="9.2395385713172518E-2"/>
    <n v="-0.1668634708195556"/>
    <x v="1"/>
    <x v="0"/>
    <n v="20.25"/>
    <x v="0"/>
    <n v="-20.25"/>
    <n v="-20.25"/>
  </r>
  <r>
    <x v="50"/>
    <s v="NYM"/>
    <x v="151"/>
    <n v="7.99"/>
    <x v="0"/>
    <x v="5"/>
    <n v="-165"/>
    <n v="-0.60606060606060608"/>
    <n v="125"/>
    <n v="1.25"/>
    <n v="0.62264150943396224"/>
    <n v="0.44444444444444442"/>
    <n v="0.54564245496257646"/>
    <n v="0.45435754503742354"/>
    <n v="-7.6999054471385775E-2"/>
    <n v="9.9131005929791183E-3"/>
    <x v="2"/>
    <x v="0"/>
    <n v="0"/>
    <x v="2"/>
    <m/>
    <s v=""/>
  </r>
  <r>
    <x v="50"/>
    <s v="PHI"/>
    <x v="71"/>
    <n v="4.29"/>
    <x v="0"/>
    <x v="1"/>
    <n v="124"/>
    <n v="1.24"/>
    <n v="-156"/>
    <n v="-0.64102564102564097"/>
    <n v="0.44642857142857145"/>
    <n v="0.609375"/>
    <n v="0.42762838338599063"/>
    <n v="0.57237161661400937"/>
    <n v="-1.8800188042580823E-2"/>
    <n v="-3.7003383385990629E-2"/>
    <x v="2"/>
    <x v="1"/>
    <n v="0"/>
    <x v="2"/>
    <m/>
    <s v=""/>
  </r>
  <r>
    <x v="50"/>
    <s v="NYY"/>
    <x v="175"/>
    <n v="4.83"/>
    <x v="0"/>
    <x v="1"/>
    <n v="105"/>
    <n v="1.05"/>
    <n v="-135"/>
    <n v="-0.7407407407407407"/>
    <n v="0.48780487804878048"/>
    <n v="0.57446808510638303"/>
    <n v="0.52918834081713839"/>
    <n v="0.47081165918286161"/>
    <n v="4.1383462768357915E-2"/>
    <n v="-0.10365642592352142"/>
    <x v="2"/>
    <x v="0"/>
    <n v="0"/>
    <x v="2"/>
    <m/>
    <s v=""/>
  </r>
  <r>
    <x v="50"/>
    <s v="BOS"/>
    <x v="167"/>
    <n v="4.68"/>
    <x v="0"/>
    <x v="1"/>
    <n v="-125"/>
    <n v="-0.8"/>
    <n v="-105"/>
    <n v="-0.95238095238095233"/>
    <n v="0.55555555555555558"/>
    <n v="0.51219512195121952"/>
    <n v="0.50168724063519321"/>
    <n v="0.49831275936480679"/>
    <n v="-5.386831492036237E-2"/>
    <n v="-1.3882362586412733E-2"/>
    <x v="2"/>
    <x v="0"/>
    <n v="0"/>
    <x v="2"/>
    <m/>
    <s v=""/>
  </r>
  <r>
    <x v="50"/>
    <s v="SEA"/>
    <x v="70"/>
    <n v="5.15"/>
    <x v="0"/>
    <x v="0"/>
    <n v="115"/>
    <n v="1.1499999999999999"/>
    <n v="-150"/>
    <n v="-0.66666666666666663"/>
    <n v="0.46511627906976744"/>
    <n v="0.6"/>
    <n v="0.41034001431442202"/>
    <n v="0.58965998568557798"/>
    <n v="-5.4776264755345416E-2"/>
    <n v="-1.0340014314421997E-2"/>
    <x v="2"/>
    <x v="0"/>
    <n v="0"/>
    <x v="2"/>
    <m/>
    <s v=""/>
  </r>
  <r>
    <x v="50"/>
    <s v="LAD"/>
    <x v="15"/>
    <n v="5.61"/>
    <x v="0"/>
    <x v="0"/>
    <n v="-110"/>
    <n v="-0.90909090909090906"/>
    <n v="-120"/>
    <n v="-0.83333333333333337"/>
    <n v="0.52380952380952384"/>
    <n v="0.54545454545454541"/>
    <n v="0.48983525749135248"/>
    <n v="0.51016474250864752"/>
    <n v="-3.3974266318171353E-2"/>
    <n v="-3.5289802945897897E-2"/>
    <x v="2"/>
    <x v="0"/>
    <n v="0"/>
    <x v="2"/>
    <m/>
    <s v=""/>
  </r>
  <r>
    <x v="50"/>
    <s v="KC"/>
    <x v="140"/>
    <n v="4.22"/>
    <x v="0"/>
    <x v="1"/>
    <n v="100"/>
    <n v="1"/>
    <n v="-128"/>
    <n v="-0.78125"/>
    <n v="0.5"/>
    <n v="0.56140350877192979"/>
    <n v="0.41405954205700657"/>
    <n v="0.58594045794299343"/>
    <n v="-8.5940457942993431E-2"/>
    <n v="2.4536949171063638E-2"/>
    <x v="2"/>
    <x v="1"/>
    <n v="0"/>
    <x v="2"/>
    <m/>
    <s v=""/>
  </r>
  <r>
    <x v="50"/>
    <s v="HOU"/>
    <x v="31"/>
    <n v="5.09"/>
    <x v="0"/>
    <x v="3"/>
    <n v="116"/>
    <n v="1.1599999999999999"/>
    <n v="-148"/>
    <n v="-0.67567567567567566"/>
    <n v="0.46296296296296297"/>
    <n v="0.59677419354838712"/>
    <n v="0.25109146200361199"/>
    <n v="0.74890853799638801"/>
    <n v="-0.21187150095935098"/>
    <n v="0.15213434444800089"/>
    <x v="0"/>
    <x v="1"/>
    <n v="22.2"/>
    <x v="1"/>
    <n v="15"/>
    <n v="15"/>
  </r>
  <r>
    <x v="50"/>
    <s v="MIL"/>
    <x v="75"/>
    <n v="4.46"/>
    <x v="0"/>
    <x v="1"/>
    <n v="-120"/>
    <n v="-0.83333333333333337"/>
    <n v="-110"/>
    <n v="-0.90909090909090906"/>
    <n v="0.54545454545454541"/>
    <n v="0.52380952380952384"/>
    <n v="0.46028762502559961"/>
    <n v="0.53971237497440039"/>
    <n v="-8.5166920428945803E-2"/>
    <n v="1.5902851164876552E-2"/>
    <x v="2"/>
    <x v="0"/>
    <n v="0"/>
    <x v="2"/>
    <m/>
    <s v=""/>
  </r>
  <r>
    <x v="50"/>
    <s v="STL"/>
    <x v="79"/>
    <n v="4.8"/>
    <x v="0"/>
    <x v="0"/>
    <n v="-130"/>
    <n v="-0.76923076923076916"/>
    <n v="100"/>
    <n v="1"/>
    <n v="0.56521739130434778"/>
    <n v="0.5"/>
    <n v="0.34899356273050841"/>
    <n v="0.65100643726949159"/>
    <n v="-0.21622382857383937"/>
    <n v="0.15100643726949159"/>
    <x v="0"/>
    <x v="0"/>
    <n v="15"/>
    <x v="0"/>
    <n v="-15"/>
    <n v="-15"/>
  </r>
  <r>
    <x v="50"/>
    <s v="COL"/>
    <x v="19"/>
    <n v="3.27"/>
    <x v="0"/>
    <x v="2"/>
    <n v="105"/>
    <n v="1.05"/>
    <n v="-135"/>
    <n v="-0.7407407407407407"/>
    <n v="0.48780487804878048"/>
    <n v="0.57446808510638303"/>
    <n v="0.41302568073362833"/>
    <n v="0.58697431926637167"/>
    <n v="-7.4779197315152146E-2"/>
    <n v="1.2506234159988638E-2"/>
    <x v="2"/>
    <x v="0"/>
    <n v="0"/>
    <x v="2"/>
    <m/>
    <s v=""/>
  </r>
  <r>
    <x v="50"/>
    <s v="ARI"/>
    <x v="22"/>
    <n v="3"/>
    <x v="0"/>
    <x v="2"/>
    <n v="-110"/>
    <n v="-0.90909090909090906"/>
    <n v="-120"/>
    <n v="-0.83333333333333337"/>
    <n v="0.52380952380952384"/>
    <n v="0.54545454545454541"/>
    <n v="0.35276811121776874"/>
    <n v="0.64723188878223126"/>
    <n v="-0.17104141259175509"/>
    <n v="0.10177734332768584"/>
    <x v="0"/>
    <x v="0"/>
    <n v="18"/>
    <x v="1"/>
    <n v="15"/>
    <n v="15"/>
  </r>
  <r>
    <x v="50"/>
    <s v="LAA"/>
    <x v="122"/>
    <n v="5.0999999999999996"/>
    <x v="0"/>
    <x v="0"/>
    <n v="-135"/>
    <n v="-0.7407407407407407"/>
    <n v="100"/>
    <n v="1"/>
    <n v="0.57446808510638303"/>
    <n v="0.5"/>
    <n v="0.40158029274386564"/>
    <n v="0.59841970725613436"/>
    <n v="-0.17288779236251739"/>
    <n v="9.8419707256134359E-2"/>
    <x v="0"/>
    <x v="0"/>
    <n v="15"/>
    <x v="1"/>
    <n v="15"/>
    <n v="15"/>
  </r>
  <r>
    <x v="50"/>
    <s v="MIN"/>
    <x v="20"/>
    <n v="6.07"/>
    <x v="0"/>
    <x v="3"/>
    <n v="108"/>
    <n v="1.08"/>
    <n v="-136"/>
    <n v="-0.73529411764705876"/>
    <n v="0.48076923076923078"/>
    <n v="0.57627118644067798"/>
    <n v="0.40493931612944056"/>
    <n v="0.59506068387055944"/>
    <n v="-7.5829914639790219E-2"/>
    <n v="1.8789497429881452E-2"/>
    <x v="2"/>
    <x v="1"/>
    <n v="0"/>
    <x v="2"/>
    <m/>
    <s v=""/>
  </r>
  <r>
    <x v="50"/>
    <s v="PIT"/>
    <x v="173"/>
    <n v="4.1310000000000002"/>
    <x v="0"/>
    <x v="2"/>
    <n v="110"/>
    <n v="1.1000000000000001"/>
    <n v="-150"/>
    <n v="-0.66666666666666663"/>
    <n v="0.47619047619047616"/>
    <n v="0.6"/>
    <n v="0.59169521256722479"/>
    <n v="0.40830478743277521"/>
    <n v="0.11550473637674863"/>
    <n v="-0.19169521256722477"/>
    <x v="1"/>
    <x v="0"/>
    <n v="10"/>
    <x v="0"/>
    <n v="-10"/>
    <n v="-10"/>
  </r>
  <r>
    <x v="50"/>
    <s v="SF"/>
    <x v="77"/>
    <n v="7.04"/>
    <x v="0"/>
    <x v="5"/>
    <n v="-152"/>
    <n v="-0.65789473684210531"/>
    <n v="120"/>
    <n v="1.2"/>
    <n v="0.60317460317460314"/>
    <n v="0.45454545454545453"/>
    <n v="0.40724604926632102"/>
    <n v="0.59275395073367898"/>
    <n v="-0.19592855390828212"/>
    <n v="0.13820849618822445"/>
    <x v="0"/>
    <x v="1"/>
    <n v="10"/>
    <x v="1"/>
    <n v="12"/>
    <n v="12"/>
  </r>
  <r>
    <x v="51"/>
    <s v="PHI"/>
    <x v="63"/>
    <n v="5.81"/>
    <x v="0"/>
    <x v="3"/>
    <n v="110"/>
    <n v="1.1000000000000001"/>
    <n v="-145"/>
    <n v="-0.68965517241379315"/>
    <n v="0.47619047619047616"/>
    <n v="0.59183673469387754"/>
    <n v="0.36320988931428144"/>
    <n v="0.63679011068571856"/>
    <n v="-0.11298058687619472"/>
    <n v="4.4953375991841016E-2"/>
    <x v="2"/>
    <x v="0"/>
    <n v="0"/>
    <x v="2"/>
    <m/>
    <s v=""/>
  </r>
  <r>
    <x v="51"/>
    <s v="NYY"/>
    <x v="5"/>
    <n v="7.3"/>
    <x v="0"/>
    <x v="5"/>
    <n v="-118"/>
    <n v="-0.84745762711864414"/>
    <n v="-108"/>
    <n v="-0.92592592592592582"/>
    <n v="0.54128440366972475"/>
    <n v="0.51923076923076927"/>
    <n v="0.44589338816092272"/>
    <n v="0.55410661183907728"/>
    <n v="-9.5391015508802024E-2"/>
    <n v="3.4875842608308005E-2"/>
    <x v="2"/>
    <x v="1"/>
    <n v="0"/>
    <x v="2"/>
    <m/>
    <s v=""/>
  </r>
  <r>
    <x v="51"/>
    <s v="TOR"/>
    <x v="154"/>
    <n v="3.98"/>
    <x v="0"/>
    <x v="2"/>
    <n v="-118"/>
    <n v="-0.84745762711864414"/>
    <n v="-108"/>
    <n v="-0.92592592592592582"/>
    <n v="0.54128440366972475"/>
    <n v="0.51923076923076927"/>
    <n v="0.56261280784298306"/>
    <n v="0.43738719215701694"/>
    <n v="2.132840417325832E-2"/>
    <n v="-8.1843577073752338E-2"/>
    <x v="2"/>
    <x v="1"/>
    <n v="0"/>
    <x v="2"/>
    <m/>
    <s v=""/>
  </r>
  <r>
    <x v="51"/>
    <s v="LAA"/>
    <x v="52"/>
    <n v="5.91"/>
    <x v="0"/>
    <x v="3"/>
    <n v="102"/>
    <n v="1.02"/>
    <n v="-128"/>
    <n v="-0.78125"/>
    <n v="0.49504950495049505"/>
    <n v="0.56140350877192979"/>
    <n v="0.37924441145842813"/>
    <n v="0.62075558854157187"/>
    <n v="-0.11580509349206691"/>
    <n v="5.9352079769642074E-2"/>
    <x v="0"/>
    <x v="1"/>
    <n v="19.2"/>
    <x v="1"/>
    <n v="15"/>
    <n v="15"/>
  </r>
  <r>
    <x v="51"/>
    <s v="CHC"/>
    <x v="168"/>
    <n v="4.49"/>
    <x v="0"/>
    <x v="1"/>
    <n v="-135"/>
    <n v="-0.7407407407407407"/>
    <n v="105"/>
    <n v="1.05"/>
    <n v="0.57446808510638303"/>
    <n v="0.48780487804878048"/>
    <n v="0.46599729880340357"/>
    <n v="0.53400270119659643"/>
    <n v="-0.10847078630297946"/>
    <n v="4.6197823147815953E-2"/>
    <x v="2"/>
    <x v="0"/>
    <n v="0"/>
    <x v="2"/>
    <m/>
    <s v=""/>
  </r>
  <r>
    <x v="51"/>
    <s v="BAL"/>
    <x v="99"/>
    <n v="5.22"/>
    <x v="0"/>
    <x v="2"/>
    <n v="-160"/>
    <n v="-0.625"/>
    <n v="120"/>
    <n v="1.2"/>
    <n v="0.61538461538461542"/>
    <n v="0.45454545454545453"/>
    <n v="0.76450915108612527"/>
    <n v="0.23549084891387473"/>
    <n v="0.14912453570150985"/>
    <n v="-0.2190546056315798"/>
    <x v="1"/>
    <x v="0"/>
    <n v="32"/>
    <x v="1"/>
    <n v="20"/>
    <n v="20"/>
  </r>
  <r>
    <x v="51"/>
    <s v="BOS"/>
    <x v="82"/>
    <n v="4.68"/>
    <x v="0"/>
    <x v="1"/>
    <n v="108"/>
    <n v="1.08"/>
    <n v="-138"/>
    <n v="-0.7246376811594204"/>
    <n v="0.48076923076923078"/>
    <n v="0.57983193277310929"/>
    <n v="0.50168724063519321"/>
    <n v="0.49831275936480679"/>
    <n v="2.0918009865962428E-2"/>
    <n v="-8.1519173408302503E-2"/>
    <x v="2"/>
    <x v="1"/>
    <n v="0"/>
    <x v="2"/>
    <m/>
    <s v=""/>
  </r>
  <r>
    <x v="51"/>
    <s v="KC"/>
    <x v="7"/>
    <n v="4.53"/>
    <x v="0"/>
    <x v="1"/>
    <n v="-148"/>
    <n v="-0.67567567567567566"/>
    <n v="116"/>
    <n v="1.1599999999999999"/>
    <n v="0.59677419354838712"/>
    <n v="0.46296296296296297"/>
    <n v="0.4735810046630109"/>
    <n v="0.5264189953369891"/>
    <n v="-0.12319318888537623"/>
    <n v="6.3456032374026139E-2"/>
    <x v="0"/>
    <x v="1"/>
    <n v="15"/>
    <x v="1"/>
    <n v="17.399999999999999"/>
    <n v="17.399999999999999"/>
  </r>
  <r>
    <x v="51"/>
    <s v="TB"/>
    <x v="159"/>
    <n v="5.24"/>
    <x v="0"/>
    <x v="0"/>
    <n v="102"/>
    <n v="1.02"/>
    <n v="-130"/>
    <n v="-0.76923076923076916"/>
    <n v="0.49504950495049505"/>
    <n v="0.56521739130434778"/>
    <n v="0.4260726773266712"/>
    <n v="0.5739273226733288"/>
    <n v="-6.8976827623823844E-2"/>
    <n v="8.7099313689810165E-3"/>
    <x v="2"/>
    <x v="1"/>
    <n v="0"/>
    <x v="2"/>
    <m/>
    <s v=""/>
  </r>
  <r>
    <x v="51"/>
    <s v="CWS"/>
    <x v="107"/>
    <n v="4.07"/>
    <x v="0"/>
    <x v="6"/>
    <n v="-215"/>
    <n v="-0.46511627906976744"/>
    <n v="160"/>
    <n v="1.6"/>
    <n v="0.68253968253968256"/>
    <n v="0.38461538461538464"/>
    <n v="0.77197502382323469"/>
    <n v="0.22802497617676534"/>
    <n v="8.9435341283552128E-2"/>
    <n v="-0.15659040843861929"/>
    <x v="1"/>
    <x v="0"/>
    <n v="32.25"/>
    <x v="0"/>
    <n v="-32.25"/>
    <n v="-32.25"/>
  </r>
  <r>
    <x v="51"/>
    <s v="CLE"/>
    <x v="4"/>
    <n v="6.96"/>
    <x v="0"/>
    <x v="0"/>
    <n v="-150"/>
    <n v="-0.66666666666666663"/>
    <n v="120"/>
    <n v="1.2"/>
    <n v="0.6"/>
    <n v="0.45454545454545453"/>
    <n v="0.69415389379215886"/>
    <n v="0.30584610620784114"/>
    <n v="9.4153893792158883E-2"/>
    <n v="-0.14869934833761339"/>
    <x v="1"/>
    <x v="0"/>
    <n v="30"/>
    <x v="0"/>
    <n v="-30"/>
    <n v="-30"/>
  </r>
  <r>
    <x v="51"/>
    <s v="TEX"/>
    <x v="149"/>
    <n v="3.92"/>
    <x v="0"/>
    <x v="1"/>
    <n v="130"/>
    <n v="1.3"/>
    <n v="-168"/>
    <n v="-0.59523809523809523"/>
    <n v="0.43478260869565216"/>
    <n v="0.62686567164179108"/>
    <n v="0.3555379286228848"/>
    <n v="0.6444620713771152"/>
    <n v="-7.9244680072767359E-2"/>
    <n v="1.759639973532412E-2"/>
    <x v="2"/>
    <x v="1"/>
    <n v="0"/>
    <x v="2"/>
    <m/>
    <s v=""/>
  </r>
  <r>
    <x v="51"/>
    <s v="MIN"/>
    <x v="132"/>
    <n v="5.07"/>
    <x v="0"/>
    <x v="1"/>
    <n v="-115"/>
    <n v="-0.86956521739130443"/>
    <n v="-115"/>
    <n v="-0.86956521739130443"/>
    <n v="0.53488372093023251"/>
    <n v="0.53488372093023251"/>
    <n v="0.57170227465942669"/>
    <n v="0.42829772534057337"/>
    <n v="3.6818553729194181E-2"/>
    <n v="-0.10658599558965914"/>
    <x v="2"/>
    <x v="0"/>
    <n v="0"/>
    <x v="2"/>
    <m/>
    <s v=""/>
  </r>
  <r>
    <x v="51"/>
    <s v="OAK"/>
    <x v="45"/>
    <n v="4.6100000000000003"/>
    <x v="0"/>
    <x v="1"/>
    <n v="110"/>
    <n v="1.1000000000000001"/>
    <n v="-145"/>
    <n v="-0.68965517241379315"/>
    <n v="0.47619047619047616"/>
    <n v="0.59183673469387754"/>
    <n v="0.48864004801069716"/>
    <n v="0.51135995198930284"/>
    <n v="1.2449571820220995E-2"/>
    <n v="-8.0476782704574701E-2"/>
    <x v="2"/>
    <x v="0"/>
    <n v="0"/>
    <x v="2"/>
    <m/>
    <s v=""/>
  </r>
  <r>
    <x v="51"/>
    <s v="SEA"/>
    <x v="26"/>
    <n v="5.58"/>
    <x v="0"/>
    <x v="1"/>
    <n v="-168"/>
    <n v="-0.59523809523809523"/>
    <n v="130"/>
    <n v="1.3"/>
    <n v="0.62686567164179108"/>
    <n v="0.43478260869565216"/>
    <n v="0.65481078115250058"/>
    <n v="0.34518921884749948"/>
    <n v="2.7945109510709498E-2"/>
    <n v="-8.9593389848152682E-2"/>
    <x v="2"/>
    <x v="1"/>
    <n v="0"/>
    <x v="2"/>
    <m/>
    <s v=""/>
  </r>
  <r>
    <x v="51"/>
    <s v="HOU"/>
    <x v="126"/>
    <n v="7.81"/>
    <x v="0"/>
    <x v="3"/>
    <n v="-105"/>
    <n v="-0.95238095238095233"/>
    <n v="-125"/>
    <n v="-0.8"/>
    <n v="0.51219512195121952"/>
    <n v="0.55555555555555558"/>
    <n v="0.66287320348274381"/>
    <n v="0.33712679651725619"/>
    <n v="0.15067808153152429"/>
    <n v="-0.21842875903829939"/>
    <x v="1"/>
    <x v="0"/>
    <n v="1.05"/>
    <x v="1"/>
    <n v="1"/>
    <n v="1"/>
  </r>
  <r>
    <x v="51"/>
    <s v="ATL"/>
    <x v="37"/>
    <n v="7.03"/>
    <x v="0"/>
    <x v="3"/>
    <n v="-154"/>
    <n v="-0.64935064935064934"/>
    <n v="120"/>
    <n v="1.2"/>
    <n v="0.60629921259842523"/>
    <n v="0.45454545454545453"/>
    <n v="0.55474938079679981"/>
    <n v="0.44525061920320014"/>
    <n v="-5.1549831801625423E-2"/>
    <n v="-9.2948353422543928E-3"/>
    <x v="2"/>
    <x v="1"/>
    <n v="0"/>
    <x v="2"/>
    <m/>
    <s v=""/>
  </r>
  <r>
    <x v="51"/>
    <s v="STL"/>
    <x v="117"/>
    <n v="3.3"/>
    <x v="0"/>
    <x v="2"/>
    <n v="120"/>
    <n v="1.2"/>
    <n v="-155"/>
    <n v="-0.64516129032258063"/>
    <n v="0.45454545454545453"/>
    <n v="0.60784313725490191"/>
    <n v="0.41966180252518914"/>
    <n v="0.58033819747481086"/>
    <n v="-3.4883652020265388E-2"/>
    <n v="-2.7504939780091053E-2"/>
    <x v="2"/>
    <x v="0"/>
    <n v="0"/>
    <x v="2"/>
    <m/>
    <s v=""/>
  </r>
  <r>
    <x v="51"/>
    <s v="ARI"/>
    <x v="90"/>
    <n v="4.76"/>
    <x v="0"/>
    <x v="1"/>
    <n v="125"/>
    <n v="1.25"/>
    <n v="-170"/>
    <n v="-0.58823529411764708"/>
    <n v="0.44444444444444442"/>
    <n v="0.62962962962962965"/>
    <n v="0.51643610853842692"/>
    <n v="0.48356389146157308"/>
    <n v="7.1991664093982499E-2"/>
    <n v="-0.14606573816805657"/>
    <x v="1"/>
    <x v="0"/>
    <n v="15"/>
    <x v="0"/>
    <n v="-15"/>
    <n v="-15"/>
  </r>
  <r>
    <x v="51"/>
    <s v="SF"/>
    <x v="127"/>
    <n v="4.5199999999999996"/>
    <x v="0"/>
    <x v="1"/>
    <n v="-135"/>
    <n v="-0.7407407407407407"/>
    <n v="100"/>
    <n v="1"/>
    <n v="0.57446808510638303"/>
    <n v="0.5"/>
    <n v="0.47168831141557965"/>
    <n v="0.52831168858442035"/>
    <n v="-0.10277977369080338"/>
    <n v="2.8311688584420347E-2"/>
    <x v="2"/>
    <x v="0"/>
    <n v="0"/>
    <x v="2"/>
    <m/>
    <s v=""/>
  </r>
  <r>
    <x v="51"/>
    <s v="SD"/>
    <x v="57"/>
    <n v="6.11"/>
    <x v="0"/>
    <x v="3"/>
    <n v="125"/>
    <n v="1.25"/>
    <n v="-165"/>
    <n v="-0.60606060606060608"/>
    <n v="0.44444444444444442"/>
    <n v="0.62264150943396224"/>
    <n v="0.41135988011377966"/>
    <n v="0.58864011988622034"/>
    <n v="-3.3084564330664756E-2"/>
    <n v="-3.40013895477419E-2"/>
    <x v="2"/>
    <x v="0"/>
    <n v="0"/>
    <x v="2"/>
    <m/>
    <s v=""/>
  </r>
  <r>
    <x v="51"/>
    <s v="WSH"/>
    <x v="114"/>
    <n v="5.68"/>
    <x v="0"/>
    <x v="1"/>
    <n v="-140"/>
    <n v="-0.7142857142857143"/>
    <n v="110"/>
    <n v="1.1000000000000001"/>
    <n v="0.58333333333333337"/>
    <n v="0.47619047619047616"/>
    <n v="0.66983309167420257"/>
    <n v="0.33016690832579737"/>
    <n v="8.6499758340869204E-2"/>
    <n v="-0.14602356786467879"/>
    <x v="1"/>
    <x v="1"/>
    <n v="28"/>
    <x v="0"/>
    <n v="-28"/>
    <n v="-28"/>
  </r>
  <r>
    <x v="51"/>
    <s v="LAD"/>
    <x v="179"/>
    <n v="4.8099999999999996"/>
    <x v="0"/>
    <x v="0"/>
    <n v="-115"/>
    <n v="-0.86956521739130443"/>
    <n v="-115"/>
    <n v="-0.86956521739130443"/>
    <n v="0.53488372093023251"/>
    <n v="0.53488372093023251"/>
    <n v="0.35074139735936738"/>
    <n v="0.64925860264063262"/>
    <n v="-0.18414232357086513"/>
    <n v="0.11437488171040011"/>
    <x v="0"/>
    <x v="0"/>
    <n v="23"/>
    <x v="0"/>
    <n v="-23"/>
    <n v="-23"/>
  </r>
  <r>
    <x v="52"/>
    <s v="CWS"/>
    <x v="8"/>
    <n v="6.44"/>
    <x v="0"/>
    <x v="0"/>
    <n v="-154"/>
    <n v="-0.64935064935064934"/>
    <n v="120"/>
    <n v="1.2"/>
    <n v="0.60629921259842523"/>
    <n v="0.45454545454545453"/>
    <n v="0.62217714944759472"/>
    <n v="0.37782285055240528"/>
    <n v="1.5877936849169494E-2"/>
    <n v="-7.6722603993049254E-2"/>
    <x v="2"/>
    <x v="1"/>
    <n v="0"/>
    <x v="2"/>
    <m/>
    <s v=""/>
  </r>
  <r>
    <x v="52"/>
    <s v="CIN"/>
    <x v="145"/>
    <n v="5.45"/>
    <x v="0"/>
    <x v="0"/>
    <n v="110"/>
    <n v="1.1000000000000001"/>
    <n v="-145"/>
    <n v="-0.68965517241379315"/>
    <n v="0.47619047619047616"/>
    <n v="0.59183673469387754"/>
    <n v="0.46249236728288801"/>
    <n v="0.53750763271711199"/>
    <n v="-1.3698108907588158E-2"/>
    <n v="-5.4329101976765548E-2"/>
    <x v="2"/>
    <x v="0"/>
    <n v="0"/>
    <x v="2"/>
    <m/>
    <s v=""/>
  </r>
  <r>
    <x v="52"/>
    <s v="PIT"/>
    <x v="78"/>
    <n v="4.41"/>
    <x v="0"/>
    <x v="2"/>
    <n v="-112"/>
    <n v="-0.89285714285714279"/>
    <n v="-112"/>
    <n v="-0.89285714285714279"/>
    <n v="0.52830188679245282"/>
    <n v="0.52830188679245282"/>
    <n v="0.6422925074928072"/>
    <n v="0.35770749250719286"/>
    <n v="0.11399062070035437"/>
    <n v="-0.17059439428525996"/>
    <x v="1"/>
    <x v="1"/>
    <n v="22.4"/>
    <x v="1"/>
    <n v="20"/>
    <n v="19.999999999999996"/>
  </r>
  <r>
    <x v="52"/>
    <s v="ATL"/>
    <x v="73"/>
    <n v="6.47"/>
    <x v="0"/>
    <x v="5"/>
    <n v="118"/>
    <n v="1.18"/>
    <n v="-150"/>
    <n v="-0.66666666666666663"/>
    <n v="0.45871559633027525"/>
    <n v="0.6"/>
    <n v="0.32286036228861303"/>
    <n v="0.67713963771138697"/>
    <n v="-0.13585523404166222"/>
    <n v="7.7139637711386988E-2"/>
    <x v="0"/>
    <x v="1"/>
    <n v="22.5"/>
    <x v="0"/>
    <n v="-22.5"/>
    <n v="-22.5"/>
  </r>
  <r>
    <x v="52"/>
    <s v="HOU"/>
    <x v="16"/>
    <n v="5.54"/>
    <x v="0"/>
    <x v="1"/>
    <n v="-128"/>
    <n v="-0.78125"/>
    <n v="102"/>
    <n v="1.02"/>
    <n v="0.56140350877192979"/>
    <n v="0.49504950495049505"/>
    <n v="0.64868065898813321"/>
    <n v="0.35131934101186679"/>
    <n v="8.7277150216203414E-2"/>
    <n v="-0.14373016393862825"/>
    <x v="1"/>
    <x v="1"/>
    <n v="19.2"/>
    <x v="1"/>
    <n v="15"/>
    <n v="15"/>
  </r>
  <r>
    <x v="52"/>
    <s v="TOR"/>
    <x v="98"/>
    <n v="5.5"/>
    <x v="0"/>
    <x v="0"/>
    <n v="-110"/>
    <n v="-0.90909090909090906"/>
    <n v="-120"/>
    <n v="-0.83333333333333337"/>
    <n v="0.52380952380952384"/>
    <n v="0.54545454545454541"/>
    <n v="0.47108131347413762"/>
    <n v="0.52891868652586238"/>
    <n v="-5.2728210335386216E-2"/>
    <n v="-1.6535858928683034E-2"/>
    <x v="2"/>
    <x v="0"/>
    <n v="0"/>
    <x v="2"/>
    <m/>
    <s v=""/>
  </r>
  <r>
    <x v="52"/>
    <s v="NYY"/>
    <x v="39"/>
    <n v="5.13"/>
    <x v="0"/>
    <x v="0"/>
    <n v="102"/>
    <n v="1.02"/>
    <n v="-130"/>
    <n v="-0.76923076923076916"/>
    <n v="0.49504950495049505"/>
    <n v="0.56521739130434778"/>
    <n v="0.40683742399422473"/>
    <n v="0.59316257600577527"/>
    <n v="-8.8212080956270311E-2"/>
    <n v="2.7945184701427483E-2"/>
    <x v="2"/>
    <x v="1"/>
    <n v="0"/>
    <x v="2"/>
    <m/>
    <s v=""/>
  </r>
  <r>
    <x v="52"/>
    <s v="PHI"/>
    <x v="29"/>
    <n v="4.6399999999999997"/>
    <x v="0"/>
    <x v="2"/>
    <n v="-170"/>
    <n v="-0.58823529411764708"/>
    <n v="130"/>
    <n v="1.3"/>
    <n v="0.62962962962962965"/>
    <n v="0.43478260869565216"/>
    <n v="0.68077101160208087"/>
    <n v="0.31922898839791919"/>
    <n v="5.1141381972451216E-2"/>
    <n v="-0.11555362029773297"/>
    <x v="1"/>
    <x v="0"/>
    <n v="25.5"/>
    <x v="0"/>
    <n v="-25.5"/>
    <n v="-25.5"/>
  </r>
  <r>
    <x v="52"/>
    <s v="TB"/>
    <x v="180"/>
    <n v="5.22"/>
    <x v="0"/>
    <x v="1"/>
    <n v="-115"/>
    <n v="-0.86956521739130443"/>
    <n v="-110"/>
    <n v="-0.90909090909090906"/>
    <n v="0.53488372093023251"/>
    <n v="0.52380952380952384"/>
    <n v="0.59722547070296894"/>
    <n v="0.40277452929703106"/>
    <n v="6.2341749772736432E-2"/>
    <n v="-0.12103499451249278"/>
    <x v="1"/>
    <x v="0"/>
    <n v="17.25"/>
    <x v="1"/>
    <n v="15"/>
    <n v="15.000000000000002"/>
  </r>
  <r>
    <x v="52"/>
    <s v="KC"/>
    <x v="142"/>
    <n v="5.47"/>
    <x v="0"/>
    <x v="2"/>
    <n v="-150"/>
    <n v="-0.66666666666666663"/>
    <n v="118"/>
    <n v="1.18"/>
    <n v="0.6"/>
    <n v="0.45871559633027525"/>
    <n v="0.79487788416117122"/>
    <n v="0.20512211583882883"/>
    <n v="0.19487788416117124"/>
    <n v="-0.25359348049144642"/>
    <x v="1"/>
    <x v="1"/>
    <n v="30"/>
    <x v="0"/>
    <n v="-30"/>
    <n v="-30"/>
  </r>
  <r>
    <x v="52"/>
    <s v="LAA"/>
    <x v="69"/>
    <n v="7.24"/>
    <x v="0"/>
    <x v="4"/>
    <n v="118"/>
    <n v="1.18"/>
    <n v="-150"/>
    <n v="-0.66666666666666663"/>
    <n v="0.45871559633027525"/>
    <n v="0.6"/>
    <n v="0.3026925027522267"/>
    <n v="0.6973074972477733"/>
    <n v="-0.15602309357804856"/>
    <n v="9.7307497247773322E-2"/>
    <x v="0"/>
    <x v="1"/>
    <n v="15"/>
    <x v="1"/>
    <n v="10"/>
    <n v="10"/>
  </r>
  <r>
    <x v="52"/>
    <s v="MIN"/>
    <x v="6"/>
    <n v="6.25"/>
    <x v="0"/>
    <x v="0"/>
    <n v="-108"/>
    <n v="-0.92592592592592582"/>
    <n v="-118"/>
    <n v="-0.84745762711864414"/>
    <n v="0.51923076923076927"/>
    <n v="0.54128440366972475"/>
    <n v="0.59359596596398689"/>
    <n v="0.40640403403601311"/>
    <n v="7.436519673321762E-2"/>
    <n v="-0.13488036963371164"/>
    <x v="1"/>
    <x v="1"/>
    <n v="16.200000000000003"/>
    <x v="1"/>
    <n v="15"/>
    <n v="15.000000000000002"/>
  </r>
  <r>
    <x v="52"/>
    <s v="MIL"/>
    <x v="146"/>
    <n v="6.37"/>
    <x v="0"/>
    <x v="3"/>
    <n v="105"/>
    <n v="1.05"/>
    <n v="-140"/>
    <n v="-0.7142857142857143"/>
    <n v="0.48780487804878048"/>
    <n v="0.58333333333333337"/>
    <n v="0.45290922072978557"/>
    <n v="0.54709077927021443"/>
    <n v="-3.489565731899491E-2"/>
    <n v="-3.6242554063118937E-2"/>
    <x v="2"/>
    <x v="0"/>
    <n v="0"/>
    <x v="2"/>
    <m/>
    <s v=""/>
  </r>
  <r>
    <x v="52"/>
    <s v="CHC"/>
    <x v="95"/>
    <n v="5.29"/>
    <x v="0"/>
    <x v="0"/>
    <n v="-155"/>
    <n v="-0.64516129032258063"/>
    <n v="115"/>
    <n v="1.1499999999999999"/>
    <n v="0.60784313725490191"/>
    <n v="0.46511627906976744"/>
    <n v="0.43478656873180221"/>
    <n v="0.56521343126819779"/>
    <n v="-0.1730565685230997"/>
    <n v="0.10009715219843035"/>
    <x v="0"/>
    <x v="0"/>
    <n v="20"/>
    <x v="0"/>
    <n v="-20"/>
    <n v="-20"/>
  </r>
  <r>
    <x v="52"/>
    <s v="COL"/>
    <x v="88"/>
    <n v="4.1900000000000004"/>
    <x v="0"/>
    <x v="2"/>
    <n v="-158"/>
    <n v="-0.63291139240506322"/>
    <n v="124"/>
    <n v="1.24"/>
    <n v="0.61240310077519378"/>
    <n v="0.44642857142857145"/>
    <n v="0.60274233409701217"/>
    <n v="0.39725766590298778"/>
    <n v="-9.6607666781816093E-3"/>
    <n v="-4.9170905525583675E-2"/>
    <x v="2"/>
    <x v="1"/>
    <n v="0"/>
    <x v="2"/>
    <m/>
    <s v=""/>
  </r>
  <r>
    <x v="52"/>
    <s v="SEA"/>
    <x v="32"/>
    <n v="6.41"/>
    <x v="0"/>
    <x v="3"/>
    <n v="-145"/>
    <n v="-0.68965517241379315"/>
    <n v="110"/>
    <n v="1.1000000000000001"/>
    <n v="0.59183673469387754"/>
    <n v="0.47619047619047616"/>
    <n v="0.45925648759011439"/>
    <n v="0.54074351240988561"/>
    <n v="-0.13258024710376315"/>
    <n v="6.4553036219409443E-2"/>
    <x v="0"/>
    <x v="0"/>
    <n v="10"/>
    <x v="1"/>
    <n v="11"/>
    <n v="11"/>
  </r>
  <r>
    <x v="52"/>
    <s v="MIA"/>
    <x v="123"/>
    <n v="4.87"/>
    <x v="0"/>
    <x v="0"/>
    <n v="-108"/>
    <n v="-0.92592592592592582"/>
    <n v="-118"/>
    <n v="-0.84745762711864414"/>
    <n v="0.51923076923076927"/>
    <n v="0.54128440366972475"/>
    <n v="0.36124160015520035"/>
    <n v="0.63875839984479965"/>
    <n v="-0.15798916907556892"/>
    <n v="9.7473996175074906E-2"/>
    <x v="0"/>
    <x v="1"/>
    <n v="23.6"/>
    <x v="1"/>
    <n v="20"/>
    <n v="20.000000000000004"/>
  </r>
  <r>
    <x v="52"/>
    <s v="STL"/>
    <x v="102"/>
    <n v="4.68"/>
    <x v="0"/>
    <x v="1"/>
    <n v="-164"/>
    <n v="-0.6097560975609756"/>
    <n v="128"/>
    <n v="1.28"/>
    <n v="0.62121212121212122"/>
    <n v="0.43859649122807015"/>
    <n v="0.50168724063519321"/>
    <n v="0.49831275936480679"/>
    <n v="-0.11952488057692801"/>
    <n v="5.9716268136736639E-2"/>
    <x v="0"/>
    <x v="1"/>
    <n v="15"/>
    <x v="1"/>
    <n v="19.2"/>
    <n v="19.2"/>
  </r>
  <r>
    <x v="52"/>
    <s v="ARI"/>
    <x v="124"/>
    <n v="5.05"/>
    <x v="0"/>
    <x v="0"/>
    <n v="115"/>
    <n v="1.1499999999999999"/>
    <n v="-155"/>
    <n v="-0.64516129032258063"/>
    <n v="0.46511627906976744"/>
    <n v="0.60784313725490191"/>
    <n v="0.39281198622929736"/>
    <n v="0.60718801377070264"/>
    <n v="-7.2304292840470075E-2"/>
    <n v="-6.5512348419927147E-4"/>
    <x v="2"/>
    <x v="0"/>
    <n v="0"/>
    <x v="2"/>
    <m/>
    <s v=""/>
  </r>
  <r>
    <x v="52"/>
    <s v="WSH"/>
    <x v="64"/>
    <n v="4.99"/>
    <x v="0"/>
    <x v="2"/>
    <n v="-165"/>
    <n v="-0.60606060606060608"/>
    <n v="125"/>
    <n v="1.25"/>
    <n v="0.62264150943396224"/>
    <n v="0.44444444444444442"/>
    <n v="0.73356753733825775"/>
    <n v="0.26643246266174231"/>
    <n v="0.11092602790429551"/>
    <n v="-0.17801198178270211"/>
    <x v="1"/>
    <x v="0"/>
    <n v="16.5"/>
    <x v="0"/>
    <n v="-16.5"/>
    <n v="-16.5"/>
  </r>
  <r>
    <x v="52"/>
    <s v="SD"/>
    <x v="10"/>
    <n v="6.14"/>
    <x v="0"/>
    <x v="0"/>
    <n v="-110"/>
    <n v="-0.90909090909090906"/>
    <n v="-116"/>
    <n v="-0.86206896551724144"/>
    <n v="0.52380952380952384"/>
    <n v="0.53703703703703709"/>
    <n v="0.57653736945862677"/>
    <n v="0.42346263054137323"/>
    <n v="5.2727845649102933E-2"/>
    <n v="-0.11357440649566386"/>
    <x v="1"/>
    <x v="1"/>
    <n v="16.5"/>
    <x v="0"/>
    <n v="-16.5"/>
    <n v="-16.5"/>
  </r>
  <r>
    <x v="52"/>
    <s v="BAL"/>
    <x v="147"/>
    <n v="4.07"/>
    <x v="0"/>
    <x v="1"/>
    <n v="110"/>
    <n v="1.1000000000000001"/>
    <n v="-145"/>
    <n v="-0.68965517241379315"/>
    <n v="0.47619047619047616"/>
    <n v="0.59183673469387754"/>
    <n v="0.38483597442027295"/>
    <n v="0.61516402557972705"/>
    <n v="-9.1354501770203211E-2"/>
    <n v="2.3327290885849505E-2"/>
    <x v="2"/>
    <x v="0"/>
    <n v="0"/>
    <x v="2"/>
    <m/>
    <s v=""/>
  </r>
  <r>
    <x v="52"/>
    <s v="BOS"/>
    <x v="3"/>
    <n v="5.65"/>
    <x v="0"/>
    <x v="0"/>
    <n v="-116"/>
    <n v="-0.86206896551724144"/>
    <n v="-110"/>
    <n v="-0.90909090909090906"/>
    <n v="0.53703703703703709"/>
    <n v="0.52380952380952384"/>
    <n v="0.49660136013371536"/>
    <n v="0.50339863986628464"/>
    <n v="-4.0435676903321727E-2"/>
    <n v="-2.04108839432392E-2"/>
    <x v="2"/>
    <x v="1"/>
    <n v="0"/>
    <x v="2"/>
    <m/>
    <s v=""/>
  </r>
  <r>
    <x v="53"/>
    <s v="KC"/>
    <x v="140"/>
    <n v="4.43"/>
    <x v="0"/>
    <x v="1"/>
    <n v="100"/>
    <n v="1"/>
    <n v="-130"/>
    <n v="-0.76923076923076916"/>
    <n v="0.5"/>
    <n v="0.56521739130434778"/>
    <n v="0.45456025861337523"/>
    <n v="0.54543974138662477"/>
    <n v="-4.5439741386624766E-2"/>
    <n v="-1.9777649917723017E-2"/>
    <x v="2"/>
    <x v="0"/>
    <n v="0"/>
    <x v="2"/>
    <m/>
    <s v=""/>
  </r>
  <r>
    <x v="53"/>
    <s v="CWS"/>
    <x v="125"/>
    <n v="5.7"/>
    <x v="0"/>
    <x v="1"/>
    <n v="-140"/>
    <n v="-0.7142857142857143"/>
    <n v="105"/>
    <n v="1.05"/>
    <n v="0.58333333333333337"/>
    <n v="0.48780487804878048"/>
    <n v="0.67278519777144119"/>
    <n v="0.32721480222855875"/>
    <n v="8.945186443810782E-2"/>
    <n v="-0.16059007582022172"/>
    <x v="1"/>
    <x v="0"/>
    <n v="21"/>
    <x v="0"/>
    <n v="-21"/>
    <n v="-21"/>
  </r>
  <r>
    <x v="53"/>
    <s v="PHI"/>
    <x v="28"/>
    <n v="5.34"/>
    <x v="0"/>
    <x v="1"/>
    <n v="-155"/>
    <n v="-0.64516129032258063"/>
    <n v="115"/>
    <n v="1.1499999999999999"/>
    <n v="0.60784313725490191"/>
    <n v="0.46511627906976744"/>
    <n v="0.61701378285630604"/>
    <n v="0.38298621714369402"/>
    <n v="9.170645601404126E-3"/>
    <n v="-8.2130061926073417E-2"/>
    <x v="2"/>
    <x v="0"/>
    <n v="0"/>
    <x v="2"/>
    <m/>
    <s v=""/>
  </r>
  <r>
    <x v="53"/>
    <s v="NYM"/>
    <x v="151"/>
    <n v="6.94"/>
    <x v="0"/>
    <x v="5"/>
    <n v="-106"/>
    <n v="-0.94339622641509424"/>
    <n v="-122"/>
    <n v="-0.81967213114754101"/>
    <n v="0.5145631067961165"/>
    <n v="0.5495495495495496"/>
    <n v="0.39234676723796436"/>
    <n v="0.60765323276203564"/>
    <n v="-0.12221633955815214"/>
    <n v="5.8103683212486046E-2"/>
    <x v="0"/>
    <x v="1"/>
    <n v="18.3"/>
    <x v="1"/>
    <n v="15"/>
    <n v="15.000000000000002"/>
  </r>
  <r>
    <x v="53"/>
    <s v="NYY"/>
    <x v="175"/>
    <n v="4.91"/>
    <x v="0"/>
    <x v="1"/>
    <n v="-130"/>
    <n v="-0.76923076923076916"/>
    <n v="104"/>
    <n v="1.04"/>
    <n v="0.56521739130434778"/>
    <n v="0.49019607843137253"/>
    <n v="0.54357515473108486"/>
    <n v="0.45642484526891514"/>
    <n v="-2.1642236573262918E-2"/>
    <n v="-3.3771233162457392E-2"/>
    <x v="2"/>
    <x v="1"/>
    <n v="0"/>
    <x v="2"/>
    <m/>
    <s v=""/>
  </r>
  <r>
    <x v="53"/>
    <s v="ATL"/>
    <x v="150"/>
    <n v="5.03"/>
    <x v="0"/>
    <x v="2"/>
    <n v="-135"/>
    <n v="-0.7407407407407407"/>
    <n v="100"/>
    <n v="1"/>
    <n v="0.57446808510638303"/>
    <n v="0.5"/>
    <n v="0.73916006014522739"/>
    <n v="0.26083993985477261"/>
    <n v="0.16469197503884436"/>
    <n v="-0.23916006014522739"/>
    <x v="1"/>
    <x v="0"/>
    <n v="27"/>
    <x v="1"/>
    <n v="20"/>
    <n v="20"/>
  </r>
  <r>
    <x v="53"/>
    <s v="PIT"/>
    <x v="47"/>
    <n v="5.3"/>
    <x v="0"/>
    <x v="1"/>
    <n v="-138"/>
    <n v="-0.7246376811594204"/>
    <n v="108"/>
    <n v="1.08"/>
    <n v="0.57983193277310929"/>
    <n v="0.48076923076923078"/>
    <n v="0.61048178060827119"/>
    <n v="0.38951821939172881"/>
    <n v="3.0649847835161892E-2"/>
    <n v="-9.1251011377501967E-2"/>
    <x v="2"/>
    <x v="1"/>
    <n v="0"/>
    <x v="2"/>
    <m/>
    <s v=""/>
  </r>
  <r>
    <x v="53"/>
    <s v="MIN"/>
    <x v="35"/>
    <n v="5.45"/>
    <x v="0"/>
    <x v="0"/>
    <n v="-110"/>
    <n v="-0.90909090909090906"/>
    <n v="-120"/>
    <n v="-0.83333333333333337"/>
    <n v="0.52380952380952384"/>
    <n v="0.54545454545454541"/>
    <n v="0.46249236728288801"/>
    <n v="0.53750763271711199"/>
    <n v="-6.131715652663583E-2"/>
    <n v="-7.9469127374334203E-3"/>
    <x v="2"/>
    <x v="0"/>
    <n v="0"/>
    <x v="2"/>
    <m/>
    <s v=""/>
  </r>
  <r>
    <x v="53"/>
    <s v="TB"/>
    <x v="100"/>
    <n v="6.82"/>
    <x v="0"/>
    <x v="0"/>
    <n v="100"/>
    <n v="1"/>
    <n v="-135"/>
    <n v="-0.7407407407407407"/>
    <n v="0.5"/>
    <n v="0.57446808510638303"/>
    <n v="0.67571464407948012"/>
    <n v="0.32428535592051988"/>
    <n v="0.17571464407948012"/>
    <n v="-0.25018272918586315"/>
    <x v="1"/>
    <x v="0"/>
    <n v="20"/>
    <x v="1"/>
    <n v="20"/>
    <n v="20"/>
  </r>
  <r>
    <x v="53"/>
    <s v="MIL"/>
    <x v="75"/>
    <n v="4.5999999999999996"/>
    <x v="0"/>
    <x v="0"/>
    <n v="105"/>
    <n v="1.05"/>
    <n v="-140"/>
    <n v="-0.7142857142857143"/>
    <n v="0.48780487804878048"/>
    <n v="0.58333333333333337"/>
    <n v="0.31424049885196026"/>
    <n v="0.68575950114803974"/>
    <n v="-0.17356437919682022"/>
    <n v="0.10242616781470637"/>
    <x v="0"/>
    <x v="0"/>
    <n v="28"/>
    <x v="1"/>
    <n v="20"/>
    <n v="20"/>
  </r>
  <r>
    <x v="53"/>
    <s v="LAD"/>
    <x v="116"/>
    <n v="5.91"/>
    <x v="0"/>
    <x v="3"/>
    <n v="-150"/>
    <n v="-0.66666666666666663"/>
    <n v="118"/>
    <n v="1.18"/>
    <n v="0.6"/>
    <n v="0.45871559633027525"/>
    <n v="0.37924441145842813"/>
    <n v="0.62075558854157187"/>
    <n v="-0.22075558854157185"/>
    <n v="0.16203999221129661"/>
    <x v="0"/>
    <x v="1"/>
    <n v="20"/>
    <x v="0"/>
    <n v="-20"/>
    <n v="-20"/>
  </r>
  <r>
    <x v="53"/>
    <s v="STL"/>
    <x v="79"/>
    <n v="5.14"/>
    <x v="0"/>
    <x v="1"/>
    <n v="-148"/>
    <n v="-0.67567567567567566"/>
    <n v="116"/>
    <n v="1.1599999999999999"/>
    <n v="0.59677419354838712"/>
    <n v="0.46296296296296297"/>
    <n v="0.5837190238948945"/>
    <n v="0.4162809761051055"/>
    <n v="-1.3055169653492626E-2"/>
    <n v="-4.668198685785746E-2"/>
    <x v="2"/>
    <x v="1"/>
    <n v="0"/>
    <x v="2"/>
    <m/>
    <s v=""/>
  </r>
  <r>
    <x v="53"/>
    <s v="CHC"/>
    <x v="174"/>
    <n v="5.01"/>
    <x v="0"/>
    <x v="1"/>
    <n v="-130"/>
    <n v="-0.76923076923076916"/>
    <n v="100"/>
    <n v="1"/>
    <n v="0.56521739130434778"/>
    <n v="0.5"/>
    <n v="0.56125963046052663"/>
    <n v="0.43874036953947332"/>
    <n v="-3.9577608438211564E-3"/>
    <n v="-6.1259630460526682E-2"/>
    <x v="2"/>
    <x v="0"/>
    <n v="0"/>
    <x v="2"/>
    <m/>
    <s v=""/>
  </r>
  <r>
    <x v="54"/>
    <s v="STL"/>
    <x v="81"/>
    <n v="5.85"/>
    <x v="0"/>
    <x v="1"/>
    <n v="-145"/>
    <n v="-0.68965517241379315"/>
    <n v="110"/>
    <n v="1.1000000000000001"/>
    <n v="0.59183673469387754"/>
    <n v="0.47619047619047616"/>
    <n v="0.69436398133320931"/>
    <n v="0.30563601866679069"/>
    <n v="0.10252724663933177"/>
    <n v="-0.17055445752368548"/>
    <x v="1"/>
    <x v="0"/>
    <n v="29"/>
    <x v="0"/>
    <n v="-29"/>
    <n v="-29"/>
  </r>
  <r>
    <x v="54"/>
    <s v="CIN"/>
    <x v="161"/>
    <n v="6.5"/>
    <x v="0"/>
    <x v="3"/>
    <n v="115"/>
    <n v="1.1499999999999999"/>
    <n v="-150"/>
    <n v="-0.66666666666666663"/>
    <n v="0.46511627906976744"/>
    <n v="0.6"/>
    <n v="0.473476377482"/>
    <n v="0.526523622518"/>
    <n v="8.3600984122325639E-3"/>
    <n v="-7.3476377481999977E-2"/>
    <x v="2"/>
    <x v="0"/>
    <n v="0"/>
    <x v="2"/>
    <m/>
    <s v=""/>
  </r>
  <r>
    <x v="54"/>
    <s v="PHI"/>
    <x v="71"/>
    <n v="5.43"/>
    <x v="0"/>
    <x v="1"/>
    <n v="-145"/>
    <n v="-0.68965517241379315"/>
    <n v="110"/>
    <n v="1.1000000000000001"/>
    <n v="0.59183673469387754"/>
    <n v="0.47619047619047616"/>
    <n v="0.63147110270957818"/>
    <n v="0.36852889729042182"/>
    <n v="3.9634368015700638E-2"/>
    <n v="-0.10766157890005434"/>
    <x v="2"/>
    <x v="0"/>
    <n v="0"/>
    <x v="2"/>
    <m/>
    <s v=""/>
  </r>
  <r>
    <x v="54"/>
    <s v="CWS"/>
    <x v="8"/>
    <n v="6.56"/>
    <x v="0"/>
    <x v="3"/>
    <n v="-150"/>
    <n v="-0.66666666666666663"/>
    <n v="110"/>
    <n v="1.1000000000000001"/>
    <n v="0.6"/>
    <n v="0.47619047619047616"/>
    <n v="0.48290278340270243"/>
    <n v="0.51709721659729757"/>
    <n v="-0.11709721659729755"/>
    <n v="4.0906740406821407E-2"/>
    <x v="2"/>
    <x v="0"/>
    <n v="0"/>
    <x v="2"/>
    <m/>
    <s v=""/>
  </r>
  <r>
    <x v="54"/>
    <s v="ATL"/>
    <x v="0"/>
    <n v="6.16"/>
    <x v="0"/>
    <x v="0"/>
    <n v="-130"/>
    <n v="-0.76923076923076916"/>
    <n v="105"/>
    <n v="1.05"/>
    <n v="0.56521739130434778"/>
    <n v="0.48780487804878048"/>
    <n v="0.57966569946961566"/>
    <n v="0.42033430053038429"/>
    <n v="1.4448308165267876E-2"/>
    <n v="-6.7470577518396191E-2"/>
    <x v="2"/>
    <x v="0"/>
    <n v="0"/>
    <x v="2"/>
    <m/>
    <s v=""/>
  </r>
  <r>
    <x v="54"/>
    <s v="PIT"/>
    <x v="1"/>
    <n v="5.15"/>
    <x v="0"/>
    <x v="0"/>
    <n v="-106"/>
    <n v="-0.94339622641509424"/>
    <n v="-122"/>
    <n v="-0.81967213114754101"/>
    <n v="0.5145631067961165"/>
    <n v="0.5495495495495496"/>
    <n v="0.41034001431442202"/>
    <n v="0.58965998568557798"/>
    <n v="-0.10422309248169448"/>
    <n v="4.0110436136028382E-2"/>
    <x v="2"/>
    <x v="1"/>
    <n v="0"/>
    <x v="2"/>
    <m/>
    <s v=""/>
  </r>
  <r>
    <x v="54"/>
    <s v="NYY"/>
    <x v="141"/>
    <n v="5.63"/>
    <x v="0"/>
    <x v="1"/>
    <n v="-144"/>
    <n v="-0.69444444444444442"/>
    <n v="114"/>
    <n v="1.1399999999999999"/>
    <n v="0.5901639344262295"/>
    <n v="0.46728971962616822"/>
    <n v="0.66237629810290755"/>
    <n v="0.33762370189709245"/>
    <n v="7.2212363676678049E-2"/>
    <n v="-0.12966601772907577"/>
    <x v="1"/>
    <x v="1"/>
    <n v="21.599999999999998"/>
    <x v="1"/>
    <n v="15"/>
    <n v="14.999999999999998"/>
  </r>
  <r>
    <x v="54"/>
    <s v="NYM"/>
    <x v="106"/>
    <n v="3.7"/>
    <x v="0"/>
    <x v="2"/>
    <n v="-106"/>
    <n v="-0.94339622641509424"/>
    <n v="-120"/>
    <n v="-0.83333333333333337"/>
    <n v="0.5145631067961165"/>
    <n v="0.54545454545454541"/>
    <n v="0.50584675584958161"/>
    <n v="0.49415324415041839"/>
    <n v="-8.7163509465348898E-3"/>
    <n v="-5.1301301304127023E-2"/>
    <x v="2"/>
    <x v="1"/>
    <n v="0"/>
    <x v="2"/>
    <m/>
    <s v=""/>
  </r>
  <r>
    <x v="54"/>
    <s v="SF"/>
    <x v="77"/>
    <n v="6.98"/>
    <x v="0"/>
    <x v="5"/>
    <n v="-134"/>
    <n v="-0.74626865671641784"/>
    <n v="106"/>
    <n v="1.06"/>
    <n v="0.57264957264957261"/>
    <n v="0.4854368932038835"/>
    <n v="0.39830613730532916"/>
    <n v="0.60169386269467084"/>
    <n v="-0.17434343534424346"/>
    <n v="0.11625696949078734"/>
    <x v="0"/>
    <x v="1"/>
    <n v="20"/>
    <x v="0"/>
    <n v="-20"/>
    <n v="-20"/>
  </r>
  <r>
    <x v="54"/>
    <s v="TB"/>
    <x v="25"/>
    <n v="5.85"/>
    <x v="0"/>
    <x v="0"/>
    <n v="-120"/>
    <n v="-0.83333333333333337"/>
    <n v="-115"/>
    <n v="-0.86956521739130443"/>
    <n v="0.54545454545454541"/>
    <n v="0.53488372093023251"/>
    <n v="0.52993613622475477"/>
    <n v="0.47006386377524523"/>
    <n v="-1.5518409229790642E-2"/>
    <n v="-6.4819857154987282E-2"/>
    <x v="2"/>
    <x v="0"/>
    <n v="0"/>
    <x v="2"/>
    <m/>
    <s v=""/>
  </r>
  <r>
    <x v="54"/>
    <s v="LAA"/>
    <x v="171"/>
    <n v="4.72"/>
    <x v="0"/>
    <x v="1"/>
    <n v="-106"/>
    <n v="-0.94339622641509424"/>
    <n v="-122"/>
    <n v="-0.81967213114754101"/>
    <n v="0.5145631067961165"/>
    <n v="0.5495495495495496"/>
    <n v="0.50908417075541823"/>
    <n v="0.49091582924458177"/>
    <n v="-5.4789360406982679E-3"/>
    <n v="-5.8633720304967829E-2"/>
    <x v="2"/>
    <x v="1"/>
    <n v="0"/>
    <x v="2"/>
    <m/>
    <s v=""/>
  </r>
  <r>
    <x v="54"/>
    <s v="BOS"/>
    <x v="46"/>
    <n v="3.55"/>
    <x v="0"/>
    <x v="2"/>
    <n v="120"/>
    <n v="1.2"/>
    <n v="-165"/>
    <n v="-0.60606060606060608"/>
    <n v="0.45454545454545453"/>
    <n v="0.62264150943396224"/>
    <n v="0.47411707680009108"/>
    <n v="0.52588292319990892"/>
    <n v="1.9571622254636545E-2"/>
    <n v="-9.6758586234053312E-2"/>
    <x v="2"/>
    <x v="0"/>
    <n v="0"/>
    <x v="2"/>
    <m/>
    <s v=""/>
  </r>
  <r>
    <x v="54"/>
    <s v="TOR"/>
    <x v="80"/>
    <n v="4.2699999999999996"/>
    <x v="0"/>
    <x v="2"/>
    <n v="100"/>
    <n v="1"/>
    <n v="-130"/>
    <n v="-0.76923076923076916"/>
    <n v="0.5"/>
    <n v="0.56521739130434778"/>
    <n v="0.61742769261677899"/>
    <n v="0.38257230738322107"/>
    <n v="0.11742769261677899"/>
    <n v="-0.18264508392112672"/>
    <x v="1"/>
    <x v="0"/>
    <n v="20"/>
    <x v="1"/>
    <n v="20"/>
    <n v="20"/>
  </r>
  <r>
    <x v="54"/>
    <s v="CHC"/>
    <x v="165"/>
    <n v="4.43"/>
    <x v="0"/>
    <x v="2"/>
    <n v="-134"/>
    <n v="-0.74626865671641784"/>
    <n v="106"/>
    <n v="1.06"/>
    <n v="0.57264957264957261"/>
    <n v="0.4854368932038835"/>
    <n v="0.6457563934001016"/>
    <n v="0.35424360659989845"/>
    <n v="7.3106820750528989E-2"/>
    <n v="-0.13119328660398505"/>
    <x v="1"/>
    <x v="1"/>
    <n v="26.8"/>
    <x v="0"/>
    <n v="-26.8"/>
    <n v="-26.8"/>
  </r>
  <r>
    <x v="54"/>
    <s v="KC"/>
    <x v="34"/>
    <n v="3.7"/>
    <x v="0"/>
    <x v="2"/>
    <n v="100"/>
    <n v="1"/>
    <n v="-130"/>
    <n v="-0.76923076923076916"/>
    <n v="0.5"/>
    <n v="0.56521739130434778"/>
    <n v="0.50584675584958161"/>
    <n v="0.49415324415041839"/>
    <n v="5.8467558495816085E-3"/>
    <n v="-7.1064147153929391E-2"/>
    <x v="2"/>
    <x v="0"/>
    <n v="0"/>
    <x v="2"/>
    <m/>
    <s v=""/>
  </r>
  <r>
    <x v="54"/>
    <s v="ARI"/>
    <x v="22"/>
    <n v="3.91"/>
    <x v="0"/>
    <x v="2"/>
    <n v="-145"/>
    <n v="-0.68965517241379315"/>
    <n v="110"/>
    <n v="1.1000000000000001"/>
    <n v="0.59183673469387754"/>
    <n v="0.47619047619047616"/>
    <n v="0.54875214255669547"/>
    <n v="0.45124785744330453"/>
    <n v="-4.3084592137182076E-2"/>
    <n v="-2.494261874717163E-2"/>
    <x v="2"/>
    <x v="0"/>
    <n v="0"/>
    <x v="2"/>
    <m/>
    <s v=""/>
  </r>
  <r>
    <x v="54"/>
    <s v="HOU"/>
    <x v="108"/>
    <n v="6.16"/>
    <x v="0"/>
    <x v="3"/>
    <n v="106"/>
    <n v="1.06"/>
    <n v="-134"/>
    <n v="-0.74626865671641784"/>
    <n v="0.4854368932038835"/>
    <n v="0.57264957264957261"/>
    <n v="0.41937889600394573"/>
    <n v="0.58062110399605427"/>
    <n v="-6.6057997199937768E-2"/>
    <n v="7.9715313464816528E-3"/>
    <x v="2"/>
    <x v="1"/>
    <n v="0"/>
    <x v="2"/>
    <m/>
    <s v=""/>
  </r>
  <r>
    <x v="54"/>
    <s v="TEX"/>
    <x v="24"/>
    <n v="4.43"/>
    <x v="0"/>
    <x v="2"/>
    <n v="-122"/>
    <n v="-0.81967213114754101"/>
    <n v="-104"/>
    <n v="-0.96153846153846145"/>
    <n v="0.5495495495495496"/>
    <n v="0.50980392156862742"/>
    <n v="0.6457563934001016"/>
    <n v="0.35424360659989845"/>
    <n v="9.6206843850552004E-2"/>
    <n v="-0.15556031496872896"/>
    <x v="1"/>
    <x v="1"/>
    <n v="24.4"/>
    <x v="1"/>
    <n v="20"/>
    <n v="20"/>
  </r>
  <r>
    <x v="54"/>
    <s v="COL"/>
    <x v="119"/>
    <n v="5.62"/>
    <x v="0"/>
    <x v="1"/>
    <n v="-134"/>
    <n v="-0.74626865671641784"/>
    <n v="106"/>
    <n v="1.06"/>
    <n v="0.57264957264957261"/>
    <n v="0.4854368932038835"/>
    <n v="0.66087186691880784"/>
    <n v="0.33912813308119222"/>
    <n v="8.8222294269235224E-2"/>
    <n v="-0.14630876012269128"/>
    <x v="1"/>
    <x v="1"/>
    <n v="26.8"/>
    <x v="1"/>
    <n v="20"/>
    <n v="20"/>
  </r>
  <r>
    <x v="54"/>
    <s v="CLE"/>
    <x v="137"/>
    <n v="4.04"/>
    <x v="0"/>
    <x v="2"/>
    <n v="-145"/>
    <n v="-0.68965517241379315"/>
    <n v="110"/>
    <n v="1.1000000000000001"/>
    <n v="0.59183673469387754"/>
    <n v="0.47619047619047616"/>
    <n v="0.57430522291142061"/>
    <n v="0.42569477708857939"/>
    <n v="-1.7531511782456932E-2"/>
    <n v="-5.0495699101896774E-2"/>
    <x v="2"/>
    <x v="0"/>
    <n v="0"/>
    <x v="2"/>
    <m/>
    <s v=""/>
  </r>
  <r>
    <x v="54"/>
    <s v="SD"/>
    <x v="148"/>
    <n v="5.34"/>
    <x v="0"/>
    <x v="2"/>
    <n v="-140"/>
    <n v="-0.7142857142857143"/>
    <n v="105"/>
    <n v="1.05"/>
    <n v="0.58333333333333337"/>
    <n v="0.48780487804878048"/>
    <n v="0.77950176784784597"/>
    <n v="0.22049823215215408"/>
    <n v="0.1961684345145126"/>
    <n v="-0.26730664589662639"/>
    <x v="1"/>
    <x v="0"/>
    <n v="28"/>
    <x v="1"/>
    <n v="20"/>
    <n v="20"/>
  </r>
  <r>
    <x v="54"/>
    <s v="MIA"/>
    <x v="139"/>
    <n v="5.49"/>
    <x v="0"/>
    <x v="0"/>
    <n v="-110"/>
    <n v="-0.90909090909090906"/>
    <n v="-120"/>
    <n v="-0.83333333333333337"/>
    <n v="0.52380952380952384"/>
    <n v="0.54545454545454541"/>
    <n v="0.46936653203228818"/>
    <n v="0.53063346796771182"/>
    <n v="-5.4442991777235661E-2"/>
    <n v="-1.4821077486833589E-2"/>
    <x v="2"/>
    <x v="0"/>
    <n v="0"/>
    <x v="2"/>
    <m/>
    <s v=""/>
  </r>
  <r>
    <x v="54"/>
    <s v="MIL"/>
    <x v="43"/>
    <n v="7.24"/>
    <x v="0"/>
    <x v="5"/>
    <n v="-105"/>
    <n v="-0.95238095238095233"/>
    <n v="-125"/>
    <n v="-0.8"/>
    <n v="0.51219512195121952"/>
    <n v="0.55555555555555558"/>
    <n v="0.43699867047210006"/>
    <n v="0.56300132952789994"/>
    <n v="-7.5196451479119464E-2"/>
    <n v="7.4457739723443606E-3"/>
    <x v="2"/>
    <x v="0"/>
    <n v="0"/>
    <x v="2"/>
    <m/>
    <s v=""/>
  </r>
  <r>
    <x v="54"/>
    <s v="LAD"/>
    <x v="15"/>
    <n v="5.62"/>
    <x v="0"/>
    <x v="0"/>
    <n v="100"/>
    <n v="1"/>
    <n v="-130"/>
    <n v="-0.76923076923076916"/>
    <n v="0.5"/>
    <n v="0.56521739130434778"/>
    <n v="0.49152961002255469"/>
    <n v="0.50847038997744531"/>
    <n v="-8.470389977445314E-3"/>
    <n v="-5.6747001326902469E-2"/>
    <x v="2"/>
    <x v="0"/>
    <n v="0"/>
    <x v="2"/>
    <m/>
    <s v=""/>
  </r>
  <r>
    <x v="54"/>
    <s v="WSH"/>
    <x v="38"/>
    <n v="3.38"/>
    <x v="0"/>
    <x v="2"/>
    <n v="115"/>
    <n v="1.1499999999999999"/>
    <n v="-160"/>
    <n v="-0.625"/>
    <n v="0.46511627906976744"/>
    <n v="0.61538461538461542"/>
    <n v="0.43726552940740104"/>
    <n v="0.56273447059259896"/>
    <n v="-2.7850749662366392E-2"/>
    <n v="-5.2650144792016462E-2"/>
    <x v="2"/>
    <x v="0"/>
    <n v="0"/>
    <x v="2"/>
    <m/>
    <s v=""/>
  </r>
  <r>
    <x v="54"/>
    <s v="SEA"/>
    <x v="94"/>
    <n v="7.95"/>
    <x v="0"/>
    <x v="5"/>
    <n v="-110"/>
    <n v="-0.90909090909090906"/>
    <n v="-120"/>
    <n v="-0.83333333333333337"/>
    <n v="0.52380952380952384"/>
    <n v="0.54545454545454541"/>
    <n v="0.54003832856289968"/>
    <n v="0.45996167143710032"/>
    <n v="1.6228804753375847E-2"/>
    <n v="-8.5492874017445097E-2"/>
    <x v="2"/>
    <x v="0"/>
    <n v="0"/>
    <x v="2"/>
    <m/>
    <s v=""/>
  </r>
  <r>
    <x v="55"/>
    <s v="ATL"/>
    <x v="96"/>
    <n v="4.5"/>
    <x v="0"/>
    <x v="0"/>
    <n v="120"/>
    <n v="1.2"/>
    <n v="-154"/>
    <n v="-0.64935064935064934"/>
    <n v="0.45454545454545453"/>
    <n v="0.60629921259842523"/>
    <n v="0.29706956513917271"/>
    <n v="0.70293043486082729"/>
    <n v="-0.15747588940628182"/>
    <n v="9.6631222262402061E-2"/>
    <x v="0"/>
    <x v="1"/>
    <n v="30.8"/>
    <x v="0"/>
    <n v="-30.8"/>
    <n v="-30.8"/>
  </r>
  <r>
    <x v="55"/>
    <s v="PIT"/>
    <x v="129"/>
    <n v="4.87"/>
    <x v="0"/>
    <x v="2"/>
    <n v="-160"/>
    <n v="-0.625"/>
    <n v="128"/>
    <n v="1.28"/>
    <n v="0.61538461538461542"/>
    <n v="0.43859649122807015"/>
    <n v="0.71624917897065943"/>
    <n v="0.28375082102934057"/>
    <n v="0.10086456358604401"/>
    <n v="-0.15484567019872958"/>
    <x v="1"/>
    <x v="1"/>
    <n v="32"/>
    <x v="1"/>
    <n v="20"/>
    <n v="20"/>
  </r>
  <r>
    <x v="55"/>
    <s v="SF"/>
    <x v="9"/>
    <n v="5.28"/>
    <x v="0"/>
    <x v="1"/>
    <n v="-128"/>
    <n v="-0.78125"/>
    <n v="102"/>
    <n v="1.02"/>
    <n v="0.56140350877192979"/>
    <n v="0.49504950495049505"/>
    <n v="0.60719157507326105"/>
    <n v="0.39280842492673901"/>
    <n v="4.5788066301331254E-2"/>
    <n v="-0.10224108002375604"/>
    <x v="2"/>
    <x v="1"/>
    <n v="0"/>
    <x v="2"/>
    <m/>
    <s v=""/>
  </r>
  <r>
    <x v="55"/>
    <s v="MIA"/>
    <x v="176"/>
    <n v="6.39"/>
    <x v="0"/>
    <x v="3"/>
    <n v="110"/>
    <n v="1.1000000000000001"/>
    <n v="-150"/>
    <n v="-0.66666666666666663"/>
    <n v="0.47619047619047616"/>
    <n v="0.6"/>
    <n v="0.45608479106093913"/>
    <n v="0.54391520893906087"/>
    <n v="-2.0105685129537032E-2"/>
    <n v="-5.608479106093911E-2"/>
    <x v="2"/>
    <x v="0"/>
    <n v="0"/>
    <x v="2"/>
    <m/>
    <s v=""/>
  </r>
  <r>
    <x v="55"/>
    <s v="OAK"/>
    <x v="104"/>
    <n v="4.38"/>
    <x v="0"/>
    <x v="1"/>
    <n v="-134"/>
    <n v="-0.74626865671641784"/>
    <n v="106"/>
    <n v="1.06"/>
    <n v="0.57264957264957261"/>
    <n v="0.4854368932038835"/>
    <n v="0.44497803552889126"/>
    <n v="0.55502196447110874"/>
    <n v="-0.12767153712068136"/>
    <n v="6.958507126722524E-2"/>
    <x v="0"/>
    <x v="1"/>
    <n v="20"/>
    <x v="0"/>
    <n v="-20"/>
    <n v="-20"/>
  </r>
  <r>
    <x v="55"/>
    <s v="WSH"/>
    <x v="181"/>
    <n v="4.7699999999999996"/>
    <x v="0"/>
    <x v="2"/>
    <n v="-130"/>
    <n v="-0.76923076923076916"/>
    <n v="102"/>
    <n v="1.02"/>
    <n v="0.56521739130434778"/>
    <n v="0.49504950495049505"/>
    <n v="0.70119375842195575"/>
    <n v="0.29880624157804425"/>
    <n v="0.13597636711760797"/>
    <n v="-0.19624326337245079"/>
    <x v="1"/>
    <x v="1"/>
    <n v="19.5"/>
    <x v="0"/>
    <n v="-19.5"/>
    <n v="-19.5"/>
  </r>
  <r>
    <x v="55"/>
    <s v="SEA"/>
    <x v="70"/>
    <n v="5.0199999999999996"/>
    <x v="0"/>
    <x v="0"/>
    <n v="-108"/>
    <n v="-0.92592592592592582"/>
    <n v="-118"/>
    <n v="-0.84745762711864414"/>
    <n v="0.51923076923076927"/>
    <n v="0.54128440366972475"/>
    <n v="0.38754864586491278"/>
    <n v="0.61245135413508722"/>
    <n v="-0.1316821233658565"/>
    <n v="7.1166950465362477E-2"/>
    <x v="0"/>
    <x v="1"/>
    <n v="17.7"/>
    <x v="0"/>
    <n v="-17.7"/>
    <n v="-17.7"/>
  </r>
  <r>
    <x v="55"/>
    <s v="SD"/>
    <x v="128"/>
    <n v="6.37"/>
    <x v="0"/>
    <x v="3"/>
    <n v="115"/>
    <n v="1.1499999999999999"/>
    <n v="-155"/>
    <n v="-0.64516129032258063"/>
    <n v="0.46511627906976744"/>
    <n v="0.60784313725490191"/>
    <n v="0.45290922072978557"/>
    <n v="0.54709077927021443"/>
    <n v="-1.2207058339981869E-2"/>
    <n v="-6.0752357984687477E-2"/>
    <x v="2"/>
    <x v="0"/>
    <n v="0"/>
    <x v="2"/>
    <m/>
    <s v=""/>
  </r>
  <r>
    <x v="55"/>
    <s v="CLE"/>
    <x v="115"/>
    <n v="3.66"/>
    <x v="0"/>
    <x v="2"/>
    <n v="105"/>
    <n v="1.05"/>
    <n v="-134"/>
    <n v="-0.74626865671641784"/>
    <n v="0.48780487804878048"/>
    <n v="0.57264957264957261"/>
    <n v="0.49746677399544037"/>
    <n v="0.50253322600455963"/>
    <n v="9.661895946659893E-3"/>
    <n v="-7.0116346645012984E-2"/>
    <x v="2"/>
    <x v="1"/>
    <n v="0"/>
    <x v="2"/>
    <m/>
    <s v=""/>
  </r>
  <r>
    <x v="55"/>
    <s v="CWS"/>
    <x v="85"/>
    <n v="5.63"/>
    <x v="0"/>
    <x v="0"/>
    <n v="-102"/>
    <n v="-0.98039215686274506"/>
    <n v="-126"/>
    <n v="-0.79365079365079361"/>
    <n v="0.50495049504950495"/>
    <n v="0.55752212389380529"/>
    <n v="0.49322209438031173"/>
    <n v="0.50677790561968827"/>
    <n v="-1.1728400669193229E-2"/>
    <n v="-5.0744218274117014E-2"/>
    <x v="2"/>
    <x v="1"/>
    <n v="0"/>
    <x v="2"/>
    <m/>
    <s v=""/>
  </r>
  <r>
    <x v="55"/>
    <s v="BAL"/>
    <x v="153"/>
    <n v="3.39"/>
    <x v="0"/>
    <x v="6"/>
    <n v="-170"/>
    <n v="-0.58823529411764708"/>
    <n v="130"/>
    <n v="1.3"/>
    <n v="0.62962962962962965"/>
    <n v="0.43478260869565216"/>
    <n v="0.65832716551208925"/>
    <n v="0.3416728344879108"/>
    <n v="2.8697535882459602E-2"/>
    <n v="-9.3109774207741358E-2"/>
    <x v="2"/>
    <x v="0"/>
    <n v="0"/>
    <x v="2"/>
    <m/>
    <s v=""/>
  </r>
  <r>
    <x v="55"/>
    <s v="TB"/>
    <x v="40"/>
    <n v="7.27"/>
    <x v="0"/>
    <x v="5"/>
    <n v="110"/>
    <n v="1.1000000000000001"/>
    <n v="-140"/>
    <n v="-0.7142857142857143"/>
    <n v="0.47619047619047616"/>
    <n v="0.58333333333333337"/>
    <n v="0.44144850666138868"/>
    <n v="0.55855149333861132"/>
    <n v="-3.474196952908748E-2"/>
    <n v="-2.4781839994722055E-2"/>
    <x v="2"/>
    <x v="1"/>
    <n v="0"/>
    <x v="2"/>
    <m/>
    <s v=""/>
  </r>
  <r>
    <x v="55"/>
    <s v="TOR"/>
    <x v="42"/>
    <n v="5.34"/>
    <x v="0"/>
    <x v="1"/>
    <n v="-102"/>
    <n v="-0.98039215686274506"/>
    <n v="-124"/>
    <n v="-0.80645161290322587"/>
    <n v="0.50495049504950495"/>
    <n v="0.5535714285714286"/>
    <n v="0.61701378285630604"/>
    <n v="0.38298621714369402"/>
    <n v="0.11206328780680108"/>
    <n v="-0.17058521142773458"/>
    <x v="1"/>
    <x v="1"/>
    <n v="20.399999999999999"/>
    <x v="1"/>
    <n v="20"/>
    <n v="19.999999999999996"/>
  </r>
  <r>
    <x v="55"/>
    <s v="STL"/>
    <x v="11"/>
    <n v="5.22"/>
    <x v="0"/>
    <x v="1"/>
    <n v="-140"/>
    <n v="-0.7142857142857143"/>
    <n v="110"/>
    <n v="1.1000000000000001"/>
    <n v="0.58333333333333337"/>
    <n v="0.47619047619047616"/>
    <n v="0.59722547070296894"/>
    <n v="0.40277452929703106"/>
    <n v="1.3892137369635571E-2"/>
    <n v="-7.3415946893445105E-2"/>
    <x v="2"/>
    <x v="1"/>
    <n v="0"/>
    <x v="2"/>
    <m/>
    <s v=""/>
  </r>
  <r>
    <x v="55"/>
    <s v="HOU"/>
    <x v="86"/>
    <n v="4.99"/>
    <x v="0"/>
    <x v="0"/>
    <n v="108"/>
    <n v="1.08"/>
    <n v="-138"/>
    <n v="-0.7246376811594204"/>
    <n v="0.48076923076923078"/>
    <n v="0.57983193277310929"/>
    <n v="0.38228467732400917"/>
    <n v="0.61771532267599083"/>
    <n v="-9.8484553445221612E-2"/>
    <n v="3.7883389902881537E-2"/>
    <x v="2"/>
    <x v="1"/>
    <n v="0"/>
    <x v="2"/>
    <m/>
    <s v=""/>
  </r>
  <r>
    <x v="55"/>
    <s v="KC"/>
    <x v="131"/>
    <n v="5.22"/>
    <x v="0"/>
    <x v="0"/>
    <n v="100"/>
    <n v="1"/>
    <n v="-130"/>
    <n v="-0.76923076923076916"/>
    <n v="0.5"/>
    <n v="0.56521739130434778"/>
    <n v="0.42258130838295371"/>
    <n v="0.57741869161704629"/>
    <n v="-7.7418691617046287E-2"/>
    <n v="1.2201300312698504E-2"/>
    <x v="2"/>
    <x v="0"/>
    <n v="0"/>
    <x v="2"/>
    <m/>
    <s v=""/>
  </r>
  <r>
    <x v="55"/>
    <s v="ARI"/>
    <x v="33"/>
    <n v="6.19"/>
    <x v="0"/>
    <x v="0"/>
    <n v="-115"/>
    <n v="-0.86956521739130443"/>
    <n v="-110"/>
    <n v="-0.90909090909090906"/>
    <n v="0.53488372093023251"/>
    <n v="0.52380952380952384"/>
    <n v="0.58433610773996014"/>
    <n v="0.41566389226003986"/>
    <n v="4.9452386809727633E-2"/>
    <n v="-0.10814563154948398"/>
    <x v="2"/>
    <x v="0"/>
    <n v="0"/>
    <x v="2"/>
    <m/>
    <s v=""/>
  </r>
  <r>
    <x v="55"/>
    <s v="MIL"/>
    <x v="14"/>
    <n v="3.71"/>
    <x v="0"/>
    <x v="6"/>
    <n v="-135"/>
    <n v="-0.7407407407407407"/>
    <n v="100"/>
    <n v="1"/>
    <n v="0.57446808510638303"/>
    <n v="0.5"/>
    <n v="0.71625532635883871"/>
    <n v="0.28374467364116135"/>
    <n v="0.14178724125245568"/>
    <n v="-0.21625532635883865"/>
    <x v="1"/>
    <x v="0"/>
    <n v="27"/>
    <x v="1"/>
    <n v="20"/>
    <n v="20"/>
  </r>
  <r>
    <x v="55"/>
    <s v="LAD"/>
    <x v="182"/>
    <n v="5.0599999999999996"/>
    <x v="0"/>
    <x v="3"/>
    <n v="-140"/>
    <n v="-0.7142857142857143"/>
    <n v="105"/>
    <n v="1.05"/>
    <n v="0.58333333333333337"/>
    <n v="0.48780487804878048"/>
    <n v="0.24664148989213819"/>
    <n v="0.75335851010786181"/>
    <n v="-0.33669184344119518"/>
    <n v="0.26555363205908133"/>
    <x v="0"/>
    <x v="0"/>
    <n v="20"/>
    <x v="0"/>
    <n v="-20"/>
    <n v="-20"/>
  </r>
  <r>
    <x v="56"/>
    <s v="TB"/>
    <x v="159"/>
    <n v="5.79"/>
    <x v="0"/>
    <x v="0"/>
    <n v="-150"/>
    <n v="-0.66666666666666663"/>
    <n v="115"/>
    <n v="1.1499999999999999"/>
    <n v="0.6"/>
    <n v="0.46511627906976744"/>
    <n v="0.52002821100979457"/>
    <n v="0.47997178899020543"/>
    <n v="-7.9971788990205406E-2"/>
    <n v="1.4855509920437993E-2"/>
    <x v="2"/>
    <x v="0"/>
    <n v="0"/>
    <x v="2"/>
    <m/>
    <s v=""/>
  </r>
  <r>
    <x v="56"/>
    <s v="LAA"/>
    <x v="122"/>
    <n v="5.53"/>
    <x v="0"/>
    <x v="0"/>
    <n v="-146"/>
    <n v="-0.68493150684931503"/>
    <n v="114"/>
    <n v="1.1399999999999999"/>
    <n v="0.5934959349593496"/>
    <n v="0.46728971962616822"/>
    <n v="0.47621620164197198"/>
    <n v="0.52378379835802802"/>
    <n v="-0.11727973331737762"/>
    <n v="5.6494078731859798E-2"/>
    <x v="0"/>
    <x v="1"/>
    <n v="15"/>
    <x v="1"/>
    <n v="17.100000000000001"/>
    <n v="17.099999999999998"/>
  </r>
  <r>
    <x v="56"/>
    <s v="SEA"/>
    <x v="36"/>
    <n v="3.98"/>
    <x v="0"/>
    <x v="2"/>
    <n v="130"/>
    <n v="1.3"/>
    <n v="-175"/>
    <n v="-0.5714285714285714"/>
    <n v="0.43478260869565216"/>
    <n v="0.63636363636363635"/>
    <n v="0.56261280784298306"/>
    <n v="0.43738719215701694"/>
    <n v="0.1278301991473309"/>
    <n v="-0.19897644420661942"/>
    <x v="1"/>
    <x v="0"/>
    <n v="20"/>
    <x v="1"/>
    <n v="26"/>
    <n v="26"/>
  </r>
  <r>
    <x v="56"/>
    <s v="CLE"/>
    <x v="60"/>
    <n v="5.78"/>
    <x v="0"/>
    <x v="0"/>
    <n v="-120"/>
    <n v="-0.83333333333333337"/>
    <n v="-110"/>
    <n v="-0.90909090909090906"/>
    <n v="0.54545454545454541"/>
    <n v="0.52380952380952384"/>
    <n v="0.51836884665930394"/>
    <n v="0.48163115334069606"/>
    <n v="-2.7085698795241475E-2"/>
    <n v="-4.2178370468827775E-2"/>
    <x v="2"/>
    <x v="0"/>
    <n v="0"/>
    <x v="2"/>
    <m/>
    <s v=""/>
  </r>
  <r>
    <x v="56"/>
    <s v="BAL"/>
    <x v="18"/>
    <n v="4.84"/>
    <x v="0"/>
    <x v="2"/>
    <n v="-180"/>
    <n v="-0.55555555555555558"/>
    <n v="135"/>
    <n v="1.35"/>
    <n v="0.6428571428571429"/>
    <n v="0.42553191489361702"/>
    <n v="0.71179222342777804"/>
    <n v="0.28820777657222191"/>
    <n v="6.8935080570635132E-2"/>
    <n v="-0.13732413832139512"/>
    <x v="1"/>
    <x v="0"/>
    <n v="27"/>
    <x v="0"/>
    <n v="-27"/>
    <n v="-27"/>
  </r>
  <r>
    <x v="56"/>
    <s v="CWS"/>
    <x v="144"/>
    <n v="5.25"/>
    <x v="0"/>
    <x v="0"/>
    <n v="100"/>
    <n v="1"/>
    <n v="-135"/>
    <n v="-0.7407407407407407"/>
    <n v="0.5"/>
    <n v="0.57446808510638303"/>
    <n v="0.42781717877390935"/>
    <n v="0.57218282122609065"/>
    <n v="-7.2182821226090654E-2"/>
    <n v="-2.2852638802923764E-3"/>
    <x v="2"/>
    <x v="0"/>
    <n v="0"/>
    <x v="2"/>
    <m/>
    <s v=""/>
  </r>
  <r>
    <x v="56"/>
    <s v="PHI"/>
    <x v="113"/>
    <n v="6.78"/>
    <x v="0"/>
    <x v="5"/>
    <n v="100"/>
    <n v="1"/>
    <n v="-128"/>
    <n v="-0.78125"/>
    <n v="0.5"/>
    <n v="0.56140350877192979"/>
    <n v="0.36854389319979308"/>
    <n v="0.63145610680020692"/>
    <n v="-0.13145610680020692"/>
    <n v="7.0052598028277124E-2"/>
    <x v="0"/>
    <x v="1"/>
    <n v="19.2"/>
    <x v="0"/>
    <n v="-19.2"/>
    <n v="-19.2"/>
  </r>
  <r>
    <x v="56"/>
    <s v="COL"/>
    <x v="136"/>
    <n v="4.32"/>
    <x v="0"/>
    <x v="2"/>
    <n v="-128"/>
    <n v="-0.78125"/>
    <n v="100"/>
    <n v="1"/>
    <n v="0.56140350877192979"/>
    <n v="0.5"/>
    <n v="0.62643116867474591"/>
    <n v="0.37356883132525404"/>
    <n v="6.5027659902816115E-2"/>
    <n v="-0.12643116867474596"/>
    <x v="1"/>
    <x v="1"/>
    <n v="19.2"/>
    <x v="0"/>
    <n v="-19.2"/>
    <n v="-19.2"/>
  </r>
  <r>
    <x v="56"/>
    <s v="NYM"/>
    <x v="172"/>
    <n v="7.96"/>
    <x v="0"/>
    <x v="7"/>
    <n v="-122"/>
    <n v="-0.81967213114754101"/>
    <n v="-104"/>
    <n v="-0.96153846153846145"/>
    <n v="0.5495495495495496"/>
    <n v="0.50980392156862742"/>
    <n v="0.27842523749685177"/>
    <n v="0.72157476250314823"/>
    <n v="-0.27112431205269782"/>
    <n v="0.21177084093452081"/>
    <x v="0"/>
    <x v="1"/>
    <n v="15.600000000000001"/>
    <x v="1"/>
    <n v="15"/>
    <n v="15"/>
  </r>
  <r>
    <x v="56"/>
    <s v="TOR"/>
    <x v="59"/>
    <n v="5.73"/>
    <x v="0"/>
    <x v="3"/>
    <n v="-104"/>
    <n v="-0.96153846153846145"/>
    <n v="-122"/>
    <n v="-0.81967213114754101"/>
    <n v="0.50980392156862742"/>
    <n v="0.5495495495495496"/>
    <n v="0.35041865302379005"/>
    <n v="0.64958134697620995"/>
    <n v="-0.15938526854483737"/>
    <n v="0.10003179742666035"/>
    <x v="0"/>
    <x v="1"/>
    <n v="24.4"/>
    <x v="1"/>
    <n v="20"/>
    <n v="20"/>
  </r>
  <r>
    <x v="56"/>
    <s v="BOS"/>
    <x v="118"/>
    <n v="4.6900000000000004"/>
    <x v="0"/>
    <x v="2"/>
    <n v="-172"/>
    <n v="-0.58139534883720934"/>
    <n v="134"/>
    <n v="1.34"/>
    <n v="0.63235294117647056"/>
    <n v="0.42735042735042733"/>
    <n v="0.68873974810280769"/>
    <n v="0.31126025189719225"/>
    <n v="5.638680692633713E-2"/>
    <n v="-0.11609017545323508"/>
    <x v="1"/>
    <x v="1"/>
    <n v="25.8"/>
    <x v="1"/>
    <n v="15"/>
    <n v="15.000000000000002"/>
  </r>
  <r>
    <x v="56"/>
    <s v="MIN"/>
    <x v="132"/>
    <n v="3.72"/>
    <x v="0"/>
    <x v="2"/>
    <n v="-110"/>
    <n v="-0.90909090909090906"/>
    <n v="-120"/>
    <n v="-0.83333333333333337"/>
    <n v="0.52380952380952384"/>
    <n v="0.54545454545454541"/>
    <n v="0.5100132102562287"/>
    <n v="0.4899867897437713"/>
    <n v="-1.3796313553295136E-2"/>
    <n v="-5.5467755710774114E-2"/>
    <x v="2"/>
    <x v="0"/>
    <n v="0"/>
    <x v="2"/>
    <m/>
    <s v=""/>
  </r>
  <r>
    <x v="56"/>
    <s v="HOU"/>
    <x v="31"/>
    <n v="4.58"/>
    <x v="0"/>
    <x v="0"/>
    <n v="100"/>
    <n v="1"/>
    <n v="-128"/>
    <n v="-0.78125"/>
    <n v="0.5"/>
    <n v="0.56140350877192979"/>
    <n v="0.31079304195231316"/>
    <n v="0.68920695804768684"/>
    <n v="-0.18920695804768684"/>
    <n v="0.12780344927575704"/>
    <x v="0"/>
    <x v="1"/>
    <n v="25.6"/>
    <x v="1"/>
    <n v="20"/>
    <n v="20"/>
  </r>
  <r>
    <x v="56"/>
    <s v="NYY"/>
    <x v="97"/>
    <n v="4.7699999999999996"/>
    <x v="0"/>
    <x v="0"/>
    <n v="108"/>
    <n v="1.08"/>
    <n v="-138"/>
    <n v="-0.7246376811594204"/>
    <n v="0.48076923076923078"/>
    <n v="0.57983193277310929"/>
    <n v="0.34375457839733081"/>
    <n v="0.65624542160266919"/>
    <n v="-0.13701465237189997"/>
    <n v="7.6413488829559895E-2"/>
    <x v="0"/>
    <x v="1"/>
    <n v="20.7"/>
    <x v="1"/>
    <n v="15"/>
    <n v="15.000000000000002"/>
  </r>
  <r>
    <x v="56"/>
    <s v="OAK"/>
    <x v="45"/>
    <n v="4.6500000000000004"/>
    <x v="0"/>
    <x v="2"/>
    <n v="-170"/>
    <n v="-0.58823529411764708"/>
    <n v="125"/>
    <n v="1.25"/>
    <n v="0.62962962962962965"/>
    <n v="0.44444444444444442"/>
    <n v="0.68237613346987858"/>
    <n v="0.31762386653012142"/>
    <n v="5.2746503840248926E-2"/>
    <n v="-0.126820577914323"/>
    <x v="1"/>
    <x v="0"/>
    <n v="17"/>
    <x v="0"/>
    <n v="-17"/>
    <n v="-17"/>
  </r>
  <r>
    <x v="57"/>
    <s v="LAD"/>
    <x v="53"/>
    <n v="4.67"/>
    <x v="0"/>
    <x v="0"/>
    <n v="116"/>
    <n v="1.1599999999999999"/>
    <n v="-146"/>
    <n v="-0.68493150684931503"/>
    <n v="0.46296296296296297"/>
    <n v="0.5934959349593496"/>
    <n v="0.32635179088401478"/>
    <n v="0.67364820911598522"/>
    <n v="-0.13661117207894818"/>
    <n v="8.0152274156635617E-2"/>
    <x v="0"/>
    <x v="1"/>
    <n v="29.2"/>
    <x v="1"/>
    <n v="20"/>
    <n v="20"/>
  </r>
  <r>
    <x v="57"/>
    <s v="PIT"/>
    <x v="173"/>
    <n v="3.58"/>
    <x v="0"/>
    <x v="6"/>
    <n v="-175"/>
    <n v="-0.5714285714285714"/>
    <n v="130"/>
    <n v="1.3"/>
    <n v="0.63636363636363635"/>
    <n v="0.43478260869565216"/>
    <n v="0.69369625243169475"/>
    <n v="0.30630374756830525"/>
    <n v="5.7332616068058395E-2"/>
    <n v="-0.12847886112734691"/>
    <x v="1"/>
    <x v="0"/>
    <n v="26.25"/>
    <x v="0"/>
    <n v="-26.25"/>
    <n v="-26.25"/>
  </r>
  <r>
    <x v="57"/>
    <s v="PHI"/>
    <x v="155"/>
    <n v="4.5599999999999996"/>
    <x v="0"/>
    <x v="0"/>
    <n v="128"/>
    <n v="1.28"/>
    <n v="-164"/>
    <n v="-0.6097560975609756"/>
    <n v="0.43859649122807015"/>
    <n v="0.62121212121212122"/>
    <n v="0.30735190229332232"/>
    <n v="0.69264809770667768"/>
    <n v="-0.13124458893474783"/>
    <n v="7.1435976494556463E-2"/>
    <x v="0"/>
    <x v="1"/>
    <n v="24.599999999999998"/>
    <x v="0"/>
    <n v="-24.6"/>
    <n v="-24.599999999999998"/>
  </r>
  <r>
    <x v="57"/>
    <s v="CIN"/>
    <x v="145"/>
    <n v="4.6100000000000003"/>
    <x v="0"/>
    <x v="1"/>
    <n v="-105"/>
    <n v="-0.95238095238095233"/>
    <n v="-130"/>
    <n v="-0.76923076923076916"/>
    <n v="0.51219512195121952"/>
    <n v="0.56521739130434778"/>
    <n v="0.48864004801069716"/>
    <n v="0.51135995198930284"/>
    <n v="-2.3555073940522364E-2"/>
    <n v="-5.3857439315044942E-2"/>
    <x v="2"/>
    <x v="0"/>
    <n v="0"/>
    <x v="2"/>
    <m/>
    <s v=""/>
  </r>
  <r>
    <x v="57"/>
    <s v="TOR"/>
    <x v="154"/>
    <n v="4.8899999999999997"/>
    <x v="0"/>
    <x v="1"/>
    <n v="-135"/>
    <n v="-0.7407407407407407"/>
    <n v="100"/>
    <n v="1"/>
    <n v="0.57446808510638303"/>
    <n v="0.5"/>
    <n v="0.53999782352477566"/>
    <n v="0.46000217647522434"/>
    <n v="-3.4470261581607375E-2"/>
    <n v="-3.9997823524775655E-2"/>
    <x v="2"/>
    <x v="0"/>
    <n v="0"/>
    <x v="2"/>
    <m/>
    <s v=""/>
  </r>
  <r>
    <x v="57"/>
    <s v="LAA"/>
    <x v="52"/>
    <n v="4.5999999999999996"/>
    <x v="0"/>
    <x v="1"/>
    <n v="-136"/>
    <n v="-0.73529411764705876"/>
    <n v="106"/>
    <n v="1.06"/>
    <n v="0.57627118644067798"/>
    <n v="0.4854368932038835"/>
    <n v="0.48676599920428565"/>
    <n v="0.51323400079571435"/>
    <n v="-8.9505187236392336E-2"/>
    <n v="2.779710759183085E-2"/>
    <x v="2"/>
    <x v="1"/>
    <n v="0"/>
    <x v="2"/>
    <m/>
    <s v=""/>
  </r>
  <r>
    <x v="57"/>
    <s v="BOS"/>
    <x v="82"/>
    <n v="4.43"/>
    <x v="0"/>
    <x v="1"/>
    <n v="-105"/>
    <n v="-0.95238095238095233"/>
    <n v="-130"/>
    <n v="-0.76923076923076916"/>
    <n v="0.51219512195121952"/>
    <n v="0.56521739130434778"/>
    <n v="0.45456025861337523"/>
    <n v="0.54543974138662477"/>
    <n v="-5.7634863337844289E-2"/>
    <n v="-1.9777649917723017E-2"/>
    <x v="2"/>
    <x v="0"/>
    <n v="0"/>
    <x v="2"/>
    <m/>
    <s v=""/>
  </r>
  <r>
    <x v="57"/>
    <s v="COL"/>
    <x v="61"/>
    <n v="4.22"/>
    <x v="0"/>
    <x v="2"/>
    <n v="-106"/>
    <n v="-0.94339622641509424"/>
    <n v="-122"/>
    <n v="-0.81967213114754101"/>
    <n v="0.5145631067961165"/>
    <n v="0.5495495495495496"/>
    <n v="0.60828933558709752"/>
    <n v="0.39171066441290242"/>
    <n v="9.3726228790981025E-2"/>
    <n v="-0.15783888513664718"/>
    <x v="1"/>
    <x v="1"/>
    <n v="15.9"/>
    <x v="1"/>
    <n v="15"/>
    <n v="14.999999999999998"/>
  </r>
  <r>
    <x v="57"/>
    <s v="NYM"/>
    <x v="13"/>
    <n v="6.24"/>
    <x v="0"/>
    <x v="0"/>
    <n v="-115"/>
    <n v="-0.86956521739130443"/>
    <n v="-105"/>
    <n v="-0.95238095238095233"/>
    <n v="0.53488372093023251"/>
    <n v="0.51219512195121952"/>
    <n v="0.59206024692677406"/>
    <n v="0.40793975307322594"/>
    <n v="5.717652599654155E-2"/>
    <n v="-0.10425536887799358"/>
    <x v="1"/>
    <x v="0"/>
    <n v="17.25"/>
    <x v="0"/>
    <n v="-17.25"/>
    <n v="-17.25"/>
  </r>
  <r>
    <x v="57"/>
    <s v="TEX"/>
    <x v="149"/>
    <n v="5.84"/>
    <x v="0"/>
    <x v="0"/>
    <n v="100"/>
    <n v="1"/>
    <n v="-130"/>
    <n v="-0.76923076923076916"/>
    <n v="0.5"/>
    <n v="0.56521739130434778"/>
    <n v="0.52829066664530888"/>
    <n v="0.47170933335469112"/>
    <n v="2.8290666645308882E-2"/>
    <n v="-9.3508057949656664E-2"/>
    <x v="2"/>
    <x v="0"/>
    <n v="0"/>
    <x v="2"/>
    <m/>
    <s v=""/>
  </r>
  <r>
    <x v="57"/>
    <s v="CHC"/>
    <x v="95"/>
    <n v="5.59"/>
    <x v="0"/>
    <x v="3"/>
    <n v="110"/>
    <n v="1.1000000000000001"/>
    <n v="-140"/>
    <n v="-0.7142857142857143"/>
    <n v="0.47619047619047616"/>
    <n v="0.58333333333333337"/>
    <n v="0.32815880405082143"/>
    <n v="0.67184119594917857"/>
    <n v="-0.14803167213965474"/>
    <n v="8.8507862615845201E-2"/>
    <x v="0"/>
    <x v="1"/>
    <n v="28"/>
    <x v="1"/>
    <n v="20"/>
    <n v="20"/>
  </r>
  <r>
    <x v="57"/>
    <s v="SF"/>
    <x v="101"/>
    <n v="4.95"/>
    <x v="0"/>
    <x v="0"/>
    <n v="115"/>
    <n v="1.1499999999999999"/>
    <n v="-160"/>
    <n v="-0.625"/>
    <n v="0.46511627906976744"/>
    <n v="0.61538461538461542"/>
    <n v="0.37526671141479084"/>
    <n v="0.62473328858520916"/>
    <n v="-8.9849567654976592E-2"/>
    <n v="9.3486732005937379E-3"/>
    <x v="2"/>
    <x v="0"/>
    <n v="0"/>
    <x v="2"/>
    <m/>
    <s v=""/>
  </r>
  <r>
    <x v="57"/>
    <s v="MIN"/>
    <x v="6"/>
    <n v="5.48"/>
    <x v="0"/>
    <x v="0"/>
    <n v="-104"/>
    <n v="-0.96153846153846145"/>
    <n v="-122"/>
    <n v="-0.81967213114754101"/>
    <n v="0.50980392156862742"/>
    <n v="0.5495495495495496"/>
    <n v="0.46765021942089069"/>
    <n v="0.53234978057910931"/>
    <n v="-4.2153702147736727E-2"/>
    <n v="-1.7199768970440288E-2"/>
    <x v="2"/>
    <x v="1"/>
    <n v="0"/>
    <x v="2"/>
    <m/>
    <s v=""/>
  </r>
  <r>
    <x v="57"/>
    <s v="SD"/>
    <x v="57"/>
    <n v="5.87"/>
    <x v="0"/>
    <x v="3"/>
    <n v="122"/>
    <n v="1.22"/>
    <n v="-156"/>
    <n v="-0.64102564102564097"/>
    <n v="0.45045045045045046"/>
    <n v="0.609375"/>
    <n v="0.37282611507690855"/>
    <n v="0.62717388492309145"/>
    <n v="-7.7624335373541908E-2"/>
    <n v="1.7798884923091451E-2"/>
    <x v="2"/>
    <x v="1"/>
    <n v="0"/>
    <x v="2"/>
    <m/>
    <s v=""/>
  </r>
  <r>
    <x v="57"/>
    <s v="KC"/>
    <x v="7"/>
    <n v="3.75"/>
    <x v="0"/>
    <x v="2"/>
    <n v="-104"/>
    <n v="-0.96153846153846145"/>
    <n v="-122"/>
    <n v="-0.81967213114754101"/>
    <n v="0.50980392156862742"/>
    <n v="0.5495495495495496"/>
    <n v="0.51623261844631263"/>
    <n v="0.48376738155368737"/>
    <n v="6.4286968776852138E-3"/>
    <n v="-6.5782167995862229E-2"/>
    <x v="2"/>
    <x v="1"/>
    <n v="0"/>
    <x v="2"/>
    <m/>
    <s v=""/>
  </r>
  <r>
    <x v="57"/>
    <s v="CWS"/>
    <x v="107"/>
    <n v="4.72"/>
    <x v="0"/>
    <x v="1"/>
    <n v="134"/>
    <n v="1.34"/>
    <n v="-172"/>
    <n v="-0.58139534883720934"/>
    <n v="0.42735042735042733"/>
    <n v="0.63235294117647056"/>
    <n v="0.50908417075541823"/>
    <n v="0.49091582924458177"/>
    <n v="8.17337434049909E-2"/>
    <n v="-0.14143711193188879"/>
    <x v="1"/>
    <x v="1"/>
    <n v="20"/>
    <x v="0"/>
    <n v="-20"/>
    <n v="-20"/>
  </r>
  <r>
    <x v="57"/>
    <s v="BAL"/>
    <x v="99"/>
    <n v="4.68"/>
    <x v="0"/>
    <x v="1"/>
    <n v="105"/>
    <n v="1.05"/>
    <n v="-140"/>
    <n v="-0.7142857142857143"/>
    <n v="0.48780487804878048"/>
    <n v="0.58333333333333337"/>
    <n v="0.50168724063519321"/>
    <n v="0.49831275936480679"/>
    <n v="1.3882362586412733E-2"/>
    <n v="-8.502057396852658E-2"/>
    <x v="2"/>
    <x v="0"/>
    <n v="0"/>
    <x v="2"/>
    <m/>
    <s v=""/>
  </r>
  <r>
    <x v="57"/>
    <s v="STL"/>
    <x v="102"/>
    <n v="4.7699999999999996"/>
    <x v="0"/>
    <x v="1"/>
    <n v="110"/>
    <n v="1.1000000000000001"/>
    <n v="-145"/>
    <n v="-0.68965517241379315"/>
    <n v="0.47619047619047616"/>
    <n v="0.59183673469387754"/>
    <n v="0.51826684950454271"/>
    <n v="0.48173315049545729"/>
    <n v="4.2076373314066551E-2"/>
    <n v="-0.11010358419842026"/>
    <x v="2"/>
    <x v="0"/>
    <n v="0"/>
    <x v="2"/>
    <m/>
    <s v=""/>
  </r>
  <r>
    <x v="57"/>
    <s v="ATL"/>
    <x v="37"/>
    <n v="7.58"/>
    <x v="0"/>
    <x v="3"/>
    <n v="-115"/>
    <n v="-0.86956521739130443"/>
    <n v="-115"/>
    <n v="-0.86956521739130443"/>
    <n v="0.53488372093023251"/>
    <n v="0.53488372093023251"/>
    <n v="0.63269450730683241"/>
    <n v="0.36730549269316759"/>
    <n v="9.7810786376599901E-2"/>
    <n v="-0.16757822823706492"/>
    <x v="1"/>
    <x v="0"/>
    <n v="17.25"/>
    <x v="1"/>
    <n v="15"/>
    <n v="15.000000000000002"/>
  </r>
  <r>
    <x v="57"/>
    <s v="NYY"/>
    <x v="5"/>
    <n v="7.81"/>
    <x v="0"/>
    <x v="5"/>
    <n v="-125"/>
    <n v="-0.8"/>
    <n v="-105"/>
    <n v="-0.95238095238095233"/>
    <n v="0.55555555555555558"/>
    <n v="0.51219512195121952"/>
    <n v="0.52021826953071704"/>
    <n v="0.47978173046928296"/>
    <n v="-3.5337286024838543E-2"/>
    <n v="-3.241339148193656E-2"/>
    <x v="2"/>
    <x v="0"/>
    <n v="0"/>
    <x v="2"/>
    <m/>
    <s v=""/>
  </r>
  <r>
    <x v="57"/>
    <s v="CLE"/>
    <x v="4"/>
    <n v="7.04"/>
    <x v="0"/>
    <x v="3"/>
    <n v="-125"/>
    <n v="-0.8"/>
    <n v="-105"/>
    <n v="-0.95238095238095233"/>
    <n v="0.55555555555555558"/>
    <n v="0.51219512195121952"/>
    <n v="0.55623186561242854"/>
    <n v="0.4437681343875714"/>
    <n v="6.7631005687296408E-4"/>
    <n v="-6.8426987563648123E-2"/>
    <x v="2"/>
    <x v="0"/>
    <n v="0"/>
    <x v="2"/>
    <m/>
    <s v=""/>
  </r>
  <r>
    <x v="57"/>
    <s v="SEA"/>
    <x v="26"/>
    <n v="5.34"/>
    <x v="0"/>
    <x v="1"/>
    <n v="-116"/>
    <n v="-0.86206896551724144"/>
    <n v="-110"/>
    <n v="-0.90909090909090906"/>
    <n v="0.53703703703703709"/>
    <n v="0.52380952380952384"/>
    <n v="0.61701378285630604"/>
    <n v="0.38298621714369402"/>
    <n v="7.9976745819268946E-2"/>
    <n v="-0.14082330666582982"/>
    <x v="1"/>
    <x v="1"/>
    <n v="23.2"/>
    <x v="0"/>
    <n v="-23.2"/>
    <n v="-23.2"/>
  </r>
  <r>
    <x v="58"/>
    <s v="TOR"/>
    <x v="98"/>
    <n v="6.57"/>
    <x v="0"/>
    <x v="3"/>
    <n v="-105"/>
    <n v="-0.95238095238095233"/>
    <n v="-125"/>
    <n v="-0.8"/>
    <n v="0.51219512195121952"/>
    <n v="0.55555555555555558"/>
    <n v="0.4844692905254484"/>
    <n v="0.5155307094745516"/>
    <n v="-2.7725831425771119E-2"/>
    <n v="-4.0024846081003984E-2"/>
    <x v="2"/>
    <x v="0"/>
    <n v="0"/>
    <x v="2"/>
    <m/>
    <s v=""/>
  </r>
  <r>
    <x v="58"/>
    <s v="LAA"/>
    <x v="69"/>
    <n v="6.28"/>
    <x v="0"/>
    <x v="5"/>
    <n v="112"/>
    <n v="1.1200000000000001"/>
    <n v="-142"/>
    <n v="-0.70422535211267612"/>
    <n v="0.47169811320754718"/>
    <n v="0.58677685950413228"/>
    <n v="0.29538453124539887"/>
    <n v="0.70461546875460113"/>
    <n v="-0.1763135819621483"/>
    <n v="0.11783860925046885"/>
    <x v="0"/>
    <x v="1"/>
    <n v="28.4"/>
    <x v="0"/>
    <n v="-28.4"/>
    <n v="-28.4"/>
  </r>
  <r>
    <x v="58"/>
    <s v="TB"/>
    <x v="100"/>
    <n v="5.82"/>
    <x v="0"/>
    <x v="0"/>
    <n v="118"/>
    <n v="1.18"/>
    <n v="-150"/>
    <n v="-0.66666666666666663"/>
    <n v="0.45871559633027525"/>
    <n v="0.6"/>
    <n v="0.52499264291786374"/>
    <n v="0.47500735708213626"/>
    <n v="6.6277046587588484E-2"/>
    <n v="-0.12499264291786372"/>
    <x v="1"/>
    <x v="1"/>
    <n v="15"/>
    <x v="1"/>
    <n v="17.7"/>
    <n v="17.7"/>
  </r>
  <r>
    <x v="58"/>
    <s v="BOS"/>
    <x v="56"/>
    <n v="4.08"/>
    <x v="0"/>
    <x v="2"/>
    <n v="110"/>
    <n v="1.1000000000000001"/>
    <n v="-150"/>
    <n v="-0.66666666666666663"/>
    <n v="0.47619047619047616"/>
    <n v="0.6"/>
    <n v="0.58200091971964929"/>
    <n v="0.41799908028035071"/>
    <n v="0.10581044352917313"/>
    <n v="-0.18200091971964927"/>
    <x v="1"/>
    <x v="0"/>
    <n v="20"/>
    <x v="1"/>
    <n v="22"/>
    <n v="22"/>
  </r>
  <r>
    <x v="58"/>
    <s v="PHI"/>
    <x v="29"/>
    <n v="5.0199999999999996"/>
    <x v="0"/>
    <x v="1"/>
    <n v="-105"/>
    <n v="-0.95238095238095233"/>
    <n v="-125"/>
    <n v="-0.8"/>
    <n v="0.51219512195121952"/>
    <n v="0.55555555555555558"/>
    <n v="0.56300901573814843"/>
    <n v="0.43699098426185162"/>
    <n v="5.081389378692891E-2"/>
    <n v="-0.11856457129370396"/>
    <x v="1"/>
    <x v="0"/>
    <n v="15.75"/>
    <x v="1"/>
    <n v="15"/>
    <n v="15"/>
  </r>
  <r>
    <x v="58"/>
    <s v="LAD"/>
    <x v="179"/>
    <n v="4.6909999999999998"/>
    <x v="0"/>
    <x v="3"/>
    <n v="106"/>
    <n v="1.06"/>
    <n v="-134"/>
    <n v="-0.74626865671641784"/>
    <n v="0.4854368932038835"/>
    <n v="0.57264957264957261"/>
    <n v="0.19417094618626407"/>
    <n v="0.80582905381373593"/>
    <n v="-0.29126594701761943"/>
    <n v="0.23317948116416332"/>
    <x v="0"/>
    <x v="1"/>
    <n v="20.100000000000001"/>
    <x v="1"/>
    <n v="15"/>
    <n v="15"/>
  </r>
  <r>
    <x v="58"/>
    <s v="MIA"/>
    <x v="123"/>
    <n v="4.7699999999999996"/>
    <x v="0"/>
    <x v="3"/>
    <n v="115"/>
    <n v="1.1499999999999999"/>
    <n v="-155"/>
    <n v="-0.64516129032258063"/>
    <n v="0.46511627906976744"/>
    <n v="0.60784313725490191"/>
    <n v="0.20501732286709706"/>
    <n v="0.79498267713290294"/>
    <n v="-0.26009895620267037"/>
    <n v="0.18713953987800103"/>
    <x v="0"/>
    <x v="0"/>
    <n v="31"/>
    <x v="0"/>
    <n v="-31"/>
    <n v="-31"/>
  </r>
  <r>
    <x v="58"/>
    <s v="WSH"/>
    <x v="160"/>
    <n v="3.97"/>
    <x v="0"/>
    <x v="1"/>
    <n v="130"/>
    <n v="1.3"/>
    <n v="-166"/>
    <n v="-0.60240963855421692"/>
    <n v="0.43478260869565216"/>
    <n v="0.62406015037593987"/>
    <n v="0.36530228098384954"/>
    <n v="0.63469771901615046"/>
    <n v="-6.9480327711802625E-2"/>
    <n v="1.0637568640210593E-2"/>
    <x v="2"/>
    <x v="1"/>
    <n v="0"/>
    <x v="2"/>
    <m/>
    <s v=""/>
  </r>
  <r>
    <x v="58"/>
    <s v="MIL"/>
    <x v="146"/>
    <n v="7.41"/>
    <x v="0"/>
    <x v="3"/>
    <n v="-130"/>
    <n v="-0.76923076923076916"/>
    <n v="100"/>
    <n v="1"/>
    <n v="0.56521739130434778"/>
    <n v="0.5"/>
    <n v="0.60943106113544565"/>
    <n v="0.3905689388645544"/>
    <n v="4.4213669831097868E-2"/>
    <n v="-0.1094310611354456"/>
    <x v="2"/>
    <x v="0"/>
    <n v="0"/>
    <x v="2"/>
    <m/>
    <s v=""/>
  </r>
  <r>
    <x v="58"/>
    <s v="CHC"/>
    <x v="174"/>
    <n v="5.3"/>
    <x v="0"/>
    <x v="0"/>
    <n v="-132"/>
    <n v="-0.75757575757575757"/>
    <n v="104"/>
    <n v="1.04"/>
    <n v="0.56896551724137934"/>
    <n v="0.49019607843137253"/>
    <n v="0.43652660771192842"/>
    <n v="0.56347339228807158"/>
    <n v="-0.13243890952945092"/>
    <n v="7.3277313856699056E-2"/>
    <x v="0"/>
    <x v="1"/>
    <n v="20"/>
    <x v="1"/>
    <n v="20.8"/>
    <n v="20.8"/>
  </r>
  <r>
    <x v="58"/>
    <s v="KC"/>
    <x v="140"/>
    <n v="3.9"/>
    <x v="0"/>
    <x v="2"/>
    <n v="-130"/>
    <n v="-0.76923076923076916"/>
    <n v="100"/>
    <n v="1"/>
    <n v="0.56521739130434778"/>
    <n v="0.5"/>
    <n v="0.54675323986127111"/>
    <n v="0.45324676013872889"/>
    <n v="-1.8464151443076671E-2"/>
    <n v="-4.6753239861271112E-2"/>
    <x v="2"/>
    <x v="0"/>
    <n v="0"/>
    <x v="2"/>
    <m/>
    <s v=""/>
  </r>
  <r>
    <x v="58"/>
    <s v="SD"/>
    <x v="135"/>
    <n v="6.65"/>
    <x v="0"/>
    <x v="3"/>
    <n v="100"/>
    <n v="1"/>
    <n v="-128"/>
    <n v="-0.78125"/>
    <n v="0.5"/>
    <n v="0.56140350877192979"/>
    <n v="0.49695073371864584"/>
    <n v="0.50304926628135416"/>
    <n v="-3.0492662813541571E-3"/>
    <n v="-5.8354242490575636E-2"/>
    <x v="2"/>
    <x v="1"/>
    <n v="0"/>
    <x v="2"/>
    <m/>
    <s v=""/>
  </r>
  <r>
    <x v="58"/>
    <s v="NYM"/>
    <x v="44"/>
    <n v="5.95"/>
    <x v="0"/>
    <x v="0"/>
    <n v="116"/>
    <n v="1.1599999999999999"/>
    <n v="-148"/>
    <n v="-0.67567567567567566"/>
    <n v="0.46296296296296297"/>
    <n v="0.59677419354838712"/>
    <n v="0.54625611489663151"/>
    <n v="0.45374388510336849"/>
    <n v="8.3293151933668541E-2"/>
    <n v="-0.14303030844501863"/>
    <x v="1"/>
    <x v="1"/>
    <n v="20"/>
    <x v="1"/>
    <n v="23.2"/>
    <n v="23.2"/>
  </r>
  <r>
    <x v="58"/>
    <s v="COL"/>
    <x v="88"/>
    <n v="4.22"/>
    <x v="0"/>
    <x v="1"/>
    <n v="115"/>
    <n v="1.1499999999999999"/>
    <n v="-150"/>
    <n v="-0.66666666666666663"/>
    <n v="0.46511627906976744"/>
    <n v="0.6"/>
    <n v="0.41405954205700657"/>
    <n v="0.58594045794299343"/>
    <n v="-5.1056737012760867E-2"/>
    <n v="-1.4059542057006547E-2"/>
    <x v="2"/>
    <x v="0"/>
    <n v="0"/>
    <x v="2"/>
    <m/>
    <s v=""/>
  </r>
  <r>
    <x v="58"/>
    <s v="BAL"/>
    <x v="147"/>
    <n v="4.05"/>
    <x v="0"/>
    <x v="2"/>
    <n v="-125"/>
    <n v="-0.8"/>
    <n v="-105"/>
    <n v="-0.95238095238095233"/>
    <n v="0.55555555555555558"/>
    <n v="0.51219512195121952"/>
    <n v="0.57623667054201433"/>
    <n v="0.42376332945798567"/>
    <n v="2.0681114986458748E-2"/>
    <n v="-8.8431792493233852E-2"/>
    <x v="2"/>
    <x v="0"/>
    <n v="0"/>
    <x v="2"/>
    <m/>
    <s v=""/>
  </r>
  <r>
    <x v="58"/>
    <s v="HOU"/>
    <x v="16"/>
    <n v="4.9000000000000004"/>
    <x v="0"/>
    <x v="0"/>
    <n v="108"/>
    <n v="1.08"/>
    <n v="-136"/>
    <n v="-0.73529411764705876"/>
    <n v="0.48076923076923078"/>
    <n v="0.57627118644067798"/>
    <n v="0.36649851450899318"/>
    <n v="0.63350148549100682"/>
    <n v="-0.1142707162602376"/>
    <n v="5.7230299050328837E-2"/>
    <x v="0"/>
    <x v="1"/>
    <n v="20.400000000000002"/>
    <x v="1"/>
    <n v="15"/>
    <n v="15"/>
  </r>
  <r>
    <x v="58"/>
    <s v="ARI"/>
    <x v="124"/>
    <n v="4.87"/>
    <x v="0"/>
    <x v="1"/>
    <n v="-130"/>
    <n v="-0.76923076923076916"/>
    <n v="100"/>
    <n v="1"/>
    <n v="0.56521739130434778"/>
    <n v="0.5"/>
    <n v="0.53640744704793453"/>
    <n v="0.46359255295206547"/>
    <n v="-2.8809944256413256E-2"/>
    <n v="-3.6407447047934527E-2"/>
    <x v="2"/>
    <x v="0"/>
    <n v="0"/>
    <x v="2"/>
    <m/>
    <s v=""/>
  </r>
  <r>
    <x v="58"/>
    <s v="SF"/>
    <x v="127"/>
    <n v="3.99"/>
    <x v="0"/>
    <x v="1"/>
    <n v="104"/>
    <n v="1.04"/>
    <n v="-132"/>
    <n v="-0.75757575757575757"/>
    <n v="0.49019607843137253"/>
    <n v="0.56896551724137934"/>
    <n v="0.3692094048224388"/>
    <n v="0.6307905951775612"/>
    <n v="-0.12098667360893373"/>
    <n v="6.182507793618186E-2"/>
    <x v="0"/>
    <x v="1"/>
    <n v="19.8"/>
    <x v="0"/>
    <n v="-19.8"/>
    <n v="-19.8"/>
  </r>
  <r>
    <x v="58"/>
    <s v="MIN"/>
    <x v="35"/>
    <n v="4.72"/>
    <x v="0"/>
    <x v="0"/>
    <n v="112"/>
    <n v="1.1200000000000001"/>
    <n v="-142"/>
    <n v="-0.70422535211267612"/>
    <n v="0.47169811320754718"/>
    <n v="0.58677685950413228"/>
    <n v="0.33504027633451539"/>
    <n v="0.66495972366548461"/>
    <n v="-0.13665783687303179"/>
    <n v="7.8182864161352339E-2"/>
    <x v="0"/>
    <x v="1"/>
    <n v="21.299999999999997"/>
    <x v="1"/>
    <n v="15"/>
    <n v="15"/>
  </r>
  <r>
    <x v="58"/>
    <s v="ATL"/>
    <x v="73"/>
    <n v="6.51"/>
    <x v="0"/>
    <x v="3"/>
    <n v="110"/>
    <n v="1.1000000000000001"/>
    <n v="-145"/>
    <n v="-0.68965517241379315"/>
    <n v="0.47619047619047616"/>
    <n v="0.59183673469387754"/>
    <n v="0.4750505976009548"/>
    <n v="0.5249494023990452"/>
    <n v="-1.1398785895213592E-3"/>
    <n v="-6.6887332294832347E-2"/>
    <x v="2"/>
    <x v="0"/>
    <n v="0"/>
    <x v="2"/>
    <m/>
    <s v=""/>
  </r>
  <r>
    <x v="58"/>
    <s v="STL"/>
    <x v="79"/>
    <n v="5.17"/>
    <x v="0"/>
    <x v="1"/>
    <n v="-155"/>
    <n v="-0.64516129032258063"/>
    <n v="115"/>
    <n v="1.1499999999999999"/>
    <n v="0.60784313725490191"/>
    <n v="0.46511627906976744"/>
    <n v="0.58881274313410048"/>
    <n v="0.41118725686589952"/>
    <n v="-1.903039412080143E-2"/>
    <n v="-5.3929022203867916E-2"/>
    <x v="2"/>
    <x v="0"/>
    <n v="0"/>
    <x v="2"/>
    <m/>
    <s v=""/>
  </r>
  <r>
    <x v="58"/>
    <s v="NYY"/>
    <x v="175"/>
    <n v="5.62"/>
    <x v="0"/>
    <x v="0"/>
    <n v="130"/>
    <n v="1.3"/>
    <n v="-166"/>
    <n v="-0.60240963855421692"/>
    <n v="0.43478260869565216"/>
    <n v="0.62406015037593987"/>
    <n v="0.49152961002255469"/>
    <n v="0.50847038997744531"/>
    <n v="5.6747001326902524E-2"/>
    <n v="-0.11558976039849456"/>
    <x v="1"/>
    <x v="1"/>
    <n v="15"/>
    <x v="0"/>
    <n v="-15"/>
    <n v="-15"/>
  </r>
  <r>
    <x v="58"/>
    <s v="SEA"/>
    <x v="32"/>
    <n v="5.76"/>
    <x v="0"/>
    <x v="0"/>
    <n v="-115"/>
    <n v="-0.86956521739130443"/>
    <n v="-115"/>
    <n v="-0.86956521739130443"/>
    <n v="0.53488372093023251"/>
    <n v="0.53488372093023251"/>
    <n v="0.51504341753027172"/>
    <n v="0.48495658246972828"/>
    <n v="-1.984030339996079E-2"/>
    <n v="-4.9927138460504228E-2"/>
    <x v="2"/>
    <x v="0"/>
    <n v="0"/>
    <x v="2"/>
    <m/>
    <s v=""/>
  </r>
  <r>
    <x v="58"/>
    <s v="CLE"/>
    <x v="91"/>
    <n v="4.67"/>
    <x v="0"/>
    <x v="2"/>
    <n v="-170"/>
    <n v="-0.58823529411764708"/>
    <n v="130"/>
    <n v="1.3"/>
    <n v="0.62962962962962965"/>
    <n v="0.43478260869565216"/>
    <n v="0.68556931882065952"/>
    <n v="0.31443068117934053"/>
    <n v="5.5939689191029873E-2"/>
    <n v="-0.12035192751631163"/>
    <x v="1"/>
    <x v="0"/>
    <n v="25.5"/>
    <x v="1"/>
    <n v="15"/>
    <n v="15"/>
  </r>
  <r>
    <x v="59"/>
    <s v="LAD"/>
    <x v="116"/>
    <n v="5.41"/>
    <x v="0"/>
    <x v="3"/>
    <n v="-126"/>
    <n v="-0.79365079365079361"/>
    <n v="-105"/>
    <n v="-0.95238095238095233"/>
    <n v="0.55752212389380529"/>
    <n v="0.51219512195121952"/>
    <n v="0.29988494696434298"/>
    <n v="0.70011505303565702"/>
    <n v="-0.25763717692946231"/>
    <n v="0.1879199310844375"/>
    <x v="0"/>
    <x v="0"/>
    <n v="21"/>
    <x v="0"/>
    <n v="-21"/>
    <n v="-21"/>
  </r>
  <r>
    <x v="59"/>
    <s v="PHI"/>
    <x v="28"/>
    <n v="5.07"/>
    <x v="0"/>
    <x v="1"/>
    <n v="-116"/>
    <n v="-0.86206896551724144"/>
    <n v="-110"/>
    <n v="-0.90909090909090906"/>
    <n v="0.53703703703703709"/>
    <n v="0.52380952380952384"/>
    <n v="0.57170227465942669"/>
    <n v="0.42829772534057337"/>
    <n v="3.46652376223896E-2"/>
    <n v="-9.5511798468950471E-2"/>
    <x v="2"/>
    <x v="1"/>
    <n v="0"/>
    <x v="2"/>
    <m/>
    <s v=""/>
  </r>
  <r>
    <x v="59"/>
    <s v="PIT"/>
    <x v="47"/>
    <n v="4.62"/>
    <x v="0"/>
    <x v="1"/>
    <n v="108"/>
    <n v="1.08"/>
    <n v="-136"/>
    <n v="-0.73529411764705876"/>
    <n v="0.48076923076923078"/>
    <n v="0.57627118644067798"/>
    <n v="0.49051161871273363"/>
    <n v="0.50948838128726637"/>
    <n v="9.7423879435028504E-3"/>
    <n v="-6.6782805153411617E-2"/>
    <x v="2"/>
    <x v="1"/>
    <n v="0"/>
    <x v="2"/>
    <m/>
    <s v=""/>
  </r>
  <r>
    <x v="59"/>
    <s v="TB"/>
    <x v="25"/>
    <n v="5.01"/>
    <x v="0"/>
    <x v="1"/>
    <n v="100"/>
    <n v="1"/>
    <n v="-128"/>
    <n v="-0.78125"/>
    <n v="0.5"/>
    <n v="0.56140350877192979"/>
    <n v="0.56125963046052663"/>
    <n v="0.43874036953947332"/>
    <n v="6.1259630460526626E-2"/>
    <n v="-0.12266313923245648"/>
    <x v="1"/>
    <x v="1"/>
    <n v="15"/>
    <x v="0"/>
    <n v="-15"/>
    <n v="-15"/>
  </r>
  <r>
    <x v="59"/>
    <s v="BOS"/>
    <x v="3"/>
    <n v="5.57"/>
    <x v="0"/>
    <x v="0"/>
    <n v="-128"/>
    <n v="-0.78125"/>
    <n v="102"/>
    <n v="1.02"/>
    <n v="0.56140350877192979"/>
    <n v="0.49504950495049505"/>
    <n v="0.48303966511227081"/>
    <n v="0.51696033488772919"/>
    <n v="-7.8363843659658983E-2"/>
    <n v="2.1910829937234144E-2"/>
    <x v="2"/>
    <x v="1"/>
    <n v="0"/>
    <x v="2"/>
    <m/>
    <s v=""/>
  </r>
  <r>
    <x v="59"/>
    <s v="CIN"/>
    <x v="161"/>
    <n v="6.56"/>
    <x v="0"/>
    <x v="3"/>
    <n v="115"/>
    <n v="1.1499999999999999"/>
    <n v="-150"/>
    <n v="-0.66666666666666663"/>
    <n v="0.46511627906976744"/>
    <n v="0.6"/>
    <n v="0.48290278340270243"/>
    <n v="0.51709721659729757"/>
    <n v="1.7786504332934994E-2"/>
    <n v="-8.2902783402702407E-2"/>
    <x v="2"/>
    <x v="0"/>
    <n v="0"/>
    <x v="2"/>
    <m/>
    <s v=""/>
  </r>
  <r>
    <x v="59"/>
    <s v="TOR"/>
    <x v="80"/>
    <n v="4.9800000000000004"/>
    <x v="0"/>
    <x v="1"/>
    <n v="-138"/>
    <n v="-0.7246376811594204"/>
    <n v="108"/>
    <n v="1.08"/>
    <n v="0.57983193277310929"/>
    <n v="0.48076923076923078"/>
    <n v="0.5559903770974568"/>
    <n v="0.4440096229025432"/>
    <n v="-2.3841555675652493E-2"/>
    <n v="-3.6759607866687583E-2"/>
    <x v="2"/>
    <x v="1"/>
    <n v="0"/>
    <x v="2"/>
    <m/>
    <s v=""/>
  </r>
  <r>
    <x v="59"/>
    <s v="COL"/>
    <x v="119"/>
    <n v="5.49"/>
    <x v="0"/>
    <x v="1"/>
    <n v="-110"/>
    <n v="-0.90909090909090906"/>
    <n v="-120"/>
    <n v="-0.83333333333333337"/>
    <n v="0.52380952380952384"/>
    <n v="0.54545454545454541"/>
    <n v="0.640921686244176"/>
    <n v="0.35907831375582394"/>
    <n v="0.11711216243465217"/>
    <n v="-0.18637623169872147"/>
    <x v="1"/>
    <x v="0"/>
    <n v="22"/>
    <x v="1"/>
    <n v="20"/>
    <n v="20"/>
  </r>
  <r>
    <x v="59"/>
    <s v="NYM"/>
    <x v="151"/>
    <n v="8.5299999999999994"/>
    <x v="0"/>
    <x v="4"/>
    <n v="118"/>
    <n v="1.18"/>
    <n v="-150"/>
    <n v="-0.66666666666666663"/>
    <n v="0.45871559633027525"/>
    <n v="0.6"/>
    <n v="0.48101648718337819"/>
    <n v="0.51898351281662181"/>
    <n v="2.2300890853102939E-2"/>
    <n v="-8.1016487183378172E-2"/>
    <x v="2"/>
    <x v="1"/>
    <n v="0"/>
    <x v="2"/>
    <m/>
    <s v=""/>
  </r>
  <r>
    <x v="59"/>
    <s v="BAL"/>
    <x v="183"/>
    <n v="3.76"/>
    <x v="0"/>
    <x v="2"/>
    <n v="-130"/>
    <n v="-0.76923076923076916"/>
    <n v="-105"/>
    <n v="-0.95238095238095233"/>
    <n v="0.56521739130434778"/>
    <n v="0.51219512195121952"/>
    <n v="0.51829753488762142"/>
    <n v="0.48170246511237858"/>
    <n v="-4.6919856416726358E-2"/>
    <n v="-3.0492656838840948E-2"/>
    <x v="2"/>
    <x v="0"/>
    <n v="0"/>
    <x v="2"/>
    <m/>
    <s v=""/>
  </r>
  <r>
    <x v="59"/>
    <s v="HOU"/>
    <x v="108"/>
    <n v="7.01"/>
    <x v="0"/>
    <x v="3"/>
    <n v="-136"/>
    <n v="-0.73529411764705876"/>
    <n v="106"/>
    <n v="1.06"/>
    <n v="0.57627118644067798"/>
    <n v="0.4854368932038835"/>
    <n v="0.55177790511366309"/>
    <n v="0.44822209488633691"/>
    <n v="-2.4493281327014893E-2"/>
    <n v="-3.7214798317546594E-2"/>
    <x v="2"/>
    <x v="1"/>
    <n v="0"/>
    <x v="2"/>
    <m/>
    <s v=""/>
  </r>
  <r>
    <x v="59"/>
    <s v="KC"/>
    <x v="34"/>
    <n v="3.43"/>
    <x v="0"/>
    <x v="2"/>
    <n v="135"/>
    <n v="1.35"/>
    <n v="-180"/>
    <n v="-0.55555555555555558"/>
    <n v="0.42553191489361702"/>
    <n v="0.6428571428571429"/>
    <n v="0.44818964597940691"/>
    <n v="0.55181035402059309"/>
    <n v="2.2657731085789889E-2"/>
    <n v="-9.1046788836549819E-2"/>
    <x v="2"/>
    <x v="0"/>
    <n v="0"/>
    <x v="2"/>
    <m/>
    <s v=""/>
  </r>
  <r>
    <x v="59"/>
    <s v="SD"/>
    <x v="10"/>
    <n v="6.05"/>
    <x v="0"/>
    <x v="0"/>
    <n v="102"/>
    <n v="1.02"/>
    <n v="-130"/>
    <n v="-0.76923076923076916"/>
    <n v="0.49504950495049505"/>
    <n v="0.56521739130434778"/>
    <n v="0.56231768536028781"/>
    <n v="0.43768231463971213"/>
    <n v="6.7268180409792766E-2"/>
    <n v="-0.12753507666463565"/>
    <x v="1"/>
    <x v="1"/>
    <n v="15"/>
    <x v="0"/>
    <n v="-15"/>
    <n v="-15"/>
  </r>
  <r>
    <x v="59"/>
    <s v="CWS"/>
    <x v="8"/>
    <n v="7.13"/>
    <x v="0"/>
    <x v="5"/>
    <n v="105"/>
    <n v="1.05"/>
    <n v="-130"/>
    <n v="-0.76923076923076916"/>
    <n v="0.48780487804878048"/>
    <n v="0.56521739130434778"/>
    <n v="0.42064880591347054"/>
    <n v="0.57935119408652946"/>
    <n v="-6.7156072135309941E-2"/>
    <n v="1.4133802782181681E-2"/>
    <x v="2"/>
    <x v="0"/>
    <n v="0"/>
    <x v="2"/>
    <m/>
    <s v=""/>
  </r>
  <r>
    <x v="59"/>
    <s v="ARI"/>
    <x v="22"/>
    <n v="3.65"/>
    <x v="0"/>
    <x v="2"/>
    <n v="115"/>
    <n v="1.1499999999999999"/>
    <n v="-150"/>
    <n v="-0.66666666666666663"/>
    <n v="0.46511627906976744"/>
    <n v="0.6"/>
    <n v="0.49536219993203168"/>
    <n v="0.50463780006796832"/>
    <n v="3.0245920862264242E-2"/>
    <n v="-9.5362199932031655E-2"/>
    <x v="2"/>
    <x v="0"/>
    <n v="0"/>
    <x v="2"/>
    <m/>
    <s v=""/>
  </r>
  <r>
    <x v="59"/>
    <s v="CHC"/>
    <x v="165"/>
    <n v="4.51"/>
    <x v="0"/>
    <x v="2"/>
    <n v="-135"/>
    <n v="-0.7407407407407407"/>
    <n v="100"/>
    <n v="1"/>
    <n v="0.57446808510638303"/>
    <n v="0.5"/>
    <n v="0.65938841002085569"/>
    <n v="0.34061158997914431"/>
    <n v="8.4920324914472656E-2"/>
    <n v="-0.15938841002085569"/>
    <x v="1"/>
    <x v="0"/>
    <n v="27"/>
    <x v="0"/>
    <n v="-27"/>
    <n v="-27"/>
  </r>
  <r>
    <x v="59"/>
    <s v="MIL"/>
    <x v="75"/>
    <n v="5.71"/>
    <x v="0"/>
    <x v="0"/>
    <n v="-130"/>
    <n v="-0.76923076923076916"/>
    <n v="100"/>
    <n v="1"/>
    <n v="0.56521739130434778"/>
    <n v="0.5"/>
    <n v="0.50669179453310031"/>
    <n v="0.49330820546689969"/>
    <n v="-5.8525596771247468E-2"/>
    <n v="-6.6917945331003148E-3"/>
    <x v="2"/>
    <x v="0"/>
    <n v="0"/>
    <x v="2"/>
    <m/>
    <s v=""/>
  </r>
  <r>
    <x v="59"/>
    <s v="CLE"/>
    <x v="137"/>
    <n v="4.99"/>
    <x v="0"/>
    <x v="1"/>
    <n v="-130"/>
    <n v="-0.76923076923076916"/>
    <n v="-105"/>
    <n v="-0.95238095238095233"/>
    <n v="0.56521739130434778"/>
    <n v="0.51219512195121952"/>
    <n v="0.557750290083879"/>
    <n v="0.442249709916121"/>
    <n v="-7.4671012204687859E-3"/>
    <n v="-6.994541203509852E-2"/>
    <x v="2"/>
    <x v="0"/>
    <n v="0"/>
    <x v="2"/>
    <m/>
    <s v=""/>
  </r>
  <r>
    <x v="59"/>
    <s v="SEA"/>
    <x v="94"/>
    <n v="6.48"/>
    <x v="0"/>
    <x v="3"/>
    <n v="-126"/>
    <n v="-0.79365079365079361"/>
    <n v="-102"/>
    <n v="-0.98039215686274506"/>
    <n v="0.55752212389380529"/>
    <n v="0.50495049504950495"/>
    <n v="0.47032432454470463"/>
    <n v="0.52967567545529537"/>
    <n v="-8.7197799349100658E-2"/>
    <n v="2.4725180405790415E-2"/>
    <x v="2"/>
    <x v="1"/>
    <n v="0"/>
    <x v="2"/>
    <m/>
    <s v=""/>
  </r>
  <r>
    <x v="59"/>
    <s v="STL"/>
    <x v="81"/>
    <n v="5.32"/>
    <x v="0"/>
    <x v="0"/>
    <n v="124"/>
    <n v="1.24"/>
    <n v="-156"/>
    <n v="-0.64102564102564097"/>
    <n v="0.44642857142857145"/>
    <n v="0.609375"/>
    <n v="0.44000370143686496"/>
    <n v="0.55999629856313504"/>
    <n v="-6.4248699917064944E-3"/>
    <n v="-4.9378701436864958E-2"/>
    <x v="2"/>
    <x v="1"/>
    <n v="0"/>
    <x v="2"/>
    <m/>
    <s v=""/>
  </r>
  <r>
    <x v="59"/>
    <s v="ATL"/>
    <x v="150"/>
    <n v="5.0999999999999996"/>
    <x v="0"/>
    <x v="2"/>
    <n v="115"/>
    <n v="1.1499999999999999"/>
    <n v="-150"/>
    <n v="-0.66666666666666663"/>
    <n v="0.46511627906976744"/>
    <n v="0.6"/>
    <n v="0.74873173542212135"/>
    <n v="0.25126826457787865"/>
    <n v="0.28361545635235391"/>
    <n v="-0.34873173542212133"/>
    <x v="1"/>
    <x v="0"/>
    <n v="20"/>
    <x v="1"/>
    <n v="23"/>
    <n v="23"/>
  </r>
  <r>
    <x v="60"/>
    <s v="MIA"/>
    <x v="139"/>
    <n v="5.54"/>
    <x v="0"/>
    <x v="0"/>
    <n v="115"/>
    <n v="1.1499999999999999"/>
    <n v="-150"/>
    <n v="-0.66666666666666663"/>
    <n v="0.46511627906976744"/>
    <n v="0.6"/>
    <n v="0.47792459016145106"/>
    <n v="0.52207540983854894"/>
    <n v="1.2808311091683622E-2"/>
    <n v="-7.7924590161451035E-2"/>
    <x v="2"/>
    <x v="0"/>
    <n v="0"/>
    <x v="2"/>
    <m/>
    <s v=""/>
  </r>
  <r>
    <x v="60"/>
    <s v="LAD"/>
    <x v="15"/>
    <n v="5.6"/>
    <x v="0"/>
    <x v="1"/>
    <n v="-170"/>
    <n v="-0.58823529411764708"/>
    <n v="125"/>
    <n v="1.25"/>
    <n v="0.62962962962962965"/>
    <n v="0.44444444444444442"/>
    <n v="0.6578499826232137"/>
    <n v="0.3421500173767863"/>
    <n v="2.8220352993584052E-2"/>
    <n v="-0.10229442706765812"/>
    <x v="2"/>
    <x v="0"/>
    <n v="0"/>
    <x v="2"/>
    <m/>
    <s v=""/>
  </r>
  <r>
    <x v="60"/>
    <s v="STL"/>
    <x v="11"/>
    <n v="4.74"/>
    <x v="0"/>
    <x v="0"/>
    <n v="126"/>
    <n v="1.26"/>
    <n v="-160"/>
    <n v="-0.625"/>
    <n v="0.44247787610619471"/>
    <n v="0.61538461538461542"/>
    <n v="0.3385231679503683"/>
    <n v="0.6614768320496317"/>
    <n v="-0.10395470815582641"/>
    <n v="4.6092216665016283E-2"/>
    <x v="0"/>
    <x v="1"/>
    <n v="24"/>
    <x v="1"/>
    <n v="15"/>
    <n v="15"/>
  </r>
  <r>
    <x v="60"/>
    <s v="TOR"/>
    <x v="42"/>
    <n v="5.71"/>
    <x v="0"/>
    <x v="0"/>
    <n v="-135"/>
    <n v="-0.7407407407407407"/>
    <n v="105"/>
    <n v="1.05"/>
    <n v="0.57446808510638303"/>
    <n v="0.48780487804878048"/>
    <n v="0.50669179453310031"/>
    <n v="0.49330820546689969"/>
    <n v="-6.7776290573282716E-2"/>
    <n v="5.5033274181192082E-3"/>
    <x v="2"/>
    <x v="0"/>
    <n v="0"/>
    <x v="2"/>
    <m/>
    <s v=""/>
  </r>
  <r>
    <x v="60"/>
    <s v="NYY"/>
    <x v="141"/>
    <n v="6.18"/>
    <x v="0"/>
    <x v="3"/>
    <n v="116"/>
    <n v="1.1599999999999999"/>
    <n v="-148"/>
    <n v="-0.67567567567567566"/>
    <n v="0.46296296296296297"/>
    <n v="0.59677419354838712"/>
    <n v="0.42258376583394885"/>
    <n v="0.57741623416605115"/>
    <n v="-4.0379197129014111E-2"/>
    <n v="-1.9357959382335976E-2"/>
    <x v="2"/>
    <x v="1"/>
    <n v="0"/>
    <x v="2"/>
    <m/>
    <s v=""/>
  </r>
  <r>
    <x v="60"/>
    <s v="LAA"/>
    <x v="171"/>
    <n v="4.21"/>
    <x v="0"/>
    <x v="0"/>
    <n v="130"/>
    <n v="1.3"/>
    <n v="-180"/>
    <n v="-0.55555555555555558"/>
    <n v="0.43478260869565216"/>
    <n v="0.6428571428571429"/>
    <n v="0.24849181858906189"/>
    <n v="0.75150818141093811"/>
    <n v="-0.18629079010659028"/>
    <n v="0.10865103855379521"/>
    <x v="0"/>
    <x v="0"/>
    <n v="27"/>
    <x v="0"/>
    <n v="-27"/>
    <n v="-27"/>
  </r>
  <r>
    <x v="60"/>
    <s v="ARI"/>
    <x v="90"/>
    <n v="4.8"/>
    <x v="0"/>
    <x v="1"/>
    <n v="125"/>
    <n v="1.25"/>
    <n v="-170"/>
    <n v="-0.58823529411764708"/>
    <n v="0.44444444444444442"/>
    <n v="0.62962962962962965"/>
    <n v="0.52374124637439123"/>
    <n v="0.47625875362560877"/>
    <n v="7.9296801929946814E-2"/>
    <n v="-0.15337087600402088"/>
    <x v="1"/>
    <x v="0"/>
    <n v="15"/>
    <x v="0"/>
    <n v="-15"/>
    <n v="-15"/>
  </r>
  <r>
    <x v="60"/>
    <s v="PHI"/>
    <x v="71"/>
    <n v="4.51"/>
    <x v="0"/>
    <x v="1"/>
    <n v="-115"/>
    <n v="-0.86956521739130443"/>
    <n v="-115"/>
    <n v="-0.86956521739130443"/>
    <n v="0.53488372093023251"/>
    <n v="0.53488372093023251"/>
    <n v="0.4697934394976877"/>
    <n v="0.5302065605023123"/>
    <n v="-6.5090281432544805E-2"/>
    <n v="-4.6771604279202128E-3"/>
    <x v="2"/>
    <x v="0"/>
    <n v="0"/>
    <x v="2"/>
    <m/>
    <s v=""/>
  </r>
  <r>
    <x v="60"/>
    <s v="SD"/>
    <x v="148"/>
    <n v="5.85"/>
    <x v="0"/>
    <x v="1"/>
    <n v="-145"/>
    <n v="-0.68965517241379315"/>
    <n v="115"/>
    <n v="1.1499999999999999"/>
    <n v="0.59183673469387754"/>
    <n v="0.46511627906976744"/>
    <n v="0.69436398133320931"/>
    <n v="0.30563601866679069"/>
    <n v="0.10252724663933177"/>
    <n v="-0.15948026040297675"/>
    <x v="1"/>
    <x v="0"/>
    <n v="14.5"/>
    <x v="0"/>
    <n v="-14.5"/>
    <n v="-14.5"/>
  </r>
  <r>
    <x v="61"/>
    <s v="STL"/>
    <x v="117"/>
    <n v="3.73"/>
    <x v="0"/>
    <x v="2"/>
    <n v="-135"/>
    <n v="-0.7407407407407407"/>
    <n v="100"/>
    <n v="1"/>
    <n v="0.57446808510638303"/>
    <n v="0.5"/>
    <n v="0.5120904198181212"/>
    <n v="0.4879095801818788"/>
    <n v="-6.237766528826183E-2"/>
    <n v="-1.2090419818121201E-2"/>
    <x v="2"/>
    <x v="0"/>
    <n v="0"/>
    <x v="2"/>
    <m/>
    <s v=""/>
  </r>
  <r>
    <x v="61"/>
    <s v="CLE"/>
    <x v="115"/>
    <n v="4.45"/>
    <x v="0"/>
    <x v="1"/>
    <n v="130"/>
    <n v="1.3"/>
    <n v="-166"/>
    <n v="-0.60240963855421692"/>
    <n v="0.43478260869565216"/>
    <n v="0.62406015037593987"/>
    <n v="0.45838042023441272"/>
    <n v="0.54161957976558728"/>
    <n v="2.359781153876056E-2"/>
    <n v="-8.2440570610352593E-2"/>
    <x v="2"/>
    <x v="1"/>
    <n v="0"/>
    <x v="2"/>
    <m/>
    <s v=""/>
  </r>
  <r>
    <x v="61"/>
    <s v="BAL"/>
    <x v="153"/>
    <n v="3.43"/>
    <x v="1"/>
    <x v="6"/>
    <n v="-140"/>
    <n v="-0.7142857142857143"/>
    <n v="105"/>
    <n v="1.05"/>
    <n v="0.58333333333333337"/>
    <n v="0.48780487804878048"/>
    <n v="0.66601129262643477"/>
    <n v="0.33398870737356523"/>
    <n v="8.26779592931014E-2"/>
    <n v="-0.15381617067521525"/>
    <x v="1"/>
    <x v="0"/>
    <n v="28"/>
    <x v="1"/>
    <n v="20"/>
    <n v="20"/>
  </r>
  <r>
    <x v="61"/>
    <s v="MIA"/>
    <x v="176"/>
    <n v="5.93"/>
    <x v="0"/>
    <x v="1"/>
    <n v="-170"/>
    <n v="-0.58823529411764708"/>
    <n v="120"/>
    <n v="1.2"/>
    <n v="0.62962962962962965"/>
    <n v="0.45454545454545453"/>
    <n v="0.70546451853726655"/>
    <n v="0.29453548146273345"/>
    <n v="7.5834888907636899E-2"/>
    <n v="-0.16000997308272108"/>
    <x v="1"/>
    <x v="0"/>
    <n v="25.5"/>
    <x v="0"/>
    <n v="-25.5"/>
    <n v="-25.5"/>
  </r>
  <r>
    <x v="61"/>
    <s v="TB"/>
    <x v="40"/>
    <n v="7.27"/>
    <x v="1"/>
    <x v="5"/>
    <n v="125"/>
    <n v="1.25"/>
    <n v="-122"/>
    <n v="-0.81967213114754101"/>
    <n v="0.44444444444444442"/>
    <n v="0.5495495495495496"/>
    <n v="0.44144850666138868"/>
    <n v="0.55855149333861132"/>
    <n v="-2.9959377830557354E-3"/>
    <n v="9.0019437890617171E-3"/>
    <x v="2"/>
    <x v="1"/>
    <n v="0"/>
    <x v="2"/>
    <m/>
    <s v=""/>
  </r>
  <r>
    <x v="61"/>
    <s v="OAK"/>
    <x v="104"/>
    <n v="3.41"/>
    <x v="0"/>
    <x v="1"/>
    <n v="118"/>
    <n v="1.18"/>
    <n v="-150"/>
    <n v="-0.66666666666666663"/>
    <n v="0.45871559633027525"/>
    <n v="0.6"/>
    <n v="0.2576782284923369"/>
    <n v="0.7423217715076631"/>
    <n v="-0.20103736783793835"/>
    <n v="0.14232177150766312"/>
    <x v="0"/>
    <x v="1"/>
    <n v="30"/>
    <x v="0"/>
    <n v="-30"/>
    <n v="-30"/>
  </r>
  <r>
    <x v="61"/>
    <s v="WSH"/>
    <x v="38"/>
    <n v="3.93"/>
    <x v="0"/>
    <x v="2"/>
    <n v="-165"/>
    <n v="-0.60606060606060608"/>
    <n v="125"/>
    <n v="1.25"/>
    <n v="0.62264150943396224"/>
    <n v="0.44444444444444442"/>
    <n v="0.55273597957525022"/>
    <n v="0.44726402042474978"/>
    <n v="-6.9905529858712012E-2"/>
    <n v="2.8195759803053555E-3"/>
    <x v="2"/>
    <x v="0"/>
    <n v="0"/>
    <x v="2"/>
    <m/>
    <s v=""/>
  </r>
  <r>
    <x v="61"/>
    <s v="CHC"/>
    <x v="168"/>
    <n v="4.09"/>
    <x v="0"/>
    <x v="1"/>
    <n v="-105"/>
    <n v="-0.95238095238095233"/>
    <n v="-125"/>
    <n v="-0.8"/>
    <n v="0.51219512195121952"/>
    <n v="0.55555555555555558"/>
    <n v="0.38874021151682903"/>
    <n v="0.61125978848317097"/>
    <n v="-0.1234549104343905"/>
    <n v="5.5704232927615394E-2"/>
    <x v="0"/>
    <x v="0"/>
    <n v="18.75"/>
    <x v="1"/>
    <n v="15"/>
    <n v="15"/>
  </r>
  <r>
    <x v="61"/>
    <s v="TOR"/>
    <x v="59"/>
    <n v="6.26"/>
    <x v="0"/>
    <x v="3"/>
    <n v="100"/>
    <n v="1"/>
    <n v="-128"/>
    <n v="-0.78125"/>
    <n v="0.5"/>
    <n v="0.56140350877192979"/>
    <n v="0.43538259686069991"/>
    <n v="0.56461740313930009"/>
    <n v="-6.4617403139300089E-2"/>
    <n v="3.2138943673702958E-3"/>
    <x v="2"/>
    <x v="1"/>
    <n v="0"/>
    <x v="2"/>
    <m/>
    <s v=""/>
  </r>
  <r>
    <x v="61"/>
    <s v="LAD"/>
    <x v="182"/>
    <n v="5.07"/>
    <x v="0"/>
    <x v="0"/>
    <n v="-155"/>
    <n v="-0.64516129032258063"/>
    <n v="110"/>
    <n v="1.1000000000000001"/>
    <n v="0.60784313725490191"/>
    <n v="0.47619047619047616"/>
    <n v="0.39632006909047024"/>
    <n v="0.60367993090952976"/>
    <n v="-0.21152306816443167"/>
    <n v="0.1274894547190536"/>
    <x v="0"/>
    <x v="0"/>
    <n v="15"/>
    <x v="0"/>
    <n v="-15"/>
    <n v="-15"/>
  </r>
  <r>
    <x v="61"/>
    <s v="NYM"/>
    <x v="106"/>
    <n v="5.0199999999999996"/>
    <x v="0"/>
    <x v="1"/>
    <n v="114"/>
    <n v="1.1399999999999999"/>
    <n v="-146"/>
    <n v="-0.68493150684931503"/>
    <n v="0.46728971962616822"/>
    <n v="0.5934959349593496"/>
    <n v="0.56300901573814843"/>
    <n v="0.43699098426185162"/>
    <n v="9.5719296111980212E-2"/>
    <n v="-0.15650495069749798"/>
    <x v="1"/>
    <x v="1"/>
    <n v="15"/>
    <x v="1"/>
    <n v="17.100000000000001"/>
    <n v="17.099999999999998"/>
  </r>
  <r>
    <x v="61"/>
    <s v="SEA"/>
    <x v="70"/>
    <n v="5.15"/>
    <x v="0"/>
    <x v="0"/>
    <n v="-130"/>
    <n v="-0.76923076923076916"/>
    <n v="104"/>
    <n v="1.04"/>
    <n v="0.56521739130434778"/>
    <n v="0.49019607843137253"/>
    <n v="0.41034001431442202"/>
    <n v="0.58965998568557798"/>
    <n v="-0.15487737698992576"/>
    <n v="9.9463907254205453E-2"/>
    <x v="0"/>
    <x v="1"/>
    <n v="15"/>
    <x v="1"/>
    <n v="15.6"/>
    <n v="15.600000000000001"/>
  </r>
  <r>
    <x v="61"/>
    <s v="COL"/>
    <x v="169"/>
    <n v="3.56"/>
    <x v="0"/>
    <x v="6"/>
    <n v="-185"/>
    <n v="-0.54054054054054046"/>
    <n v="140"/>
    <n v="1.4"/>
    <n v="0.64912280701754388"/>
    <n v="0.41666666666666669"/>
    <n v="0.69010781485447426"/>
    <n v="0.30989218514552574"/>
    <n v="4.0985007836930376E-2"/>
    <n v="-0.10677448152114094"/>
    <x v="2"/>
    <x v="0"/>
    <n v="0"/>
    <x v="2"/>
    <m/>
    <s v=""/>
  </r>
  <r>
    <x v="61"/>
    <s v="ATL"/>
    <x v="0"/>
    <n v="6.36"/>
    <x v="0"/>
    <x v="0"/>
    <n v="102"/>
    <n v="1.02"/>
    <n v="-130"/>
    <n v="-0.76923076923076916"/>
    <n v="0.49504950495049505"/>
    <n v="0.56521739130434778"/>
    <n v="0.61028349460962572"/>
    <n v="0.38971650539037428"/>
    <n v="0.11523398965913068"/>
    <n v="-0.1755008859139735"/>
    <x v="1"/>
    <x v="1"/>
    <n v="20"/>
    <x v="0"/>
    <n v="-20"/>
    <n v="-20"/>
  </r>
  <r>
    <x v="61"/>
    <s v="MIN"/>
    <x v="132"/>
    <n v="4.87"/>
    <x v="0"/>
    <x v="2"/>
    <n v="-146"/>
    <n v="-0.68493150684931503"/>
    <n v="114"/>
    <n v="1.1399999999999999"/>
    <n v="0.5934959349593496"/>
    <n v="0.46728971962616822"/>
    <n v="0.71624917897065943"/>
    <n v="0.28375082102934057"/>
    <n v="0.12275324401130983"/>
    <n v="-0.18353889859682765"/>
    <x v="1"/>
    <x v="1"/>
    <n v="29.2"/>
    <x v="0"/>
    <n v="-29.2"/>
    <n v="-29.2"/>
  </r>
  <r>
    <x v="61"/>
    <s v="BOS"/>
    <x v="118"/>
    <n v="4.47"/>
    <x v="0"/>
    <x v="1"/>
    <n v="104"/>
    <n v="1.04"/>
    <n v="-132"/>
    <n v="-0.75757575757575757"/>
    <n v="0.49019607843137253"/>
    <n v="0.56896551724137934"/>
    <n v="0.46219286377625068"/>
    <n v="0.53780713622374932"/>
    <n v="-2.8003214655121844E-2"/>
    <n v="-3.1158381017630021E-2"/>
    <x v="2"/>
    <x v="1"/>
    <n v="0"/>
    <x v="2"/>
    <m/>
    <s v=""/>
  </r>
  <r>
    <x v="61"/>
    <s v="TEX"/>
    <x v="24"/>
    <n v="4.78"/>
    <x v="0"/>
    <x v="1"/>
    <n v="100"/>
    <n v="1"/>
    <n v="-135"/>
    <n v="-0.7407407407407407"/>
    <n v="0.5"/>
    <n v="0.57446808510638303"/>
    <n v="0.52009463758605856"/>
    <n v="0.47990536241394144"/>
    <n v="2.0094637586058561E-2"/>
    <n v="-9.4562722692441592E-2"/>
    <x v="2"/>
    <x v="0"/>
    <n v="0"/>
    <x v="2"/>
    <m/>
    <s v=""/>
  </r>
  <r>
    <x v="61"/>
    <s v="HOU"/>
    <x v="86"/>
    <n v="5.83"/>
    <x v="0"/>
    <x v="3"/>
    <n v="105"/>
    <n v="1.05"/>
    <n v="-140"/>
    <n v="-0.7142857142857143"/>
    <n v="0.48780487804878048"/>
    <n v="0.58333333333333337"/>
    <n v="0.36641350378889692"/>
    <n v="0.63358649621110308"/>
    <n v="-0.12139137425988356"/>
    <n v="5.0253162877769708E-2"/>
    <x v="0"/>
    <x v="0"/>
    <n v="21"/>
    <x v="0"/>
    <n v="-21"/>
    <n v="-21"/>
  </r>
  <r>
    <x v="61"/>
    <s v="PIT"/>
    <x v="129"/>
    <n v="5.25"/>
    <x v="0"/>
    <x v="1"/>
    <n v="110"/>
    <n v="1.1000000000000001"/>
    <n v="-145"/>
    <n v="-0.68965517241379315"/>
    <n v="0.47619047619047616"/>
    <n v="0.59183673469387754"/>
    <n v="0.60222631892377165"/>
    <n v="0.39777368107622835"/>
    <n v="0.12603584273329549"/>
    <n v="-0.19406305361764919"/>
    <x v="1"/>
    <x v="0"/>
    <n v="15"/>
    <x v="1"/>
    <n v="16.5"/>
    <n v="16.5"/>
  </r>
  <r>
    <x v="61"/>
    <s v="KC"/>
    <x v="131"/>
    <n v="5.4"/>
    <x v="0"/>
    <x v="1"/>
    <n v="-155"/>
    <n v="-0.64516129032258063"/>
    <n v="115"/>
    <n v="1.1499999999999999"/>
    <n v="0.60784313725490191"/>
    <n v="0.46511627906976744"/>
    <n v="0.62668922871785826"/>
    <n v="0.3733107712821418"/>
    <n v="1.8846091462956349E-2"/>
    <n v="-9.180550778762564E-2"/>
    <x v="2"/>
    <x v="0"/>
    <n v="0"/>
    <x v="2"/>
    <m/>
    <s v=""/>
  </r>
  <r>
    <x v="61"/>
    <s v="CWS"/>
    <x v="85"/>
    <n v="6.55"/>
    <x v="0"/>
    <x v="3"/>
    <n v="120"/>
    <n v="1.2"/>
    <n v="-152"/>
    <n v="-0.65789473684210531"/>
    <n v="0.45454545454545453"/>
    <n v="0.60317460317460314"/>
    <n v="0.4813349384539426"/>
    <n v="0.5186650615460574"/>
    <n v="2.6789483908488065E-2"/>
    <n v="-8.4509541628545737E-2"/>
    <x v="2"/>
    <x v="1"/>
    <n v="0"/>
    <x v="2"/>
    <m/>
    <s v=""/>
  </r>
  <r>
    <x v="61"/>
    <s v="NYY"/>
    <x v="97"/>
    <n v="5.33"/>
    <x v="0"/>
    <x v="1"/>
    <n v="-150"/>
    <n v="-0.66666666666666663"/>
    <n v="115"/>
    <n v="1.1499999999999999"/>
    <n v="0.6"/>
    <n v="0.46511627906976744"/>
    <n v="0.61538686640263296"/>
    <n v="0.3846131335973671"/>
    <n v="1.5386866402632982E-2"/>
    <n v="-8.0503145472400339E-2"/>
    <x v="2"/>
    <x v="0"/>
    <n v="0"/>
    <x v="2"/>
    <m/>
    <s v=""/>
  </r>
  <r>
    <x v="61"/>
    <s v="PHI"/>
    <x v="113"/>
    <n v="6.4"/>
    <x v="0"/>
    <x v="3"/>
    <n v="100"/>
    <n v="1"/>
    <n v="-130"/>
    <n v="-0.76923076923076916"/>
    <n v="0.5"/>
    <n v="0.56521739130434778"/>
    <n v="0.45767113489946376"/>
    <n v="0.54232886510053624"/>
    <n v="-4.2328865100536239E-2"/>
    <n v="-2.2888526203811543E-2"/>
    <x v="2"/>
    <x v="0"/>
    <n v="0"/>
    <x v="2"/>
    <m/>
    <s v=""/>
  </r>
  <r>
    <x v="61"/>
    <s v="ARI"/>
    <x v="33"/>
    <n v="6.15"/>
    <x v="0"/>
    <x v="0"/>
    <n v="-138"/>
    <n v="-0.7246376811594204"/>
    <n v="108"/>
    <n v="1.08"/>
    <n v="0.57983193277310929"/>
    <n v="0.48076923076923078"/>
    <n v="0.57810299688997846"/>
    <n v="0.42189700311002154"/>
    <n v="-1.7289358831308332E-3"/>
    <n v="-5.8872227659209242E-2"/>
    <x v="2"/>
    <x v="1"/>
    <n v="0"/>
    <x v="2"/>
    <m/>
    <s v=""/>
  </r>
  <r>
    <x v="61"/>
    <s v="SD"/>
    <x v="128"/>
    <n v="6.58"/>
    <x v="0"/>
    <x v="3"/>
    <n v="-130"/>
    <n v="-0.76923076923076916"/>
    <n v="100"/>
    <n v="1"/>
    <n v="0.56521739130434778"/>
    <n v="0.5"/>
    <n v="0.48603443917456035"/>
    <n v="0.51396556082543965"/>
    <n v="-7.9182952129787432E-2"/>
    <n v="1.3965560825439649E-2"/>
    <x v="2"/>
    <x v="0"/>
    <n v="0"/>
    <x v="2"/>
    <m/>
    <s v=""/>
  </r>
  <r>
    <x v="61"/>
    <s v="SF"/>
    <x v="9"/>
    <n v="4.6900000000000004"/>
    <x v="0"/>
    <x v="2"/>
    <n v="-145"/>
    <n v="-0.68965517241379315"/>
    <n v="110"/>
    <n v="1.1000000000000001"/>
    <n v="0.59183673469387754"/>
    <n v="0.47619047619047616"/>
    <n v="0.68873974810280769"/>
    <n v="0.31126025189719225"/>
    <n v="9.690301340893015E-2"/>
    <n v="-0.16493022429328391"/>
    <x v="1"/>
    <x v="0"/>
    <n v="29"/>
    <x v="1"/>
    <n v="20"/>
    <n v="20"/>
  </r>
  <r>
    <x v="62"/>
    <s v="HOU"/>
    <x v="126"/>
    <n v="7.18"/>
    <x v="0"/>
    <x v="3"/>
    <n v="-130"/>
    <n v="-0.76923076923076916"/>
    <n v="100"/>
    <n v="1"/>
    <n v="0.56521739130434778"/>
    <n v="0.5"/>
    <n v="0.57675038049312144"/>
    <n v="0.42324961950687856"/>
    <n v="1.1532989188773657E-2"/>
    <n v="-7.675038049312144E-2"/>
    <x v="2"/>
    <x v="0"/>
    <n v="0"/>
    <x v="2"/>
    <m/>
    <s v=""/>
  </r>
  <r>
    <x v="62"/>
    <s v="SF"/>
    <x v="101"/>
    <n v="4.53"/>
    <x v="0"/>
    <x v="1"/>
    <n v="-115"/>
    <n v="-0.86956521739130443"/>
    <n v="-115"/>
    <n v="-0.86956521739130443"/>
    <n v="0.53488372093023251"/>
    <n v="0.53488372093023251"/>
    <n v="0.4735810046630109"/>
    <n v="0.5264189953369891"/>
    <n v="-6.1302716267221613E-2"/>
    <n v="-8.4647255932434051E-3"/>
    <x v="2"/>
    <x v="0"/>
    <n v="0"/>
    <x v="2"/>
    <m/>
    <s v=""/>
  </r>
  <r>
    <x v="62"/>
    <s v="SD"/>
    <x v="57"/>
    <n v="4.92"/>
    <x v="0"/>
    <x v="0"/>
    <n v="128"/>
    <n v="1.28"/>
    <n v="-164"/>
    <n v="-0.6097560975609756"/>
    <n v="0.43859649122807015"/>
    <n v="0.62121212121212122"/>
    <n v="0.37000497383297737"/>
    <n v="0.62999502616702263"/>
    <n v="-6.8591517395092783E-2"/>
    <n v="8.782904954901416E-3"/>
    <x v="2"/>
    <x v="1"/>
    <n v="0"/>
    <x v="2"/>
    <m/>
    <s v=""/>
  </r>
  <r>
    <x v="62"/>
    <s v="BAL"/>
    <x v="18"/>
    <n v="3.98"/>
    <x v="0"/>
    <x v="2"/>
    <n v="105"/>
    <n v="1.05"/>
    <n v="-140"/>
    <n v="-0.7142857142857143"/>
    <n v="0.48780487804878048"/>
    <n v="0.58333333333333337"/>
    <n v="0.56261280784298306"/>
    <n v="0.43738719215701694"/>
    <n v="7.4807929794202588E-2"/>
    <n v="-0.14594614117631644"/>
    <x v="1"/>
    <x v="0"/>
    <n v="20"/>
    <x v="0"/>
    <n v="-20"/>
    <n v="-20"/>
  </r>
  <r>
    <x v="62"/>
    <s v="CLE"/>
    <x v="60"/>
    <n v="6.42"/>
    <x v="0"/>
    <x v="0"/>
    <n v="-115"/>
    <n v="-0.86956521739130443"/>
    <n v="-115"/>
    <n v="-0.86956521739130443"/>
    <n v="0.53488372093023251"/>
    <n v="0.53488372093023251"/>
    <n v="0.61922329168911538"/>
    <n v="0.38077670831088462"/>
    <n v="8.4339570758882876E-2"/>
    <n v="-0.15410701261934789"/>
    <x v="1"/>
    <x v="0"/>
    <n v="23"/>
    <x v="1"/>
    <n v="20"/>
    <n v="20.000000000000004"/>
  </r>
  <r>
    <x v="62"/>
    <s v="STL"/>
    <x v="102"/>
    <n v="5.23"/>
    <x v="0"/>
    <x v="1"/>
    <n v="106"/>
    <n v="1.06"/>
    <n v="-134"/>
    <n v="-0.74626865671641784"/>
    <n v="0.4854368932038835"/>
    <n v="0.57264957264957261"/>
    <n v="0.59889635009951636"/>
    <n v="0.40110364990048364"/>
    <n v="0.11345945689563286"/>
    <n v="-0.17154592274908897"/>
    <x v="1"/>
    <x v="1"/>
    <n v="20"/>
    <x v="0"/>
    <n v="-20"/>
    <n v="-20"/>
  </r>
  <r>
    <x v="62"/>
    <s v="CIN"/>
    <x v="145"/>
    <n v="5.15"/>
    <x v="0"/>
    <x v="1"/>
    <n v="-118"/>
    <n v="-0.84745762711864414"/>
    <n v="-108"/>
    <n v="-0.92592592592592582"/>
    <n v="0.54128440366972475"/>
    <n v="0.51923076923076927"/>
    <n v="0.58542073166340569"/>
    <n v="0.41457926833659425"/>
    <n v="4.4136327993680946E-2"/>
    <n v="-0.10465150089417502"/>
    <x v="2"/>
    <x v="1"/>
    <n v="0"/>
    <x v="2"/>
    <m/>
    <s v=""/>
  </r>
  <r>
    <x v="62"/>
    <s v="MIA"/>
    <x v="17"/>
    <n v="5.33"/>
    <x v="0"/>
    <x v="1"/>
    <n v="125"/>
    <n v="1.25"/>
    <n v="-165"/>
    <n v="-0.60606060606060608"/>
    <n v="0.44444444444444442"/>
    <n v="0.62264150943396224"/>
    <n v="0.61538686640263296"/>
    <n v="0.3846131335973671"/>
    <n v="0.17094242195818854"/>
    <n v="-0.23802837583659514"/>
    <x v="1"/>
    <x v="0"/>
    <n v="20"/>
    <x v="1"/>
    <n v="25"/>
    <n v="25"/>
  </r>
  <r>
    <x v="62"/>
    <s v="TB"/>
    <x v="159"/>
    <n v="5.62"/>
    <x v="0"/>
    <x v="1"/>
    <n v="-158"/>
    <n v="-0.63291139240506322"/>
    <n v="124"/>
    <n v="1.24"/>
    <n v="0.61240310077519378"/>
    <n v="0.44642857142857145"/>
    <n v="0.66087186691880784"/>
    <n v="0.33912813308119222"/>
    <n v="4.8468766143614062E-2"/>
    <n v="-0.10730043834737923"/>
    <x v="2"/>
    <x v="1"/>
    <n v="0"/>
    <x v="2"/>
    <m/>
    <s v=""/>
  </r>
  <r>
    <x v="62"/>
    <s v="OAK"/>
    <x v="45"/>
    <n v="4.2"/>
    <x v="0"/>
    <x v="2"/>
    <n v="-140"/>
    <n v="-0.7142857142857143"/>
    <n v="105"/>
    <n v="1.05"/>
    <n v="0.58333333333333337"/>
    <n v="0.48780487804878048"/>
    <n v="0.60459663039764389"/>
    <n v="0.39540336960235611"/>
    <n v="2.1263297064310516E-2"/>
    <n v="-9.2401508446424363E-2"/>
    <x v="2"/>
    <x v="0"/>
    <n v="0"/>
    <x v="2"/>
    <m/>
    <s v=""/>
  </r>
  <r>
    <x v="62"/>
    <s v="TOR"/>
    <x v="154"/>
    <n v="5.22"/>
    <x v="0"/>
    <x v="1"/>
    <n v="100"/>
    <n v="1"/>
    <n v="-130"/>
    <n v="-0.76923076923076916"/>
    <n v="0.5"/>
    <n v="0.56521739130434778"/>
    <n v="0.59722547070296894"/>
    <n v="0.40277452929703106"/>
    <n v="9.7225470702968941E-2"/>
    <n v="-0.16244286200731672"/>
    <x v="1"/>
    <x v="0"/>
    <n v="20"/>
    <x v="1"/>
    <n v="20"/>
    <n v="20"/>
  </r>
  <r>
    <x v="62"/>
    <s v="SEA"/>
    <x v="36"/>
    <n v="4.74"/>
    <x v="0"/>
    <x v="2"/>
    <n v="-106"/>
    <n v="-0.94339622641509424"/>
    <n v="-118"/>
    <n v="-0.84745762711864414"/>
    <n v="0.5145631067961165"/>
    <n v="0.54128440366972475"/>
    <n v="0.69656620581798911"/>
    <n v="0.30343379418201094"/>
    <n v="0.18200309902187262"/>
    <n v="-0.2378506094877138"/>
    <x v="1"/>
    <x v="1"/>
    <n v="21.2"/>
    <x v="0"/>
    <n v="-21.2"/>
    <n v="-21.2"/>
  </r>
  <r>
    <x v="62"/>
    <s v="NYM"/>
    <x v="172"/>
    <n v="7.45"/>
    <x v="0"/>
    <x v="4"/>
    <n v="-145"/>
    <n v="-0.68965517241379315"/>
    <n v="110"/>
    <n v="1.1000000000000001"/>
    <n v="0.59183673469387754"/>
    <n v="0.47619047619047616"/>
    <n v="0.33117828979018271"/>
    <n v="0.66882171020981729"/>
    <n v="-0.26065844490369483"/>
    <n v="0.19263123401934112"/>
    <x v="0"/>
    <x v="0"/>
    <n v="15"/>
    <x v="0"/>
    <n v="-15"/>
    <n v="-15"/>
  </r>
  <r>
    <x v="62"/>
    <s v="LAD"/>
    <x v="53"/>
    <n v="4.6900000000000004"/>
    <x v="0"/>
    <x v="2"/>
    <n v="-165"/>
    <n v="-0.60606060606060608"/>
    <n v="125"/>
    <n v="1.25"/>
    <n v="0.62264150943396224"/>
    <n v="0.44444444444444442"/>
    <n v="0.68873974810280769"/>
    <n v="0.31126025189719225"/>
    <n v="6.6098238668845455E-2"/>
    <n v="-0.13318419254725217"/>
    <x v="1"/>
    <x v="0"/>
    <n v="24.75"/>
    <x v="0"/>
    <n v="-24.75"/>
    <n v="-24.75"/>
  </r>
  <r>
    <x v="62"/>
    <s v="ATL"/>
    <x v="96"/>
    <n v="5.69"/>
    <x v="0"/>
    <x v="0"/>
    <n v="114"/>
    <n v="1.1399999999999999"/>
    <n v="-144"/>
    <n v="-0.69444444444444442"/>
    <n v="0.46728971962616822"/>
    <n v="0.5901639344262295"/>
    <n v="0.50333640089800147"/>
    <n v="0.49666359910199853"/>
    <n v="3.6046681271833247E-2"/>
    <n v="-9.3500335324230965E-2"/>
    <x v="2"/>
    <x v="1"/>
    <n v="0"/>
    <x v="2"/>
    <m/>
    <s v=""/>
  </r>
  <r>
    <x v="62"/>
    <s v="MIN"/>
    <x v="6"/>
    <n v="5.65"/>
    <x v="0"/>
    <x v="0"/>
    <n v="-128"/>
    <n v="-0.78125"/>
    <n v="100"/>
    <n v="1"/>
    <n v="0.56140350877192979"/>
    <n v="0.5"/>
    <n v="0.49660136013371536"/>
    <n v="0.50339863986628464"/>
    <n v="-6.480214863821443E-2"/>
    <n v="3.3986398662846362E-3"/>
    <x v="2"/>
    <x v="1"/>
    <n v="0"/>
    <x v="2"/>
    <m/>
    <s v=""/>
  </r>
  <r>
    <x v="62"/>
    <s v="BOS"/>
    <x v="82"/>
    <n v="4.1399999999999997"/>
    <x v="0"/>
    <x v="2"/>
    <n v="-150"/>
    <n v="-0.66666666666666663"/>
    <n v="115"/>
    <n v="1.1499999999999999"/>
    <n v="0.6"/>
    <n v="0.46511627906976744"/>
    <n v="0.59339208954720268"/>
    <n v="0.40660791045279726"/>
    <n v="-6.6079104527972943E-3"/>
    <n v="-5.8508368616970174E-2"/>
    <x v="2"/>
    <x v="0"/>
    <n v="0"/>
    <x v="2"/>
    <m/>
    <s v=""/>
  </r>
  <r>
    <x v="62"/>
    <s v="KC"/>
    <x v="7"/>
    <n v="4.26"/>
    <x v="0"/>
    <x v="1"/>
    <n v="110"/>
    <n v="1.1000000000000001"/>
    <n v="-150"/>
    <n v="-0.66666666666666663"/>
    <n v="0.47619047619047616"/>
    <n v="0.6"/>
    <n v="0.42182017643830727"/>
    <n v="0.57817982356169273"/>
    <n v="-5.4370299752168894E-2"/>
    <n v="-2.1820176438307248E-2"/>
    <x v="2"/>
    <x v="0"/>
    <n v="0"/>
    <x v="2"/>
    <m/>
    <s v=""/>
  </r>
  <r>
    <x v="62"/>
    <s v="CWS"/>
    <x v="144"/>
    <n v="6.58"/>
    <x v="0"/>
    <x v="5"/>
    <n v="106"/>
    <n v="1.06"/>
    <n v="-134"/>
    <n v="-0.74626865671641784"/>
    <n v="0.4854368932038835"/>
    <n v="0.57264957264957261"/>
    <n v="0.33897495851467629"/>
    <n v="0.66102504148532371"/>
    <n v="-0.14646193468920721"/>
    <n v="8.8375468835751092E-2"/>
    <x v="0"/>
    <x v="1"/>
    <n v="26.8"/>
    <x v="0"/>
    <n v="-26.8"/>
    <n v="-26.8"/>
  </r>
  <r>
    <x v="62"/>
    <s v="NYY"/>
    <x v="5"/>
    <n v="7.6"/>
    <x v="0"/>
    <x v="4"/>
    <n v="100"/>
    <n v="1"/>
    <n v="-128"/>
    <n v="-0.78125"/>
    <n v="0.5"/>
    <n v="0.56140350877192979"/>
    <n v="0.35180836903267809"/>
    <n v="0.64819163096732191"/>
    <n v="-0.14819163096732191"/>
    <n v="8.6788122195392114E-2"/>
    <x v="0"/>
    <x v="1"/>
    <n v="25.6"/>
    <x v="1"/>
    <n v="20"/>
    <n v="20"/>
  </r>
  <r>
    <x v="62"/>
    <s v="LAA"/>
    <x v="122"/>
    <n v="4.96"/>
    <x v="0"/>
    <x v="0"/>
    <n v="-110"/>
    <n v="-0.90909090909090906"/>
    <n v="-120"/>
    <n v="-0.83333333333333337"/>
    <n v="0.52380952380952384"/>
    <n v="0.54545454545454541"/>
    <n v="0.37702102619303079"/>
    <n v="0.62297897380696921"/>
    <n v="-0.14678849761649304"/>
    <n v="7.7524428352423791E-2"/>
    <x v="0"/>
    <x v="0"/>
    <n v="18"/>
    <x v="0"/>
    <n v="-18"/>
    <n v="-18"/>
  </r>
  <r>
    <x v="63"/>
    <s v="PIT"/>
    <x v="1"/>
    <n v="4.7300000000000004"/>
    <x v="0"/>
    <x v="1"/>
    <n v="-120"/>
    <n v="-0.83333333333333337"/>
    <n v="-110"/>
    <n v="-0.90909090909090906"/>
    <n v="0.54545454545454541"/>
    <n v="0.52380952380952384"/>
    <n v="0.51092644508679286"/>
    <n v="0.48907355491320714"/>
    <n v="-3.4528100367752557E-2"/>
    <n v="-3.4735968896316693E-2"/>
    <x v="2"/>
    <x v="0"/>
    <n v="0"/>
    <x v="2"/>
    <m/>
    <s v=""/>
  </r>
  <r>
    <x v="63"/>
    <s v="TOR"/>
    <x v="80"/>
    <n v="4.9000000000000004"/>
    <x v="0"/>
    <x v="1"/>
    <n v="100"/>
    <n v="1"/>
    <n v="-135"/>
    <n v="-0.7407407407407407"/>
    <n v="0.5"/>
    <n v="0.57446808510638303"/>
    <n v="0.54178813177220475"/>
    <n v="0.45821186822779525"/>
    <n v="4.1788131772204751E-2"/>
    <n v="-0.11625621687858778"/>
    <x v="2"/>
    <x v="0"/>
    <n v="0"/>
    <x v="2"/>
    <m/>
    <s v=""/>
  </r>
  <r>
    <x v="63"/>
    <s v="COL"/>
    <x v="119"/>
    <n v="6.3"/>
    <x v="0"/>
    <x v="0"/>
    <n v="108"/>
    <n v="1.08"/>
    <n v="-136"/>
    <n v="-0.73529411764705876"/>
    <n v="0.48076923076923078"/>
    <n v="0.57627118644067798"/>
    <n v="0.60122826992713774"/>
    <n v="0.39877173007286226"/>
    <n v="0.12045903915790696"/>
    <n v="-0.17749945636781572"/>
    <x v="1"/>
    <x v="1"/>
    <n v="15"/>
    <x v="0"/>
    <n v="-15"/>
    <n v="-15"/>
  </r>
  <r>
    <x v="63"/>
    <s v="CIN"/>
    <x v="161"/>
    <n v="7.43"/>
    <x v="0"/>
    <x v="3"/>
    <n v="-105"/>
    <n v="-0.95238095238095233"/>
    <n v="-125"/>
    <n v="-0.8"/>
    <n v="0.51219512195121952"/>
    <n v="0.55555555555555558"/>
    <n v="0.61220856934622159"/>
    <n v="0.38779143065377841"/>
    <n v="0.10001344739500206"/>
    <n v="-0.16776412490177717"/>
    <x v="1"/>
    <x v="0"/>
    <n v="15.75"/>
    <x v="1"/>
    <n v="15"/>
    <n v="15"/>
  </r>
  <r>
    <x v="63"/>
    <s v="BAL"/>
    <x v="153"/>
    <n v="3.72"/>
    <x v="0"/>
    <x v="2"/>
    <n v="-110"/>
    <n v="-0.90909090909090906"/>
    <n v="-120"/>
    <n v="-0.83333333333333337"/>
    <n v="0.52380952380952384"/>
    <n v="0.54545454545454541"/>
    <n v="0.5100132102562287"/>
    <n v="0.4899867897437713"/>
    <n v="-1.3796313553295136E-2"/>
    <n v="-5.5467755710774114E-2"/>
    <x v="2"/>
    <x v="0"/>
    <n v="0"/>
    <x v="2"/>
    <m/>
    <s v=""/>
  </r>
  <r>
    <x v="63"/>
    <s v="ATL"/>
    <x v="0"/>
    <n v="6.09"/>
    <x v="0"/>
    <x v="3"/>
    <n v="116"/>
    <n v="1.1599999999999999"/>
    <n v="-148"/>
    <n v="-0.67567567567567566"/>
    <n v="0.46296296296296297"/>
    <n v="0.59677419354838712"/>
    <n v="0.4081500724881062"/>
    <n v="0.5918499275118938"/>
    <n v="-5.4812890474856768E-2"/>
    <n v="-4.9242660364933188E-3"/>
    <x v="2"/>
    <x v="1"/>
    <n v="0"/>
    <x v="2"/>
    <m/>
    <s v=""/>
  </r>
  <r>
    <x v="63"/>
    <s v="MIA"/>
    <x v="139"/>
    <n v="5.51"/>
    <x v="0"/>
    <x v="0"/>
    <n v="112"/>
    <n v="1.1200000000000001"/>
    <n v="-144"/>
    <n v="-0.69444444444444442"/>
    <n v="0.47169811320754718"/>
    <n v="0.5901639344262295"/>
    <n v="0.47279453674286676"/>
    <n v="0.52720546325713324"/>
    <n v="1.0964235353195795E-3"/>
    <n v="-6.2958471169096253E-2"/>
    <x v="2"/>
    <x v="1"/>
    <n v="0"/>
    <x v="2"/>
    <m/>
    <s v=""/>
  </r>
  <r>
    <x v="63"/>
    <s v="TEX"/>
    <x v="24"/>
    <n v="4.72"/>
    <x v="0"/>
    <x v="2"/>
    <n v="-185"/>
    <n v="-0.54054054054054046"/>
    <n v="140"/>
    <n v="1.4"/>
    <n v="0.64912280701754388"/>
    <n v="0.41666666666666669"/>
    <n v="0.69345270298095074"/>
    <n v="0.30654729701904926"/>
    <n v="4.4329895963406862E-2"/>
    <n v="-0.11011936964761743"/>
    <x v="1"/>
    <x v="0"/>
    <n v="27.75"/>
    <x v="0"/>
    <n v="-27.75"/>
    <n v="-27.75"/>
  </r>
  <r>
    <x v="63"/>
    <s v="BOS"/>
    <x v="46"/>
    <n v="3.81"/>
    <x v="0"/>
    <x v="6"/>
    <n v="-175"/>
    <n v="-0.5714285714285714"/>
    <n v="130"/>
    <n v="1.3"/>
    <n v="0.63636363636363635"/>
    <n v="0.43478260869565216"/>
    <n v="0.73271466893752579"/>
    <n v="0.26728533106247421"/>
    <n v="9.6351032573889439E-2"/>
    <n v="-0.16749727763317795"/>
    <x v="1"/>
    <x v="0"/>
    <n v="26.25"/>
    <x v="1"/>
    <n v="15"/>
    <n v="15"/>
  </r>
  <r>
    <x v="63"/>
    <s v="NYY"/>
    <x v="141"/>
    <n v="6.51"/>
    <x v="0"/>
    <x v="0"/>
    <n v="100"/>
    <n v="1"/>
    <n v="-128"/>
    <n v="-0.78125"/>
    <n v="0.5"/>
    <n v="0.56140350877192979"/>
    <n v="0.63241132621313256"/>
    <n v="0.36758867378686749"/>
    <n v="0.13241132621313256"/>
    <n v="-0.1938148349850623"/>
    <x v="1"/>
    <x v="1"/>
    <n v="20"/>
    <x v="1"/>
    <n v="20"/>
    <n v="20"/>
  </r>
  <r>
    <x v="63"/>
    <s v="NYY"/>
    <x v="141"/>
    <n v="6.51"/>
    <x v="0"/>
    <x v="1"/>
    <n v="-170"/>
    <n v="-0.58823529411764708"/>
    <n v="130"/>
    <n v="1.3"/>
    <n v="0.62962962962962965"/>
    <n v="0.43478260869565216"/>
    <n v="0.77744425580960952"/>
    <n v="0.22255574419039054"/>
    <n v="0.14781462617997987"/>
    <n v="-0.21222686450526163"/>
    <x v="1"/>
    <x v="0"/>
    <n v="25.5"/>
    <x v="1"/>
    <n v="15"/>
    <n v="15"/>
  </r>
  <r>
    <x v="63"/>
    <s v="NYM"/>
    <x v="138"/>
    <n v="5.38"/>
    <x v="0"/>
    <x v="1"/>
    <n v="100"/>
    <n v="1"/>
    <n v="-128"/>
    <n v="-0.78125"/>
    <n v="0.5"/>
    <n v="0.56140350877192979"/>
    <n v="0.62348055141652003"/>
    <n v="0.37651944858347991"/>
    <n v="0.12348055141652003"/>
    <n v="-0.18488406018844988"/>
    <x v="1"/>
    <x v="1"/>
    <n v="20"/>
    <x v="0"/>
    <n v="-20"/>
    <n v="-20"/>
  </r>
  <r>
    <x v="63"/>
    <s v="WSH"/>
    <x v="38"/>
    <n v="3.89"/>
    <x v="0"/>
    <x v="2"/>
    <n v="110"/>
    <n v="1.1000000000000001"/>
    <n v="-140"/>
    <n v="-0.7142857142857143"/>
    <n v="0.47619047619047616"/>
    <n v="0.58333333333333337"/>
    <n v="0.54474971901134139"/>
    <n v="0.45525028098865861"/>
    <n v="6.8559242820865229E-2"/>
    <n v="-0.12808305234467476"/>
    <x v="1"/>
    <x v="1"/>
    <n v="15"/>
    <x v="0"/>
    <n v="-15"/>
    <n v="-15"/>
  </r>
  <r>
    <x v="63"/>
    <s v="MIN"/>
    <x v="121"/>
    <n v="4.34"/>
    <x v="0"/>
    <x v="6"/>
    <n v="-135"/>
    <n v="-0.7407407407407407"/>
    <n v="105"/>
    <n v="1.05"/>
    <n v="0.57446808510638303"/>
    <n v="0.48780487804878048"/>
    <n v="0.80760952407930664"/>
    <n v="0.19239047592069342"/>
    <n v="0.23314143897292361"/>
    <n v="-0.29541440212808706"/>
    <x v="1"/>
    <x v="0"/>
    <n v="27"/>
    <x v="1"/>
    <n v="20"/>
    <n v="20"/>
  </r>
  <r>
    <x v="63"/>
    <s v="CWS"/>
    <x v="85"/>
    <n v="6.09"/>
    <x v="0"/>
    <x v="1"/>
    <n v="-130"/>
    <n v="-0.76923076923076916"/>
    <n v="-110"/>
    <n v="-0.90909090909090906"/>
    <n v="0.56521739130434778"/>
    <n v="0.52380952380952384"/>
    <n v="0.72680957427805382"/>
    <n v="0.27319042572194624"/>
    <n v="0.16159218297370603"/>
    <n v="-0.2506190980875776"/>
    <x v="1"/>
    <x v="0"/>
    <n v="26"/>
    <x v="1"/>
    <n v="20"/>
    <n v="20"/>
  </r>
  <r>
    <x v="63"/>
    <s v="CHC"/>
    <x v="168"/>
    <n v="4.08"/>
    <x v="0"/>
    <x v="2"/>
    <n v="100"/>
    <n v="1"/>
    <n v="-128"/>
    <n v="-0.78125"/>
    <n v="0.5"/>
    <n v="0.56140350877192979"/>
    <n v="0.58200091971964929"/>
    <n v="0.41799908028035071"/>
    <n v="8.200091971964929E-2"/>
    <n v="-0.14340442849157908"/>
    <x v="1"/>
    <x v="1"/>
    <n v="20"/>
    <x v="1"/>
    <n v="20"/>
    <n v="20"/>
  </r>
  <r>
    <x v="63"/>
    <s v="STL"/>
    <x v="11"/>
    <n v="5.16"/>
    <x v="0"/>
    <x v="1"/>
    <n v="125"/>
    <n v="1.25"/>
    <n v="-165"/>
    <n v="-0.60606060606060608"/>
    <n v="0.44444444444444442"/>
    <n v="0.62264150943396224"/>
    <n v="0.58711864375448464"/>
    <n v="0.41288135624551542"/>
    <n v="0.14267419931004022"/>
    <n v="-0.20976015318844682"/>
    <x v="1"/>
    <x v="0"/>
    <n v="20"/>
    <x v="0"/>
    <n v="-20"/>
    <n v="-20"/>
  </r>
  <r>
    <x v="63"/>
    <s v="CLE"/>
    <x v="115"/>
    <n v="4.3099999999999996"/>
    <x v="0"/>
    <x v="2"/>
    <n v="-166"/>
    <n v="-0.60240963855421692"/>
    <n v="130"/>
    <n v="1.3"/>
    <n v="0.62406015037593987"/>
    <n v="0.43478260869565216"/>
    <n v="0.62464134463537457"/>
    <n v="0.37535865536462543"/>
    <n v="5.8119425943470304E-4"/>
    <n v="-5.9423953331026735E-2"/>
    <x v="2"/>
    <x v="1"/>
    <n v="0"/>
    <x v="2"/>
    <m/>
    <s v=""/>
  </r>
  <r>
    <x v="63"/>
    <s v="SEA"/>
    <x v="70"/>
    <n v="4.12"/>
    <x v="0"/>
    <x v="2"/>
    <n v="-150"/>
    <n v="-0.66666666666666663"/>
    <n v="125"/>
    <n v="1.25"/>
    <n v="0.6"/>
    <n v="0.44444444444444442"/>
    <n v="0.58961556807100846"/>
    <n v="0.41038443192899154"/>
    <n v="-1.0384431928991522E-2"/>
    <n v="-3.4060012515452875E-2"/>
    <x v="2"/>
    <x v="0"/>
    <n v="0"/>
    <x v="2"/>
    <m/>
    <s v=""/>
  </r>
  <r>
    <x v="63"/>
    <s v="SF"/>
    <x v="77"/>
    <n v="6.98"/>
    <x v="0"/>
    <x v="3"/>
    <n v="-160"/>
    <n v="-0.625"/>
    <n v="120"/>
    <n v="1.2"/>
    <n v="0.61538461538461542"/>
    <n v="0.45454545454545453"/>
    <n v="0.54730465169202858"/>
    <n v="0.45269534830797142"/>
    <n v="-6.8079963692586842E-2"/>
    <n v="-1.8501062374831068E-3"/>
    <x v="2"/>
    <x v="0"/>
    <n v="0"/>
    <x v="2"/>
    <m/>
    <s v=""/>
  </r>
  <r>
    <x v="63"/>
    <s v="PHI"/>
    <x v="71"/>
    <n v="4.71"/>
    <x v="0"/>
    <x v="1"/>
    <n v="-105"/>
    <n v="-0.95238095238095233"/>
    <n v="-125"/>
    <n v="-0.8"/>
    <n v="0.51219512195121952"/>
    <n v="0.55555555555555558"/>
    <n v="0.50723908404647167"/>
    <n v="0.49276091595352833"/>
    <n v="-4.9560379047478564E-3"/>
    <n v="-6.2794639602027247E-2"/>
    <x v="2"/>
    <x v="1"/>
    <n v="0"/>
    <x v="2"/>
    <m/>
    <s v=""/>
  </r>
  <r>
    <x v="63"/>
    <s v="HOU"/>
    <x v="16"/>
    <n v="5.15"/>
    <x v="0"/>
    <x v="0"/>
    <n v="-105"/>
    <n v="-0.95238095238095233"/>
    <n v="-125"/>
    <n v="-0.8"/>
    <n v="0.51219512195121952"/>
    <n v="0.55555555555555558"/>
    <n v="0.41034001431442202"/>
    <n v="0.58965998568557798"/>
    <n v="-0.1018551076367975"/>
    <n v="3.4104430130022401E-2"/>
    <x v="2"/>
    <x v="1"/>
    <n v="0"/>
    <x v="2"/>
    <m/>
    <s v=""/>
  </r>
  <r>
    <x v="63"/>
    <s v="ARI"/>
    <x v="33"/>
    <n v="5.91"/>
    <x v="0"/>
    <x v="3"/>
    <n v="-102"/>
    <n v="-0.98039215686274506"/>
    <n v="-124"/>
    <n v="-0.80645161290322587"/>
    <n v="0.50495049504950495"/>
    <n v="0.5535714285714286"/>
    <n v="0.37924441145842813"/>
    <n v="0.62075558854157187"/>
    <n v="-0.12570608359107682"/>
    <n v="6.7184159970143265E-2"/>
    <x v="0"/>
    <x v="1"/>
    <n v="18.600000000000001"/>
    <x v="0"/>
    <n v="-18.600000000000001"/>
    <n v="-18.600000000000001"/>
  </r>
  <r>
    <x v="63"/>
    <s v="SD"/>
    <x v="148"/>
    <n v="5.5"/>
    <x v="0"/>
    <x v="1"/>
    <n v="114"/>
    <n v="1.1399999999999999"/>
    <n v="-146"/>
    <n v="-0.68493150684931503"/>
    <n v="0.46728971962616822"/>
    <n v="0.5934959349593496"/>
    <n v="0.64248199757207458"/>
    <n v="0.35751800242792547"/>
    <n v="0.17519227794590636"/>
    <n v="-0.23597793253142413"/>
    <x v="1"/>
    <x v="1"/>
    <n v="15"/>
    <x v="0"/>
    <n v="-15"/>
    <n v="-15"/>
  </r>
  <r>
    <x v="64"/>
    <s v="MIN"/>
    <x v="132"/>
    <n v="4.53"/>
    <x v="0"/>
    <x v="2"/>
    <n v="-128"/>
    <n v="-0.78125"/>
    <n v="102"/>
    <n v="1.02"/>
    <n v="0.56140350877192979"/>
    <n v="0.49504950495049505"/>
    <n v="0.66274024591318303"/>
    <n v="0.33725975408681697"/>
    <n v="0.10133673714125324"/>
    <n v="-0.15778975086367808"/>
    <x v="1"/>
    <x v="1"/>
    <n v="25.6"/>
    <x v="0"/>
    <n v="-25.6"/>
    <n v="-25.6"/>
  </r>
  <r>
    <x v="64"/>
    <s v="NYY"/>
    <x v="97"/>
    <n v="5.04"/>
    <x v="0"/>
    <x v="1"/>
    <n v="115"/>
    <n v="1.1499999999999999"/>
    <n v="-155"/>
    <n v="-0.64516129032258063"/>
    <n v="0.46511627906976744"/>
    <n v="0.60784313725490191"/>
    <n v="0.56649711318551854"/>
    <n v="0.4335028868144814"/>
    <n v="0.10138083411575111"/>
    <n v="-0.17434025044042051"/>
    <x v="1"/>
    <x v="0"/>
    <n v="20"/>
    <x v="0"/>
    <n v="-20"/>
    <n v="-20"/>
  </r>
  <r>
    <x v="64"/>
    <s v="BOS"/>
    <x v="82"/>
    <n v="4.46"/>
    <x v="0"/>
    <x v="1"/>
    <n v="108"/>
    <n v="1.08"/>
    <n v="-138"/>
    <n v="-0.7246376811594204"/>
    <n v="0.48076923076923078"/>
    <n v="0.57983193277310929"/>
    <n v="0.46028762502559961"/>
    <n v="0.53971237497440039"/>
    <n v="-2.048160574363117E-2"/>
    <n v="-4.0119557798708905E-2"/>
    <x v="2"/>
    <x v="1"/>
    <n v="0"/>
    <x v="2"/>
    <m/>
    <s v=""/>
  </r>
  <r>
    <x v="64"/>
    <s v="MIL"/>
    <x v="14"/>
    <n v="2.99"/>
    <x v="0"/>
    <x v="6"/>
    <n v="-145"/>
    <n v="-0.68965517241379315"/>
    <n v="110"/>
    <n v="1.1000000000000001"/>
    <n v="0.59183673469387754"/>
    <n v="0.47619047619047616"/>
    <n v="0.57456577094657668"/>
    <n v="0.42543422905342332"/>
    <n v="-1.727096374730086E-2"/>
    <n v="-5.0756247137052846E-2"/>
    <x v="2"/>
    <x v="0"/>
    <n v="0"/>
    <x v="2"/>
    <m/>
    <s v=""/>
  </r>
  <r>
    <x v="64"/>
    <s v="COL"/>
    <x v="136"/>
    <n v="3.94"/>
    <x v="0"/>
    <x v="2"/>
    <n v="-150"/>
    <n v="-0.66666666666666663"/>
    <n v="115"/>
    <n v="1.1499999999999999"/>
    <n v="0.6"/>
    <n v="0.46511627906976744"/>
    <n v="0.55472085806363558"/>
    <n v="0.44527914193636442"/>
    <n v="-4.5279141936364398E-2"/>
    <n v="-1.9837137133403016E-2"/>
    <x v="2"/>
    <x v="0"/>
    <n v="0"/>
    <x v="2"/>
    <m/>
    <s v=""/>
  </r>
  <r>
    <x v="64"/>
    <s v="WSH"/>
    <x v="181"/>
    <n v="4.32"/>
    <x v="0"/>
    <x v="2"/>
    <n v="115"/>
    <n v="1.1499999999999999"/>
    <n v="-155"/>
    <n v="-0.64516129032258063"/>
    <n v="0.46511627906976744"/>
    <n v="0.60784313725490191"/>
    <n v="0.62643116867474591"/>
    <n v="0.37356883132525404"/>
    <n v="0.16131488960497847"/>
    <n v="-0.23427430592964787"/>
    <x v="1"/>
    <x v="0"/>
    <n v="20"/>
    <x v="0"/>
    <n v="-20"/>
    <n v="-20"/>
  </r>
  <r>
    <x v="64"/>
    <s v="CWS"/>
    <x v="144"/>
    <n v="5.57"/>
    <x v="0"/>
    <x v="3"/>
    <n v="115"/>
    <n v="1.1499999999999999"/>
    <n v="-150"/>
    <n v="-0.66666666666666663"/>
    <n v="0.46511627906976744"/>
    <n v="0.6"/>
    <n v="0.32499552044880897"/>
    <n v="0.67500447955119103"/>
    <n v="-0.14012075862095846"/>
    <n v="7.500447955119105E-2"/>
    <x v="0"/>
    <x v="0"/>
    <n v="22.5"/>
    <x v="0"/>
    <n v="-22.5"/>
    <n v="-22.5"/>
  </r>
  <r>
    <x v="64"/>
    <s v="SEA"/>
    <x v="36"/>
    <n v="4.59"/>
    <x v="0"/>
    <x v="2"/>
    <n v="-115"/>
    <n v="-0.86956521739130443"/>
    <n v="-115"/>
    <n v="-0.86956521739130443"/>
    <n v="0.53488372093023251"/>
    <n v="0.53488372093023251"/>
    <n v="0.67266020579043384"/>
    <n v="0.32733979420956621"/>
    <n v="0.13777648486020133"/>
    <n v="-0.20754392672066629"/>
    <x v="1"/>
    <x v="0"/>
    <n v="23"/>
    <x v="0"/>
    <n v="-23"/>
    <n v="-23"/>
  </r>
  <r>
    <x v="64"/>
    <s v="SD"/>
    <x v="128"/>
    <n v="7.66"/>
    <x v="0"/>
    <x v="3"/>
    <n v="-150"/>
    <n v="-0.66666666666666663"/>
    <n v="115"/>
    <n v="1.1499999999999999"/>
    <n v="0.6"/>
    <n v="0.46511627906976744"/>
    <n v="0.64336431601725708"/>
    <n v="0.35663568398274287"/>
    <n v="4.3364316017257099E-2"/>
    <n v="-0.10848059508702457"/>
    <x v="2"/>
    <x v="0"/>
    <n v="0"/>
    <x v="2"/>
    <m/>
    <s v=""/>
  </r>
  <r>
    <x v="64"/>
    <s v="KC"/>
    <x v="131"/>
    <n v="4.38"/>
    <x v="0"/>
    <x v="1"/>
    <n v="115"/>
    <n v="1.1499999999999999"/>
    <n v="-155"/>
    <n v="-0.64516129032258063"/>
    <n v="0.46511627906976744"/>
    <n v="0.60784313725490191"/>
    <n v="0.44497803552889126"/>
    <n v="0.55502196447110874"/>
    <n v="-2.0138243540876177E-2"/>
    <n v="-5.2821172783793169E-2"/>
    <x v="2"/>
    <x v="0"/>
    <n v="0"/>
    <x v="2"/>
    <m/>
    <s v=""/>
  </r>
  <r>
    <x v="64"/>
    <s v="CLE"/>
    <x v="60"/>
    <n v="5.98"/>
    <x v="0"/>
    <x v="3"/>
    <n v="106"/>
    <n v="1.06"/>
    <n v="-134"/>
    <n v="-0.74626865671641784"/>
    <n v="0.4854368932038835"/>
    <n v="0.57264957264957261"/>
    <n v="0.39048479051973151"/>
    <n v="0.60951520948026849"/>
    <n v="-9.4952102684151996E-2"/>
    <n v="3.686563683069588E-2"/>
    <x v="2"/>
    <x v="1"/>
    <n v="0"/>
    <x v="2"/>
    <m/>
    <s v=""/>
  </r>
  <r>
    <x v="64"/>
    <s v="LAA"/>
    <x v="171"/>
    <n v="5.55"/>
    <x v="0"/>
    <x v="1"/>
    <n v="-175"/>
    <n v="-0.5714285714285714"/>
    <n v="135"/>
    <n v="1.35"/>
    <n v="0.63636363636363635"/>
    <n v="0.42553191489361702"/>
    <n v="0.65021963539916339"/>
    <n v="0.34978036460083661"/>
    <n v="1.3855999035527033E-2"/>
    <n v="-7.5751550292780412E-2"/>
    <x v="2"/>
    <x v="0"/>
    <n v="0"/>
    <x v="2"/>
    <m/>
    <s v=""/>
  </r>
  <r>
    <x v="64"/>
    <s v="SF"/>
    <x v="9"/>
    <n v="4.99"/>
    <x v="0"/>
    <x v="1"/>
    <n v="110"/>
    <n v="1.1000000000000001"/>
    <n v="-145"/>
    <n v="-0.68965517241379315"/>
    <n v="0.47619047619047616"/>
    <n v="0.59183673469387754"/>
    <n v="0.557750290083879"/>
    <n v="0.442249709916121"/>
    <n v="8.1559813893402833E-2"/>
    <n v="-0.14958702477775654"/>
    <x v="1"/>
    <x v="0"/>
    <n v="20"/>
    <x v="1"/>
    <n v="22"/>
    <n v="22"/>
  </r>
  <r>
    <x v="64"/>
    <s v="LAD"/>
    <x v="182"/>
    <n v="5.17"/>
    <x v="0"/>
    <x v="3"/>
    <n v="-150"/>
    <n v="-0.66666666666666663"/>
    <n v="115"/>
    <n v="1.1499999999999999"/>
    <n v="0.6"/>
    <n v="0.46511627906976744"/>
    <n v="0.26307287163543691"/>
    <n v="0.73692712836456309"/>
    <n v="-0.33692712836456307"/>
    <n v="0.27181084929479565"/>
    <x v="0"/>
    <x v="0"/>
    <n v="15"/>
    <x v="0"/>
    <n v="-15"/>
    <n v="-15"/>
  </r>
  <r>
    <x v="65"/>
    <s v="PHI"/>
    <x v="113"/>
    <n v="7.11"/>
    <x v="0"/>
    <x v="5"/>
    <n v="105"/>
    <n v="1.05"/>
    <n v="-135"/>
    <n v="-0.7407407407407407"/>
    <n v="0.48780487804878048"/>
    <n v="0.57446808510638303"/>
    <n v="0.41767178623012147"/>
    <n v="0.58232821376987853"/>
    <n v="-7.013309181865901E-2"/>
    <n v="7.8601286634955025E-3"/>
    <x v="2"/>
    <x v="0"/>
    <n v="0"/>
    <x v="2"/>
    <m/>
    <s v=""/>
  </r>
  <r>
    <x v="65"/>
    <s v="MIA"/>
    <x v="176"/>
    <n v="5.64"/>
    <x v="0"/>
    <x v="0"/>
    <n v="105"/>
    <n v="1.05"/>
    <n v="-135"/>
    <n v="-0.7407407407407407"/>
    <n v="0.48780487804878048"/>
    <n v="0.57446808510638303"/>
    <n v="0.49491268590868209"/>
    <n v="0.50508731409131791"/>
    <n v="7.1078078599016159E-3"/>
    <n v="-6.9380771015065124E-2"/>
    <x v="2"/>
    <x v="0"/>
    <n v="0"/>
    <x v="2"/>
    <m/>
    <s v=""/>
  </r>
  <r>
    <x v="65"/>
    <s v="BAL"/>
    <x v="99"/>
    <n v="5.55"/>
    <x v="0"/>
    <x v="1"/>
    <n v="112"/>
    <n v="1.1200000000000001"/>
    <n v="-142"/>
    <n v="-0.70422535211267612"/>
    <n v="0.47169811320754718"/>
    <n v="0.58677685950413228"/>
    <n v="0.65021963539916339"/>
    <n v="0.34978036460083661"/>
    <n v="0.17852152219161621"/>
    <n v="-0.23699649490329566"/>
    <x v="1"/>
    <x v="1"/>
    <n v="20"/>
    <x v="0"/>
    <n v="-20"/>
    <n v="-20"/>
  </r>
  <r>
    <x v="65"/>
    <s v="TOR"/>
    <x v="154"/>
    <n v="4.26"/>
    <x v="0"/>
    <x v="2"/>
    <n v="-110"/>
    <n v="-0.90909090909090906"/>
    <n v="-120"/>
    <n v="-0.83333333333333337"/>
    <n v="0.52380952380952384"/>
    <n v="0.54545454545454541"/>
    <n v="0.61561075610792093"/>
    <n v="0.38438924389207907"/>
    <n v="9.1801232298397095E-2"/>
    <n v="-0.16106530156246635"/>
    <x v="1"/>
    <x v="0"/>
    <n v="22"/>
    <x v="0"/>
    <n v="-22"/>
    <n v="-22"/>
  </r>
  <r>
    <x v="65"/>
    <s v="STL"/>
    <x v="102"/>
    <n v="4.55"/>
    <x v="0"/>
    <x v="1"/>
    <n v="115"/>
    <n v="1.1499999999999999"/>
    <n v="-150"/>
    <n v="-0.66666666666666663"/>
    <n v="0.46511627906976744"/>
    <n v="0.6"/>
    <n v="0.47735971772843389"/>
    <n v="0.52264028227156611"/>
    <n v="1.224343865866645E-2"/>
    <n v="-7.7359717728433863E-2"/>
    <x v="2"/>
    <x v="0"/>
    <n v="0"/>
    <x v="2"/>
    <m/>
    <s v=""/>
  </r>
  <r>
    <x v="65"/>
    <s v="WSH"/>
    <x v="160"/>
    <n v="3.75"/>
    <x v="0"/>
    <x v="2"/>
    <n v="110"/>
    <n v="1.1000000000000001"/>
    <n v="-145"/>
    <n v="-0.68965517241379315"/>
    <n v="0.47619047619047616"/>
    <n v="0.59183673469387754"/>
    <n v="0.51623261844631263"/>
    <n v="0.48376738155368737"/>
    <n v="4.0042142255836466E-2"/>
    <n v="-0.10806935314019017"/>
    <x v="2"/>
    <x v="0"/>
    <n v="0"/>
    <x v="2"/>
    <m/>
    <s v=""/>
  </r>
  <r>
    <x v="65"/>
    <s v="KC"/>
    <x v="7"/>
    <n v="3.62"/>
    <x v="0"/>
    <x v="2"/>
    <n v="110"/>
    <n v="1.1000000000000001"/>
    <n v="-145"/>
    <n v="-0.68965517241379315"/>
    <n v="0.47619047619047616"/>
    <n v="0.59183673469387754"/>
    <n v="0.48902613517143756"/>
    <n v="0.51097386482856244"/>
    <n v="1.2835658980961395E-2"/>
    <n v="-8.0862869865315101E-2"/>
    <x v="2"/>
    <x v="1"/>
    <n v="0"/>
    <x v="2"/>
    <m/>
    <s v=""/>
  </r>
  <r>
    <x v="65"/>
    <s v="CLE"/>
    <x v="4"/>
    <n v="7.26"/>
    <x v="0"/>
    <x v="3"/>
    <n v="-130"/>
    <n v="-0.76923076923076916"/>
    <n v="-105"/>
    <n v="-0.95238095238095233"/>
    <n v="0.56521739130434778"/>
    <n v="0.51219512195121952"/>
    <n v="0.58826804683326361"/>
    <n v="0.41173195316673639"/>
    <n v="2.3050655528915831E-2"/>
    <n v="-0.10046316878448314"/>
    <x v="2"/>
    <x v="0"/>
    <n v="0"/>
    <x v="2"/>
    <m/>
    <s v=""/>
  </r>
  <r>
    <x v="65"/>
    <s v="HOU"/>
    <x v="86"/>
    <n v="6.6"/>
    <x v="0"/>
    <x v="5"/>
    <n v="114"/>
    <n v="1.1399999999999999"/>
    <n v="-146"/>
    <n v="-0.68493150684931503"/>
    <n v="0.46728971962616822"/>
    <n v="0.5934959349593496"/>
    <n v="0.34191799459878558"/>
    <n v="0.65808200540121442"/>
    <n v="-0.12537172502738264"/>
    <n v="6.4586070441864818E-2"/>
    <x v="0"/>
    <x v="1"/>
    <n v="21.9"/>
    <x v="0"/>
    <n v="-21.9"/>
    <n v="-21.9"/>
  </r>
  <r>
    <x v="65"/>
    <s v="TEX"/>
    <x v="149"/>
    <n v="4.1900000000000004"/>
    <x v="0"/>
    <x v="2"/>
    <n v="-120"/>
    <n v="-0.83333333333333337"/>
    <n v="-110"/>
    <n v="-0.90909090909090906"/>
    <n v="0.54545454545454541"/>
    <n v="0.52380952380952384"/>
    <n v="0.60274233409701217"/>
    <n v="0.39725766590298778"/>
    <n v="5.7287788642466753E-2"/>
    <n v="-0.12655185790653606"/>
    <x v="1"/>
    <x v="0"/>
    <n v="18"/>
    <x v="1"/>
    <n v="15"/>
    <n v="15"/>
  </r>
  <r>
    <x v="65"/>
    <s v="MIL"/>
    <x v="146"/>
    <n v="5.99"/>
    <x v="0"/>
    <x v="0"/>
    <n v="-145"/>
    <n v="-0.68965517241379315"/>
    <n v="110"/>
    <n v="1.1000000000000001"/>
    <n v="0.59183673469387754"/>
    <n v="0.47619047619047616"/>
    <n v="0.55271279168067489"/>
    <n v="0.44728720831932511"/>
    <n v="-3.9123943013202656E-2"/>
    <n v="-2.890326787115105E-2"/>
    <x v="2"/>
    <x v="0"/>
    <n v="0"/>
    <x v="2"/>
    <m/>
    <s v=""/>
  </r>
  <r>
    <x v="65"/>
    <s v="COL"/>
    <x v="61"/>
    <n v="3.81"/>
    <x v="0"/>
    <x v="2"/>
    <n v="-132"/>
    <n v="-0.75757575757575757"/>
    <n v="104"/>
    <n v="1.04"/>
    <n v="0.56896551724137934"/>
    <n v="0.49019607843137253"/>
    <n v="0.52855887928303757"/>
    <n v="0.47144112071696243"/>
    <n v="-4.0406637958341762E-2"/>
    <n v="-1.8754957714410103E-2"/>
    <x v="2"/>
    <x v="1"/>
    <n v="0"/>
    <x v="2"/>
    <m/>
    <s v=""/>
  </r>
  <r>
    <x v="65"/>
    <s v="CWS"/>
    <x v="107"/>
    <n v="4.83"/>
    <x v="0"/>
    <x v="1"/>
    <n v="115"/>
    <n v="1.1499999999999999"/>
    <n v="-155"/>
    <n v="-0.64516129032258063"/>
    <n v="0.46511627906976744"/>
    <n v="0.60784313725490191"/>
    <n v="0.52918834081713839"/>
    <n v="0.47081165918286161"/>
    <n v="6.4072061747370956E-2"/>
    <n v="-0.1370314780720403"/>
    <x v="1"/>
    <x v="0"/>
    <n v="15"/>
    <x v="0"/>
    <n v="-15"/>
    <n v="-15"/>
  </r>
  <r>
    <x v="65"/>
    <s v="SEA"/>
    <x v="26"/>
    <n v="6.35"/>
    <x v="0"/>
    <x v="1"/>
    <n v="-145"/>
    <n v="-0.68965517241379315"/>
    <n v="110"/>
    <n v="1.1000000000000001"/>
    <n v="0.59183673469387754"/>
    <n v="0.47619047619047616"/>
    <n v="0.75906785549917588"/>
    <n v="0.24093214450082409"/>
    <n v="0.16723112080529834"/>
    <n v="-0.23525833168965207"/>
    <x v="1"/>
    <x v="0"/>
    <n v="21.75"/>
    <x v="1"/>
    <n v="15"/>
    <n v="15.000000000000002"/>
  </r>
  <r>
    <x v="65"/>
    <s v="OAK"/>
    <x v="104"/>
    <n v="4.13"/>
    <x v="0"/>
    <x v="1"/>
    <n v="-125"/>
    <n v="-0.8"/>
    <n v="-105"/>
    <n v="-0.95238095238095233"/>
    <n v="0.55555555555555558"/>
    <n v="0.51219512195121952"/>
    <n v="0.39654316254470201"/>
    <n v="0.60345683745529799"/>
    <n v="-0.15901239301085357"/>
    <n v="9.1261715504078467E-2"/>
    <x v="0"/>
    <x v="0"/>
    <n v="21"/>
    <x v="1"/>
    <n v="20"/>
    <n v="20"/>
  </r>
  <r>
    <x v="65"/>
    <s v="ATL"/>
    <x v="96"/>
    <n v="5.23"/>
    <x v="0"/>
    <x v="0"/>
    <n v="102"/>
    <n v="1.02"/>
    <n v="-130"/>
    <n v="-0.76923076923076916"/>
    <n v="0.49504950495049505"/>
    <n v="0.56521739130434778"/>
    <n v="0.4243273766994512"/>
    <n v="0.5756726233005488"/>
    <n v="-7.0722128251043848E-2"/>
    <n v="1.045523199620102E-2"/>
    <x v="2"/>
    <x v="1"/>
    <n v="0"/>
    <x v="2"/>
    <m/>
    <s v=""/>
  </r>
  <r>
    <x v="65"/>
    <s v="SD"/>
    <x v="57"/>
    <n v="6.18"/>
    <x v="0"/>
    <x v="0"/>
    <n v="-135"/>
    <n v="-0.7407407407407407"/>
    <n v="100"/>
    <n v="1"/>
    <n v="0.57446808510638303"/>
    <n v="0.5"/>
    <n v="0.5827822697580255"/>
    <n v="0.4172177302419745"/>
    <n v="8.3141846516424645E-3"/>
    <n v="-8.2782269758025495E-2"/>
    <x v="2"/>
    <x v="0"/>
    <n v="0"/>
    <x v="2"/>
    <m/>
    <s v=""/>
  </r>
  <r>
    <x v="65"/>
    <s v="LAD"/>
    <x v="53"/>
    <n v="4.84"/>
    <x v="0"/>
    <x v="1"/>
    <n v="-130"/>
    <n v="-0.76923076923076916"/>
    <n v="100"/>
    <n v="1"/>
    <n v="0.56521739130434778"/>
    <n v="0.5"/>
    <n v="0.53099784918712889"/>
    <n v="0.46900215081287111"/>
    <n v="-3.4219542117218893E-2"/>
    <n v="-3.099784918712889E-2"/>
    <x v="2"/>
    <x v="0"/>
    <n v="0"/>
    <x v="2"/>
    <m/>
    <s v=""/>
  </r>
  <r>
    <x v="66"/>
    <s v="PHI"/>
    <x v="29"/>
    <n v="5.74"/>
    <x v="0"/>
    <x v="1"/>
    <n v="-155"/>
    <n v="-0.64516129032258063"/>
    <n v="115"/>
    <n v="1.1499999999999999"/>
    <n v="0.60784313725490191"/>
    <n v="0.46511627906976744"/>
    <n v="0.67863670177520574"/>
    <n v="0.32136329822479426"/>
    <n v="7.0793564520303831E-2"/>
    <n v="-0.14375298084497318"/>
    <x v="1"/>
    <x v="0"/>
    <n v="23.25"/>
    <x v="0"/>
    <n v="-23.25"/>
    <n v="-23.25"/>
  </r>
  <r>
    <x v="66"/>
    <s v="MIA"/>
    <x v="123"/>
    <n v="5.46"/>
    <x v="0"/>
    <x v="3"/>
    <n v="118"/>
    <n v="1.18"/>
    <n v="-150"/>
    <n v="-0.66666666666666663"/>
    <n v="0.45871559633027525"/>
    <n v="0.6"/>
    <n v="0.30769107354456215"/>
    <n v="0.69230892645543785"/>
    <n v="-0.1510245227857131"/>
    <n v="9.2308926455437867E-2"/>
    <x v="0"/>
    <x v="1"/>
    <n v="22.5"/>
    <x v="0"/>
    <n v="-22.5"/>
    <n v="-22.5"/>
  </r>
  <r>
    <x v="66"/>
    <s v="NYY"/>
    <x v="39"/>
    <n v="4.7"/>
    <x v="0"/>
    <x v="0"/>
    <n v="118"/>
    <n v="1.18"/>
    <n v="-150"/>
    <n v="-0.66666666666666663"/>
    <n v="0.45871559633027525"/>
    <n v="0.6"/>
    <n v="0.33156151470226158"/>
    <n v="0.66843848529773842"/>
    <n v="-0.12715408162801367"/>
    <n v="6.8438485297738438E-2"/>
    <x v="0"/>
    <x v="1"/>
    <n v="22.5"/>
    <x v="1"/>
    <n v="15"/>
    <n v="15"/>
  </r>
  <r>
    <x v="66"/>
    <s v="MIN"/>
    <x v="35"/>
    <n v="5.14"/>
    <x v="0"/>
    <x v="1"/>
    <n v="-132"/>
    <n v="-0.75757575757575757"/>
    <n v="104"/>
    <n v="1.04"/>
    <n v="0.56896551724137934"/>
    <n v="0.49019607843137253"/>
    <n v="0.5837190238948945"/>
    <n v="0.4162809761051055"/>
    <n v="1.4753506653515158E-2"/>
    <n v="-7.3915102326267024E-2"/>
    <x v="2"/>
    <x v="1"/>
    <n v="0"/>
    <x v="2"/>
    <m/>
    <s v=""/>
  </r>
  <r>
    <x v="66"/>
    <s v="CWS"/>
    <x v="8"/>
    <n v="6.64"/>
    <x v="0"/>
    <x v="5"/>
    <n v="-138"/>
    <n v="-0.7246376811594204"/>
    <n v="108"/>
    <n v="1.08"/>
    <n v="0.57983193277310929"/>
    <n v="0.48076923076923078"/>
    <n v="0.34781459070826537"/>
    <n v="0.65218540929173463"/>
    <n v="-0.23201734206484392"/>
    <n v="0.17141617852250385"/>
    <x v="0"/>
    <x v="1"/>
    <n v="20"/>
    <x v="0"/>
    <n v="-20"/>
    <n v="-20"/>
  </r>
  <r>
    <x v="67"/>
    <m/>
    <x v="184"/>
    <m/>
    <x v="2"/>
    <x v="8"/>
    <m/>
    <m/>
    <m/>
    <m/>
    <m/>
    <m/>
    <m/>
    <m/>
    <m/>
    <m/>
    <x v="3"/>
    <x v="2"/>
    <m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D2AB56-F39E-4B19-AB45-27F616D21D52}" name="Summary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E8" firstHeaderRow="0" firstDataRow="1" firstDataCol="1" rowPageCount="3" colPageCount="1"/>
  <pivotFields count="25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Page" multipleItemSelectionAllowed="1" showAll="0">
      <items count="10">
        <item x="6"/>
        <item x="2"/>
        <item x="1"/>
        <item x="0"/>
        <item x="3"/>
        <item x="5"/>
        <item x="4"/>
        <item x="8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dataField="1" showAll="0"/>
    <pivotField axis="axisRow" dataField="1" showAll="0">
      <items count="4">
        <item x="0"/>
        <item x="1"/>
        <item h="1" x="2"/>
        <item t="default"/>
      </items>
    </pivotField>
    <pivotField dataField="1" showAll="0"/>
    <pivotField showAll="0"/>
    <pivotField dragToRow="0" dragToCol="0" dragToPage="0" showAll="0" defaultSubtota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9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4" hier="-1"/>
    <pageField fld="17" hier="-1"/>
    <pageField fld="5" hier="-1"/>
  </pageFields>
  <dataFields count="4">
    <dataField name="Sum of Bet_Amt" fld="18" baseField="0" baseItem="0"/>
    <dataField name="Sum of Net" fld="20" baseField="0" baseItem="0"/>
    <dataField name="Count of Win_Loss" fld="19" subtotal="count" showDataAs="percentOfCol" baseField="20" baseItem="0" numFmtId="10"/>
    <dataField name="Count of Win_Loss2" fld="1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8A5117-195F-4680-839E-13D5CFCA9C37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C71" firstHeaderRow="0" firstDataRow="1" firstDataCol="1"/>
  <pivotFields count="25">
    <pivotField axis="axisRow" showAll="0">
      <items count="369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h="1"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68"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205"/>
    </i>
    <i>
      <x v="206"/>
    </i>
    <i>
      <x v="207"/>
    </i>
    <i>
      <x v="208"/>
    </i>
    <i>
      <x v="209"/>
    </i>
    <i>
      <x v="210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8"/>
    </i>
    <i>
      <x v="249"/>
    </i>
    <i>
      <x v="250"/>
    </i>
    <i>
      <x v="25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et_Amt" fld="18" baseField="0" baseItem="166"/>
    <dataField name="Sum of Net" fld="20" baseField="0" baseItem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566A3E-5E8D-4E28-A966-490C6A0E2754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74" firstHeaderRow="1" firstDataRow="3" firstDataCol="1" rowPageCount="1" colPageCount="1"/>
  <pivotFields count="25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 sortType="descending">
      <items count="198">
        <item m="1" x="193"/>
        <item m="1" x="186"/>
        <item x="65"/>
        <item x="137"/>
        <item x="113"/>
        <item x="81"/>
        <item x="14"/>
        <item x="165"/>
        <item x="127"/>
        <item x="30"/>
        <item x="98"/>
        <item x="101"/>
        <item x="133"/>
        <item x="182"/>
        <item x="181"/>
        <item x="19"/>
        <item x="50"/>
        <item x="155"/>
        <item x="68"/>
        <item x="128"/>
        <item x="103"/>
        <item x="131"/>
        <item x="146"/>
        <item x="105"/>
        <item x="41"/>
        <item x="173"/>
        <item x="115"/>
        <item x="48"/>
        <item x="138"/>
        <item x="77"/>
        <item x="61"/>
        <item x="73"/>
        <item x="156"/>
        <item x="132"/>
        <item x="13"/>
        <item x="143"/>
        <item x="126"/>
        <item x="92"/>
        <item x="104"/>
        <item x="43"/>
        <item x="25"/>
        <item m="1" x="190"/>
        <item m="1" x="185"/>
        <item x="117"/>
        <item x="166"/>
        <item x="24"/>
        <item x="157"/>
        <item x="140"/>
        <item x="44"/>
        <item x="147"/>
        <item x="89"/>
        <item x="175"/>
        <item x="134"/>
        <item x="159"/>
        <item x="174"/>
        <item x="179"/>
        <item x="121"/>
        <item x="8"/>
        <item x="75"/>
        <item x="38"/>
        <item x="86"/>
        <item x="141"/>
        <item x="178"/>
        <item x="70"/>
        <item x="119"/>
        <item x="5"/>
        <item x="149"/>
        <item x="112"/>
        <item x="76"/>
        <item x="130"/>
        <item x="172"/>
        <item x="150"/>
        <item x="177"/>
        <item x="45"/>
        <item x="97"/>
        <item x="27"/>
        <item x="111"/>
        <item x="100"/>
        <item x="176"/>
        <item x="72"/>
        <item x="57"/>
        <item x="6"/>
        <item x="107"/>
        <item x="83"/>
        <item x="34"/>
        <item x="18"/>
        <item x="79"/>
        <item x="42"/>
        <item x="102"/>
        <item x="171"/>
        <item x="169"/>
        <item x="16"/>
        <item x="46"/>
        <item x="164"/>
        <item x="114"/>
        <item x="1"/>
        <item x="116"/>
        <item x="95"/>
        <item x="108"/>
        <item x="74"/>
        <item x="59"/>
        <item x="51"/>
        <item x="7"/>
        <item x="118"/>
        <item x="99"/>
        <item x="88"/>
        <item x="29"/>
        <item x="21"/>
        <item x="96"/>
        <item x="144"/>
        <item x="26"/>
        <item m="1" x="196"/>
        <item x="9"/>
        <item x="85"/>
        <item x="32"/>
        <item x="31"/>
        <item x="62"/>
        <item m="1" x="195"/>
        <item x="87"/>
        <item x="90"/>
        <item x="36"/>
        <item x="168"/>
        <item x="67"/>
        <item x="58"/>
        <item x="2"/>
        <item x="0"/>
        <item x="151"/>
        <item x="124"/>
        <item m="1" x="189"/>
        <item x="125"/>
        <item m="1" x="191"/>
        <item x="93"/>
        <item x="152"/>
        <item x="82"/>
        <item x="148"/>
        <item x="145"/>
        <item x="11"/>
        <item x="129"/>
        <item x="154"/>
        <item x="167"/>
        <item x="39"/>
        <item x="161"/>
        <item x="120"/>
        <item x="3"/>
        <item m="1" x="194"/>
        <item x="28"/>
        <item x="139"/>
        <item x="160"/>
        <item x="64"/>
        <item x="122"/>
        <item x="55"/>
        <item x="71"/>
        <item x="52"/>
        <item x="56"/>
        <item x="47"/>
        <item x="94"/>
        <item x="110"/>
        <item x="80"/>
        <item x="136"/>
        <item x="49"/>
        <item x="180"/>
        <item x="123"/>
        <item x="10"/>
        <item x="162"/>
        <item x="4"/>
        <item m="1" x="188"/>
        <item x="40"/>
        <item x="69"/>
        <item x="35"/>
        <item x="163"/>
        <item x="37"/>
        <item x="153"/>
        <item x="106"/>
        <item x="84"/>
        <item x="109"/>
        <item x="15"/>
        <item x="17"/>
        <item x="158"/>
        <item x="60"/>
        <item x="53"/>
        <item x="170"/>
        <item x="20"/>
        <item x="66"/>
        <item x="54"/>
        <item x="135"/>
        <item x="23"/>
        <item x="33"/>
        <item x="22"/>
        <item x="12"/>
        <item m="1" x="187"/>
        <item m="1" x="192"/>
        <item x="91"/>
        <item x="78"/>
        <item x="142"/>
        <item x="63"/>
        <item x="184"/>
        <item x="18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0"/>
        <item x="1"/>
        <item h="1" x="2"/>
        <item t="default"/>
      </items>
    </pivotField>
    <pivotField dataField="1" showAll="0"/>
    <pivotField showAll="0"/>
    <pivotField dragToRow="0" dragToCol="0" dragToPage="0" showAll="0" defaultSubtota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169">
    <i>
      <x v="149"/>
    </i>
    <i>
      <x v="176"/>
    </i>
    <i>
      <x v="143"/>
    </i>
    <i>
      <x v="71"/>
    </i>
    <i>
      <x v="91"/>
    </i>
    <i>
      <x v="102"/>
    </i>
    <i>
      <x v="11"/>
    </i>
    <i>
      <x v="137"/>
    </i>
    <i>
      <x v="113"/>
    </i>
    <i>
      <x v="52"/>
    </i>
    <i>
      <x v="2"/>
    </i>
    <i>
      <x v="92"/>
    </i>
    <i>
      <x v="112"/>
    </i>
    <i>
      <x v="120"/>
    </i>
    <i>
      <x v="67"/>
    </i>
    <i>
      <x v="103"/>
    </i>
    <i>
      <x v="50"/>
    </i>
    <i>
      <x v="77"/>
    </i>
    <i>
      <x v="81"/>
    </i>
    <i>
      <x v="121"/>
    </i>
    <i>
      <x v="192"/>
    </i>
    <i>
      <x v="16"/>
    </i>
    <i>
      <x v="87"/>
    </i>
    <i>
      <x v="178"/>
    </i>
    <i>
      <x v="168"/>
    </i>
    <i>
      <x v="20"/>
    </i>
    <i>
      <x v="187"/>
    </i>
    <i>
      <x v="141"/>
    </i>
    <i>
      <x v="35"/>
    </i>
    <i>
      <x v="15"/>
    </i>
    <i>
      <x v="100"/>
    </i>
    <i>
      <x v="43"/>
    </i>
    <i>
      <x v="56"/>
    </i>
    <i>
      <x v="133"/>
    </i>
    <i>
      <x v="69"/>
    </i>
    <i>
      <x v="54"/>
    </i>
    <i>
      <x v="68"/>
    </i>
    <i>
      <x v="171"/>
    </i>
    <i>
      <x v="6"/>
    </i>
    <i>
      <x v="185"/>
    </i>
    <i>
      <x v="30"/>
    </i>
    <i>
      <x v="29"/>
    </i>
    <i>
      <x v="8"/>
    </i>
    <i>
      <x v="37"/>
    </i>
    <i>
      <x v="152"/>
    </i>
    <i>
      <x v="160"/>
    </i>
    <i>
      <x v="47"/>
    </i>
    <i>
      <x v="9"/>
    </i>
    <i>
      <x v="97"/>
    </i>
    <i>
      <x v="138"/>
    </i>
    <i>
      <x v="186"/>
    </i>
    <i>
      <x v="21"/>
    </i>
    <i>
      <x v="181"/>
    </i>
    <i>
      <x v="163"/>
    </i>
    <i>
      <x v="45"/>
    </i>
    <i>
      <x v="173"/>
    </i>
    <i>
      <x v="155"/>
    </i>
    <i>
      <x v="139"/>
    </i>
    <i>
      <x v="135"/>
    </i>
    <i>
      <x v="61"/>
    </i>
    <i>
      <x v="76"/>
    </i>
    <i>
      <x v="23"/>
    </i>
    <i>
      <x v="188"/>
    </i>
    <i>
      <x v="150"/>
    </i>
    <i>
      <x v="183"/>
    </i>
    <i>
      <x v="12"/>
    </i>
    <i>
      <x v="66"/>
    </i>
    <i>
      <x v="166"/>
    </i>
    <i>
      <x v="124"/>
    </i>
    <i>
      <x v="156"/>
    </i>
    <i>
      <x v="153"/>
    </i>
    <i>
      <x v="28"/>
    </i>
    <i>
      <x v="136"/>
    </i>
    <i>
      <x v="179"/>
    </i>
    <i>
      <x v="146"/>
    </i>
    <i>
      <x v="19"/>
    </i>
    <i>
      <x v="49"/>
    </i>
    <i>
      <x v="172"/>
    </i>
    <i>
      <x v="140"/>
    </i>
    <i>
      <x v="157"/>
    </i>
    <i>
      <x v="184"/>
    </i>
    <i>
      <x v="170"/>
    </i>
    <i>
      <x v="58"/>
    </i>
    <i>
      <x v="193"/>
    </i>
    <i>
      <x v="74"/>
    </i>
    <i>
      <x v="59"/>
    </i>
    <i>
      <x v="70"/>
    </i>
    <i>
      <x v="116"/>
    </i>
    <i>
      <x v="175"/>
    </i>
    <i>
      <x v="162"/>
    </i>
    <i>
      <x v="115"/>
    </i>
    <i>
      <x v="65"/>
    </i>
    <i>
      <x v="31"/>
    </i>
    <i>
      <x v="73"/>
    </i>
    <i>
      <x v="108"/>
    </i>
    <i>
      <x v="36"/>
    </i>
    <i>
      <x v="191"/>
    </i>
    <i>
      <x v="194"/>
    </i>
    <i>
      <x v="75"/>
    </i>
    <i>
      <x v="151"/>
    </i>
    <i>
      <x v="95"/>
    </i>
    <i>
      <x v="123"/>
    </i>
    <i>
      <x v="53"/>
    </i>
    <i>
      <x v="101"/>
    </i>
    <i>
      <x v="98"/>
    </i>
    <i>
      <x v="148"/>
    </i>
    <i>
      <x v="90"/>
    </i>
    <i>
      <x v="169"/>
    </i>
    <i>
      <x v="55"/>
    </i>
    <i>
      <x v="46"/>
    </i>
    <i>
      <x v="110"/>
    </i>
    <i>
      <x v="134"/>
    </i>
    <i>
      <x v="126"/>
    </i>
    <i>
      <x v="26"/>
    </i>
    <i>
      <x v="32"/>
    </i>
    <i>
      <x v="72"/>
    </i>
    <i>
      <x v="182"/>
    </i>
    <i>
      <x v="10"/>
    </i>
    <i>
      <x v="48"/>
    </i>
    <i>
      <x v="158"/>
    </i>
    <i>
      <x v="104"/>
    </i>
    <i>
      <x v="154"/>
    </i>
    <i>
      <x v="132"/>
    </i>
    <i>
      <x v="145"/>
    </i>
    <i>
      <x v="64"/>
    </i>
    <i>
      <x v="119"/>
    </i>
    <i>
      <x v="106"/>
    </i>
    <i>
      <x v="118"/>
    </i>
    <i>
      <x v="86"/>
    </i>
    <i>
      <x v="51"/>
    </i>
    <i>
      <x v="83"/>
    </i>
    <i>
      <x v="94"/>
    </i>
    <i>
      <x v="34"/>
    </i>
    <i>
      <x v="80"/>
    </i>
    <i>
      <x v="88"/>
    </i>
    <i>
      <x v="5"/>
    </i>
    <i>
      <x v="161"/>
    </i>
    <i>
      <x v="17"/>
    </i>
    <i>
      <x v="99"/>
    </i>
    <i>
      <x v="78"/>
    </i>
    <i>
      <x v="39"/>
    </i>
    <i>
      <x v="4"/>
    </i>
    <i>
      <x v="25"/>
    </i>
    <i>
      <x v="85"/>
    </i>
    <i>
      <x v="125"/>
    </i>
    <i>
      <x v="127"/>
    </i>
    <i>
      <x v="3"/>
    </i>
    <i>
      <x v="114"/>
    </i>
    <i>
      <x v="22"/>
    </i>
    <i>
      <x v="129"/>
    </i>
    <i>
      <x v="89"/>
    </i>
    <i>
      <x v="84"/>
    </i>
    <i>
      <x v="57"/>
    </i>
    <i>
      <x v="60"/>
    </i>
    <i>
      <x v="63"/>
    </i>
    <i>
      <x v="40"/>
    </i>
    <i>
      <x v="122"/>
    </i>
    <i>
      <x v="14"/>
    </i>
    <i>
      <x v="33"/>
    </i>
    <i>
      <x v="164"/>
    </i>
    <i>
      <x v="38"/>
    </i>
    <i>
      <x v="82"/>
    </i>
    <i>
      <x v="13"/>
    </i>
    <i>
      <x v="105"/>
    </i>
    <i>
      <x v="96"/>
    </i>
    <i>
      <x v="109"/>
    </i>
    <i>
      <x v="7"/>
    </i>
    <i>
      <x v="167"/>
    </i>
    <i t="grand">
      <x/>
    </i>
  </rowItems>
  <colFields count="2">
    <field x="19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pageFields count="1">
    <pageField fld="4" hier="-1"/>
  </pageFields>
  <dataFields count="2">
    <dataField name="Count of Win_Loss" fld="19" subtotal="count" baseField="0" baseItem="0"/>
    <dataField name="Sum of Net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F41DD8-4447-40D9-8392-B1F87DF4DFF0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27" firstHeaderRow="0" firstDataRow="1" firstDataCol="1" rowPageCount="1" colPageCount="1"/>
  <pivotFields count="25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Row" showAll="0">
      <items count="10">
        <item x="6"/>
        <item x="2"/>
        <item x="1"/>
        <item x="0"/>
        <item x="3"/>
        <item x="5"/>
        <item x="4"/>
        <item h="1" x="8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dataField="1" showAll="0">
      <items count="4">
        <item x="0"/>
        <item x="1"/>
        <item h="1" x="2"/>
        <item t="default"/>
      </items>
    </pivotField>
    <pivotField dataField="1" showAll="0"/>
    <pivotField showAll="0"/>
    <pivotField dragToRow="0" dragToCol="0" dragToPage="0" showAll="0" defaultSubtota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5"/>
    <field x="19"/>
  </rowFields>
  <rowItems count="24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8"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4" item="0" hier="-1"/>
  </pageFields>
  <dataFields count="4">
    <dataField name="Sum of Bet_Amt" fld="18" baseField="0" baseItem="0"/>
    <dataField name="Sum of Net" fld="20" baseField="0" baseItem="0"/>
    <dataField name="No. of bets" fld="19" subtotal="count" baseField="5" baseItem="0"/>
    <dataField name="Count of Win_Loss" fld="19" subtotal="count" baseField="5" baseItem="1" numFmtId="10">
      <extLst>
        <ext xmlns:x14="http://schemas.microsoft.com/office/spreadsheetml/2009/9/main" uri="{E15A36E0-9728-4e99-A89B-3F7291B0FE68}">
          <x14:dataField pivotShowAs="percentOfParent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88033A-A8C0-4E2F-A8EE-59EC50AA503D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" firstHeaderRow="0" firstDataRow="1" firstDataCol="1"/>
  <pivotFields count="25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h="1"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4"/>
    <field x="16"/>
  </rowFields>
  <rowItems count="7">
    <i>
      <x/>
    </i>
    <i r="1">
      <x v="1"/>
    </i>
    <i r="1">
      <x v="2"/>
    </i>
    <i>
      <x v="1"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verUnder_Id" fld="16" subtotal="count" baseField="4" baseItem="0"/>
    <dataField name="Count of OverUnder_Id2" fld="16" subtotal="count" baseField="4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410A7-C9EE-4265-A4E0-BEB5400B97D3}">
  <dimension ref="A1:W1414"/>
  <sheetViews>
    <sheetView tabSelected="1" workbookViewId="0">
      <pane ySplit="1" topLeftCell="A1395" activePane="bottomLeft" state="frozen"/>
      <selection pane="bottomLeft" activeCell="A1410" sqref="A1410:A1414"/>
    </sheetView>
  </sheetViews>
  <sheetFormatPr defaultRowHeight="15" x14ac:dyDescent="0.25"/>
  <cols>
    <col min="1" max="1" width="9.7109375" style="3" bestFit="1" customWidth="1"/>
    <col min="2" max="2" width="8.140625" style="3" bestFit="1" customWidth="1"/>
    <col min="3" max="3" width="19" style="3" bestFit="1" customWidth="1"/>
    <col min="4" max="4" width="16" style="4" bestFit="1" customWidth="1"/>
    <col min="5" max="5" width="11.85546875" style="5" bestFit="1" customWidth="1"/>
    <col min="6" max="6" width="6.140625" style="6" bestFit="1" customWidth="1"/>
    <col min="7" max="7" width="13.140625" style="3" bestFit="1" customWidth="1"/>
    <col min="8" max="8" width="13.140625" style="3" hidden="1" customWidth="1"/>
    <col min="9" max="9" width="14.42578125" style="3" bestFit="1" customWidth="1"/>
    <col min="10" max="10" width="14.42578125" style="3" hidden="1" customWidth="1"/>
    <col min="11" max="11" width="10.7109375" style="7" bestFit="1" customWidth="1"/>
    <col min="12" max="12" width="12" style="7" bestFit="1" customWidth="1"/>
    <col min="13" max="13" width="15.5703125" style="7" bestFit="1" customWidth="1"/>
    <col min="14" max="14" width="16" style="7" bestFit="1" customWidth="1"/>
    <col min="15" max="15" width="12.85546875" style="10" bestFit="1" customWidth="1"/>
    <col min="16" max="16" width="14.140625" style="10" bestFit="1" customWidth="1"/>
    <col min="17" max="17" width="14.140625" style="35" customWidth="1"/>
    <col min="18" max="18" width="11" style="9" bestFit="1" customWidth="1"/>
    <col min="19" max="19" width="11" style="4" bestFit="1" customWidth="1"/>
    <col min="20" max="20" width="11.7109375" style="3" bestFit="1" customWidth="1"/>
    <col min="21" max="21" width="9.140625" style="4"/>
    <col min="22" max="22" width="11.28515625" style="4" bestFit="1" customWidth="1"/>
    <col min="23" max="16384" width="9.140625" style="3"/>
  </cols>
  <sheetData>
    <row r="1" spans="1:23" s="19" customFormat="1" ht="15.75" thickBot="1" x14ac:dyDescent="0.3">
      <c r="A1" s="19" t="s">
        <v>0</v>
      </c>
      <c r="B1" s="19" t="s">
        <v>1</v>
      </c>
      <c r="C1" s="19" t="s">
        <v>2</v>
      </c>
      <c r="D1" s="20" t="s">
        <v>108</v>
      </c>
      <c r="E1" s="21" t="s">
        <v>25</v>
      </c>
      <c r="F1" s="22" t="s">
        <v>3</v>
      </c>
      <c r="G1" s="19" t="s">
        <v>8</v>
      </c>
      <c r="H1" s="19" t="s">
        <v>207</v>
      </c>
      <c r="I1" s="19" t="s">
        <v>9</v>
      </c>
      <c r="J1" s="19" t="s">
        <v>207</v>
      </c>
      <c r="K1" s="23" t="s">
        <v>6</v>
      </c>
      <c r="L1" s="23" t="s">
        <v>7</v>
      </c>
      <c r="M1" s="23" t="s">
        <v>10</v>
      </c>
      <c r="N1" s="23" t="s">
        <v>11</v>
      </c>
      <c r="O1" s="24" t="s">
        <v>12</v>
      </c>
      <c r="P1" s="24" t="s">
        <v>13</v>
      </c>
      <c r="Q1" s="34" t="s">
        <v>208</v>
      </c>
      <c r="R1" s="19" t="s">
        <v>98</v>
      </c>
      <c r="S1" s="20" t="s">
        <v>18</v>
      </c>
      <c r="T1" s="19" t="s">
        <v>75</v>
      </c>
      <c r="U1" s="20" t="s">
        <v>76</v>
      </c>
      <c r="V1" s="20" t="s">
        <v>239</v>
      </c>
      <c r="W1" s="19" t="s">
        <v>248</v>
      </c>
    </row>
    <row r="2" spans="1:23" s="12" customFormat="1" ht="14.25" customHeight="1" x14ac:dyDescent="0.25">
      <c r="A2" s="11">
        <v>44726</v>
      </c>
      <c r="B2" s="12" t="s">
        <v>4</v>
      </c>
      <c r="C2" s="12" t="s">
        <v>5</v>
      </c>
      <c r="D2" s="13">
        <v>4.78</v>
      </c>
      <c r="E2" s="14">
        <v>1</v>
      </c>
      <c r="F2" s="15">
        <v>5.5</v>
      </c>
      <c r="G2" s="12">
        <v>110</v>
      </c>
      <c r="H2" s="12">
        <f>IF(G2&gt;0,G2/100,1/(G2/100))</f>
        <v>1.1000000000000001</v>
      </c>
      <c r="I2" s="12">
        <v>-145</v>
      </c>
      <c r="J2" s="12">
        <f>IF(I2&gt;0,I2/100,1/(I2/100))</f>
        <v>-0.68965517241379315</v>
      </c>
      <c r="K2" s="16">
        <f t="shared" ref="K2:K65" si="0">IF(G2&gt;0,100/(100+G2),G2/(-100+G2))</f>
        <v>0.47619047619047616</v>
      </c>
      <c r="L2" s="16">
        <f t="shared" ref="L2:L33" si="1">IF(I2&gt;0,100/(100+I2),I2/(-100+I2))</f>
        <v>0.59183673469387754</v>
      </c>
      <c r="M2" s="16">
        <f t="shared" ref="M2:M33" si="2">1-_xlfn.POISSON.DIST(_xlfn.CEILING.MATH(F2)-1,D2,TRUE)</f>
        <v>0.34550011552075133</v>
      </c>
      <c r="N2" s="16">
        <f t="shared" ref="N2:N33" si="3">_xlfn.POISSON.DIST(_xlfn.FLOOR.MATH(F2),D2,TRUE)</f>
        <v>0.65449988447924867</v>
      </c>
      <c r="O2" s="17">
        <f t="shared" ref="O2:P129" si="4">M2-K2</f>
        <v>-0.13069036066972484</v>
      </c>
      <c r="P2" s="17">
        <f t="shared" si="4"/>
        <v>6.2663149785371131E-2</v>
      </c>
      <c r="Q2" s="31">
        <f>IF(P2&gt;0.05,1,IF(O2&gt;0.05,2,0))</f>
        <v>1</v>
      </c>
      <c r="R2" s="18">
        <v>1</v>
      </c>
      <c r="S2" s="13">
        <v>7</v>
      </c>
      <c r="T2" s="12" t="s">
        <v>73</v>
      </c>
      <c r="U2" s="13">
        <v>-7</v>
      </c>
      <c r="V2" s="13">
        <f t="shared" ref="V2:V18" si="5">IF(IF(T2="L",-S2,IF(T2="W",S2*IF(Q2=1,ABS(J2),ABS(H2)))),IF(T2="L",-S2,IF(T2="W",S2*IF(Q2=1,ABS(J2),ABS(H2)))),"")</f>
        <v>-7</v>
      </c>
    </row>
    <row r="3" spans="1:23" x14ac:dyDescent="0.25">
      <c r="A3" s="2">
        <v>44726</v>
      </c>
      <c r="B3" s="3" t="s">
        <v>14</v>
      </c>
      <c r="C3" s="3" t="s">
        <v>15</v>
      </c>
      <c r="D3" s="4">
        <v>4.03</v>
      </c>
      <c r="E3" s="5">
        <v>1</v>
      </c>
      <c r="F3" s="6">
        <v>4.5</v>
      </c>
      <c r="G3" s="3">
        <v>100</v>
      </c>
      <c r="H3" s="12">
        <f t="shared" ref="H3:H66" si="6">IF(G3&gt;0,G3/100,1/(G3/100))</f>
        <v>1</v>
      </c>
      <c r="I3" s="3">
        <v>-130</v>
      </c>
      <c r="J3" s="12">
        <f t="shared" ref="J3:J66" si="7">IF(I3&gt;0,I3/100,1/(I3/100))</f>
        <v>-0.76923076923076916</v>
      </c>
      <c r="K3" s="7">
        <f t="shared" si="0"/>
        <v>0.5</v>
      </c>
      <c r="L3" s="7">
        <f t="shared" si="1"/>
        <v>0.56521739130434778</v>
      </c>
      <c r="M3" s="7">
        <f t="shared" si="2"/>
        <v>0.37702385030472441</v>
      </c>
      <c r="N3" s="7">
        <f t="shared" si="3"/>
        <v>0.62297614969527559</v>
      </c>
      <c r="O3" s="8">
        <f t="shared" si="4"/>
        <v>-0.12297614969527559</v>
      </c>
      <c r="P3" s="8">
        <f t="shared" si="4"/>
        <v>5.7758758390927811E-2</v>
      </c>
      <c r="Q3" s="31">
        <f t="shared" ref="Q3:Q66" si="8">IF(P3&gt;0.05,1,IF(O3&gt;0.05,2,0))</f>
        <v>1</v>
      </c>
      <c r="R3" s="9">
        <v>1</v>
      </c>
      <c r="S3" s="4">
        <v>5</v>
      </c>
      <c r="T3" s="3" t="s">
        <v>73</v>
      </c>
      <c r="U3" s="4">
        <v>-5</v>
      </c>
      <c r="V3" s="13">
        <f t="shared" si="5"/>
        <v>-5</v>
      </c>
    </row>
    <row r="4" spans="1:23" x14ac:dyDescent="0.25">
      <c r="A4" s="2">
        <v>44726</v>
      </c>
      <c r="B4" s="3" t="s">
        <v>16</v>
      </c>
      <c r="C4" s="3" t="s">
        <v>17</v>
      </c>
      <c r="D4" s="4">
        <v>4.9800000000000004</v>
      </c>
      <c r="E4" s="5">
        <v>1</v>
      </c>
      <c r="F4" s="6">
        <v>3.5</v>
      </c>
      <c r="G4" s="3">
        <v>-140</v>
      </c>
      <c r="H4" s="12">
        <f t="shared" si="6"/>
        <v>-0.7142857142857143</v>
      </c>
      <c r="I4" s="3">
        <v>105</v>
      </c>
      <c r="J4" s="12">
        <f t="shared" si="7"/>
        <v>1.05</v>
      </c>
      <c r="K4" s="7">
        <f t="shared" si="0"/>
        <v>0.58333333333333337</v>
      </c>
      <c r="L4" s="7">
        <f t="shared" si="1"/>
        <v>0.48780487804878048</v>
      </c>
      <c r="M4" s="7">
        <f t="shared" si="2"/>
        <v>0.73215536950843552</v>
      </c>
      <c r="N4" s="7">
        <f t="shared" si="3"/>
        <v>0.26784463049156443</v>
      </c>
      <c r="O4" s="8">
        <f t="shared" si="4"/>
        <v>0.14882203617510215</v>
      </c>
      <c r="P4" s="8">
        <f t="shared" si="4"/>
        <v>-0.21996024755721605</v>
      </c>
      <c r="Q4" s="31">
        <f t="shared" si="8"/>
        <v>2</v>
      </c>
      <c r="R4" s="9">
        <v>1</v>
      </c>
      <c r="S4" s="4">
        <v>10</v>
      </c>
      <c r="T4" s="3" t="s">
        <v>74</v>
      </c>
      <c r="U4" s="4">
        <v>7.14</v>
      </c>
      <c r="V4" s="13">
        <f t="shared" si="5"/>
        <v>7.1428571428571432</v>
      </c>
    </row>
    <row r="5" spans="1:23" x14ac:dyDescent="0.25">
      <c r="A5" s="2">
        <v>44726</v>
      </c>
      <c r="B5" s="3" t="s">
        <v>19</v>
      </c>
      <c r="C5" s="3" t="s">
        <v>20</v>
      </c>
      <c r="D5" s="4">
        <v>5.44</v>
      </c>
      <c r="E5" s="5">
        <v>1</v>
      </c>
      <c r="F5" s="6">
        <v>6.5</v>
      </c>
      <c r="G5" s="3">
        <v>-105</v>
      </c>
      <c r="H5" s="12">
        <f t="shared" si="6"/>
        <v>-0.95238095238095233</v>
      </c>
      <c r="I5" s="3">
        <v>-125</v>
      </c>
      <c r="J5" s="12">
        <f t="shared" si="7"/>
        <v>-0.8</v>
      </c>
      <c r="K5" s="7">
        <f t="shared" si="0"/>
        <v>0.51219512195121952</v>
      </c>
      <c r="L5" s="7">
        <f t="shared" si="1"/>
        <v>0.55555555555555558</v>
      </c>
      <c r="M5" s="7">
        <f t="shared" si="2"/>
        <v>0.3045637688406504</v>
      </c>
      <c r="N5" s="7">
        <f t="shared" si="3"/>
        <v>0.6954362311593496</v>
      </c>
      <c r="O5" s="8">
        <f t="shared" si="4"/>
        <v>-0.20763135311056913</v>
      </c>
      <c r="P5" s="8">
        <f t="shared" si="4"/>
        <v>0.13988067560379402</v>
      </c>
      <c r="Q5" s="31">
        <f t="shared" si="8"/>
        <v>1</v>
      </c>
      <c r="R5" s="9">
        <v>1</v>
      </c>
      <c r="S5" s="4">
        <v>25</v>
      </c>
      <c r="T5" s="3" t="s">
        <v>74</v>
      </c>
      <c r="U5" s="4">
        <v>20</v>
      </c>
      <c r="V5" s="13">
        <f t="shared" si="5"/>
        <v>20</v>
      </c>
    </row>
    <row r="6" spans="1:23" x14ac:dyDescent="0.25">
      <c r="A6" s="2">
        <v>44726</v>
      </c>
      <c r="B6" s="3" t="s">
        <v>21</v>
      </c>
      <c r="C6" s="3" t="s">
        <v>22</v>
      </c>
      <c r="D6" s="4">
        <v>5.29</v>
      </c>
      <c r="E6" s="5">
        <v>1</v>
      </c>
      <c r="F6" s="6">
        <v>5.5</v>
      </c>
      <c r="G6" s="3">
        <v>-150</v>
      </c>
      <c r="H6" s="12">
        <f t="shared" si="6"/>
        <v>-0.66666666666666663</v>
      </c>
      <c r="I6" s="3">
        <v>115</v>
      </c>
      <c r="J6" s="12">
        <f t="shared" si="7"/>
        <v>1.1499999999999999</v>
      </c>
      <c r="K6" s="7">
        <f t="shared" si="0"/>
        <v>0.6</v>
      </c>
      <c r="L6" s="7">
        <f t="shared" si="1"/>
        <v>0.46511627906976744</v>
      </c>
      <c r="M6" s="7">
        <f t="shared" si="2"/>
        <v>0.43478656873180221</v>
      </c>
      <c r="N6" s="7">
        <f t="shared" si="3"/>
        <v>0.56521343126819779</v>
      </c>
      <c r="O6" s="8">
        <f t="shared" si="4"/>
        <v>-0.16521343126819776</v>
      </c>
      <c r="P6" s="10">
        <f t="shared" si="4"/>
        <v>0.10009715219843035</v>
      </c>
      <c r="Q6" s="31">
        <f t="shared" si="8"/>
        <v>1</v>
      </c>
      <c r="R6" s="9">
        <v>1</v>
      </c>
      <c r="S6" s="4">
        <v>25</v>
      </c>
      <c r="T6" s="3" t="s">
        <v>73</v>
      </c>
      <c r="U6" s="4">
        <v>-25</v>
      </c>
      <c r="V6" s="13">
        <f t="shared" si="5"/>
        <v>-25</v>
      </c>
    </row>
    <row r="7" spans="1:23" x14ac:dyDescent="0.25">
      <c r="A7" s="2">
        <v>44726</v>
      </c>
      <c r="B7" s="3" t="s">
        <v>23</v>
      </c>
      <c r="C7" s="3" t="s">
        <v>24</v>
      </c>
      <c r="D7" s="4">
        <v>6.72</v>
      </c>
      <c r="E7" s="5">
        <v>1</v>
      </c>
      <c r="F7" s="6">
        <v>8.5</v>
      </c>
      <c r="G7" s="3">
        <v>125</v>
      </c>
      <c r="H7" s="12">
        <f t="shared" si="6"/>
        <v>1.25</v>
      </c>
      <c r="I7" s="3">
        <v>-165</v>
      </c>
      <c r="J7" s="12">
        <f t="shared" si="7"/>
        <v>-0.60606060606060608</v>
      </c>
      <c r="K7" s="7">
        <f t="shared" si="0"/>
        <v>0.44444444444444442</v>
      </c>
      <c r="L7" s="7">
        <f t="shared" si="1"/>
        <v>0.62264150943396224</v>
      </c>
      <c r="M7" s="7">
        <f t="shared" si="2"/>
        <v>0.23520050062393083</v>
      </c>
      <c r="N7" s="7">
        <f t="shared" si="3"/>
        <v>0.76479949937606917</v>
      </c>
      <c r="O7" s="10">
        <f t="shared" si="4"/>
        <v>-0.20924394382051359</v>
      </c>
      <c r="P7" s="10">
        <f t="shared" si="4"/>
        <v>0.14215798994210693</v>
      </c>
      <c r="Q7" s="31">
        <f t="shared" si="8"/>
        <v>1</v>
      </c>
      <c r="R7" s="9">
        <v>1</v>
      </c>
      <c r="S7" s="4">
        <v>25</v>
      </c>
      <c r="T7" s="3" t="s">
        <v>74</v>
      </c>
      <c r="U7" s="4">
        <v>15.15</v>
      </c>
      <c r="V7" s="13">
        <f t="shared" si="5"/>
        <v>15.151515151515152</v>
      </c>
    </row>
    <row r="8" spans="1:23" x14ac:dyDescent="0.25">
      <c r="A8" s="2">
        <v>44726</v>
      </c>
      <c r="B8" s="3" t="s">
        <v>28</v>
      </c>
      <c r="C8" s="3" t="s">
        <v>29</v>
      </c>
      <c r="D8" s="4">
        <v>4.32</v>
      </c>
      <c r="E8" s="5">
        <v>1</v>
      </c>
      <c r="F8" s="6">
        <v>4.5</v>
      </c>
      <c r="G8" s="3">
        <v>100</v>
      </c>
      <c r="H8" s="12">
        <f t="shared" si="6"/>
        <v>1</v>
      </c>
      <c r="I8" s="3">
        <v>-135</v>
      </c>
      <c r="J8" s="12">
        <f t="shared" si="7"/>
        <v>-0.7407407407407407</v>
      </c>
      <c r="K8" s="7">
        <f t="shared" si="0"/>
        <v>0.5</v>
      </c>
      <c r="L8" s="7">
        <f t="shared" si="1"/>
        <v>0.57446808510638303</v>
      </c>
      <c r="M8" s="7">
        <f t="shared" si="2"/>
        <v>0.43342482490108813</v>
      </c>
      <c r="N8" s="7">
        <f t="shared" si="3"/>
        <v>0.56657517509891187</v>
      </c>
      <c r="O8" s="10">
        <f t="shared" si="4"/>
        <v>-6.6575175098911865E-2</v>
      </c>
      <c r="P8" s="10">
        <f t="shared" si="4"/>
        <v>-7.8929100074711656E-3</v>
      </c>
      <c r="Q8" s="31">
        <f t="shared" si="8"/>
        <v>0</v>
      </c>
      <c r="R8" s="9">
        <v>1</v>
      </c>
      <c r="S8" s="4">
        <v>0</v>
      </c>
      <c r="V8" s="13" t="str">
        <f t="shared" si="5"/>
        <v/>
      </c>
    </row>
    <row r="9" spans="1:23" x14ac:dyDescent="0.25">
      <c r="A9" s="2">
        <v>44726</v>
      </c>
      <c r="B9" s="3" t="s">
        <v>30</v>
      </c>
      <c r="C9" s="3" t="s">
        <v>31</v>
      </c>
      <c r="D9" s="4">
        <v>4.24</v>
      </c>
      <c r="E9" s="5">
        <v>1</v>
      </c>
      <c r="F9" s="6">
        <v>3.5</v>
      </c>
      <c r="G9" s="3">
        <v>-125</v>
      </c>
      <c r="H9" s="12">
        <f t="shared" si="6"/>
        <v>-0.8</v>
      </c>
      <c r="I9" s="3">
        <v>-105</v>
      </c>
      <c r="J9" s="12">
        <f t="shared" si="7"/>
        <v>-0.95238095238095233</v>
      </c>
      <c r="K9" s="7">
        <f t="shared" si="0"/>
        <v>0.55555555555555558</v>
      </c>
      <c r="L9" s="7">
        <f t="shared" si="1"/>
        <v>0.51219512195121952</v>
      </c>
      <c r="M9" s="7">
        <f t="shared" si="2"/>
        <v>0.61196075151214924</v>
      </c>
      <c r="N9" s="7">
        <f t="shared" si="3"/>
        <v>0.38803924848785082</v>
      </c>
      <c r="O9" s="10">
        <f t="shared" si="4"/>
        <v>5.6405195956593657E-2</v>
      </c>
      <c r="P9" s="10">
        <f t="shared" si="4"/>
        <v>-0.1241558734633687</v>
      </c>
      <c r="Q9" s="31">
        <f t="shared" si="8"/>
        <v>2</v>
      </c>
      <c r="R9" s="9">
        <v>1</v>
      </c>
      <c r="S9" s="4">
        <v>6</v>
      </c>
      <c r="T9" s="3" t="s">
        <v>74</v>
      </c>
      <c r="U9" s="4">
        <v>4.8</v>
      </c>
      <c r="V9" s="13">
        <f t="shared" si="5"/>
        <v>4.8000000000000007</v>
      </c>
    </row>
    <row r="10" spans="1:23" x14ac:dyDescent="0.25">
      <c r="A10" s="2">
        <v>44726</v>
      </c>
      <c r="B10" s="3" t="s">
        <v>32</v>
      </c>
      <c r="C10" s="3" t="s">
        <v>33</v>
      </c>
      <c r="D10" s="4">
        <v>7.22</v>
      </c>
      <c r="E10" s="5">
        <v>1</v>
      </c>
      <c r="F10" s="6">
        <v>7.5</v>
      </c>
      <c r="G10" s="3">
        <v>-115</v>
      </c>
      <c r="H10" s="12">
        <f t="shared" si="6"/>
        <v>-0.86956521739130443</v>
      </c>
      <c r="I10" s="3">
        <v>-115</v>
      </c>
      <c r="J10" s="12">
        <f t="shared" si="7"/>
        <v>-0.86956521739130443</v>
      </c>
      <c r="K10" s="7">
        <f t="shared" si="0"/>
        <v>0.53488372093023251</v>
      </c>
      <c r="L10" s="7">
        <f t="shared" si="1"/>
        <v>0.53488372093023251</v>
      </c>
      <c r="M10" s="7">
        <f t="shared" si="2"/>
        <v>0.43402962072640916</v>
      </c>
      <c r="N10" s="7">
        <f t="shared" si="3"/>
        <v>0.56597037927359084</v>
      </c>
      <c r="O10" s="10">
        <f t="shared" si="4"/>
        <v>-0.10085410020382335</v>
      </c>
      <c r="P10" s="10">
        <f t="shared" si="4"/>
        <v>3.1086658343358331E-2</v>
      </c>
      <c r="Q10" s="31">
        <f t="shared" si="8"/>
        <v>0</v>
      </c>
      <c r="R10" s="9">
        <v>1</v>
      </c>
      <c r="S10" s="4">
        <v>0</v>
      </c>
      <c r="V10" s="13" t="str">
        <f t="shared" si="5"/>
        <v/>
      </c>
    </row>
    <row r="11" spans="1:23" x14ac:dyDescent="0.25">
      <c r="A11" s="2">
        <v>44726</v>
      </c>
      <c r="B11" s="3" t="s">
        <v>34</v>
      </c>
      <c r="C11" s="3" t="s">
        <v>35</v>
      </c>
      <c r="D11" s="4">
        <v>5.24</v>
      </c>
      <c r="E11" s="5">
        <v>1</v>
      </c>
      <c r="F11" s="6">
        <v>4.5</v>
      </c>
      <c r="G11" s="3">
        <v>-160</v>
      </c>
      <c r="H11" s="12">
        <f t="shared" si="6"/>
        <v>-0.625</v>
      </c>
      <c r="I11" s="3">
        <v>120</v>
      </c>
      <c r="J11" s="12">
        <f t="shared" si="7"/>
        <v>1.2</v>
      </c>
      <c r="K11" s="7">
        <f t="shared" si="0"/>
        <v>0.61538461538461542</v>
      </c>
      <c r="L11" s="7">
        <f t="shared" si="1"/>
        <v>0.45454545454545453</v>
      </c>
      <c r="M11" s="7">
        <f t="shared" si="2"/>
        <v>0.60056330452419993</v>
      </c>
      <c r="N11" s="7">
        <f t="shared" si="3"/>
        <v>0.39943669547580007</v>
      </c>
      <c r="O11" s="10">
        <f t="shared" si="4"/>
        <v>-1.4821310860415493E-2</v>
      </c>
      <c r="P11" s="10">
        <f t="shared" si="4"/>
        <v>-5.5108759069654456E-2</v>
      </c>
      <c r="Q11" s="31">
        <f t="shared" si="8"/>
        <v>0</v>
      </c>
      <c r="R11" s="9">
        <v>1</v>
      </c>
      <c r="S11" s="4">
        <v>0</v>
      </c>
      <c r="V11" s="13" t="str">
        <f t="shared" si="5"/>
        <v/>
      </c>
    </row>
    <row r="12" spans="1:23" x14ac:dyDescent="0.25">
      <c r="A12" s="2">
        <v>44726</v>
      </c>
      <c r="B12" s="3" t="s">
        <v>36</v>
      </c>
      <c r="C12" s="3" t="s">
        <v>37</v>
      </c>
      <c r="D12" s="4">
        <v>5</v>
      </c>
      <c r="E12" s="5">
        <v>1</v>
      </c>
      <c r="F12" s="6">
        <v>5.5</v>
      </c>
      <c r="G12" s="3">
        <v>-135</v>
      </c>
      <c r="H12" s="12">
        <f t="shared" si="6"/>
        <v>-0.7407407407407407</v>
      </c>
      <c r="I12" s="3">
        <v>100</v>
      </c>
      <c r="J12" s="12">
        <f t="shared" si="7"/>
        <v>1</v>
      </c>
      <c r="K12" s="7">
        <f t="shared" si="0"/>
        <v>0.57446808510638303</v>
      </c>
      <c r="L12" s="7">
        <f t="shared" si="1"/>
        <v>0.5</v>
      </c>
      <c r="M12" s="7">
        <f t="shared" si="2"/>
        <v>0.38403934516693694</v>
      </c>
      <c r="N12" s="7">
        <f t="shared" si="3"/>
        <v>0.61596065483306306</v>
      </c>
      <c r="O12" s="10">
        <f t="shared" si="4"/>
        <v>-0.19042873993944609</v>
      </c>
      <c r="P12" s="10">
        <f t="shared" si="4"/>
        <v>0.11596065483306306</v>
      </c>
      <c r="Q12" s="31">
        <f t="shared" si="8"/>
        <v>1</v>
      </c>
      <c r="R12" s="9">
        <v>1</v>
      </c>
      <c r="S12" s="4">
        <v>25</v>
      </c>
      <c r="T12" s="3" t="s">
        <v>74</v>
      </c>
      <c r="U12" s="4">
        <v>25</v>
      </c>
      <c r="V12" s="13">
        <f t="shared" si="5"/>
        <v>25</v>
      </c>
    </row>
    <row r="13" spans="1:23" x14ac:dyDescent="0.25">
      <c r="A13" s="2">
        <v>44726</v>
      </c>
      <c r="B13" s="3" t="s">
        <v>16</v>
      </c>
      <c r="C13" s="3" t="s">
        <v>38</v>
      </c>
      <c r="D13" s="4">
        <v>4.57</v>
      </c>
      <c r="E13" s="5">
        <v>1</v>
      </c>
      <c r="F13" s="6">
        <v>4.5</v>
      </c>
      <c r="G13" s="3">
        <v>-140</v>
      </c>
      <c r="H13" s="12">
        <f t="shared" si="6"/>
        <v>-0.7142857142857143</v>
      </c>
      <c r="I13" s="3">
        <v>105</v>
      </c>
      <c r="J13" s="12">
        <f t="shared" si="7"/>
        <v>1.05</v>
      </c>
      <c r="K13" s="7">
        <f t="shared" si="0"/>
        <v>0.58333333333333337</v>
      </c>
      <c r="L13" s="7">
        <f t="shared" si="1"/>
        <v>0.48780487804878048</v>
      </c>
      <c r="M13" s="7">
        <f t="shared" si="2"/>
        <v>0.48112930674955123</v>
      </c>
      <c r="N13" s="7">
        <f t="shared" si="3"/>
        <v>0.51887069325044877</v>
      </c>
      <c r="O13" s="10">
        <f t="shared" si="4"/>
        <v>-0.10220402658378214</v>
      </c>
      <c r="P13" s="10">
        <f t="shared" si="4"/>
        <v>3.106581520166829E-2</v>
      </c>
      <c r="Q13" s="31">
        <f t="shared" si="8"/>
        <v>0</v>
      </c>
      <c r="R13" s="9">
        <v>1</v>
      </c>
      <c r="S13" s="4">
        <v>0</v>
      </c>
      <c r="V13" s="13" t="str">
        <f t="shared" si="5"/>
        <v/>
      </c>
    </row>
    <row r="14" spans="1:23" x14ac:dyDescent="0.25">
      <c r="A14" s="2">
        <v>44726</v>
      </c>
      <c r="B14" s="3" t="s">
        <v>39</v>
      </c>
      <c r="C14" s="3" t="s">
        <v>40</v>
      </c>
      <c r="D14" s="4">
        <v>4.8899999999999997</v>
      </c>
      <c r="E14" s="5">
        <v>1</v>
      </c>
      <c r="F14" s="6">
        <v>5.5</v>
      </c>
      <c r="G14" s="3">
        <v>125</v>
      </c>
      <c r="H14" s="12">
        <f t="shared" si="6"/>
        <v>1.25</v>
      </c>
      <c r="I14" s="3">
        <v>-165</v>
      </c>
      <c r="J14" s="12">
        <f t="shared" si="7"/>
        <v>-0.60606060606060608</v>
      </c>
      <c r="K14" s="7">
        <f t="shared" si="0"/>
        <v>0.44444444444444442</v>
      </c>
      <c r="L14" s="7">
        <f t="shared" si="1"/>
        <v>0.62264150943396224</v>
      </c>
      <c r="M14" s="7">
        <f t="shared" si="2"/>
        <v>0.36474580328032491</v>
      </c>
      <c r="N14" s="7">
        <f t="shared" si="3"/>
        <v>0.63525419671967509</v>
      </c>
      <c r="O14" s="10">
        <f t="shared" si="4"/>
        <v>-7.969864116411951E-2</v>
      </c>
      <c r="P14" s="10">
        <f t="shared" si="4"/>
        <v>1.2612687285712854E-2</v>
      </c>
      <c r="Q14" s="31">
        <f t="shared" si="8"/>
        <v>0</v>
      </c>
      <c r="R14" s="9">
        <v>1</v>
      </c>
      <c r="S14" s="4">
        <v>0</v>
      </c>
      <c r="V14" s="13" t="str">
        <f t="shared" si="5"/>
        <v/>
      </c>
    </row>
    <row r="15" spans="1:23" x14ac:dyDescent="0.25">
      <c r="A15" s="2">
        <v>44726</v>
      </c>
      <c r="B15" s="3" t="s">
        <v>41</v>
      </c>
      <c r="C15" s="3" t="s">
        <v>42</v>
      </c>
      <c r="D15" s="4">
        <v>5.97</v>
      </c>
      <c r="E15" s="5">
        <v>1</v>
      </c>
      <c r="F15" s="6">
        <v>5.5</v>
      </c>
      <c r="G15" s="3">
        <v>-145</v>
      </c>
      <c r="H15" s="12">
        <f t="shared" si="6"/>
        <v>-0.68965517241379315</v>
      </c>
      <c r="I15" s="3">
        <v>110</v>
      </c>
      <c r="J15" s="12">
        <f t="shared" si="7"/>
        <v>1.1000000000000001</v>
      </c>
      <c r="K15" s="7">
        <f t="shared" si="0"/>
        <v>0.59183673469387754</v>
      </c>
      <c r="L15" s="7">
        <f t="shared" si="1"/>
        <v>0.47619047619047616</v>
      </c>
      <c r="M15" s="7">
        <f t="shared" si="2"/>
        <v>0.54948969858287089</v>
      </c>
      <c r="N15" s="7">
        <f t="shared" si="3"/>
        <v>0.45051030141712911</v>
      </c>
      <c r="O15" s="10">
        <f t="shared" si="4"/>
        <v>-4.2347036111006653E-2</v>
      </c>
      <c r="P15" s="10">
        <f t="shared" si="4"/>
        <v>-2.5680174773347053E-2</v>
      </c>
      <c r="Q15" s="31">
        <f t="shared" si="8"/>
        <v>0</v>
      </c>
      <c r="R15" s="9">
        <v>1</v>
      </c>
      <c r="S15" s="4">
        <v>0</v>
      </c>
      <c r="V15" s="13" t="str">
        <f t="shared" si="5"/>
        <v/>
      </c>
    </row>
    <row r="16" spans="1:23" x14ac:dyDescent="0.25">
      <c r="A16" s="2">
        <v>44726</v>
      </c>
      <c r="B16" s="3" t="s">
        <v>43</v>
      </c>
      <c r="C16" s="3" t="s">
        <v>44</v>
      </c>
      <c r="D16" s="4">
        <v>3.75</v>
      </c>
      <c r="E16" s="5">
        <v>1</v>
      </c>
      <c r="F16" s="6">
        <v>3.5</v>
      </c>
      <c r="G16" s="3">
        <v>-110</v>
      </c>
      <c r="H16" s="12">
        <f t="shared" si="6"/>
        <v>-0.90909090909090906</v>
      </c>
      <c r="I16" s="3">
        <v>-120</v>
      </c>
      <c r="J16" s="12">
        <f t="shared" si="7"/>
        <v>-0.83333333333333337</v>
      </c>
      <c r="K16" s="7">
        <f t="shared" si="0"/>
        <v>0.52380952380952384</v>
      </c>
      <c r="L16" s="7">
        <f t="shared" si="1"/>
        <v>0.54545454545454541</v>
      </c>
      <c r="M16" s="7">
        <f t="shared" si="2"/>
        <v>0.51623261844631263</v>
      </c>
      <c r="N16" s="7">
        <f t="shared" si="3"/>
        <v>0.48376738155368737</v>
      </c>
      <c r="O16" s="10">
        <f t="shared" si="4"/>
        <v>-7.576905363211206E-3</v>
      </c>
      <c r="P16" s="10">
        <f t="shared" si="4"/>
        <v>-6.1687163900858044E-2</v>
      </c>
      <c r="Q16" s="31">
        <f t="shared" si="8"/>
        <v>0</v>
      </c>
      <c r="R16" s="9">
        <v>1</v>
      </c>
      <c r="S16" s="4">
        <v>0</v>
      </c>
      <c r="V16" s="13" t="str">
        <f t="shared" si="5"/>
        <v/>
      </c>
    </row>
    <row r="17" spans="1:22" x14ac:dyDescent="0.25">
      <c r="A17" s="2">
        <v>44726</v>
      </c>
      <c r="B17" s="3" t="s">
        <v>45</v>
      </c>
      <c r="C17" s="3" t="s">
        <v>46</v>
      </c>
      <c r="D17" s="4">
        <v>5.65</v>
      </c>
      <c r="E17" s="5">
        <v>1</v>
      </c>
      <c r="F17" s="6">
        <v>6.5</v>
      </c>
      <c r="G17" s="3">
        <v>120</v>
      </c>
      <c r="H17" s="12">
        <f t="shared" si="6"/>
        <v>1.2</v>
      </c>
      <c r="I17" s="3">
        <v>-160</v>
      </c>
      <c r="J17" s="12">
        <f t="shared" si="7"/>
        <v>-0.625</v>
      </c>
      <c r="K17" s="7">
        <f t="shared" si="0"/>
        <v>0.45454545454545453</v>
      </c>
      <c r="L17" s="7">
        <f t="shared" si="1"/>
        <v>0.61538461538461542</v>
      </c>
      <c r="M17" s="7">
        <f t="shared" si="2"/>
        <v>0.33767557423180838</v>
      </c>
      <c r="N17" s="7">
        <f t="shared" si="3"/>
        <v>0.66232442576819162</v>
      </c>
      <c r="O17" s="10">
        <f t="shared" si="4"/>
        <v>-0.11686988031364615</v>
      </c>
      <c r="P17" s="10">
        <f t="shared" si="4"/>
        <v>4.6939810383576197E-2</v>
      </c>
      <c r="Q17" s="31">
        <f t="shared" si="8"/>
        <v>0</v>
      </c>
      <c r="R17" s="9">
        <v>1</v>
      </c>
      <c r="S17" s="4">
        <v>0</v>
      </c>
      <c r="V17" s="13" t="str">
        <f t="shared" si="5"/>
        <v/>
      </c>
    </row>
    <row r="18" spans="1:22" x14ac:dyDescent="0.25">
      <c r="A18" s="2">
        <v>44726</v>
      </c>
      <c r="B18" s="3" t="s">
        <v>47</v>
      </c>
      <c r="C18" s="3" t="s">
        <v>48</v>
      </c>
      <c r="D18" s="4">
        <v>4.5999999999999996</v>
      </c>
      <c r="E18" s="5">
        <v>1</v>
      </c>
      <c r="F18" s="6">
        <v>4.5</v>
      </c>
      <c r="G18" s="3">
        <v>-120</v>
      </c>
      <c r="H18" s="12">
        <f t="shared" si="6"/>
        <v>-0.83333333333333337</v>
      </c>
      <c r="I18" s="3">
        <v>-110</v>
      </c>
      <c r="J18" s="12">
        <f t="shared" si="7"/>
        <v>-0.90909090909090906</v>
      </c>
      <c r="K18" s="7">
        <f t="shared" si="0"/>
        <v>0.54545454545454541</v>
      </c>
      <c r="L18" s="7">
        <f t="shared" si="1"/>
        <v>0.52380952380952384</v>
      </c>
      <c r="M18" s="7">
        <f t="shared" si="2"/>
        <v>0.48676599920428565</v>
      </c>
      <c r="N18" s="7">
        <f t="shared" si="3"/>
        <v>0.51323400079571435</v>
      </c>
      <c r="O18" s="10">
        <f t="shared" si="4"/>
        <v>-5.8688546250259765E-2</v>
      </c>
      <c r="P18" s="10">
        <f t="shared" si="4"/>
        <v>-1.0575523013809485E-2</v>
      </c>
      <c r="Q18" s="31">
        <f t="shared" si="8"/>
        <v>0</v>
      </c>
      <c r="R18" s="9">
        <v>1</v>
      </c>
      <c r="S18" s="4">
        <v>0</v>
      </c>
      <c r="V18" s="13" t="str">
        <f t="shared" si="5"/>
        <v/>
      </c>
    </row>
    <row r="19" spans="1:22" x14ac:dyDescent="0.25">
      <c r="A19" s="2">
        <v>44726</v>
      </c>
      <c r="B19" s="3" t="s">
        <v>49</v>
      </c>
      <c r="C19" s="3" t="s">
        <v>50</v>
      </c>
      <c r="D19" s="4">
        <v>4.6100000000000003</v>
      </c>
      <c r="E19" s="5">
        <v>1</v>
      </c>
      <c r="F19" s="6">
        <v>5.5</v>
      </c>
      <c r="G19" s="3">
        <v>105</v>
      </c>
      <c r="H19" s="12">
        <f t="shared" si="6"/>
        <v>1.05</v>
      </c>
      <c r="I19" s="3">
        <v>-160</v>
      </c>
      <c r="J19" s="12">
        <f t="shared" si="7"/>
        <v>-0.625</v>
      </c>
      <c r="K19" s="7">
        <f t="shared" si="0"/>
        <v>0.48780487804878048</v>
      </c>
      <c r="L19" s="7">
        <f t="shared" si="1"/>
        <v>0.61538461538461542</v>
      </c>
      <c r="M19" s="7">
        <f t="shared" si="2"/>
        <v>0.31596649739231486</v>
      </c>
      <c r="N19" s="7">
        <f t="shared" si="3"/>
        <v>0.68403350260768514</v>
      </c>
      <c r="O19" s="10">
        <f t="shared" si="4"/>
        <v>-0.17183838065646562</v>
      </c>
      <c r="P19" s="10">
        <f t="shared" si="4"/>
        <v>6.8648887223069721E-2</v>
      </c>
      <c r="Q19" s="31">
        <f t="shared" si="8"/>
        <v>1</v>
      </c>
      <c r="R19" s="9">
        <v>1</v>
      </c>
      <c r="S19" s="4">
        <v>25</v>
      </c>
      <c r="T19" s="3" t="s">
        <v>74</v>
      </c>
      <c r="U19" s="4">
        <v>15.62</v>
      </c>
      <c r="V19" s="13">
        <v>15.62</v>
      </c>
    </row>
    <row r="20" spans="1:22" x14ac:dyDescent="0.25">
      <c r="A20" s="2">
        <v>44726</v>
      </c>
      <c r="B20" s="3" t="s">
        <v>51</v>
      </c>
      <c r="C20" s="3" t="s">
        <v>52</v>
      </c>
      <c r="D20" s="4">
        <v>3.71</v>
      </c>
      <c r="E20" s="5">
        <v>1</v>
      </c>
      <c r="F20" s="6">
        <v>3.5</v>
      </c>
      <c r="G20" s="3">
        <v>-170</v>
      </c>
      <c r="H20" s="12">
        <f t="shared" si="6"/>
        <v>-0.58823529411764708</v>
      </c>
      <c r="I20" s="3">
        <v>125</v>
      </c>
      <c r="J20" s="12">
        <f t="shared" si="7"/>
        <v>1.25</v>
      </c>
      <c r="K20" s="7">
        <f t="shared" si="0"/>
        <v>0.62962962962962965</v>
      </c>
      <c r="L20" s="7">
        <f t="shared" si="1"/>
        <v>0.44444444444444442</v>
      </c>
      <c r="M20" s="7">
        <f t="shared" si="2"/>
        <v>0.50793197642299781</v>
      </c>
      <c r="N20" s="7">
        <f t="shared" si="3"/>
        <v>0.49206802357700219</v>
      </c>
      <c r="O20" s="10">
        <f t="shared" si="4"/>
        <v>-0.12169765320663184</v>
      </c>
      <c r="P20" s="10">
        <f t="shared" si="4"/>
        <v>4.762357913255777E-2</v>
      </c>
      <c r="Q20" s="31">
        <f t="shared" si="8"/>
        <v>0</v>
      </c>
      <c r="R20" s="9">
        <v>1</v>
      </c>
      <c r="S20" s="4">
        <v>0</v>
      </c>
      <c r="V20" s="13" t="str">
        <f t="shared" ref="V20:V51" si="9">IF(IF(T20="L",-S20,IF(T20="W",S20*IF(Q20=1,ABS(J20),ABS(H20)))),IF(T20="L",-S20,IF(T20="W",S20*IF(Q20=1,ABS(J20),ABS(H20)))),"")</f>
        <v/>
      </c>
    </row>
    <row r="21" spans="1:22" x14ac:dyDescent="0.25">
      <c r="A21" s="2">
        <v>44726</v>
      </c>
      <c r="B21" s="3" t="s">
        <v>53</v>
      </c>
      <c r="C21" s="3" t="s">
        <v>54</v>
      </c>
      <c r="D21" s="4">
        <v>2.37</v>
      </c>
      <c r="E21" s="5">
        <v>1</v>
      </c>
      <c r="F21" s="6">
        <v>2.5</v>
      </c>
      <c r="G21" s="3">
        <v>110</v>
      </c>
      <c r="H21" s="12">
        <f t="shared" si="6"/>
        <v>1.1000000000000001</v>
      </c>
      <c r="I21" s="3">
        <v>-150</v>
      </c>
      <c r="J21" s="12">
        <f t="shared" si="7"/>
        <v>-0.66666666666666663</v>
      </c>
      <c r="K21" s="7">
        <f t="shared" si="0"/>
        <v>0.47619047619047616</v>
      </c>
      <c r="L21" s="7">
        <f t="shared" si="1"/>
        <v>0.6</v>
      </c>
      <c r="M21" s="7">
        <f t="shared" si="2"/>
        <v>0.42243400672732967</v>
      </c>
      <c r="N21" s="7">
        <f t="shared" si="3"/>
        <v>0.57756599327267033</v>
      </c>
      <c r="O21" s="10">
        <f t="shared" si="4"/>
        <v>-5.3756469463146495E-2</v>
      </c>
      <c r="P21" s="10">
        <f t="shared" si="4"/>
        <v>-2.2434006727329647E-2</v>
      </c>
      <c r="Q21" s="31">
        <f t="shared" si="8"/>
        <v>0</v>
      </c>
      <c r="R21" s="9">
        <v>1</v>
      </c>
      <c r="S21" s="4">
        <v>0</v>
      </c>
      <c r="V21" s="13" t="str">
        <f t="shared" si="9"/>
        <v/>
      </c>
    </row>
    <row r="22" spans="1:22" x14ac:dyDescent="0.25">
      <c r="A22" s="2">
        <v>44726</v>
      </c>
      <c r="B22" s="3" t="s">
        <v>55</v>
      </c>
      <c r="C22" s="3" t="s">
        <v>56</v>
      </c>
      <c r="D22" s="4">
        <v>5.24</v>
      </c>
      <c r="E22" s="5">
        <v>1</v>
      </c>
      <c r="F22" s="6">
        <v>5.5</v>
      </c>
      <c r="G22" s="3">
        <v>-130</v>
      </c>
      <c r="H22" s="12">
        <f t="shared" si="6"/>
        <v>-0.76923076923076916</v>
      </c>
      <c r="I22" s="3">
        <v>100</v>
      </c>
      <c r="J22" s="12">
        <f t="shared" si="7"/>
        <v>1</v>
      </c>
      <c r="K22" s="7">
        <f t="shared" si="0"/>
        <v>0.56521739130434778</v>
      </c>
      <c r="L22" s="7">
        <f t="shared" si="1"/>
        <v>0.5</v>
      </c>
      <c r="M22" s="7">
        <f t="shared" si="2"/>
        <v>0.4260726773266712</v>
      </c>
      <c r="N22" s="7">
        <f t="shared" si="3"/>
        <v>0.5739273226733288</v>
      </c>
      <c r="O22" s="10">
        <f t="shared" si="4"/>
        <v>-0.13914471397767658</v>
      </c>
      <c r="P22" s="10">
        <f t="shared" si="4"/>
        <v>7.3927322673328799E-2</v>
      </c>
      <c r="Q22" s="31">
        <f t="shared" si="8"/>
        <v>1</v>
      </c>
      <c r="R22" s="9">
        <v>1</v>
      </c>
      <c r="S22" s="4">
        <v>5</v>
      </c>
      <c r="T22" s="3" t="s">
        <v>73</v>
      </c>
      <c r="U22" s="4">
        <v>-5</v>
      </c>
      <c r="V22" s="13">
        <f t="shared" si="9"/>
        <v>-5</v>
      </c>
    </row>
    <row r="23" spans="1:22" x14ac:dyDescent="0.25">
      <c r="A23" s="2">
        <v>44726</v>
      </c>
      <c r="B23" s="3" t="s">
        <v>57</v>
      </c>
      <c r="C23" s="3" t="s">
        <v>58</v>
      </c>
      <c r="D23" s="4">
        <v>2.72</v>
      </c>
      <c r="E23" s="5">
        <v>1</v>
      </c>
      <c r="F23" s="6">
        <v>2.5</v>
      </c>
      <c r="G23" s="3">
        <v>-140</v>
      </c>
      <c r="H23" s="12">
        <f t="shared" si="6"/>
        <v>-0.7142857142857143</v>
      </c>
      <c r="I23" s="3">
        <v>105</v>
      </c>
      <c r="J23" s="12">
        <f t="shared" si="7"/>
        <v>1.05</v>
      </c>
      <c r="K23" s="7">
        <f t="shared" si="0"/>
        <v>0.58333333333333337</v>
      </c>
      <c r="L23" s="7">
        <f t="shared" si="1"/>
        <v>0.48780487804878048</v>
      </c>
      <c r="M23" s="7">
        <f t="shared" si="2"/>
        <v>0.51126202195963133</v>
      </c>
      <c r="N23" s="7">
        <f t="shared" si="3"/>
        <v>0.48873797804036867</v>
      </c>
      <c r="O23" s="10">
        <f t="shared" si="4"/>
        <v>-7.2071311373702041E-2</v>
      </c>
      <c r="P23" s="10">
        <f t="shared" si="4"/>
        <v>9.3309999158819323E-4</v>
      </c>
      <c r="Q23" s="31">
        <f t="shared" si="8"/>
        <v>0</v>
      </c>
      <c r="R23" s="9">
        <v>1</v>
      </c>
      <c r="S23" s="4">
        <v>0</v>
      </c>
      <c r="V23" s="13" t="str">
        <f t="shared" si="9"/>
        <v/>
      </c>
    </row>
    <row r="24" spans="1:22" x14ac:dyDescent="0.25">
      <c r="A24" s="2">
        <v>44726</v>
      </c>
      <c r="B24" s="3" t="s">
        <v>59</v>
      </c>
      <c r="C24" s="3" t="s">
        <v>60</v>
      </c>
      <c r="D24" s="4">
        <v>3.81</v>
      </c>
      <c r="E24" s="5">
        <v>1</v>
      </c>
      <c r="F24" s="6">
        <v>4.5</v>
      </c>
      <c r="G24" s="3">
        <v>125</v>
      </c>
      <c r="H24" s="12">
        <f t="shared" si="6"/>
        <v>1.25</v>
      </c>
      <c r="I24" s="3">
        <v>-165</v>
      </c>
      <c r="J24" s="12">
        <f t="shared" si="7"/>
        <v>-0.60606060606060608</v>
      </c>
      <c r="K24" s="7">
        <f t="shared" si="0"/>
        <v>0.44444444444444442</v>
      </c>
      <c r="L24" s="7">
        <f t="shared" si="1"/>
        <v>0.62264150943396224</v>
      </c>
      <c r="M24" s="7">
        <f t="shared" si="2"/>
        <v>0.33410048963713734</v>
      </c>
      <c r="N24" s="7">
        <f t="shared" si="3"/>
        <v>0.66589951036286266</v>
      </c>
      <c r="O24" s="10">
        <f t="shared" si="4"/>
        <v>-0.11034395480730708</v>
      </c>
      <c r="P24" s="10">
        <f t="shared" si="4"/>
        <v>4.325800092890042E-2</v>
      </c>
      <c r="Q24" s="31">
        <f t="shared" si="8"/>
        <v>0</v>
      </c>
      <c r="R24" s="9">
        <v>1</v>
      </c>
      <c r="S24" s="4">
        <v>0</v>
      </c>
      <c r="V24" s="13" t="str">
        <f t="shared" si="9"/>
        <v/>
      </c>
    </row>
    <row r="25" spans="1:22" x14ac:dyDescent="0.25">
      <c r="A25" s="2">
        <v>44726</v>
      </c>
      <c r="B25" s="3" t="s">
        <v>61</v>
      </c>
      <c r="C25" s="3" t="s">
        <v>62</v>
      </c>
      <c r="D25" s="4">
        <v>5.27</v>
      </c>
      <c r="E25" s="5">
        <v>1</v>
      </c>
      <c r="F25" s="6">
        <v>5.5</v>
      </c>
      <c r="G25" s="3">
        <v>120</v>
      </c>
      <c r="H25" s="12">
        <f t="shared" si="6"/>
        <v>1.2</v>
      </c>
      <c r="I25" s="3">
        <v>-155</v>
      </c>
      <c r="J25" s="12">
        <f t="shared" si="7"/>
        <v>-0.64516129032258063</v>
      </c>
      <c r="K25" s="7">
        <f t="shared" si="0"/>
        <v>0.45454545454545453</v>
      </c>
      <c r="L25" s="7">
        <f t="shared" si="1"/>
        <v>0.60784313725490191</v>
      </c>
      <c r="M25" s="7">
        <f t="shared" si="2"/>
        <v>0.4313036589902226</v>
      </c>
      <c r="N25" s="7">
        <f t="shared" si="3"/>
        <v>0.5686963410097774</v>
      </c>
      <c r="O25" s="10">
        <f t="shared" si="4"/>
        <v>-2.3241795555231926E-2</v>
      </c>
      <c r="P25" s="10">
        <f t="shared" si="4"/>
        <v>-3.9146796245124516E-2</v>
      </c>
      <c r="Q25" s="31">
        <f t="shared" si="8"/>
        <v>0</v>
      </c>
      <c r="R25" s="9">
        <v>1</v>
      </c>
      <c r="S25" s="4">
        <v>0</v>
      </c>
      <c r="V25" s="13" t="str">
        <f t="shared" si="9"/>
        <v/>
      </c>
    </row>
    <row r="26" spans="1:22" x14ac:dyDescent="0.25">
      <c r="A26" s="2">
        <v>44726</v>
      </c>
      <c r="B26" s="3" t="s">
        <v>63</v>
      </c>
      <c r="C26" s="3" t="s">
        <v>64</v>
      </c>
      <c r="D26" s="4">
        <v>4.26</v>
      </c>
      <c r="E26" s="5">
        <v>1</v>
      </c>
      <c r="F26" s="6">
        <v>3.5</v>
      </c>
      <c r="G26" s="3">
        <v>-160</v>
      </c>
      <c r="H26" s="12">
        <f t="shared" si="6"/>
        <v>-0.625</v>
      </c>
      <c r="I26" s="3">
        <v>120</v>
      </c>
      <c r="J26" s="12">
        <f t="shared" si="7"/>
        <v>1.2</v>
      </c>
      <c r="K26" s="7">
        <f t="shared" si="0"/>
        <v>0.61538461538461542</v>
      </c>
      <c r="L26" s="7">
        <f t="shared" si="1"/>
        <v>0.45454545454545453</v>
      </c>
      <c r="M26" s="7">
        <f t="shared" si="2"/>
        <v>0.61561075610792093</v>
      </c>
      <c r="N26" s="7">
        <f t="shared" si="3"/>
        <v>0.38438924389207907</v>
      </c>
      <c r="O26" s="10">
        <f t="shared" si="4"/>
        <v>2.2614072330551238E-4</v>
      </c>
      <c r="P26" s="10">
        <f t="shared" si="4"/>
        <v>-7.0156210653375461E-2</v>
      </c>
      <c r="Q26" s="31">
        <f t="shared" si="8"/>
        <v>0</v>
      </c>
      <c r="R26" s="9">
        <v>1</v>
      </c>
      <c r="S26" s="4">
        <v>0</v>
      </c>
      <c r="V26" s="13" t="str">
        <f t="shared" si="9"/>
        <v/>
      </c>
    </row>
    <row r="27" spans="1:22" x14ac:dyDescent="0.25">
      <c r="A27" s="2">
        <v>44726</v>
      </c>
      <c r="B27" s="3" t="s">
        <v>65</v>
      </c>
      <c r="C27" s="3" t="s">
        <v>66</v>
      </c>
      <c r="D27" s="4">
        <v>4.37</v>
      </c>
      <c r="E27" s="5">
        <v>1</v>
      </c>
      <c r="F27" s="6">
        <v>4.5</v>
      </c>
      <c r="G27" s="3">
        <v>-115</v>
      </c>
      <c r="H27" s="12">
        <f t="shared" si="6"/>
        <v>-0.86956521739130443</v>
      </c>
      <c r="I27" s="3">
        <v>-115</v>
      </c>
      <c r="J27" s="12">
        <f t="shared" si="7"/>
        <v>-0.86956521739130443</v>
      </c>
      <c r="K27" s="7">
        <f t="shared" si="0"/>
        <v>0.53488372093023251</v>
      </c>
      <c r="L27" s="7">
        <f t="shared" si="1"/>
        <v>0.53488372093023251</v>
      </c>
      <c r="M27" s="7">
        <f t="shared" si="2"/>
        <v>0.44305643873910494</v>
      </c>
      <c r="N27" s="7">
        <f t="shared" si="3"/>
        <v>0.55694356126089506</v>
      </c>
      <c r="O27" s="10">
        <f t="shared" si="4"/>
        <v>-9.1827282191127568E-2</v>
      </c>
      <c r="P27" s="10">
        <f t="shared" si="4"/>
        <v>2.205984033066255E-2</v>
      </c>
      <c r="Q27" s="31">
        <f t="shared" si="8"/>
        <v>0</v>
      </c>
      <c r="R27" s="9">
        <v>1</v>
      </c>
      <c r="S27" s="4">
        <v>0</v>
      </c>
      <c r="V27" s="13" t="str">
        <f t="shared" si="9"/>
        <v/>
      </c>
    </row>
    <row r="28" spans="1:22" x14ac:dyDescent="0.25">
      <c r="A28" s="2">
        <v>44726</v>
      </c>
      <c r="B28" s="3" t="s">
        <v>67</v>
      </c>
      <c r="C28" s="3" t="s">
        <v>68</v>
      </c>
      <c r="D28" s="4">
        <v>5.86</v>
      </c>
      <c r="E28" s="5">
        <v>1</v>
      </c>
      <c r="F28" s="6">
        <v>6.5</v>
      </c>
      <c r="G28" s="3">
        <v>110</v>
      </c>
      <c r="H28" s="12">
        <f t="shared" si="6"/>
        <v>1.1000000000000001</v>
      </c>
      <c r="I28" s="3">
        <v>-145</v>
      </c>
      <c r="J28" s="12">
        <f t="shared" si="7"/>
        <v>-0.68965517241379315</v>
      </c>
      <c r="K28" s="7">
        <f t="shared" si="0"/>
        <v>0.47619047619047616</v>
      </c>
      <c r="L28" s="7">
        <f t="shared" si="1"/>
        <v>0.59183673469387754</v>
      </c>
      <c r="M28" s="7">
        <f t="shared" si="2"/>
        <v>0.37122235960475169</v>
      </c>
      <c r="N28" s="7">
        <f t="shared" si="3"/>
        <v>0.62877764039524831</v>
      </c>
      <c r="O28" s="10">
        <f t="shared" si="4"/>
        <v>-0.10496811658572447</v>
      </c>
      <c r="P28" s="10">
        <f t="shared" si="4"/>
        <v>3.6940905701370763E-2</v>
      </c>
      <c r="Q28" s="31">
        <f t="shared" si="8"/>
        <v>0</v>
      </c>
      <c r="R28" s="9">
        <v>1</v>
      </c>
      <c r="S28" s="4">
        <v>0</v>
      </c>
      <c r="V28" s="13" t="str">
        <f t="shared" si="9"/>
        <v/>
      </c>
    </row>
    <row r="29" spans="1:22" x14ac:dyDescent="0.25">
      <c r="A29" s="2">
        <v>44726</v>
      </c>
      <c r="B29" s="3" t="s">
        <v>69</v>
      </c>
      <c r="C29" s="3" t="s">
        <v>70</v>
      </c>
      <c r="D29" s="4">
        <v>3.7</v>
      </c>
      <c r="E29" s="5">
        <v>1</v>
      </c>
      <c r="F29" s="6">
        <v>3.5</v>
      </c>
      <c r="G29" s="3">
        <v>130</v>
      </c>
      <c r="H29" s="12">
        <f t="shared" si="6"/>
        <v>1.3</v>
      </c>
      <c r="I29" s="3">
        <v>-180</v>
      </c>
      <c r="J29" s="12">
        <f t="shared" si="7"/>
        <v>-0.55555555555555558</v>
      </c>
      <c r="K29" s="7">
        <f t="shared" si="0"/>
        <v>0.43478260869565216</v>
      </c>
      <c r="L29" s="7">
        <f t="shared" si="1"/>
        <v>0.6428571428571429</v>
      </c>
      <c r="M29" s="7">
        <f t="shared" si="2"/>
        <v>0.50584675584958161</v>
      </c>
      <c r="N29" s="7">
        <f t="shared" si="3"/>
        <v>0.49415324415041839</v>
      </c>
      <c r="O29" s="10">
        <f t="shared" si="4"/>
        <v>7.1064147153929447E-2</v>
      </c>
      <c r="P29" s="10">
        <f t="shared" si="4"/>
        <v>-0.14870389870672451</v>
      </c>
      <c r="Q29" s="31">
        <f t="shared" si="8"/>
        <v>2</v>
      </c>
      <c r="R29" s="9">
        <v>1</v>
      </c>
      <c r="S29" s="4">
        <v>5</v>
      </c>
      <c r="T29" s="3" t="s">
        <v>73</v>
      </c>
      <c r="U29" s="4">
        <v>-5</v>
      </c>
      <c r="V29" s="13">
        <f t="shared" si="9"/>
        <v>-5</v>
      </c>
    </row>
    <row r="30" spans="1:22" x14ac:dyDescent="0.25">
      <c r="A30" s="2">
        <v>44726</v>
      </c>
      <c r="B30" s="3" t="s">
        <v>71</v>
      </c>
      <c r="C30" s="3" t="s">
        <v>72</v>
      </c>
      <c r="D30" s="4">
        <v>3.75</v>
      </c>
      <c r="E30" s="5">
        <v>1</v>
      </c>
      <c r="F30" s="6">
        <v>3.5</v>
      </c>
      <c r="G30" s="3">
        <v>-160</v>
      </c>
      <c r="H30" s="12">
        <f t="shared" si="6"/>
        <v>-0.625</v>
      </c>
      <c r="I30" s="3">
        <v>120</v>
      </c>
      <c r="J30" s="12">
        <f t="shared" si="7"/>
        <v>1.2</v>
      </c>
      <c r="K30" s="7">
        <f t="shared" si="0"/>
        <v>0.61538461538461542</v>
      </c>
      <c r="L30" s="7">
        <f t="shared" si="1"/>
        <v>0.45454545454545453</v>
      </c>
      <c r="M30" s="7">
        <f t="shared" si="2"/>
        <v>0.51623261844631263</v>
      </c>
      <c r="N30" s="7">
        <f t="shared" si="3"/>
        <v>0.48376738155368737</v>
      </c>
      <c r="O30" s="10">
        <f t="shared" si="4"/>
        <v>-9.9151996938302789E-2</v>
      </c>
      <c r="P30" s="10">
        <f t="shared" si="4"/>
        <v>2.922192700823284E-2</v>
      </c>
      <c r="Q30" s="31">
        <f t="shared" si="8"/>
        <v>0</v>
      </c>
      <c r="R30" s="9">
        <v>1</v>
      </c>
      <c r="S30" s="4">
        <v>0</v>
      </c>
      <c r="V30" s="13" t="str">
        <f t="shared" si="9"/>
        <v/>
      </c>
    </row>
    <row r="31" spans="1:22" x14ac:dyDescent="0.25">
      <c r="A31" s="2">
        <v>44727</v>
      </c>
      <c r="B31" s="3" t="s">
        <v>39</v>
      </c>
      <c r="C31" s="3" t="s">
        <v>77</v>
      </c>
      <c r="D31" s="4">
        <v>5.57</v>
      </c>
      <c r="E31" s="5">
        <v>1</v>
      </c>
      <c r="F31" s="6">
        <v>5.5</v>
      </c>
      <c r="G31" s="3">
        <v>120</v>
      </c>
      <c r="H31" s="12">
        <f t="shared" si="6"/>
        <v>1.2</v>
      </c>
      <c r="I31" s="3">
        <v>-165</v>
      </c>
      <c r="J31" s="12">
        <f t="shared" si="7"/>
        <v>-0.60606060606060608</v>
      </c>
      <c r="K31" s="7">
        <f t="shared" si="0"/>
        <v>0.45454545454545453</v>
      </c>
      <c r="L31" s="7">
        <f t="shared" si="1"/>
        <v>0.62264150943396224</v>
      </c>
      <c r="M31" s="7">
        <f t="shared" si="2"/>
        <v>0.48303966511227081</v>
      </c>
      <c r="N31" s="7">
        <f t="shared" si="3"/>
        <v>0.51696033488772919</v>
      </c>
      <c r="O31" s="10">
        <f t="shared" si="4"/>
        <v>2.849421056681628E-2</v>
      </c>
      <c r="P31" s="10">
        <f t="shared" si="4"/>
        <v>-0.10568117454623305</v>
      </c>
      <c r="Q31" s="31">
        <f t="shared" si="8"/>
        <v>0</v>
      </c>
      <c r="R31" s="9">
        <v>1</v>
      </c>
      <c r="S31" s="4">
        <v>0</v>
      </c>
      <c r="V31" s="13" t="str">
        <f t="shared" si="9"/>
        <v/>
      </c>
    </row>
    <row r="32" spans="1:22" x14ac:dyDescent="0.25">
      <c r="A32" s="2">
        <v>44727</v>
      </c>
      <c r="B32" s="3" t="s">
        <v>78</v>
      </c>
      <c r="C32" s="3" t="s">
        <v>79</v>
      </c>
      <c r="D32" s="4">
        <v>4.43</v>
      </c>
      <c r="E32" s="5">
        <v>1</v>
      </c>
      <c r="F32" s="6">
        <v>3.5</v>
      </c>
      <c r="G32" s="3">
        <v>-200</v>
      </c>
      <c r="H32" s="12">
        <f t="shared" si="6"/>
        <v>-0.5</v>
      </c>
      <c r="I32" s="3">
        <v>135</v>
      </c>
      <c r="J32" s="12">
        <f t="shared" si="7"/>
        <v>1.35</v>
      </c>
      <c r="K32" s="7">
        <f t="shared" si="0"/>
        <v>0.66666666666666663</v>
      </c>
      <c r="L32" s="7">
        <f t="shared" si="1"/>
        <v>0.42553191489361702</v>
      </c>
      <c r="M32" s="7">
        <f t="shared" si="2"/>
        <v>0.6457563934001016</v>
      </c>
      <c r="N32" s="7">
        <f t="shared" si="3"/>
        <v>0.35424360659989845</v>
      </c>
      <c r="O32" s="10">
        <f t="shared" si="4"/>
        <v>-2.0910273266565027E-2</v>
      </c>
      <c r="P32" s="10">
        <f t="shared" si="4"/>
        <v>-7.1288308293718572E-2</v>
      </c>
      <c r="Q32" s="31">
        <f t="shared" si="8"/>
        <v>0</v>
      </c>
      <c r="R32" s="9">
        <v>1</v>
      </c>
      <c r="S32" s="4">
        <v>0</v>
      </c>
      <c r="V32" s="13" t="str">
        <f t="shared" si="9"/>
        <v/>
      </c>
    </row>
    <row r="33" spans="1:22" x14ac:dyDescent="0.25">
      <c r="A33" s="2">
        <v>44727</v>
      </c>
      <c r="B33" s="3" t="s">
        <v>47</v>
      </c>
      <c r="C33" s="3" t="s">
        <v>80</v>
      </c>
      <c r="D33" s="4">
        <v>5.15</v>
      </c>
      <c r="E33" s="5">
        <v>1</v>
      </c>
      <c r="F33" s="6">
        <v>5.5</v>
      </c>
      <c r="G33" s="3">
        <v>-120</v>
      </c>
      <c r="H33" s="12">
        <f t="shared" si="6"/>
        <v>-0.83333333333333337</v>
      </c>
      <c r="I33" s="3">
        <v>-115</v>
      </c>
      <c r="J33" s="12">
        <f t="shared" si="7"/>
        <v>-0.86956521739130443</v>
      </c>
      <c r="K33" s="7">
        <f t="shared" si="0"/>
        <v>0.54545454545454541</v>
      </c>
      <c r="L33" s="7">
        <f t="shared" si="1"/>
        <v>0.53488372093023251</v>
      </c>
      <c r="M33" s="7">
        <f t="shared" si="2"/>
        <v>0.41034001431442202</v>
      </c>
      <c r="N33" s="7">
        <f t="shared" si="3"/>
        <v>0.58965998568557798</v>
      </c>
      <c r="O33" s="10">
        <f t="shared" si="4"/>
        <v>-0.1351145311401234</v>
      </c>
      <c r="P33" s="10">
        <f t="shared" si="4"/>
        <v>5.4776264755345472E-2</v>
      </c>
      <c r="Q33" s="31">
        <f t="shared" si="8"/>
        <v>1</v>
      </c>
      <c r="R33" s="9">
        <v>1</v>
      </c>
      <c r="S33" s="4">
        <v>6</v>
      </c>
      <c r="T33" s="3" t="s">
        <v>73</v>
      </c>
      <c r="U33" s="4">
        <v>-6</v>
      </c>
      <c r="V33" s="13">
        <f t="shared" si="9"/>
        <v>-6</v>
      </c>
    </row>
    <row r="34" spans="1:22" x14ac:dyDescent="0.25">
      <c r="A34" s="2">
        <v>44727</v>
      </c>
      <c r="B34" s="3" t="s">
        <v>55</v>
      </c>
      <c r="C34" s="3" t="s">
        <v>81</v>
      </c>
      <c r="D34" s="4">
        <v>5.0199999999999996</v>
      </c>
      <c r="E34" s="5">
        <v>1</v>
      </c>
      <c r="F34" s="6">
        <v>5.5</v>
      </c>
      <c r="G34" s="3">
        <v>-115</v>
      </c>
      <c r="H34" s="12">
        <f t="shared" si="6"/>
        <v>-0.86956521739130443</v>
      </c>
      <c r="I34" s="3">
        <v>-115</v>
      </c>
      <c r="J34" s="12">
        <f t="shared" si="7"/>
        <v>-0.86956521739130443</v>
      </c>
      <c r="K34" s="7">
        <f t="shared" si="0"/>
        <v>0.53488372093023251</v>
      </c>
      <c r="L34" s="7">
        <f t="shared" ref="L34:L65" si="10">IF(I34&gt;0,100/(100+I34),I34/(-100+I34))</f>
        <v>0.53488372093023251</v>
      </c>
      <c r="M34" s="7">
        <f t="shared" ref="M34:M65" si="11">1-_xlfn.POISSON.DIST(_xlfn.CEILING.MATH(F34)-1,D34,TRUE)</f>
        <v>0.38754864586491278</v>
      </c>
      <c r="N34" s="7">
        <f t="shared" ref="N34:N65" si="12">_xlfn.POISSON.DIST(_xlfn.FLOOR.MATH(F34),D34,TRUE)</f>
        <v>0.61245135413508722</v>
      </c>
      <c r="O34" s="10">
        <f t="shared" si="4"/>
        <v>-0.14733507506531973</v>
      </c>
      <c r="P34" s="10">
        <f t="shared" si="4"/>
        <v>7.7567633204854713E-2</v>
      </c>
      <c r="Q34" s="31">
        <f t="shared" si="8"/>
        <v>1</v>
      </c>
      <c r="R34" s="9">
        <v>1</v>
      </c>
      <c r="S34" s="4">
        <v>6</v>
      </c>
      <c r="T34" s="3" t="s">
        <v>73</v>
      </c>
      <c r="U34" s="4">
        <v>-6</v>
      </c>
      <c r="V34" s="13">
        <f t="shared" si="9"/>
        <v>-6</v>
      </c>
    </row>
    <row r="35" spans="1:22" x14ac:dyDescent="0.25">
      <c r="A35" s="2">
        <v>44727</v>
      </c>
      <c r="B35" s="3" t="s">
        <v>59</v>
      </c>
      <c r="C35" s="3" t="s">
        <v>82</v>
      </c>
      <c r="D35" s="4">
        <v>5.13</v>
      </c>
      <c r="E35" s="5">
        <v>1</v>
      </c>
      <c r="F35" s="6">
        <v>5.5</v>
      </c>
      <c r="G35" s="3">
        <v>-130</v>
      </c>
      <c r="H35" s="12">
        <f t="shared" si="6"/>
        <v>-0.76923076923076916</v>
      </c>
      <c r="I35" s="3">
        <v>-125</v>
      </c>
      <c r="J35" s="12">
        <f t="shared" si="7"/>
        <v>-0.8</v>
      </c>
      <c r="K35" s="7">
        <f t="shared" si="0"/>
        <v>0.56521739130434778</v>
      </c>
      <c r="L35" s="7">
        <f t="shared" si="10"/>
        <v>0.55555555555555558</v>
      </c>
      <c r="M35" s="7">
        <f t="shared" si="11"/>
        <v>0.40683742399422473</v>
      </c>
      <c r="N35" s="7">
        <f t="shared" si="12"/>
        <v>0.59316257600577527</v>
      </c>
      <c r="O35" s="10">
        <f t="shared" si="4"/>
        <v>-0.15837996731012305</v>
      </c>
      <c r="P35" s="10">
        <f t="shared" si="4"/>
        <v>3.7607020450219686E-2</v>
      </c>
      <c r="Q35" s="31">
        <v>1</v>
      </c>
      <c r="R35" s="9">
        <v>1</v>
      </c>
      <c r="S35" s="4">
        <v>6</v>
      </c>
      <c r="T35" s="3" t="s">
        <v>74</v>
      </c>
      <c r="U35" s="4">
        <v>4.8</v>
      </c>
      <c r="V35" s="13">
        <f t="shared" si="9"/>
        <v>4.8000000000000007</v>
      </c>
    </row>
    <row r="36" spans="1:22" x14ac:dyDescent="0.25">
      <c r="A36" s="2">
        <v>44727</v>
      </c>
      <c r="B36" s="3" t="s">
        <v>30</v>
      </c>
      <c r="C36" s="3" t="s">
        <v>83</v>
      </c>
      <c r="D36" s="4">
        <v>3.85</v>
      </c>
      <c r="E36" s="5">
        <v>1</v>
      </c>
      <c r="F36" s="6">
        <v>3.5</v>
      </c>
      <c r="G36" s="3">
        <v>-105</v>
      </c>
      <c r="H36" s="12">
        <f t="shared" si="6"/>
        <v>-0.95238095238095233</v>
      </c>
      <c r="I36" s="3">
        <v>-120</v>
      </c>
      <c r="J36" s="12">
        <f t="shared" si="7"/>
        <v>-0.83333333333333337</v>
      </c>
      <c r="K36" s="7">
        <f t="shared" si="0"/>
        <v>0.51219512195121952</v>
      </c>
      <c r="L36" s="7">
        <f t="shared" si="10"/>
        <v>0.54545454545454541</v>
      </c>
      <c r="M36" s="7">
        <f t="shared" si="11"/>
        <v>0.53669004169033063</v>
      </c>
      <c r="N36" s="7">
        <f t="shared" si="12"/>
        <v>0.46330995830966937</v>
      </c>
      <c r="O36" s="10">
        <f t="shared" si="4"/>
        <v>2.449491973911111E-2</v>
      </c>
      <c r="P36" s="10">
        <f t="shared" si="4"/>
        <v>-8.2144587144876047E-2</v>
      </c>
      <c r="Q36" s="31">
        <f t="shared" si="8"/>
        <v>0</v>
      </c>
      <c r="R36" s="9">
        <v>1</v>
      </c>
      <c r="S36" s="4">
        <v>0</v>
      </c>
      <c r="V36" s="13" t="str">
        <f t="shared" si="9"/>
        <v/>
      </c>
    </row>
    <row r="37" spans="1:22" x14ac:dyDescent="0.25">
      <c r="A37" s="2">
        <v>44727</v>
      </c>
      <c r="B37" s="3" t="s">
        <v>28</v>
      </c>
      <c r="C37" s="3" t="s">
        <v>84</v>
      </c>
      <c r="D37" s="4">
        <v>4.58</v>
      </c>
      <c r="E37" s="5">
        <v>1</v>
      </c>
      <c r="F37" s="6">
        <v>4.5</v>
      </c>
      <c r="G37" s="3">
        <v>-140</v>
      </c>
      <c r="H37" s="12">
        <f t="shared" si="6"/>
        <v>-0.7142857142857143</v>
      </c>
      <c r="I37" s="3">
        <v>105</v>
      </c>
      <c r="J37" s="12">
        <f t="shared" si="7"/>
        <v>1.05</v>
      </c>
      <c r="K37" s="7">
        <f t="shared" si="0"/>
        <v>0.58333333333333337</v>
      </c>
      <c r="L37" s="7">
        <f t="shared" si="10"/>
        <v>0.48780487804878048</v>
      </c>
      <c r="M37" s="7">
        <f t="shared" si="11"/>
        <v>0.48301059602590302</v>
      </c>
      <c r="N37" s="7">
        <f t="shared" si="12"/>
        <v>0.51698940397409698</v>
      </c>
      <c r="O37" s="10">
        <f t="shared" si="4"/>
        <v>-0.10032273730743035</v>
      </c>
      <c r="P37" s="10">
        <f t="shared" si="4"/>
        <v>2.9184525925316507E-2</v>
      </c>
      <c r="Q37" s="31">
        <f t="shared" si="8"/>
        <v>0</v>
      </c>
      <c r="R37" s="9">
        <v>1</v>
      </c>
      <c r="S37" s="4">
        <v>0</v>
      </c>
      <c r="V37" s="13" t="str">
        <f t="shared" si="9"/>
        <v/>
      </c>
    </row>
    <row r="38" spans="1:22" x14ac:dyDescent="0.25">
      <c r="A38" s="2">
        <v>44727</v>
      </c>
      <c r="B38" s="3" t="s">
        <v>67</v>
      </c>
      <c r="C38" s="3" t="s">
        <v>85</v>
      </c>
      <c r="D38" s="4">
        <v>4.05</v>
      </c>
      <c r="E38" s="5">
        <v>1</v>
      </c>
      <c r="F38" s="6">
        <v>4.5</v>
      </c>
      <c r="G38" s="3">
        <v>-140</v>
      </c>
      <c r="H38" s="12">
        <f t="shared" si="6"/>
        <v>-0.7142857142857143</v>
      </c>
      <c r="I38" s="3">
        <v>105</v>
      </c>
      <c r="J38" s="12">
        <f t="shared" si="7"/>
        <v>1.05</v>
      </c>
      <c r="K38" s="7">
        <f t="shared" si="0"/>
        <v>0.58333333333333337</v>
      </c>
      <c r="L38" s="7">
        <f t="shared" si="10"/>
        <v>0.48780487804878048</v>
      </c>
      <c r="M38" s="7">
        <f t="shared" si="11"/>
        <v>0.38093039443166199</v>
      </c>
      <c r="N38" s="7">
        <f t="shared" si="12"/>
        <v>0.61906960556833801</v>
      </c>
      <c r="O38" s="10">
        <f t="shared" si="4"/>
        <v>-0.20240293890167138</v>
      </c>
      <c r="P38" s="10">
        <f t="shared" si="4"/>
        <v>0.13126472751955753</v>
      </c>
      <c r="Q38" s="31">
        <f t="shared" si="8"/>
        <v>1</v>
      </c>
      <c r="R38" s="9">
        <v>1</v>
      </c>
      <c r="S38" s="4">
        <v>25</v>
      </c>
      <c r="T38" s="3" t="s">
        <v>74</v>
      </c>
      <c r="U38" s="4">
        <v>26.25</v>
      </c>
      <c r="V38" s="13">
        <f t="shared" si="9"/>
        <v>26.25</v>
      </c>
    </row>
    <row r="39" spans="1:22" x14ac:dyDescent="0.25">
      <c r="A39" s="2">
        <v>44727</v>
      </c>
      <c r="B39" s="3" t="s">
        <v>4</v>
      </c>
      <c r="C39" s="3" t="s">
        <v>86</v>
      </c>
      <c r="D39" s="4">
        <v>5.48</v>
      </c>
      <c r="E39" s="5">
        <v>1</v>
      </c>
      <c r="F39" s="6">
        <v>5.5</v>
      </c>
      <c r="G39" s="3">
        <v>-110</v>
      </c>
      <c r="H39" s="12">
        <f t="shared" si="6"/>
        <v>-0.90909090909090906</v>
      </c>
      <c r="I39" s="3">
        <v>-130</v>
      </c>
      <c r="J39" s="12">
        <f t="shared" si="7"/>
        <v>-0.76923076923076916</v>
      </c>
      <c r="K39" s="7">
        <f t="shared" si="0"/>
        <v>0.52380952380952384</v>
      </c>
      <c r="L39" s="7">
        <f t="shared" si="10"/>
        <v>0.56521739130434778</v>
      </c>
      <c r="M39" s="7">
        <f t="shared" si="11"/>
        <v>0.46765021942089069</v>
      </c>
      <c r="N39" s="7">
        <f t="shared" si="12"/>
        <v>0.53234978057910931</v>
      </c>
      <c r="O39" s="10">
        <f t="shared" si="4"/>
        <v>-5.6159304388633147E-2</v>
      </c>
      <c r="P39" s="10">
        <f t="shared" si="4"/>
        <v>-3.2867610725238472E-2</v>
      </c>
      <c r="Q39" s="31">
        <f t="shared" si="8"/>
        <v>0</v>
      </c>
      <c r="R39" s="9">
        <v>1</v>
      </c>
      <c r="S39" s="4">
        <v>0</v>
      </c>
      <c r="V39" s="13" t="str">
        <f t="shared" si="9"/>
        <v/>
      </c>
    </row>
    <row r="40" spans="1:22" x14ac:dyDescent="0.25">
      <c r="A40" s="2">
        <v>44727</v>
      </c>
      <c r="B40" s="3" t="s">
        <v>87</v>
      </c>
      <c r="C40" s="3" t="s">
        <v>88</v>
      </c>
      <c r="D40" s="4">
        <v>4.3499999999999996</v>
      </c>
      <c r="E40" s="5">
        <v>1</v>
      </c>
      <c r="F40" s="6">
        <v>4.5</v>
      </c>
      <c r="G40" s="3">
        <v>-115</v>
      </c>
      <c r="H40" s="12">
        <f t="shared" si="6"/>
        <v>-0.86956521739130443</v>
      </c>
      <c r="I40" s="3">
        <v>-115</v>
      </c>
      <c r="J40" s="12">
        <f t="shared" si="7"/>
        <v>-0.86956521739130443</v>
      </c>
      <c r="K40" s="7">
        <f t="shared" si="0"/>
        <v>0.53488372093023251</v>
      </c>
      <c r="L40" s="7">
        <f t="shared" si="10"/>
        <v>0.53488372093023251</v>
      </c>
      <c r="M40" s="7">
        <f t="shared" si="11"/>
        <v>0.439208401234507</v>
      </c>
      <c r="N40" s="7">
        <f t="shared" si="12"/>
        <v>0.560791598765493</v>
      </c>
      <c r="O40" s="10">
        <f t="shared" si="4"/>
        <v>-9.5675319695725514E-2</v>
      </c>
      <c r="P40" s="10">
        <f t="shared" si="4"/>
        <v>2.5907877835260495E-2</v>
      </c>
      <c r="Q40" s="31">
        <f t="shared" si="8"/>
        <v>0</v>
      </c>
      <c r="R40" s="9">
        <v>1</v>
      </c>
      <c r="S40" s="4">
        <v>0</v>
      </c>
      <c r="V40" s="13" t="str">
        <f t="shared" si="9"/>
        <v/>
      </c>
    </row>
    <row r="41" spans="1:22" x14ac:dyDescent="0.25">
      <c r="A41" s="2">
        <v>44727</v>
      </c>
      <c r="B41" s="3" t="s">
        <v>23</v>
      </c>
      <c r="C41" s="3" t="s">
        <v>89</v>
      </c>
      <c r="D41" s="4">
        <v>5.6</v>
      </c>
      <c r="E41" s="5">
        <v>1</v>
      </c>
      <c r="F41" s="6">
        <v>5.5</v>
      </c>
      <c r="G41" s="3">
        <v>-155</v>
      </c>
      <c r="H41" s="12">
        <f t="shared" si="6"/>
        <v>-0.64516129032258063</v>
      </c>
      <c r="I41" s="3">
        <v>115</v>
      </c>
      <c r="J41" s="12">
        <f t="shared" si="7"/>
        <v>1.1499999999999999</v>
      </c>
      <c r="K41" s="7">
        <f t="shared" si="0"/>
        <v>0.60784313725490191</v>
      </c>
      <c r="L41" s="7">
        <f t="shared" si="10"/>
        <v>0.46511627906976744</v>
      </c>
      <c r="M41" s="7">
        <f t="shared" si="11"/>
        <v>0.48813906162449672</v>
      </c>
      <c r="N41" s="7">
        <f t="shared" si="12"/>
        <v>0.51186093837550328</v>
      </c>
      <c r="O41" s="10">
        <f t="shared" si="4"/>
        <v>-0.11970407563040519</v>
      </c>
      <c r="P41" s="10">
        <f t="shared" si="4"/>
        <v>4.6744659305735847E-2</v>
      </c>
      <c r="Q41" s="31">
        <f t="shared" si="8"/>
        <v>0</v>
      </c>
      <c r="R41" s="9">
        <v>1</v>
      </c>
      <c r="S41" s="4">
        <v>0</v>
      </c>
      <c r="V41" s="13" t="str">
        <f t="shared" si="9"/>
        <v/>
      </c>
    </row>
    <row r="42" spans="1:22" x14ac:dyDescent="0.25">
      <c r="A42" s="2">
        <v>44727</v>
      </c>
      <c r="B42" s="3" t="s">
        <v>65</v>
      </c>
      <c r="C42" s="3" t="s">
        <v>90</v>
      </c>
      <c r="D42" s="4">
        <v>5.6</v>
      </c>
      <c r="E42" s="5">
        <v>1</v>
      </c>
      <c r="F42" s="6">
        <v>7.5</v>
      </c>
      <c r="G42" s="3">
        <v>118</v>
      </c>
      <c r="H42" s="12">
        <f t="shared" si="6"/>
        <v>1.18</v>
      </c>
      <c r="I42" s="3">
        <v>-138</v>
      </c>
      <c r="J42" s="12">
        <f t="shared" si="7"/>
        <v>-0.7246376811594204</v>
      </c>
      <c r="K42" s="7">
        <f t="shared" si="0"/>
        <v>0.45871559633027525</v>
      </c>
      <c r="L42" s="7">
        <f t="shared" si="10"/>
        <v>0.57983193277310929</v>
      </c>
      <c r="M42" s="7">
        <f t="shared" si="11"/>
        <v>0.20302471434665204</v>
      </c>
      <c r="N42" s="7">
        <f t="shared" si="12"/>
        <v>0.79697528565334796</v>
      </c>
      <c r="O42" s="10">
        <f t="shared" si="4"/>
        <v>-0.25569088198362322</v>
      </c>
      <c r="P42" s="10">
        <f t="shared" si="4"/>
        <v>0.21714335288023867</v>
      </c>
      <c r="Q42" s="31">
        <f t="shared" si="8"/>
        <v>1</v>
      </c>
      <c r="R42" s="9">
        <v>2</v>
      </c>
      <c r="S42" s="4">
        <v>13.8</v>
      </c>
      <c r="T42" s="3" t="s">
        <v>74</v>
      </c>
      <c r="U42" s="4">
        <v>10</v>
      </c>
      <c r="V42" s="13">
        <f t="shared" si="9"/>
        <v>10.000000000000002</v>
      </c>
    </row>
    <row r="43" spans="1:22" x14ac:dyDescent="0.25">
      <c r="A43" s="2">
        <v>44727</v>
      </c>
      <c r="B43" s="3" t="s">
        <v>51</v>
      </c>
      <c r="C43" s="3" t="s">
        <v>91</v>
      </c>
      <c r="D43" s="4">
        <v>3.01</v>
      </c>
      <c r="E43" s="5">
        <v>1</v>
      </c>
      <c r="F43" s="6">
        <v>3.5</v>
      </c>
      <c r="G43" s="3">
        <v>135</v>
      </c>
      <c r="H43" s="12">
        <f t="shared" si="6"/>
        <v>1.35</v>
      </c>
      <c r="I43" s="3">
        <v>-180</v>
      </c>
      <c r="J43" s="12">
        <f t="shared" si="7"/>
        <v>-0.55555555555555558</v>
      </c>
      <c r="K43" s="7">
        <f t="shared" si="0"/>
        <v>0.42553191489361702</v>
      </c>
      <c r="L43" s="7">
        <f t="shared" si="10"/>
        <v>0.6428571428571429</v>
      </c>
      <c r="M43" s="7">
        <f t="shared" si="11"/>
        <v>0.35500851686832069</v>
      </c>
      <c r="N43" s="7">
        <f t="shared" si="12"/>
        <v>0.64499148313167931</v>
      </c>
      <c r="O43" s="10">
        <f t="shared" si="4"/>
        <v>-7.0523398025296336E-2</v>
      </c>
      <c r="P43" s="10">
        <f t="shared" si="4"/>
        <v>2.134340274536406E-3</v>
      </c>
      <c r="Q43" s="31">
        <f t="shared" si="8"/>
        <v>0</v>
      </c>
      <c r="R43" s="9">
        <v>1</v>
      </c>
      <c r="S43" s="4">
        <v>0</v>
      </c>
      <c r="V43" s="13" t="str">
        <f t="shared" si="9"/>
        <v/>
      </c>
    </row>
    <row r="44" spans="1:22" x14ac:dyDescent="0.25">
      <c r="A44" s="2">
        <v>44727</v>
      </c>
      <c r="B44" s="3" t="s">
        <v>61</v>
      </c>
      <c r="C44" s="3" t="s">
        <v>92</v>
      </c>
      <c r="D44" s="4">
        <v>5.45</v>
      </c>
      <c r="E44" s="5">
        <v>1</v>
      </c>
      <c r="F44" s="6">
        <v>5.5</v>
      </c>
      <c r="G44" s="3">
        <v>-135</v>
      </c>
      <c r="H44" s="12">
        <f t="shared" si="6"/>
        <v>-0.7407407407407407</v>
      </c>
      <c r="I44" s="3">
        <v>100</v>
      </c>
      <c r="J44" s="12">
        <f t="shared" si="7"/>
        <v>1</v>
      </c>
      <c r="K44" s="7">
        <f t="shared" si="0"/>
        <v>0.57446808510638303</v>
      </c>
      <c r="L44" s="7">
        <f t="shared" si="10"/>
        <v>0.5</v>
      </c>
      <c r="M44" s="7">
        <f t="shared" si="11"/>
        <v>0.46249236728288801</v>
      </c>
      <c r="N44" s="7">
        <f t="shared" si="12"/>
        <v>0.53750763271711199</v>
      </c>
      <c r="O44" s="10">
        <f t="shared" si="4"/>
        <v>-0.11197571782349502</v>
      </c>
      <c r="P44" s="10">
        <f t="shared" si="4"/>
        <v>3.7507632717111994E-2</v>
      </c>
      <c r="Q44" s="31">
        <f t="shared" si="8"/>
        <v>0</v>
      </c>
      <c r="R44" s="9">
        <v>1</v>
      </c>
      <c r="S44" s="4">
        <v>0</v>
      </c>
      <c r="V44" s="13" t="str">
        <f t="shared" si="9"/>
        <v/>
      </c>
    </row>
    <row r="45" spans="1:22" x14ac:dyDescent="0.25">
      <c r="A45" s="2">
        <v>44727</v>
      </c>
      <c r="B45" s="3" t="s">
        <v>43</v>
      </c>
      <c r="C45" s="3" t="s">
        <v>93</v>
      </c>
      <c r="D45" s="4">
        <v>6.77</v>
      </c>
      <c r="E45" s="5">
        <v>1</v>
      </c>
      <c r="F45" s="6">
        <v>6.5</v>
      </c>
      <c r="G45" s="3">
        <v>-135</v>
      </c>
      <c r="H45" s="12">
        <f t="shared" si="6"/>
        <v>-0.7407407407407407</v>
      </c>
      <c r="I45" s="3">
        <v>140</v>
      </c>
      <c r="J45" s="12">
        <f t="shared" si="7"/>
        <v>1.4</v>
      </c>
      <c r="K45" s="7">
        <f t="shared" si="0"/>
        <v>0.57446808510638303</v>
      </c>
      <c r="L45" s="7">
        <f t="shared" si="10"/>
        <v>0.41666666666666669</v>
      </c>
      <c r="M45" s="7">
        <f t="shared" si="11"/>
        <v>0.51548759025892754</v>
      </c>
      <c r="N45" s="7">
        <f t="shared" si="12"/>
        <v>0.48451240974107246</v>
      </c>
      <c r="O45" s="10">
        <f t="shared" si="4"/>
        <v>-5.8980494847455489E-2</v>
      </c>
      <c r="P45" s="10">
        <f t="shared" si="4"/>
        <v>6.7845743074405773E-2</v>
      </c>
      <c r="Q45" s="31">
        <f t="shared" si="8"/>
        <v>1</v>
      </c>
      <c r="R45" s="9">
        <v>1</v>
      </c>
      <c r="S45" s="4">
        <v>5</v>
      </c>
      <c r="T45" s="3" t="s">
        <v>73</v>
      </c>
      <c r="U45" s="4">
        <v>-5</v>
      </c>
      <c r="V45" s="13">
        <f t="shared" si="9"/>
        <v>-5</v>
      </c>
    </row>
    <row r="46" spans="1:22" x14ac:dyDescent="0.25">
      <c r="A46" s="2">
        <v>44727</v>
      </c>
      <c r="B46" s="3" t="s">
        <v>41</v>
      </c>
      <c r="C46" s="3" t="s">
        <v>94</v>
      </c>
      <c r="D46" s="4">
        <v>5.0999999999999996</v>
      </c>
      <c r="E46" s="5">
        <v>1</v>
      </c>
      <c r="F46" s="6">
        <v>4.5</v>
      </c>
      <c r="G46" s="3">
        <v>127</v>
      </c>
      <c r="H46" s="12">
        <f t="shared" si="6"/>
        <v>1.27</v>
      </c>
      <c r="I46" s="3">
        <v>-120</v>
      </c>
      <c r="J46" s="12">
        <f t="shared" si="7"/>
        <v>-0.83333333333333337</v>
      </c>
      <c r="K46" s="7">
        <f t="shared" si="0"/>
        <v>0.44052863436123346</v>
      </c>
      <c r="L46" s="7">
        <f t="shared" si="10"/>
        <v>0.54545454545454541</v>
      </c>
      <c r="M46" s="7">
        <f t="shared" si="11"/>
        <v>0.5768745855814007</v>
      </c>
      <c r="N46" s="7">
        <f t="shared" si="12"/>
        <v>0.4231254144185993</v>
      </c>
      <c r="O46" s="10">
        <f t="shared" si="4"/>
        <v>0.13634595122016724</v>
      </c>
      <c r="P46" s="10">
        <f t="shared" si="4"/>
        <v>-0.12232913103594611</v>
      </c>
      <c r="Q46" s="31">
        <f t="shared" si="8"/>
        <v>2</v>
      </c>
      <c r="R46" s="9">
        <v>1</v>
      </c>
      <c r="S46" s="4">
        <v>10</v>
      </c>
      <c r="T46" s="3" t="s">
        <v>73</v>
      </c>
      <c r="U46" s="4">
        <v>-10</v>
      </c>
      <c r="V46" s="13">
        <f t="shared" si="9"/>
        <v>-10</v>
      </c>
    </row>
    <row r="47" spans="1:22" x14ac:dyDescent="0.25">
      <c r="A47" s="2">
        <v>44727</v>
      </c>
      <c r="B47" s="3" t="s">
        <v>69</v>
      </c>
      <c r="C47" s="3" t="s">
        <v>95</v>
      </c>
      <c r="D47" s="4">
        <v>4.0199999999999996</v>
      </c>
      <c r="E47" s="5">
        <v>1</v>
      </c>
      <c r="F47" s="6">
        <v>4.5</v>
      </c>
      <c r="G47" s="3">
        <v>140</v>
      </c>
      <c r="H47" s="12">
        <f t="shared" si="6"/>
        <v>1.4</v>
      </c>
      <c r="I47" s="3">
        <v>-190</v>
      </c>
      <c r="J47" s="12">
        <f t="shared" si="7"/>
        <v>-0.52631578947368418</v>
      </c>
      <c r="K47" s="7">
        <f t="shared" si="0"/>
        <v>0.41666666666666669</v>
      </c>
      <c r="L47" s="7">
        <f t="shared" si="10"/>
        <v>0.65517241379310343</v>
      </c>
      <c r="M47" s="7">
        <f t="shared" si="11"/>
        <v>0.37507033615740826</v>
      </c>
      <c r="N47" s="7">
        <f t="shared" si="12"/>
        <v>0.62492966384259174</v>
      </c>
      <c r="O47" s="10">
        <f t="shared" si="4"/>
        <v>-4.1596330509258428E-2</v>
      </c>
      <c r="P47" s="10">
        <f t="shared" si="4"/>
        <v>-3.0242749950511683E-2</v>
      </c>
      <c r="Q47" s="31">
        <f t="shared" si="8"/>
        <v>0</v>
      </c>
      <c r="R47" s="9">
        <v>1</v>
      </c>
      <c r="S47" s="4">
        <v>0</v>
      </c>
      <c r="V47" s="13" t="str">
        <f t="shared" si="9"/>
        <v/>
      </c>
    </row>
    <row r="48" spans="1:22" x14ac:dyDescent="0.25">
      <c r="A48" s="2">
        <v>44727</v>
      </c>
      <c r="B48" s="3" t="s">
        <v>19</v>
      </c>
      <c r="C48" s="3" t="s">
        <v>96</v>
      </c>
      <c r="D48" s="4">
        <v>4.37</v>
      </c>
      <c r="E48" s="5">
        <v>1</v>
      </c>
      <c r="F48" s="6">
        <v>4.5</v>
      </c>
      <c r="G48" s="3">
        <v>140</v>
      </c>
      <c r="H48" s="12">
        <f t="shared" si="6"/>
        <v>1.4</v>
      </c>
      <c r="I48" s="3">
        <v>-185</v>
      </c>
      <c r="J48" s="12">
        <f t="shared" si="7"/>
        <v>-0.54054054054054046</v>
      </c>
      <c r="K48" s="7">
        <f t="shared" si="0"/>
        <v>0.41666666666666669</v>
      </c>
      <c r="L48" s="7">
        <f t="shared" si="10"/>
        <v>0.64912280701754388</v>
      </c>
      <c r="M48" s="7">
        <f t="shared" si="11"/>
        <v>0.44305643873910494</v>
      </c>
      <c r="N48" s="7">
        <f t="shared" si="12"/>
        <v>0.55694356126089506</v>
      </c>
      <c r="O48" s="10">
        <f t="shared" si="4"/>
        <v>2.6389772072438256E-2</v>
      </c>
      <c r="P48" s="10">
        <f t="shared" si="4"/>
        <v>-9.217924575664882E-2</v>
      </c>
      <c r="Q48" s="31">
        <f t="shared" si="8"/>
        <v>0</v>
      </c>
      <c r="R48" s="9">
        <v>1</v>
      </c>
      <c r="S48" s="4">
        <v>0</v>
      </c>
      <c r="V48" s="13" t="str">
        <f t="shared" si="9"/>
        <v/>
      </c>
    </row>
    <row r="49" spans="1:22" x14ac:dyDescent="0.25">
      <c r="A49" s="2">
        <v>44727</v>
      </c>
      <c r="B49" s="3" t="s">
        <v>14</v>
      </c>
      <c r="C49" s="3" t="s">
        <v>97</v>
      </c>
      <c r="D49" s="4">
        <v>5.03</v>
      </c>
      <c r="E49" s="5">
        <v>1</v>
      </c>
      <c r="F49" s="6">
        <v>4.5</v>
      </c>
      <c r="G49" s="3">
        <v>108</v>
      </c>
      <c r="H49" s="12">
        <f t="shared" si="6"/>
        <v>1.08</v>
      </c>
      <c r="I49" s="3">
        <v>-138</v>
      </c>
      <c r="J49" s="12">
        <f t="shared" si="7"/>
        <v>-0.7246376811594204</v>
      </c>
      <c r="K49" s="7">
        <f t="shared" si="0"/>
        <v>0.48076923076923078</v>
      </c>
      <c r="L49" s="7">
        <f t="shared" si="10"/>
        <v>0.57983193277310929</v>
      </c>
      <c r="M49" s="7">
        <f t="shared" si="11"/>
        <v>0.56475485011053694</v>
      </c>
      <c r="N49" s="7">
        <f t="shared" si="12"/>
        <v>0.43524514988946306</v>
      </c>
      <c r="O49" s="10">
        <f t="shared" si="4"/>
        <v>8.3985619341306161E-2</v>
      </c>
      <c r="P49" s="10">
        <f t="shared" si="4"/>
        <v>-0.14458678288364624</v>
      </c>
      <c r="Q49" s="31">
        <f t="shared" si="8"/>
        <v>2</v>
      </c>
      <c r="R49" s="9">
        <v>2</v>
      </c>
      <c r="S49" s="4">
        <v>10</v>
      </c>
      <c r="T49" s="3" t="s">
        <v>73</v>
      </c>
      <c r="U49" s="4">
        <v>-10</v>
      </c>
      <c r="V49" s="13">
        <f t="shared" si="9"/>
        <v>-10</v>
      </c>
    </row>
    <row r="50" spans="1:22" x14ac:dyDescent="0.25">
      <c r="A50" s="2">
        <v>44727</v>
      </c>
      <c r="B50" s="3" t="s">
        <v>57</v>
      </c>
      <c r="C50" s="3" t="s">
        <v>102</v>
      </c>
      <c r="D50" s="4">
        <v>3.69</v>
      </c>
      <c r="E50" s="5">
        <v>1</v>
      </c>
      <c r="F50" s="6">
        <v>3.5</v>
      </c>
      <c r="G50" s="3">
        <v>-130</v>
      </c>
      <c r="H50" s="12">
        <f t="shared" si="6"/>
        <v>-0.76923076923076916</v>
      </c>
      <c r="I50" s="3">
        <v>-105</v>
      </c>
      <c r="J50" s="12">
        <f t="shared" si="7"/>
        <v>-0.95238095238095233</v>
      </c>
      <c r="K50" s="7">
        <f t="shared" si="0"/>
        <v>0.56521739130434778</v>
      </c>
      <c r="L50" s="7">
        <f t="shared" si="10"/>
        <v>0.51219512195121952</v>
      </c>
      <c r="M50" s="7">
        <f t="shared" si="11"/>
        <v>0.50375758655798741</v>
      </c>
      <c r="N50" s="7">
        <f t="shared" si="12"/>
        <v>0.49624241344201259</v>
      </c>
      <c r="O50" s="10">
        <f t="shared" si="4"/>
        <v>-6.1459804746360369E-2</v>
      </c>
      <c r="P50" s="10">
        <f t="shared" si="4"/>
        <v>-1.5952708509206937E-2</v>
      </c>
      <c r="Q50" s="31">
        <f t="shared" si="8"/>
        <v>0</v>
      </c>
      <c r="R50" s="9">
        <v>1</v>
      </c>
      <c r="S50" s="4">
        <v>0</v>
      </c>
      <c r="V50" s="13" t="str">
        <f t="shared" si="9"/>
        <v/>
      </c>
    </row>
    <row r="51" spans="1:22" x14ac:dyDescent="0.25">
      <c r="A51" s="2">
        <v>44727</v>
      </c>
      <c r="B51" s="3" t="s">
        <v>36</v>
      </c>
      <c r="C51" s="3" t="s">
        <v>103</v>
      </c>
      <c r="D51" s="4">
        <v>3.17</v>
      </c>
      <c r="E51" s="5">
        <v>1</v>
      </c>
      <c r="F51" s="6">
        <v>3.5</v>
      </c>
      <c r="G51" s="3">
        <v>130</v>
      </c>
      <c r="H51" s="12">
        <f t="shared" si="6"/>
        <v>1.3</v>
      </c>
      <c r="I51" s="3">
        <v>-170</v>
      </c>
      <c r="J51" s="12">
        <f t="shared" si="7"/>
        <v>-0.58823529411764708</v>
      </c>
      <c r="K51" s="7">
        <f t="shared" si="0"/>
        <v>0.43478260869565216</v>
      </c>
      <c r="L51" s="7">
        <f t="shared" si="10"/>
        <v>0.62962962962962965</v>
      </c>
      <c r="M51" s="7">
        <f t="shared" si="11"/>
        <v>0.39079582637982668</v>
      </c>
      <c r="N51" s="7">
        <f t="shared" si="12"/>
        <v>0.60920417362017332</v>
      </c>
      <c r="O51" s="10">
        <f t="shared" si="4"/>
        <v>-4.3986782315825479E-2</v>
      </c>
      <c r="P51" s="10">
        <f t="shared" si="4"/>
        <v>-2.0425456009456333E-2</v>
      </c>
      <c r="Q51" s="31">
        <f t="shared" si="8"/>
        <v>0</v>
      </c>
      <c r="R51" s="9">
        <v>1</v>
      </c>
      <c r="S51" s="4">
        <v>0</v>
      </c>
      <c r="V51" s="13" t="str">
        <f t="shared" si="9"/>
        <v/>
      </c>
    </row>
    <row r="52" spans="1:22" x14ac:dyDescent="0.25">
      <c r="A52" s="2">
        <v>44727</v>
      </c>
      <c r="B52" s="3" t="s">
        <v>53</v>
      </c>
      <c r="C52" s="3" t="s">
        <v>104</v>
      </c>
      <c r="D52" s="4">
        <v>3.39</v>
      </c>
      <c r="E52" s="5">
        <v>1</v>
      </c>
      <c r="F52" s="6">
        <v>3.5</v>
      </c>
      <c r="G52" s="3">
        <v>-110</v>
      </c>
      <c r="H52" s="12">
        <f t="shared" si="6"/>
        <v>-0.90909090909090906</v>
      </c>
      <c r="I52" s="3">
        <v>-120</v>
      </c>
      <c r="J52" s="12">
        <f t="shared" si="7"/>
        <v>-0.83333333333333337</v>
      </c>
      <c r="K52" s="7">
        <f t="shared" si="0"/>
        <v>0.52380952380952384</v>
      </c>
      <c r="L52" s="7">
        <f t="shared" si="10"/>
        <v>0.54545454545454541</v>
      </c>
      <c r="M52" s="7">
        <f t="shared" si="11"/>
        <v>0.43945549603645917</v>
      </c>
      <c r="N52" s="7">
        <f t="shared" si="12"/>
        <v>0.56054450396354083</v>
      </c>
      <c r="O52" s="10">
        <f t="shared" si="4"/>
        <v>-8.4354027773064666E-2</v>
      </c>
      <c r="P52" s="10">
        <f t="shared" si="4"/>
        <v>1.5089958508995416E-2</v>
      </c>
      <c r="Q52" s="31">
        <f t="shared" si="8"/>
        <v>0</v>
      </c>
      <c r="R52" s="9">
        <v>1</v>
      </c>
      <c r="S52" s="4">
        <v>0</v>
      </c>
      <c r="V52" s="13" t="str">
        <f t="shared" ref="V52:V83" si="13">IF(IF(T52="L",-S52,IF(T52="W",S52*IF(Q52=1,ABS(J52),ABS(H52)))),IF(T52="L",-S52,IF(T52="W",S52*IF(Q52=1,ABS(J52),ABS(H52)))),"")</f>
        <v/>
      </c>
    </row>
    <row r="53" spans="1:22" x14ac:dyDescent="0.25">
      <c r="A53" s="2">
        <v>44727</v>
      </c>
      <c r="B53" s="3" t="s">
        <v>21</v>
      </c>
      <c r="C53" s="3" t="s">
        <v>105</v>
      </c>
      <c r="D53" s="4">
        <v>3.53</v>
      </c>
      <c r="E53" s="5">
        <v>1</v>
      </c>
      <c r="F53" s="6">
        <v>3.5</v>
      </c>
      <c r="G53" s="3">
        <v>-145</v>
      </c>
      <c r="H53" s="12">
        <f t="shared" si="6"/>
        <v>-0.68965517241379315</v>
      </c>
      <c r="I53" s="3">
        <v>110</v>
      </c>
      <c r="J53" s="12">
        <f t="shared" si="7"/>
        <v>1.1000000000000001</v>
      </c>
      <c r="K53" s="7">
        <f t="shared" si="0"/>
        <v>0.59183673469387754</v>
      </c>
      <c r="L53" s="7">
        <f t="shared" si="10"/>
        <v>0.47619047619047616</v>
      </c>
      <c r="M53" s="7">
        <f t="shared" si="11"/>
        <v>0.4698268080200918</v>
      </c>
      <c r="N53" s="7">
        <f t="shared" si="12"/>
        <v>0.5301731919799082</v>
      </c>
      <c r="O53" s="10">
        <f t="shared" si="4"/>
        <v>-0.12200992667378574</v>
      </c>
      <c r="P53" s="10">
        <f t="shared" si="4"/>
        <v>5.3982715789432034E-2</v>
      </c>
      <c r="Q53" s="31">
        <f t="shared" si="8"/>
        <v>1</v>
      </c>
      <c r="R53" s="9">
        <v>1</v>
      </c>
      <c r="S53" s="4">
        <v>0</v>
      </c>
      <c r="V53" s="13" t="str">
        <f t="shared" si="13"/>
        <v/>
      </c>
    </row>
    <row r="54" spans="1:22" x14ac:dyDescent="0.25">
      <c r="A54" s="2">
        <v>44727</v>
      </c>
      <c r="B54" s="3" t="s">
        <v>71</v>
      </c>
      <c r="C54" s="3" t="s">
        <v>106</v>
      </c>
      <c r="D54" s="4">
        <v>3.53</v>
      </c>
      <c r="E54" s="5">
        <v>1</v>
      </c>
      <c r="F54" s="6">
        <v>3.5</v>
      </c>
      <c r="G54" s="3">
        <v>-120</v>
      </c>
      <c r="H54" s="12">
        <f t="shared" si="6"/>
        <v>-0.83333333333333337</v>
      </c>
      <c r="I54" s="3">
        <v>-110</v>
      </c>
      <c r="J54" s="12">
        <f t="shared" si="7"/>
        <v>-0.90909090909090906</v>
      </c>
      <c r="K54" s="7">
        <f t="shared" si="0"/>
        <v>0.54545454545454541</v>
      </c>
      <c r="L54" s="7">
        <f t="shared" si="10"/>
        <v>0.52380952380952384</v>
      </c>
      <c r="M54" s="7">
        <f t="shared" si="11"/>
        <v>0.4698268080200918</v>
      </c>
      <c r="N54" s="7">
        <f t="shared" si="12"/>
        <v>0.5301731919799082</v>
      </c>
      <c r="O54" s="10">
        <f t="shared" si="4"/>
        <v>-7.5627737434453612E-2</v>
      </c>
      <c r="P54" s="10">
        <f t="shared" si="4"/>
        <v>6.3636681703843623E-3</v>
      </c>
      <c r="Q54" s="31">
        <f t="shared" si="8"/>
        <v>0</v>
      </c>
      <c r="R54" s="9">
        <v>1</v>
      </c>
      <c r="S54" s="4">
        <v>0</v>
      </c>
      <c r="V54" s="13" t="str">
        <f t="shared" si="13"/>
        <v/>
      </c>
    </row>
    <row r="55" spans="1:22" x14ac:dyDescent="0.25">
      <c r="A55" s="2">
        <v>44727</v>
      </c>
      <c r="B55" s="3" t="s">
        <v>45</v>
      </c>
      <c r="C55" s="3" t="s">
        <v>107</v>
      </c>
      <c r="D55" s="4">
        <v>4.75</v>
      </c>
      <c r="E55" s="5">
        <v>1</v>
      </c>
      <c r="F55" s="6">
        <v>5.5</v>
      </c>
      <c r="G55" s="3">
        <v>120</v>
      </c>
      <c r="H55" s="12">
        <f t="shared" si="6"/>
        <v>1.2</v>
      </c>
      <c r="I55" s="3">
        <v>-160</v>
      </c>
      <c r="J55" s="12">
        <f t="shared" si="7"/>
        <v>-0.625</v>
      </c>
      <c r="K55" s="7">
        <f t="shared" si="0"/>
        <v>0.45454545454545453</v>
      </c>
      <c r="L55" s="7">
        <f t="shared" si="10"/>
        <v>0.61538461538461542</v>
      </c>
      <c r="M55" s="7">
        <f t="shared" si="11"/>
        <v>0.34026606656424341</v>
      </c>
      <c r="N55" s="7">
        <f t="shared" si="12"/>
        <v>0.65973393343575659</v>
      </c>
      <c r="O55" s="10">
        <f t="shared" si="4"/>
        <v>-0.11427938798121112</v>
      </c>
      <c r="P55" s="10">
        <f t="shared" si="4"/>
        <v>4.4349318051141173E-2</v>
      </c>
      <c r="Q55" s="31">
        <f t="shared" si="8"/>
        <v>0</v>
      </c>
      <c r="R55" s="9">
        <v>1</v>
      </c>
      <c r="S55" s="4">
        <v>0</v>
      </c>
      <c r="V55" s="13" t="str">
        <f t="shared" si="13"/>
        <v/>
      </c>
    </row>
    <row r="56" spans="1:22" x14ac:dyDescent="0.25">
      <c r="A56" s="2">
        <v>44728</v>
      </c>
      <c r="B56" s="3" t="s">
        <v>51</v>
      </c>
      <c r="C56" s="3" t="s">
        <v>109</v>
      </c>
      <c r="D56" s="4">
        <v>3.27</v>
      </c>
      <c r="E56" s="5">
        <v>1</v>
      </c>
      <c r="F56" s="6">
        <v>4.5</v>
      </c>
      <c r="G56" s="3">
        <v>128</v>
      </c>
      <c r="H56" s="12">
        <f t="shared" si="6"/>
        <v>1.28</v>
      </c>
      <c r="I56" s="3">
        <v>-164</v>
      </c>
      <c r="J56" s="12">
        <f t="shared" si="7"/>
        <v>-0.6097560975609756</v>
      </c>
      <c r="K56" s="7">
        <f t="shared" si="0"/>
        <v>0.43859649122807015</v>
      </c>
      <c r="L56" s="7">
        <f t="shared" si="10"/>
        <v>0.62121212121212122</v>
      </c>
      <c r="M56" s="7">
        <f t="shared" si="11"/>
        <v>0.23195972009984112</v>
      </c>
      <c r="N56" s="7">
        <f t="shared" si="12"/>
        <v>0.76804027990015888</v>
      </c>
      <c r="O56" s="10">
        <f t="shared" si="4"/>
        <v>-0.20663677112822904</v>
      </c>
      <c r="P56" s="10">
        <f t="shared" si="4"/>
        <v>0.14682815868803767</v>
      </c>
      <c r="Q56" s="31">
        <f t="shared" si="8"/>
        <v>1</v>
      </c>
      <c r="R56" s="9">
        <v>2</v>
      </c>
      <c r="S56" s="4">
        <v>16.399999999999999</v>
      </c>
      <c r="T56" s="3" t="s">
        <v>74</v>
      </c>
      <c r="U56" s="4">
        <v>10</v>
      </c>
      <c r="V56" s="13">
        <f t="shared" si="13"/>
        <v>9.9999999999999982</v>
      </c>
    </row>
    <row r="57" spans="1:22" x14ac:dyDescent="0.25">
      <c r="A57" s="2">
        <v>44728</v>
      </c>
      <c r="B57" s="3" t="s">
        <v>69</v>
      </c>
      <c r="C57" s="3" t="s">
        <v>111</v>
      </c>
      <c r="D57" s="4">
        <v>3.55</v>
      </c>
      <c r="E57" s="5">
        <v>1</v>
      </c>
      <c r="F57" s="6">
        <v>3.5</v>
      </c>
      <c r="G57" s="3">
        <v>-124</v>
      </c>
      <c r="H57" s="12">
        <f t="shared" si="6"/>
        <v>-0.80645161290322587</v>
      </c>
      <c r="I57" s="3">
        <v>-102</v>
      </c>
      <c r="J57" s="12">
        <f t="shared" si="7"/>
        <v>-0.98039215686274506</v>
      </c>
      <c r="K57" s="7">
        <f t="shared" si="0"/>
        <v>0.5535714285714286</v>
      </c>
      <c r="L57" s="7">
        <f t="shared" si="10"/>
        <v>0.50495049504950495</v>
      </c>
      <c r="M57" s="7">
        <f t="shared" si="11"/>
        <v>0.47411707680009108</v>
      </c>
      <c r="N57" s="7">
        <f t="shared" si="12"/>
        <v>0.52588292319990892</v>
      </c>
      <c r="O57" s="10">
        <f t="shared" si="4"/>
        <v>-7.9454351771337528E-2</v>
      </c>
      <c r="P57" s="10">
        <f t="shared" si="4"/>
        <v>2.093242815040397E-2</v>
      </c>
      <c r="Q57" s="31">
        <f t="shared" si="8"/>
        <v>0</v>
      </c>
      <c r="R57" s="9">
        <v>2</v>
      </c>
      <c r="S57" s="4">
        <v>0</v>
      </c>
      <c r="V57" s="13" t="str">
        <f t="shared" si="13"/>
        <v/>
      </c>
    </row>
    <row r="58" spans="1:22" x14ac:dyDescent="0.25">
      <c r="A58" s="2">
        <v>44728</v>
      </c>
      <c r="B58" s="3" t="s">
        <v>19</v>
      </c>
      <c r="C58" s="3" t="s">
        <v>110</v>
      </c>
      <c r="D58" s="4">
        <v>4.4000000000000004</v>
      </c>
      <c r="E58" s="5">
        <v>1</v>
      </c>
      <c r="F58" s="6">
        <v>4.5</v>
      </c>
      <c r="G58" s="3">
        <v>-126</v>
      </c>
      <c r="H58" s="12">
        <f t="shared" si="6"/>
        <v>-0.79365079365079361</v>
      </c>
      <c r="I58" s="3">
        <v>-102</v>
      </c>
      <c r="J58" s="12">
        <f t="shared" si="7"/>
        <v>-0.98039215686274506</v>
      </c>
      <c r="K58" s="7">
        <f t="shared" si="0"/>
        <v>0.55752212389380529</v>
      </c>
      <c r="L58" s="7">
        <f t="shared" si="10"/>
        <v>0.50495049504950495</v>
      </c>
      <c r="M58" s="7">
        <f t="shared" si="11"/>
        <v>0.44881619145568408</v>
      </c>
      <c r="N58" s="7">
        <f t="shared" si="12"/>
        <v>0.55118380854431592</v>
      </c>
      <c r="O58" s="10">
        <f t="shared" si="4"/>
        <v>-0.10870593243812121</v>
      </c>
      <c r="P58" s="10">
        <f t="shared" si="4"/>
        <v>4.6233313494810968E-2</v>
      </c>
      <c r="Q58" s="31">
        <f t="shared" si="8"/>
        <v>0</v>
      </c>
      <c r="R58" s="9">
        <v>2</v>
      </c>
      <c r="S58" s="4">
        <v>0</v>
      </c>
      <c r="V58" s="13" t="str">
        <f t="shared" si="13"/>
        <v/>
      </c>
    </row>
    <row r="59" spans="1:22" x14ac:dyDescent="0.25">
      <c r="A59" s="2">
        <v>44728</v>
      </c>
      <c r="B59" s="3" t="s">
        <v>36</v>
      </c>
      <c r="C59" s="3" t="s">
        <v>112</v>
      </c>
      <c r="D59" s="4">
        <v>5.7</v>
      </c>
      <c r="E59" s="5">
        <v>1</v>
      </c>
      <c r="F59" s="6">
        <v>5.5</v>
      </c>
      <c r="G59" s="3">
        <v>-152</v>
      </c>
      <c r="H59" s="12">
        <f t="shared" si="6"/>
        <v>-0.65789473684210531</v>
      </c>
      <c r="I59" s="3">
        <v>120</v>
      </c>
      <c r="J59" s="12">
        <f t="shared" si="7"/>
        <v>1.2</v>
      </c>
      <c r="K59" s="7">
        <f t="shared" si="0"/>
        <v>0.60317460317460314</v>
      </c>
      <c r="L59" s="7">
        <f t="shared" si="10"/>
        <v>0.45454545454545453</v>
      </c>
      <c r="M59" s="7">
        <f t="shared" si="11"/>
        <v>0.50501512787503822</v>
      </c>
      <c r="N59" s="7">
        <f t="shared" si="12"/>
        <v>0.49498487212496178</v>
      </c>
      <c r="O59" s="10">
        <f t="shared" si="4"/>
        <v>-9.8159475299564924E-2</v>
      </c>
      <c r="P59" s="10">
        <f t="shared" si="4"/>
        <v>4.0439417579507253E-2</v>
      </c>
      <c r="Q59" s="31">
        <f t="shared" si="8"/>
        <v>0</v>
      </c>
      <c r="R59" s="9">
        <v>2</v>
      </c>
      <c r="S59" s="4">
        <v>0</v>
      </c>
      <c r="V59" s="13" t="str">
        <f t="shared" si="13"/>
        <v/>
      </c>
    </row>
    <row r="60" spans="1:22" x14ac:dyDescent="0.25">
      <c r="A60" s="2">
        <v>44728</v>
      </c>
      <c r="B60" s="3" t="s">
        <v>57</v>
      </c>
      <c r="C60" s="3" t="s">
        <v>113</v>
      </c>
      <c r="D60" s="4">
        <v>3.27</v>
      </c>
      <c r="E60" s="5">
        <v>1</v>
      </c>
      <c r="F60" s="6">
        <v>3.5</v>
      </c>
      <c r="G60" s="3">
        <v>-150</v>
      </c>
      <c r="H60" s="12">
        <f t="shared" si="6"/>
        <v>-0.66666666666666663</v>
      </c>
      <c r="I60" s="3">
        <v>118</v>
      </c>
      <c r="J60" s="12">
        <f t="shared" si="7"/>
        <v>1.18</v>
      </c>
      <c r="K60" s="7">
        <f t="shared" si="0"/>
        <v>0.6</v>
      </c>
      <c r="L60" s="7">
        <f t="shared" si="10"/>
        <v>0.45871559633027525</v>
      </c>
      <c r="M60" s="7">
        <f t="shared" si="11"/>
        <v>0.41302568073362833</v>
      </c>
      <c r="N60" s="7">
        <f t="shared" si="12"/>
        <v>0.58697431926637167</v>
      </c>
      <c r="O60" s="10">
        <f t="shared" si="4"/>
        <v>-0.18697431926637165</v>
      </c>
      <c r="P60" s="10">
        <f t="shared" si="4"/>
        <v>0.12825872293609641</v>
      </c>
      <c r="Q60" s="31">
        <f t="shared" si="8"/>
        <v>1</v>
      </c>
      <c r="R60" s="9">
        <v>2</v>
      </c>
      <c r="S60" s="4">
        <v>5</v>
      </c>
      <c r="T60" s="3" t="s">
        <v>73</v>
      </c>
      <c r="U60" s="4">
        <v>-5</v>
      </c>
      <c r="V60" s="13">
        <f t="shared" si="13"/>
        <v>-5</v>
      </c>
    </row>
    <row r="61" spans="1:22" x14ac:dyDescent="0.25">
      <c r="A61" s="2">
        <v>44728</v>
      </c>
      <c r="B61" s="3" t="s">
        <v>61</v>
      </c>
      <c r="C61" s="3" t="s">
        <v>114</v>
      </c>
      <c r="D61" s="4">
        <v>6.1</v>
      </c>
      <c r="E61" s="5">
        <v>1</v>
      </c>
      <c r="F61" s="6">
        <v>6.5</v>
      </c>
      <c r="G61" s="3">
        <v>110</v>
      </c>
      <c r="H61" s="12">
        <f t="shared" si="6"/>
        <v>1.1000000000000001</v>
      </c>
      <c r="I61" s="3">
        <v>-145</v>
      </c>
      <c r="J61" s="12">
        <f t="shared" si="7"/>
        <v>-0.68965517241379315</v>
      </c>
      <c r="K61" s="7">
        <f t="shared" si="0"/>
        <v>0.47619047619047616</v>
      </c>
      <c r="L61" s="7">
        <f t="shared" si="10"/>
        <v>0.59183673469387754</v>
      </c>
      <c r="M61" s="7">
        <f t="shared" si="11"/>
        <v>0.40975510784672342</v>
      </c>
      <c r="N61" s="7">
        <f t="shared" si="12"/>
        <v>0.59024489215327658</v>
      </c>
      <c r="O61" s="10">
        <f t="shared" si="4"/>
        <v>-6.6435368343752743E-2</v>
      </c>
      <c r="P61" s="10">
        <f t="shared" si="4"/>
        <v>-1.5918425406009629E-3</v>
      </c>
      <c r="Q61" s="31">
        <f t="shared" si="8"/>
        <v>0</v>
      </c>
      <c r="R61" s="9">
        <v>1</v>
      </c>
      <c r="S61" s="4">
        <v>0</v>
      </c>
      <c r="V61" s="13" t="str">
        <f t="shared" si="13"/>
        <v/>
      </c>
    </row>
    <row r="62" spans="1:22" x14ac:dyDescent="0.25">
      <c r="A62" s="2">
        <v>44728</v>
      </c>
      <c r="B62" s="3" t="s">
        <v>21</v>
      </c>
      <c r="C62" s="3" t="s">
        <v>115</v>
      </c>
      <c r="D62" s="4">
        <v>3.91</v>
      </c>
      <c r="E62" s="5">
        <v>1</v>
      </c>
      <c r="F62" s="6">
        <v>4.5</v>
      </c>
      <c r="G62" s="3">
        <v>-120</v>
      </c>
      <c r="H62" s="12">
        <f t="shared" si="6"/>
        <v>-0.83333333333333337</v>
      </c>
      <c r="I62" s="3">
        <v>-106</v>
      </c>
      <c r="J62" s="12">
        <f t="shared" si="7"/>
        <v>-0.94339622641509424</v>
      </c>
      <c r="K62" s="7">
        <f t="shared" si="0"/>
        <v>0.54545454545454541</v>
      </c>
      <c r="L62" s="7">
        <f t="shared" si="10"/>
        <v>0.5145631067961165</v>
      </c>
      <c r="M62" s="7">
        <f t="shared" si="11"/>
        <v>0.35358605158134671</v>
      </c>
      <c r="N62" s="7">
        <f t="shared" si="12"/>
        <v>0.64641394841865329</v>
      </c>
      <c r="O62" s="10">
        <f t="shared" si="4"/>
        <v>-0.19186849387319871</v>
      </c>
      <c r="P62" s="10">
        <f t="shared" si="4"/>
        <v>0.1318508416225368</v>
      </c>
      <c r="Q62" s="31">
        <f t="shared" si="8"/>
        <v>1</v>
      </c>
      <c r="R62" s="9">
        <v>2</v>
      </c>
      <c r="S62" s="4">
        <v>10.6</v>
      </c>
      <c r="T62" s="3" t="s">
        <v>73</v>
      </c>
      <c r="U62" s="4">
        <v>-10.6</v>
      </c>
      <c r="V62" s="13">
        <f t="shared" si="13"/>
        <v>-10.6</v>
      </c>
    </row>
    <row r="63" spans="1:22" x14ac:dyDescent="0.25">
      <c r="A63" s="2">
        <v>44728</v>
      </c>
      <c r="B63" s="3" t="s">
        <v>53</v>
      </c>
      <c r="C63" s="3" t="s">
        <v>116</v>
      </c>
      <c r="D63" s="4">
        <v>3.29</v>
      </c>
      <c r="E63" s="5">
        <v>1</v>
      </c>
      <c r="F63" s="6">
        <v>2.5</v>
      </c>
      <c r="G63" s="3">
        <v>-160</v>
      </c>
      <c r="H63" s="12">
        <f t="shared" si="6"/>
        <v>-0.625</v>
      </c>
      <c r="I63" s="3">
        <v>120</v>
      </c>
      <c r="J63" s="12">
        <f t="shared" si="7"/>
        <v>1.2</v>
      </c>
      <c r="K63" s="7">
        <f t="shared" si="0"/>
        <v>0.61538461538461542</v>
      </c>
      <c r="L63" s="7">
        <f t="shared" si="10"/>
        <v>0.45454545454545453</v>
      </c>
      <c r="M63" s="7">
        <f t="shared" si="11"/>
        <v>0.63856129046544441</v>
      </c>
      <c r="N63" s="7">
        <f t="shared" si="12"/>
        <v>0.36143870953455559</v>
      </c>
      <c r="O63" s="10">
        <f t="shared" si="4"/>
        <v>2.317667508082899E-2</v>
      </c>
      <c r="P63" s="10">
        <f t="shared" si="4"/>
        <v>-9.3106745010898939E-2</v>
      </c>
      <c r="Q63" s="31">
        <f t="shared" si="8"/>
        <v>0</v>
      </c>
      <c r="R63" s="9">
        <v>1</v>
      </c>
      <c r="S63" s="4">
        <v>0</v>
      </c>
      <c r="V63" s="13" t="str">
        <f t="shared" si="13"/>
        <v/>
      </c>
    </row>
    <row r="64" spans="1:22" x14ac:dyDescent="0.25">
      <c r="A64" s="2">
        <v>44728</v>
      </c>
      <c r="B64" s="3" t="s">
        <v>23</v>
      </c>
      <c r="C64" s="3" t="s">
        <v>117</v>
      </c>
      <c r="D64" s="4">
        <v>6.42</v>
      </c>
      <c r="E64" s="5">
        <v>1</v>
      </c>
      <c r="F64" s="6">
        <v>6.5</v>
      </c>
      <c r="G64" s="3">
        <v>-130</v>
      </c>
      <c r="H64" s="12">
        <f t="shared" si="6"/>
        <v>-0.76923076923076916</v>
      </c>
      <c r="I64" s="3">
        <v>102</v>
      </c>
      <c r="J64" s="12">
        <f t="shared" si="7"/>
        <v>1.02</v>
      </c>
      <c r="K64" s="7">
        <f t="shared" si="0"/>
        <v>0.56521739130434778</v>
      </c>
      <c r="L64" s="7">
        <f t="shared" si="10"/>
        <v>0.49504950495049505</v>
      </c>
      <c r="M64" s="7">
        <f t="shared" si="11"/>
        <v>0.46084082658010284</v>
      </c>
      <c r="N64" s="7">
        <f t="shared" si="12"/>
        <v>0.53915917341989716</v>
      </c>
      <c r="O64" s="10">
        <f t="shared" si="4"/>
        <v>-0.10437656472424495</v>
      </c>
      <c r="P64" s="10">
        <f t="shared" si="4"/>
        <v>4.4109668469402119E-2</v>
      </c>
      <c r="Q64" s="31">
        <f t="shared" si="8"/>
        <v>0</v>
      </c>
      <c r="R64" s="9">
        <v>2</v>
      </c>
      <c r="S64" s="4">
        <v>0</v>
      </c>
      <c r="V64" s="13" t="str">
        <f t="shared" si="13"/>
        <v/>
      </c>
    </row>
    <row r="65" spans="1:22" x14ac:dyDescent="0.25">
      <c r="A65" s="2">
        <v>44728</v>
      </c>
      <c r="B65" s="3" t="s">
        <v>39</v>
      </c>
      <c r="C65" s="3" t="s">
        <v>118</v>
      </c>
      <c r="D65" s="4">
        <v>5.44</v>
      </c>
      <c r="E65" s="5">
        <v>1</v>
      </c>
      <c r="F65" s="6">
        <v>5.5</v>
      </c>
      <c r="G65" s="3">
        <v>-142</v>
      </c>
      <c r="H65" s="12">
        <f t="shared" si="6"/>
        <v>-0.70422535211267612</v>
      </c>
      <c r="I65" s="3">
        <v>112</v>
      </c>
      <c r="J65" s="12">
        <f t="shared" si="7"/>
        <v>1.1200000000000001</v>
      </c>
      <c r="K65" s="7">
        <f t="shared" si="0"/>
        <v>0.58677685950413228</v>
      </c>
      <c r="L65" s="7">
        <f t="shared" si="10"/>
        <v>0.47169811320754718</v>
      </c>
      <c r="M65" s="7">
        <f t="shared" si="11"/>
        <v>0.46077020359681842</v>
      </c>
      <c r="N65" s="7">
        <f t="shared" si="12"/>
        <v>0.53922979640318158</v>
      </c>
      <c r="O65" s="10">
        <f t="shared" si="4"/>
        <v>-0.12600665590731386</v>
      </c>
      <c r="P65" s="10">
        <f t="shared" si="4"/>
        <v>6.7531683195634407E-2</v>
      </c>
      <c r="Q65" s="31">
        <f t="shared" si="8"/>
        <v>1</v>
      </c>
      <c r="R65" s="9">
        <v>2</v>
      </c>
      <c r="S65" s="4">
        <v>5</v>
      </c>
      <c r="T65" s="3" t="s">
        <v>74</v>
      </c>
      <c r="U65" s="4">
        <v>5.6</v>
      </c>
      <c r="V65" s="13">
        <f t="shared" si="13"/>
        <v>5.6000000000000005</v>
      </c>
    </row>
    <row r="66" spans="1:22" x14ac:dyDescent="0.25">
      <c r="A66" s="2">
        <v>44728</v>
      </c>
      <c r="B66" s="3" t="s">
        <v>87</v>
      </c>
      <c r="C66" s="3" t="s">
        <v>119</v>
      </c>
      <c r="D66" s="4">
        <v>4.3</v>
      </c>
      <c r="E66" s="5">
        <v>1</v>
      </c>
      <c r="F66" s="6">
        <v>4.5</v>
      </c>
      <c r="G66" s="3">
        <v>-122</v>
      </c>
      <c r="H66" s="12">
        <f t="shared" si="6"/>
        <v>-0.81967213114754101</v>
      </c>
      <c r="I66" s="3">
        <v>-104</v>
      </c>
      <c r="J66" s="12">
        <f t="shared" si="7"/>
        <v>-0.96153846153846145</v>
      </c>
      <c r="K66" s="7">
        <f t="shared" ref="K66:K129" si="14">IF(G66&gt;0,100/(100+G66),G66/(-100+G66))</f>
        <v>0.5495495495495496</v>
      </c>
      <c r="L66" s="7">
        <f t="shared" ref="L66:L97" si="15">IF(I66&gt;0,100/(100+I66),I66/(-100+I66))</f>
        <v>0.50980392156862742</v>
      </c>
      <c r="M66" s="7">
        <f t="shared" ref="M66:M97" si="16">1-_xlfn.POISSON.DIST(_xlfn.CEILING.MATH(F66)-1,D66,TRUE)</f>
        <v>0.42956189260589595</v>
      </c>
      <c r="N66" s="7">
        <f t="shared" ref="N66:N97" si="17">_xlfn.POISSON.DIST(_xlfn.FLOOR.MATH(F66),D66,TRUE)</f>
        <v>0.57043810739410405</v>
      </c>
      <c r="O66" s="10">
        <f t="shared" si="4"/>
        <v>-0.11998765694365365</v>
      </c>
      <c r="P66" s="10">
        <f t="shared" si="4"/>
        <v>6.0634185825476639E-2</v>
      </c>
      <c r="Q66" s="31">
        <f t="shared" si="8"/>
        <v>1</v>
      </c>
      <c r="R66" s="9">
        <v>2</v>
      </c>
      <c r="S66" s="4">
        <v>5.2</v>
      </c>
      <c r="T66" s="3" t="s">
        <v>74</v>
      </c>
      <c r="U66" s="4">
        <v>5</v>
      </c>
      <c r="V66" s="13">
        <f t="shared" si="13"/>
        <v>5</v>
      </c>
    </row>
    <row r="67" spans="1:22" x14ac:dyDescent="0.25">
      <c r="A67" s="2">
        <v>44728</v>
      </c>
      <c r="B67" s="3" t="s">
        <v>43</v>
      </c>
      <c r="C67" s="3" t="s">
        <v>120</v>
      </c>
      <c r="D67" s="4">
        <v>5.52</v>
      </c>
      <c r="E67" s="5">
        <v>1</v>
      </c>
      <c r="F67" s="6">
        <v>5.5</v>
      </c>
      <c r="G67" s="3">
        <v>110</v>
      </c>
      <c r="H67" s="12">
        <f t="shared" ref="H67:H130" si="18">IF(G67&gt;0,G67/100,1/(G67/100))</f>
        <v>1.1000000000000001</v>
      </c>
      <c r="I67" s="3">
        <v>-145</v>
      </c>
      <c r="J67" s="12">
        <f t="shared" ref="J67:J130" si="19">IF(I67&gt;0,I67/100,1/(I67/100))</f>
        <v>-0.68965517241379315</v>
      </c>
      <c r="K67" s="7">
        <f t="shared" si="14"/>
        <v>0.47619047619047616</v>
      </c>
      <c r="L67" s="7">
        <f t="shared" si="15"/>
        <v>0.59183673469387754</v>
      </c>
      <c r="M67" s="7">
        <f t="shared" si="16"/>
        <v>0.47450617501389791</v>
      </c>
      <c r="N67" s="7">
        <f t="shared" si="17"/>
        <v>0.52549382498610209</v>
      </c>
      <c r="O67" s="10">
        <f t="shared" si="4"/>
        <v>-1.6843011765782512E-3</v>
      </c>
      <c r="P67" s="10">
        <f t="shared" si="4"/>
        <v>-6.6342909707775455E-2</v>
      </c>
      <c r="Q67" s="31">
        <f t="shared" ref="Q67:Q130" si="20">IF(P67&gt;0.05,1,IF(O67&gt;0.05,2,0))</f>
        <v>0</v>
      </c>
      <c r="R67" s="9">
        <v>1</v>
      </c>
      <c r="S67" s="4">
        <v>0</v>
      </c>
      <c r="V67" s="13" t="str">
        <f t="shared" si="13"/>
        <v/>
      </c>
    </row>
    <row r="68" spans="1:22" x14ac:dyDescent="0.25">
      <c r="A68" s="2">
        <v>44728</v>
      </c>
      <c r="B68" s="3" t="s">
        <v>41</v>
      </c>
      <c r="C68" s="3" t="s">
        <v>121</v>
      </c>
      <c r="D68" s="4">
        <v>4.76</v>
      </c>
      <c r="E68" s="5">
        <v>1</v>
      </c>
      <c r="F68" s="6">
        <v>5.5</v>
      </c>
      <c r="G68" s="3">
        <v>105</v>
      </c>
      <c r="H68" s="12">
        <f t="shared" si="18"/>
        <v>1.05</v>
      </c>
      <c r="I68" s="3">
        <v>-140</v>
      </c>
      <c r="J68" s="12">
        <f t="shared" si="19"/>
        <v>-0.7142857142857143</v>
      </c>
      <c r="K68" s="7">
        <f t="shared" si="14"/>
        <v>0.48780487804878048</v>
      </c>
      <c r="L68" s="7">
        <f t="shared" si="15"/>
        <v>0.58333333333333337</v>
      </c>
      <c r="M68" s="7">
        <f t="shared" si="16"/>
        <v>0.3420098827464837</v>
      </c>
      <c r="N68" s="7">
        <f t="shared" si="17"/>
        <v>0.6579901172535163</v>
      </c>
      <c r="O68" s="10">
        <f t="shared" si="4"/>
        <v>-0.14579499530229678</v>
      </c>
      <c r="P68" s="10">
        <f t="shared" si="4"/>
        <v>7.4656783920182934E-2</v>
      </c>
      <c r="Q68" s="31">
        <f t="shared" si="20"/>
        <v>1</v>
      </c>
      <c r="R68" s="9">
        <v>1</v>
      </c>
      <c r="S68" s="4">
        <v>10</v>
      </c>
      <c r="T68" s="3" t="s">
        <v>73</v>
      </c>
      <c r="U68" s="4">
        <v>-10</v>
      </c>
      <c r="V68" s="13">
        <f t="shared" si="13"/>
        <v>-10</v>
      </c>
    </row>
    <row r="69" spans="1:22" x14ac:dyDescent="0.25">
      <c r="A69" s="2">
        <v>44728</v>
      </c>
      <c r="B69" s="3" t="s">
        <v>63</v>
      </c>
      <c r="C69" s="3" t="s">
        <v>122</v>
      </c>
      <c r="D69" s="4">
        <v>4.26</v>
      </c>
      <c r="E69" s="5">
        <v>1</v>
      </c>
      <c r="F69" s="6">
        <v>4.5</v>
      </c>
      <c r="G69" s="3">
        <v>-105</v>
      </c>
      <c r="H69" s="12">
        <f t="shared" si="18"/>
        <v>-0.95238095238095233</v>
      </c>
      <c r="I69" s="3">
        <v>-125</v>
      </c>
      <c r="J69" s="12">
        <f t="shared" si="19"/>
        <v>-0.8</v>
      </c>
      <c r="K69" s="7">
        <f t="shared" si="14"/>
        <v>0.51219512195121952</v>
      </c>
      <c r="L69" s="7">
        <f t="shared" si="15"/>
        <v>0.55555555555555558</v>
      </c>
      <c r="M69" s="7">
        <f t="shared" si="16"/>
        <v>0.42182017643830727</v>
      </c>
      <c r="N69" s="7">
        <f t="shared" si="17"/>
        <v>0.57817982356169273</v>
      </c>
      <c r="O69" s="10">
        <f t="shared" si="4"/>
        <v>-9.0374945512912253E-2</v>
      </c>
      <c r="P69" s="10">
        <f t="shared" si="4"/>
        <v>2.2624268006137149E-2</v>
      </c>
      <c r="Q69" s="31">
        <f t="shared" si="20"/>
        <v>0</v>
      </c>
      <c r="R69" s="9">
        <v>1</v>
      </c>
      <c r="S69" s="4">
        <v>0</v>
      </c>
      <c r="V69" s="13" t="str">
        <f t="shared" si="13"/>
        <v/>
      </c>
    </row>
    <row r="70" spans="1:22" x14ac:dyDescent="0.25">
      <c r="A70" s="2">
        <v>44728</v>
      </c>
      <c r="B70" s="3" t="s">
        <v>78</v>
      </c>
      <c r="C70" s="3" t="s">
        <v>123</v>
      </c>
      <c r="D70" s="4">
        <v>3.68</v>
      </c>
      <c r="E70" s="5">
        <v>1</v>
      </c>
      <c r="F70" s="6">
        <v>3.5</v>
      </c>
      <c r="G70" s="3">
        <v>-125</v>
      </c>
      <c r="H70" s="12">
        <f t="shared" si="18"/>
        <v>-0.8</v>
      </c>
      <c r="I70" s="3">
        <v>-105</v>
      </c>
      <c r="J70" s="12">
        <f t="shared" si="19"/>
        <v>-0.95238095238095233</v>
      </c>
      <c r="K70" s="7">
        <f t="shared" si="14"/>
        <v>0.55555555555555558</v>
      </c>
      <c r="L70" s="7">
        <f t="shared" si="15"/>
        <v>0.51219512195121952</v>
      </c>
      <c r="M70" s="7">
        <f t="shared" si="16"/>
        <v>0.50166450706291654</v>
      </c>
      <c r="N70" s="7">
        <f t="shared" si="17"/>
        <v>0.49833549293708346</v>
      </c>
      <c r="O70" s="10">
        <f t="shared" si="4"/>
        <v>-5.3891048492639038E-2</v>
      </c>
      <c r="P70" s="10">
        <f t="shared" si="4"/>
        <v>-1.3859629014136066E-2</v>
      </c>
      <c r="Q70" s="31">
        <f t="shared" si="20"/>
        <v>0</v>
      </c>
      <c r="R70" s="9">
        <v>1</v>
      </c>
      <c r="S70" s="4">
        <v>0</v>
      </c>
      <c r="V70" s="13" t="str">
        <f t="shared" si="13"/>
        <v/>
      </c>
    </row>
    <row r="71" spans="1:22" x14ac:dyDescent="0.25">
      <c r="A71" s="2">
        <v>44728</v>
      </c>
      <c r="B71" s="3" t="s">
        <v>71</v>
      </c>
      <c r="C71" s="3" t="s">
        <v>124</v>
      </c>
      <c r="D71" s="4">
        <v>5.44</v>
      </c>
      <c r="E71" s="5">
        <v>1</v>
      </c>
      <c r="F71" s="6">
        <v>6.5</v>
      </c>
      <c r="G71" s="3">
        <v>-112</v>
      </c>
      <c r="H71" s="12">
        <f t="shared" si="18"/>
        <v>-0.89285714285714279</v>
      </c>
      <c r="I71" s="3">
        <v>-112</v>
      </c>
      <c r="J71" s="12">
        <f t="shared" si="19"/>
        <v>-0.89285714285714279</v>
      </c>
      <c r="K71" s="7">
        <f t="shared" si="14"/>
        <v>0.52830188679245282</v>
      </c>
      <c r="L71" s="7">
        <f t="shared" si="15"/>
        <v>0.52830188679245282</v>
      </c>
      <c r="M71" s="7">
        <f t="shared" si="16"/>
        <v>0.3045637688406504</v>
      </c>
      <c r="N71" s="7">
        <f t="shared" si="17"/>
        <v>0.6954362311593496</v>
      </c>
      <c r="O71" s="10">
        <f t="shared" si="4"/>
        <v>-0.22373811795180243</v>
      </c>
      <c r="P71" s="10">
        <f t="shared" si="4"/>
        <v>0.16713434436689678</v>
      </c>
      <c r="Q71" s="31">
        <f t="shared" si="20"/>
        <v>1</v>
      </c>
      <c r="R71" s="9">
        <v>2</v>
      </c>
      <c r="S71" s="4">
        <v>11.2</v>
      </c>
      <c r="T71" s="3" t="s">
        <v>74</v>
      </c>
      <c r="U71" s="4">
        <v>10</v>
      </c>
      <c r="V71" s="13">
        <f t="shared" si="13"/>
        <v>9.9999999999999982</v>
      </c>
    </row>
    <row r="72" spans="1:22" x14ac:dyDescent="0.25">
      <c r="A72" s="2">
        <v>44728</v>
      </c>
      <c r="B72" s="3" t="s">
        <v>67</v>
      </c>
      <c r="C72" s="3" t="s">
        <v>125</v>
      </c>
      <c r="D72" s="4">
        <v>5.26</v>
      </c>
      <c r="E72" s="5">
        <v>1</v>
      </c>
      <c r="F72" s="6">
        <v>5.5</v>
      </c>
      <c r="G72" s="3">
        <v>-135</v>
      </c>
      <c r="H72" s="12">
        <f t="shared" si="18"/>
        <v>-0.7407407407407407</v>
      </c>
      <c r="I72" s="3">
        <v>105</v>
      </c>
      <c r="J72" s="12">
        <f t="shared" si="19"/>
        <v>1.05</v>
      </c>
      <c r="K72" s="7">
        <f t="shared" si="14"/>
        <v>0.57446808510638303</v>
      </c>
      <c r="L72" s="7">
        <f t="shared" si="15"/>
        <v>0.48780487804878048</v>
      </c>
      <c r="M72" s="7">
        <f t="shared" si="16"/>
        <v>0.42956084971522746</v>
      </c>
      <c r="N72" s="7">
        <f t="shared" si="17"/>
        <v>0.57043915028477254</v>
      </c>
      <c r="O72" s="10">
        <f t="shared" si="4"/>
        <v>-0.14490723539115558</v>
      </c>
      <c r="P72" s="10">
        <f t="shared" si="4"/>
        <v>8.2634272235992068E-2</v>
      </c>
      <c r="Q72" s="31">
        <f t="shared" si="20"/>
        <v>1</v>
      </c>
      <c r="R72" s="9">
        <v>1</v>
      </c>
      <c r="S72" s="4">
        <v>25</v>
      </c>
      <c r="T72" s="3" t="s">
        <v>73</v>
      </c>
      <c r="U72" s="4">
        <v>-25</v>
      </c>
      <c r="V72" s="13">
        <f t="shared" si="13"/>
        <v>-25</v>
      </c>
    </row>
    <row r="73" spans="1:22" x14ac:dyDescent="0.25">
      <c r="A73" s="2">
        <v>44729</v>
      </c>
      <c r="B73" s="3" t="s">
        <v>39</v>
      </c>
      <c r="C73" s="3" t="s">
        <v>126</v>
      </c>
      <c r="D73" s="4">
        <v>4.3499999999999996</v>
      </c>
      <c r="E73" s="5">
        <v>1</v>
      </c>
      <c r="F73" s="6">
        <v>3.5</v>
      </c>
      <c r="G73" s="3">
        <v>-145</v>
      </c>
      <c r="H73" s="12">
        <f t="shared" si="18"/>
        <v>-0.68965517241379315</v>
      </c>
      <c r="I73" s="3">
        <v>110</v>
      </c>
      <c r="J73" s="12">
        <f t="shared" si="19"/>
        <v>1.1000000000000001</v>
      </c>
      <c r="K73" s="7">
        <f t="shared" si="14"/>
        <v>0.59183673469387754</v>
      </c>
      <c r="L73" s="7">
        <f t="shared" si="15"/>
        <v>0.47619047619047616</v>
      </c>
      <c r="M73" s="7">
        <f t="shared" si="16"/>
        <v>0.63176783040312312</v>
      </c>
      <c r="N73" s="7">
        <f t="shared" si="17"/>
        <v>0.36823216959687693</v>
      </c>
      <c r="O73" s="10">
        <f t="shared" si="4"/>
        <v>3.9931095709245579E-2</v>
      </c>
      <c r="P73" s="10">
        <f t="shared" si="4"/>
        <v>-0.10795830659359923</v>
      </c>
      <c r="Q73" s="31">
        <f t="shared" si="20"/>
        <v>0</v>
      </c>
      <c r="R73" s="9">
        <v>1</v>
      </c>
      <c r="S73" s="4">
        <v>0</v>
      </c>
      <c r="V73" s="13" t="str">
        <f t="shared" si="13"/>
        <v/>
      </c>
    </row>
    <row r="74" spans="1:22" x14ac:dyDescent="0.25">
      <c r="A74" s="2">
        <v>44729</v>
      </c>
      <c r="B74" s="3" t="s">
        <v>87</v>
      </c>
      <c r="C74" s="3" t="s">
        <v>127</v>
      </c>
      <c r="D74" s="4">
        <v>3.75</v>
      </c>
      <c r="E74" s="5">
        <v>1</v>
      </c>
      <c r="F74" s="6">
        <v>3.5</v>
      </c>
      <c r="G74" s="3">
        <v>108</v>
      </c>
      <c r="H74" s="12">
        <f t="shared" si="18"/>
        <v>1.08</v>
      </c>
      <c r="I74" s="3">
        <v>-136</v>
      </c>
      <c r="J74" s="12">
        <f t="shared" si="19"/>
        <v>-0.73529411764705876</v>
      </c>
      <c r="K74" s="7">
        <f t="shared" si="14"/>
        <v>0.48076923076923078</v>
      </c>
      <c r="L74" s="7">
        <f t="shared" si="15"/>
        <v>0.57627118644067798</v>
      </c>
      <c r="M74" s="7">
        <f t="shared" si="16"/>
        <v>0.51623261844631263</v>
      </c>
      <c r="N74" s="7">
        <f t="shared" si="17"/>
        <v>0.48376738155368737</v>
      </c>
      <c r="O74" s="10">
        <f t="shared" si="4"/>
        <v>3.5463387677081848E-2</v>
      </c>
      <c r="P74" s="10">
        <f t="shared" si="4"/>
        <v>-9.2503804886990615E-2</v>
      </c>
      <c r="Q74" s="31">
        <f t="shared" si="20"/>
        <v>0</v>
      </c>
      <c r="R74" s="9">
        <v>2</v>
      </c>
      <c r="S74" s="4">
        <v>0</v>
      </c>
      <c r="V74" s="13" t="str">
        <f t="shared" si="13"/>
        <v/>
      </c>
    </row>
    <row r="75" spans="1:22" x14ac:dyDescent="0.25">
      <c r="A75" s="2">
        <v>44729</v>
      </c>
      <c r="B75" s="3" t="s">
        <v>4</v>
      </c>
      <c r="C75" s="3" t="s">
        <v>128</v>
      </c>
      <c r="D75" s="4">
        <v>6.74</v>
      </c>
      <c r="E75" s="5">
        <v>1</v>
      </c>
      <c r="F75" s="6">
        <v>5.5</v>
      </c>
      <c r="G75" s="3">
        <v>-145</v>
      </c>
      <c r="H75" s="12">
        <f t="shared" si="18"/>
        <v>-0.68965517241379315</v>
      </c>
      <c r="I75" s="3">
        <v>110</v>
      </c>
      <c r="J75" s="12">
        <f t="shared" si="19"/>
        <v>1.1000000000000001</v>
      </c>
      <c r="K75" s="7">
        <f t="shared" si="14"/>
        <v>0.59183673469387754</v>
      </c>
      <c r="L75" s="7">
        <f t="shared" si="15"/>
        <v>0.47619047619047616</v>
      </c>
      <c r="M75" s="7">
        <f t="shared" si="16"/>
        <v>0.66486198881151704</v>
      </c>
      <c r="N75" s="7">
        <f t="shared" si="17"/>
        <v>0.33513801118848296</v>
      </c>
      <c r="O75" s="10">
        <f t="shared" si="4"/>
        <v>7.3025254117639493E-2</v>
      </c>
      <c r="P75" s="10">
        <f t="shared" si="4"/>
        <v>-0.1410524650019932</v>
      </c>
      <c r="Q75" s="31">
        <f t="shared" si="20"/>
        <v>2</v>
      </c>
      <c r="R75" s="9">
        <v>1</v>
      </c>
      <c r="S75" s="4">
        <v>14.5</v>
      </c>
      <c r="T75" s="3" t="s">
        <v>74</v>
      </c>
      <c r="U75" s="4">
        <v>10</v>
      </c>
      <c r="V75" s="13">
        <f t="shared" si="13"/>
        <v>10</v>
      </c>
    </row>
    <row r="76" spans="1:22" x14ac:dyDescent="0.25">
      <c r="A76" s="2">
        <v>44729</v>
      </c>
      <c r="B76" s="3" t="s">
        <v>57</v>
      </c>
      <c r="C76" s="3" t="s">
        <v>129</v>
      </c>
      <c r="D76" s="4">
        <v>3.94</v>
      </c>
      <c r="E76" s="5">
        <v>1</v>
      </c>
      <c r="F76" s="6">
        <v>4.5</v>
      </c>
      <c r="G76" s="3">
        <v>125</v>
      </c>
      <c r="H76" s="12">
        <f t="shared" si="18"/>
        <v>1.25</v>
      </c>
      <c r="I76" s="3">
        <v>-170</v>
      </c>
      <c r="J76" s="12">
        <f t="shared" si="19"/>
        <v>-0.58823529411764708</v>
      </c>
      <c r="K76" s="7">
        <f t="shared" si="14"/>
        <v>0.44444444444444442</v>
      </c>
      <c r="L76" s="7">
        <f t="shared" si="15"/>
        <v>0.62962962962962965</v>
      </c>
      <c r="M76" s="7">
        <f t="shared" si="16"/>
        <v>0.35944282729845856</v>
      </c>
      <c r="N76" s="7">
        <f t="shared" si="17"/>
        <v>0.64055717270154144</v>
      </c>
      <c r="O76" s="10">
        <f t="shared" si="4"/>
        <v>-8.5001617145985864E-2</v>
      </c>
      <c r="P76" s="10">
        <f t="shared" si="4"/>
        <v>1.0927543071911794E-2</v>
      </c>
      <c r="Q76" s="31">
        <f t="shared" si="20"/>
        <v>0</v>
      </c>
      <c r="R76" s="9">
        <v>1</v>
      </c>
      <c r="S76" s="4">
        <v>0</v>
      </c>
      <c r="V76" s="13" t="str">
        <f t="shared" si="13"/>
        <v/>
      </c>
    </row>
    <row r="77" spans="1:22" x14ac:dyDescent="0.25">
      <c r="A77" s="2">
        <v>44729</v>
      </c>
      <c r="B77" s="3" t="s">
        <v>43</v>
      </c>
      <c r="C77" s="3" t="s">
        <v>130</v>
      </c>
      <c r="D77" s="4">
        <v>4.62</v>
      </c>
      <c r="E77" s="5">
        <v>1</v>
      </c>
      <c r="F77" s="6">
        <v>5.5</v>
      </c>
      <c r="G77" s="3">
        <v>116</v>
      </c>
      <c r="H77" s="12">
        <f t="shared" si="18"/>
        <v>1.1599999999999999</v>
      </c>
      <c r="I77" s="3">
        <v>-148</v>
      </c>
      <c r="J77" s="12">
        <f t="shared" si="19"/>
        <v>-0.67567567567567566</v>
      </c>
      <c r="K77" s="7">
        <f t="shared" si="14"/>
        <v>0.46296296296296297</v>
      </c>
      <c r="L77" s="7">
        <f t="shared" si="15"/>
        <v>0.59677419354838712</v>
      </c>
      <c r="M77" s="7">
        <f t="shared" si="16"/>
        <v>0.31769395673461631</v>
      </c>
      <c r="N77" s="7">
        <f t="shared" si="17"/>
        <v>0.68230604326538369</v>
      </c>
      <c r="O77" s="10">
        <f t="shared" si="4"/>
        <v>-0.14526900622834665</v>
      </c>
      <c r="P77" s="10">
        <f t="shared" si="4"/>
        <v>8.5531849716996566E-2</v>
      </c>
      <c r="Q77" s="31">
        <f t="shared" si="20"/>
        <v>1</v>
      </c>
      <c r="R77" s="9">
        <v>2</v>
      </c>
      <c r="S77" s="4">
        <v>14.8</v>
      </c>
      <c r="T77" s="3" t="s">
        <v>74</v>
      </c>
      <c r="U77" s="4">
        <v>10</v>
      </c>
      <c r="V77" s="13">
        <f t="shared" si="13"/>
        <v>10</v>
      </c>
    </row>
    <row r="78" spans="1:22" x14ac:dyDescent="0.25">
      <c r="A78" s="2">
        <v>44729</v>
      </c>
      <c r="B78" s="3" t="s">
        <v>55</v>
      </c>
      <c r="C78" s="3" t="s">
        <v>131</v>
      </c>
      <c r="D78" s="4">
        <v>5.78</v>
      </c>
      <c r="E78" s="5">
        <v>1</v>
      </c>
      <c r="F78" s="6">
        <v>6.5</v>
      </c>
      <c r="G78" s="3">
        <v>-130</v>
      </c>
      <c r="H78" s="12">
        <f t="shared" si="18"/>
        <v>-0.76923076923076916</v>
      </c>
      <c r="I78" s="3">
        <v>100</v>
      </c>
      <c r="J78" s="12">
        <f t="shared" si="19"/>
        <v>1</v>
      </c>
      <c r="K78" s="7">
        <f t="shared" si="14"/>
        <v>0.56521739130434778</v>
      </c>
      <c r="L78" s="7">
        <f t="shared" si="15"/>
        <v>0.5</v>
      </c>
      <c r="M78" s="7">
        <f t="shared" si="16"/>
        <v>0.35840846609815369</v>
      </c>
      <c r="N78" s="7">
        <f t="shared" si="17"/>
        <v>0.64159153390184631</v>
      </c>
      <c r="O78" s="10">
        <f t="shared" si="4"/>
        <v>-0.20680892520619409</v>
      </c>
      <c r="P78" s="10">
        <f t="shared" si="4"/>
        <v>0.14159153390184631</v>
      </c>
      <c r="Q78" s="31">
        <f t="shared" si="20"/>
        <v>1</v>
      </c>
      <c r="R78" s="9">
        <v>1</v>
      </c>
      <c r="S78" s="4">
        <v>10</v>
      </c>
      <c r="T78" s="3" t="s">
        <v>74</v>
      </c>
      <c r="U78" s="4">
        <v>10</v>
      </c>
      <c r="V78" s="13">
        <f t="shared" si="13"/>
        <v>10</v>
      </c>
    </row>
    <row r="79" spans="1:22" x14ac:dyDescent="0.25">
      <c r="A79" s="2">
        <v>44729</v>
      </c>
      <c r="B79" s="3" t="s">
        <v>34</v>
      </c>
      <c r="C79" s="3" t="s">
        <v>132</v>
      </c>
      <c r="D79" s="4">
        <v>6.85</v>
      </c>
      <c r="E79" s="5">
        <v>1</v>
      </c>
      <c r="F79" s="6">
        <v>6.5</v>
      </c>
      <c r="G79" s="3">
        <v>-160</v>
      </c>
      <c r="H79" s="12">
        <f t="shared" si="18"/>
        <v>-0.625</v>
      </c>
      <c r="I79" s="3">
        <v>120</v>
      </c>
      <c r="J79" s="12">
        <f t="shared" si="19"/>
        <v>1.2</v>
      </c>
      <c r="K79" s="7">
        <f t="shared" si="14"/>
        <v>0.61538461538461542</v>
      </c>
      <c r="L79" s="7">
        <f t="shared" si="15"/>
        <v>0.45454545454545453</v>
      </c>
      <c r="M79" s="7">
        <f t="shared" si="16"/>
        <v>0.52770787696327259</v>
      </c>
      <c r="N79" s="7">
        <f t="shared" si="17"/>
        <v>0.47229212303672741</v>
      </c>
      <c r="O79" s="10">
        <f t="shared" si="4"/>
        <v>-8.7676738421342826E-2</v>
      </c>
      <c r="P79" s="10">
        <f t="shared" si="4"/>
        <v>1.7746668491272877E-2</v>
      </c>
      <c r="Q79" s="31">
        <f t="shared" si="20"/>
        <v>0</v>
      </c>
      <c r="R79" s="9">
        <v>1</v>
      </c>
      <c r="S79" s="4">
        <v>0</v>
      </c>
      <c r="V79" s="13" t="str">
        <f t="shared" si="13"/>
        <v/>
      </c>
    </row>
    <row r="80" spans="1:22" x14ac:dyDescent="0.25">
      <c r="A80" s="2">
        <v>44729</v>
      </c>
      <c r="B80" s="3" t="s">
        <v>14</v>
      </c>
      <c r="C80" s="3" t="s">
        <v>133</v>
      </c>
      <c r="D80" s="4">
        <v>3.49</v>
      </c>
      <c r="E80" s="5">
        <v>1</v>
      </c>
      <c r="F80" s="6">
        <v>3.5</v>
      </c>
      <c r="G80" s="3">
        <v>-115</v>
      </c>
      <c r="H80" s="12">
        <f t="shared" si="18"/>
        <v>-0.86956521739130443</v>
      </c>
      <c r="I80" s="3">
        <v>-115</v>
      </c>
      <c r="J80" s="12">
        <f t="shared" si="19"/>
        <v>-0.86956521739130443</v>
      </c>
      <c r="K80" s="7">
        <f t="shared" si="14"/>
        <v>0.53488372093023251</v>
      </c>
      <c r="L80" s="7">
        <f t="shared" si="15"/>
        <v>0.53488372093023251</v>
      </c>
      <c r="M80" s="7">
        <f t="shared" si="16"/>
        <v>0.46120794417942146</v>
      </c>
      <c r="N80" s="7">
        <f t="shared" si="17"/>
        <v>0.53879205582057854</v>
      </c>
      <c r="O80" s="10">
        <f t="shared" si="4"/>
        <v>-7.3675776750811051E-2</v>
      </c>
      <c r="P80" s="10">
        <f t="shared" si="4"/>
        <v>3.9083348903460324E-3</v>
      </c>
      <c r="Q80" s="31">
        <f t="shared" si="20"/>
        <v>0</v>
      </c>
      <c r="R80" s="9">
        <v>1</v>
      </c>
      <c r="S80" s="4">
        <v>0</v>
      </c>
      <c r="V80" s="13" t="str">
        <f t="shared" si="13"/>
        <v/>
      </c>
    </row>
    <row r="81" spans="1:22" x14ac:dyDescent="0.25">
      <c r="A81" s="2">
        <v>44729</v>
      </c>
      <c r="B81" s="3" t="s">
        <v>23</v>
      </c>
      <c r="C81" s="3" t="s">
        <v>134</v>
      </c>
      <c r="D81" s="4">
        <v>3.58</v>
      </c>
      <c r="E81" s="5">
        <v>1</v>
      </c>
      <c r="F81" s="6">
        <v>4.5</v>
      </c>
      <c r="G81" s="3">
        <v>-110</v>
      </c>
      <c r="H81" s="12">
        <f t="shared" si="18"/>
        <v>-0.90909090909090906</v>
      </c>
      <c r="I81" s="3">
        <v>-120</v>
      </c>
      <c r="J81" s="12">
        <f t="shared" si="19"/>
        <v>-0.83333333333333337</v>
      </c>
      <c r="K81" s="7">
        <f t="shared" si="14"/>
        <v>0.52380952380952384</v>
      </c>
      <c r="L81" s="7">
        <f t="shared" si="15"/>
        <v>0.54545454545454541</v>
      </c>
      <c r="M81" s="7">
        <f t="shared" si="16"/>
        <v>0.28974142859333796</v>
      </c>
      <c r="N81" s="7">
        <f t="shared" si="17"/>
        <v>0.71025857140666204</v>
      </c>
      <c r="O81" s="10">
        <f t="shared" si="4"/>
        <v>-0.23406809521618588</v>
      </c>
      <c r="P81" s="10">
        <f t="shared" si="4"/>
        <v>0.16480402595211663</v>
      </c>
      <c r="Q81" s="31">
        <f t="shared" si="20"/>
        <v>1</v>
      </c>
      <c r="R81" s="9">
        <v>1</v>
      </c>
      <c r="S81" s="4">
        <v>25</v>
      </c>
      <c r="T81" s="3" t="s">
        <v>73</v>
      </c>
      <c r="U81" s="4">
        <v>-25</v>
      </c>
      <c r="V81" s="13">
        <f t="shared" si="13"/>
        <v>-25</v>
      </c>
    </row>
    <row r="82" spans="1:22" x14ac:dyDescent="0.25">
      <c r="A82" s="2">
        <v>44729</v>
      </c>
      <c r="B82" s="3" t="s">
        <v>61</v>
      </c>
      <c r="C82" s="3" t="s">
        <v>135</v>
      </c>
      <c r="D82" s="4">
        <v>3.37</v>
      </c>
      <c r="E82" s="5">
        <v>1</v>
      </c>
      <c r="F82" s="6">
        <v>3.5</v>
      </c>
      <c r="G82" s="3">
        <v>-120</v>
      </c>
      <c r="H82" s="12">
        <f t="shared" si="18"/>
        <v>-0.83333333333333337</v>
      </c>
      <c r="I82" s="3">
        <v>-110</v>
      </c>
      <c r="J82" s="12">
        <f t="shared" si="19"/>
        <v>-0.90909090909090906</v>
      </c>
      <c r="K82" s="7">
        <f t="shared" si="14"/>
        <v>0.54545454545454541</v>
      </c>
      <c r="L82" s="7">
        <f t="shared" si="15"/>
        <v>0.52380952380952384</v>
      </c>
      <c r="M82" s="7">
        <f t="shared" si="16"/>
        <v>0.43507309933493055</v>
      </c>
      <c r="N82" s="7">
        <f t="shared" si="17"/>
        <v>0.56492690066506945</v>
      </c>
      <c r="O82" s="10">
        <f t="shared" si="4"/>
        <v>-0.11038144611961487</v>
      </c>
      <c r="P82" s="10">
        <f t="shared" si="4"/>
        <v>4.1117376855545618E-2</v>
      </c>
      <c r="Q82" s="31">
        <f t="shared" si="20"/>
        <v>0</v>
      </c>
      <c r="R82" s="9">
        <v>1</v>
      </c>
      <c r="S82" s="4">
        <v>0</v>
      </c>
      <c r="V82" s="13" t="str">
        <f t="shared" si="13"/>
        <v/>
      </c>
    </row>
    <row r="83" spans="1:22" x14ac:dyDescent="0.25">
      <c r="A83" s="2">
        <v>44729</v>
      </c>
      <c r="B83" s="3" t="s">
        <v>16</v>
      </c>
      <c r="C83" s="3" t="s">
        <v>136</v>
      </c>
      <c r="D83" s="4">
        <v>4.4000000000000004</v>
      </c>
      <c r="E83" s="5">
        <v>1</v>
      </c>
      <c r="F83" s="6">
        <v>4.5</v>
      </c>
      <c r="G83" s="3">
        <v>105</v>
      </c>
      <c r="H83" s="12">
        <f t="shared" si="18"/>
        <v>1.05</v>
      </c>
      <c r="I83" s="3">
        <v>-140</v>
      </c>
      <c r="J83" s="12">
        <f t="shared" si="19"/>
        <v>-0.7142857142857143</v>
      </c>
      <c r="K83" s="7">
        <f t="shared" si="14"/>
        <v>0.48780487804878048</v>
      </c>
      <c r="L83" s="7">
        <f t="shared" si="15"/>
        <v>0.58333333333333337</v>
      </c>
      <c r="M83" s="7">
        <f t="shared" si="16"/>
        <v>0.44881619145568408</v>
      </c>
      <c r="N83" s="7">
        <f t="shared" si="17"/>
        <v>0.55118380854431592</v>
      </c>
      <c r="O83" s="10">
        <f t="shared" si="4"/>
        <v>-3.89886865930964E-2</v>
      </c>
      <c r="P83" s="10">
        <f t="shared" si="4"/>
        <v>-3.2149524789017447E-2</v>
      </c>
      <c r="Q83" s="31">
        <f t="shared" si="20"/>
        <v>0</v>
      </c>
      <c r="R83" s="9">
        <v>1</v>
      </c>
      <c r="S83" s="4">
        <v>0</v>
      </c>
      <c r="V83" s="13" t="str">
        <f t="shared" si="13"/>
        <v/>
      </c>
    </row>
    <row r="84" spans="1:22" x14ac:dyDescent="0.25">
      <c r="A84" s="2">
        <v>44729</v>
      </c>
      <c r="B84" s="3" t="s">
        <v>19</v>
      </c>
      <c r="C84" s="3" t="s">
        <v>137</v>
      </c>
      <c r="D84" s="4">
        <v>4.26</v>
      </c>
      <c r="E84" s="5">
        <v>1</v>
      </c>
      <c r="F84" s="6">
        <v>3.5</v>
      </c>
      <c r="G84" s="3">
        <v>104</v>
      </c>
      <c r="H84" s="12">
        <f t="shared" si="18"/>
        <v>1.04</v>
      </c>
      <c r="I84" s="3">
        <v>-130</v>
      </c>
      <c r="J84" s="12">
        <f t="shared" si="19"/>
        <v>-0.76923076923076916</v>
      </c>
      <c r="K84" s="7">
        <f t="shared" si="14"/>
        <v>0.49019607843137253</v>
      </c>
      <c r="L84" s="7">
        <f t="shared" si="15"/>
        <v>0.56521739130434778</v>
      </c>
      <c r="M84" s="7">
        <f t="shared" si="16"/>
        <v>0.61561075610792093</v>
      </c>
      <c r="N84" s="7">
        <f t="shared" si="17"/>
        <v>0.38438924389207907</v>
      </c>
      <c r="O84" s="10">
        <f t="shared" si="4"/>
        <v>0.1254146776765484</v>
      </c>
      <c r="P84" s="10">
        <f t="shared" si="4"/>
        <v>-0.18082814741226871</v>
      </c>
      <c r="Q84" s="31">
        <f t="shared" si="20"/>
        <v>2</v>
      </c>
      <c r="R84" s="9">
        <v>2</v>
      </c>
      <c r="S84" s="4">
        <v>10</v>
      </c>
      <c r="T84" s="3" t="s">
        <v>74</v>
      </c>
      <c r="U84" s="4">
        <v>10.4</v>
      </c>
      <c r="V84" s="13">
        <f t="shared" ref="V84:V115" si="21">IF(IF(T84="L",-S84,IF(T84="W",S84*IF(Q84=1,ABS(J84),ABS(H84)))),IF(T84="L",-S84,IF(T84="W",S84*IF(Q84=1,ABS(J84),ABS(H84)))),"")</f>
        <v>10.4</v>
      </c>
    </row>
    <row r="85" spans="1:22" x14ac:dyDescent="0.25">
      <c r="A85" s="2">
        <v>44729</v>
      </c>
      <c r="B85" s="3" t="s">
        <v>63</v>
      </c>
      <c r="C85" s="3" t="s">
        <v>138</v>
      </c>
      <c r="D85" s="4">
        <v>5</v>
      </c>
      <c r="E85" s="5">
        <v>1</v>
      </c>
      <c r="F85" s="6">
        <v>5.5</v>
      </c>
      <c r="G85" s="3">
        <v>-144</v>
      </c>
      <c r="H85" s="12">
        <f t="shared" si="18"/>
        <v>-0.69444444444444442</v>
      </c>
      <c r="I85" s="3">
        <v>114</v>
      </c>
      <c r="J85" s="12">
        <f t="shared" si="19"/>
        <v>1.1399999999999999</v>
      </c>
      <c r="K85" s="7">
        <f t="shared" si="14"/>
        <v>0.5901639344262295</v>
      </c>
      <c r="L85" s="7">
        <f t="shared" si="15"/>
        <v>0.46728971962616822</v>
      </c>
      <c r="M85" s="7">
        <f t="shared" si="16"/>
        <v>0.38403934516693694</v>
      </c>
      <c r="N85" s="7">
        <f t="shared" si="17"/>
        <v>0.61596065483306306</v>
      </c>
      <c r="O85" s="10">
        <f t="shared" si="4"/>
        <v>-0.20612458925929256</v>
      </c>
      <c r="P85" s="10">
        <f t="shared" si="4"/>
        <v>0.14867093520689484</v>
      </c>
      <c r="Q85" s="31">
        <f t="shared" si="20"/>
        <v>1</v>
      </c>
      <c r="R85" s="9">
        <v>2</v>
      </c>
      <c r="S85" s="4">
        <v>10</v>
      </c>
      <c r="T85" s="3" t="s">
        <v>73</v>
      </c>
      <c r="U85" s="4">
        <v>-10</v>
      </c>
      <c r="V85" s="13">
        <f t="shared" si="21"/>
        <v>-10</v>
      </c>
    </row>
    <row r="86" spans="1:22" x14ac:dyDescent="0.25">
      <c r="A86" s="2">
        <v>44729</v>
      </c>
      <c r="B86" s="3" t="s">
        <v>78</v>
      </c>
      <c r="C86" s="3" t="s">
        <v>139</v>
      </c>
      <c r="D86" s="4">
        <v>5.93</v>
      </c>
      <c r="E86" s="5">
        <v>1</v>
      </c>
      <c r="F86" s="6">
        <v>6.5</v>
      </c>
      <c r="G86" s="3">
        <v>105</v>
      </c>
      <c r="H86" s="12">
        <f t="shared" si="18"/>
        <v>1.05</v>
      </c>
      <c r="I86" s="3">
        <v>-140</v>
      </c>
      <c r="J86" s="12">
        <f t="shared" si="19"/>
        <v>-0.7142857142857143</v>
      </c>
      <c r="K86" s="7">
        <f t="shared" si="14"/>
        <v>0.48780487804878048</v>
      </c>
      <c r="L86" s="7">
        <f t="shared" si="15"/>
        <v>0.58333333333333337</v>
      </c>
      <c r="M86" s="7">
        <f t="shared" si="16"/>
        <v>0.38245513689594068</v>
      </c>
      <c r="N86" s="7">
        <f t="shared" si="17"/>
        <v>0.61754486310405932</v>
      </c>
      <c r="O86" s="10">
        <f t="shared" si="4"/>
        <v>-0.10534974115283979</v>
      </c>
      <c r="P86" s="10">
        <f t="shared" si="4"/>
        <v>3.4211529770725946E-2</v>
      </c>
      <c r="Q86" s="31">
        <f t="shared" si="20"/>
        <v>0</v>
      </c>
      <c r="R86" s="9">
        <v>1</v>
      </c>
      <c r="S86" s="4">
        <v>0</v>
      </c>
      <c r="V86" s="13" t="str">
        <f t="shared" si="21"/>
        <v/>
      </c>
    </row>
    <row r="87" spans="1:22" x14ac:dyDescent="0.25">
      <c r="A87" s="2">
        <v>44729</v>
      </c>
      <c r="B87" s="3" t="s">
        <v>32</v>
      </c>
      <c r="C87" s="3" t="s">
        <v>140</v>
      </c>
      <c r="D87" s="4">
        <v>5.16</v>
      </c>
      <c r="E87" s="5">
        <v>1</v>
      </c>
      <c r="F87" s="6">
        <v>5.5</v>
      </c>
      <c r="G87" s="3">
        <v>-118</v>
      </c>
      <c r="H87" s="12">
        <f t="shared" si="18"/>
        <v>-0.84745762711864414</v>
      </c>
      <c r="I87" s="3">
        <v>-106</v>
      </c>
      <c r="J87" s="12">
        <f t="shared" si="19"/>
        <v>-0.94339622641509424</v>
      </c>
      <c r="K87" s="7">
        <f t="shared" si="14"/>
        <v>0.54128440366972475</v>
      </c>
      <c r="L87" s="7">
        <f t="shared" si="15"/>
        <v>0.5145631067961165</v>
      </c>
      <c r="M87" s="7">
        <f t="shared" si="16"/>
        <v>0.41209056104628428</v>
      </c>
      <c r="N87" s="7">
        <f t="shared" si="17"/>
        <v>0.58790943895371572</v>
      </c>
      <c r="O87" s="10">
        <f t="shared" si="4"/>
        <v>-0.12919384262344047</v>
      </c>
      <c r="P87" s="10">
        <f t="shared" si="4"/>
        <v>7.3346332157599226E-2</v>
      </c>
      <c r="Q87" s="31">
        <f t="shared" si="20"/>
        <v>1</v>
      </c>
      <c r="R87" s="9">
        <v>2</v>
      </c>
      <c r="S87" s="4">
        <v>0</v>
      </c>
      <c r="V87" s="13" t="str">
        <f t="shared" si="21"/>
        <v/>
      </c>
    </row>
    <row r="88" spans="1:22" x14ac:dyDescent="0.25">
      <c r="A88" s="2">
        <v>44729</v>
      </c>
      <c r="B88" s="3" t="s">
        <v>47</v>
      </c>
      <c r="C88" s="3" t="s">
        <v>141</v>
      </c>
      <c r="D88" s="4">
        <v>5.51</v>
      </c>
      <c r="E88" s="5">
        <v>1</v>
      </c>
      <c r="F88" s="6">
        <v>5.5</v>
      </c>
      <c r="G88" s="3">
        <v>-130</v>
      </c>
      <c r="H88" s="12">
        <f t="shared" si="18"/>
        <v>-0.76923076923076916</v>
      </c>
      <c r="I88" s="3">
        <v>100</v>
      </c>
      <c r="J88" s="12">
        <f t="shared" si="19"/>
        <v>1</v>
      </c>
      <c r="K88" s="7">
        <f t="shared" si="14"/>
        <v>0.56521739130434778</v>
      </c>
      <c r="L88" s="7">
        <f t="shared" si="15"/>
        <v>0.5</v>
      </c>
      <c r="M88" s="7">
        <f t="shared" si="16"/>
        <v>0.47279453674286676</v>
      </c>
      <c r="N88" s="7">
        <f t="shared" si="17"/>
        <v>0.52720546325713324</v>
      </c>
      <c r="O88" s="10">
        <f t="shared" si="4"/>
        <v>-9.2422854561481027E-2</v>
      </c>
      <c r="P88" s="10">
        <f t="shared" si="4"/>
        <v>2.7205463257133244E-2</v>
      </c>
      <c r="Q88" s="31">
        <f t="shared" si="20"/>
        <v>0</v>
      </c>
      <c r="R88" s="9">
        <v>1</v>
      </c>
      <c r="S88" s="4">
        <v>0</v>
      </c>
      <c r="V88" s="13" t="str">
        <f t="shared" si="21"/>
        <v/>
      </c>
    </row>
    <row r="89" spans="1:22" x14ac:dyDescent="0.25">
      <c r="A89" s="2">
        <v>44729</v>
      </c>
      <c r="B89" s="3" t="s">
        <v>36</v>
      </c>
      <c r="C89" s="3" t="s">
        <v>142</v>
      </c>
      <c r="D89" s="4">
        <v>4.78</v>
      </c>
      <c r="E89" s="5">
        <v>1</v>
      </c>
      <c r="F89" s="6">
        <v>4.5</v>
      </c>
      <c r="G89" s="3">
        <v>105</v>
      </c>
      <c r="H89" s="12">
        <f t="shared" si="18"/>
        <v>1.05</v>
      </c>
      <c r="I89" s="3">
        <v>-140</v>
      </c>
      <c r="J89" s="12">
        <f t="shared" si="19"/>
        <v>-0.7142857142857143</v>
      </c>
      <c r="K89" s="7">
        <f t="shared" si="14"/>
        <v>0.48780487804878048</v>
      </c>
      <c r="L89" s="7">
        <f t="shared" si="15"/>
        <v>0.58333333333333337</v>
      </c>
      <c r="M89" s="7">
        <f t="shared" si="16"/>
        <v>0.52009463758605856</v>
      </c>
      <c r="N89" s="7">
        <f t="shared" si="17"/>
        <v>0.47990536241394144</v>
      </c>
      <c r="O89" s="10">
        <f t="shared" si="4"/>
        <v>3.2289759537278084E-2</v>
      </c>
      <c r="P89" s="10">
        <f t="shared" si="4"/>
        <v>-0.10342797091939193</v>
      </c>
      <c r="Q89" s="31">
        <f t="shared" si="20"/>
        <v>0</v>
      </c>
      <c r="R89" s="9">
        <v>1</v>
      </c>
      <c r="S89" s="4">
        <v>0</v>
      </c>
      <c r="V89" s="13" t="str">
        <f t="shared" si="21"/>
        <v/>
      </c>
    </row>
    <row r="90" spans="1:22" x14ac:dyDescent="0.25">
      <c r="A90" s="2">
        <v>44729</v>
      </c>
      <c r="B90" s="3" t="s">
        <v>53</v>
      </c>
      <c r="C90" s="3" t="s">
        <v>143</v>
      </c>
      <c r="D90" s="4">
        <v>3.15</v>
      </c>
      <c r="E90" s="5">
        <v>1</v>
      </c>
      <c r="F90" s="6">
        <v>3.5</v>
      </c>
      <c r="G90" s="3">
        <v>115</v>
      </c>
      <c r="H90" s="12">
        <f t="shared" si="18"/>
        <v>1.1499999999999999</v>
      </c>
      <c r="I90" s="3">
        <v>-155</v>
      </c>
      <c r="J90" s="12">
        <f t="shared" si="19"/>
        <v>-0.64516129032258063</v>
      </c>
      <c r="K90" s="7">
        <f t="shared" si="14"/>
        <v>0.46511627906976744</v>
      </c>
      <c r="L90" s="7">
        <f t="shared" si="15"/>
        <v>0.60784313725490191</v>
      </c>
      <c r="M90" s="7">
        <f t="shared" si="16"/>
        <v>0.38633343894262184</v>
      </c>
      <c r="N90" s="7">
        <f t="shared" si="17"/>
        <v>0.61366656105737816</v>
      </c>
      <c r="O90" s="10">
        <f t="shared" si="4"/>
        <v>-7.8782840127145592E-2</v>
      </c>
      <c r="P90" s="10">
        <f t="shared" si="4"/>
        <v>5.8234238024762464E-3</v>
      </c>
      <c r="Q90" s="31">
        <f t="shared" si="20"/>
        <v>0</v>
      </c>
      <c r="R90" s="9">
        <v>1</v>
      </c>
      <c r="S90" s="4">
        <v>0</v>
      </c>
      <c r="V90" s="13" t="str">
        <f t="shared" si="21"/>
        <v/>
      </c>
    </row>
    <row r="91" spans="1:22" x14ac:dyDescent="0.25">
      <c r="A91" s="2">
        <v>44729</v>
      </c>
      <c r="B91" s="3" t="s">
        <v>28</v>
      </c>
      <c r="C91" s="3" t="s">
        <v>144</v>
      </c>
      <c r="D91" s="4">
        <v>3.54</v>
      </c>
      <c r="E91" s="5">
        <v>1</v>
      </c>
      <c r="F91" s="6">
        <v>3.5</v>
      </c>
      <c r="G91" s="3">
        <v>130</v>
      </c>
      <c r="H91" s="12">
        <f t="shared" si="18"/>
        <v>1.3</v>
      </c>
      <c r="I91" s="3">
        <v>-175</v>
      </c>
      <c r="J91" s="12">
        <f t="shared" si="19"/>
        <v>-0.5714285714285714</v>
      </c>
      <c r="K91" s="7">
        <f t="shared" si="14"/>
        <v>0.43478260869565216</v>
      </c>
      <c r="L91" s="7">
        <f t="shared" si="15"/>
        <v>0.63636363636363635</v>
      </c>
      <c r="M91" s="7">
        <f t="shared" si="16"/>
        <v>0.47197357851387145</v>
      </c>
      <c r="N91" s="7">
        <f t="shared" si="17"/>
        <v>0.52802642148612855</v>
      </c>
      <c r="O91" s="10">
        <f t="shared" si="4"/>
        <v>3.7190969818219288E-2</v>
      </c>
      <c r="P91" s="10">
        <f t="shared" si="4"/>
        <v>-0.1083372148775078</v>
      </c>
      <c r="Q91" s="31">
        <f t="shared" si="20"/>
        <v>0</v>
      </c>
      <c r="R91" s="9">
        <v>1</v>
      </c>
      <c r="S91" s="4">
        <v>0</v>
      </c>
      <c r="V91" s="13" t="str">
        <f t="shared" si="21"/>
        <v/>
      </c>
    </row>
    <row r="92" spans="1:22" x14ac:dyDescent="0.25">
      <c r="A92" s="2">
        <v>44729</v>
      </c>
      <c r="B92" s="3" t="s">
        <v>59</v>
      </c>
      <c r="C92" s="3" t="s">
        <v>145</v>
      </c>
      <c r="D92" s="4">
        <v>4.1500000000000004</v>
      </c>
      <c r="E92" s="5">
        <v>1</v>
      </c>
      <c r="F92" s="6">
        <v>4.5</v>
      </c>
      <c r="G92" s="3">
        <v>120</v>
      </c>
      <c r="H92" s="12">
        <f t="shared" si="18"/>
        <v>1.2</v>
      </c>
      <c r="I92" s="3">
        <v>-165</v>
      </c>
      <c r="J92" s="12">
        <f t="shared" si="19"/>
        <v>-0.60606060606060608</v>
      </c>
      <c r="K92" s="7">
        <f t="shared" si="14"/>
        <v>0.45454545454545453</v>
      </c>
      <c r="L92" s="7">
        <f t="shared" si="15"/>
        <v>0.62264150943396224</v>
      </c>
      <c r="M92" s="7">
        <f t="shared" si="16"/>
        <v>0.4004411396358285</v>
      </c>
      <c r="N92" s="7">
        <f t="shared" si="17"/>
        <v>0.5995588603641715</v>
      </c>
      <c r="O92" s="10">
        <f t="shared" si="4"/>
        <v>-5.4104314909626028E-2</v>
      </c>
      <c r="P92" s="10">
        <f t="shared" si="4"/>
        <v>-2.3082649069790739E-2</v>
      </c>
      <c r="Q92" s="31">
        <f t="shared" si="20"/>
        <v>0</v>
      </c>
      <c r="R92" s="9">
        <v>1</v>
      </c>
      <c r="S92" s="4">
        <v>0</v>
      </c>
      <c r="V92" s="13" t="str">
        <f t="shared" si="21"/>
        <v/>
      </c>
    </row>
    <row r="93" spans="1:22" x14ac:dyDescent="0.25">
      <c r="A93" s="2">
        <v>44729</v>
      </c>
      <c r="B93" s="3" t="s">
        <v>21</v>
      </c>
      <c r="C93" s="3" t="s">
        <v>146</v>
      </c>
      <c r="D93" s="4">
        <v>3.91</v>
      </c>
      <c r="E93" s="5">
        <v>1</v>
      </c>
      <c r="F93" s="6">
        <v>3.5</v>
      </c>
      <c r="G93" s="3">
        <v>-130</v>
      </c>
      <c r="H93" s="12">
        <f t="shared" si="18"/>
        <v>-0.76923076923076916</v>
      </c>
      <c r="I93" s="3">
        <v>100</v>
      </c>
      <c r="J93" s="12">
        <f t="shared" si="19"/>
        <v>1</v>
      </c>
      <c r="K93" s="7">
        <f t="shared" si="14"/>
        <v>0.56521739130434778</v>
      </c>
      <c r="L93" s="7">
        <f t="shared" si="15"/>
        <v>0.5</v>
      </c>
      <c r="M93" s="7">
        <f t="shared" si="16"/>
        <v>0.54875214255669547</v>
      </c>
      <c r="N93" s="7">
        <f t="shared" si="17"/>
        <v>0.45124785744330453</v>
      </c>
      <c r="O93" s="10">
        <f t="shared" si="4"/>
        <v>-1.6465248747652317E-2</v>
      </c>
      <c r="P93" s="10">
        <f t="shared" si="4"/>
        <v>-4.8752142556695466E-2</v>
      </c>
      <c r="Q93" s="31">
        <f t="shared" si="20"/>
        <v>0</v>
      </c>
      <c r="R93" s="9">
        <v>1</v>
      </c>
      <c r="S93" s="4">
        <v>0</v>
      </c>
      <c r="V93" s="13" t="str">
        <f t="shared" si="21"/>
        <v/>
      </c>
    </row>
    <row r="94" spans="1:22" x14ac:dyDescent="0.25">
      <c r="A94" s="2">
        <v>44729</v>
      </c>
      <c r="B94" s="3" t="s">
        <v>45</v>
      </c>
      <c r="C94" s="3" t="s">
        <v>147</v>
      </c>
      <c r="D94" s="4">
        <v>4.08</v>
      </c>
      <c r="E94" s="5">
        <v>1</v>
      </c>
      <c r="F94" s="6">
        <v>5.5</v>
      </c>
      <c r="G94" s="3">
        <v>120</v>
      </c>
      <c r="H94" s="12">
        <f t="shared" si="18"/>
        <v>1.2</v>
      </c>
      <c r="I94" s="3">
        <v>-154</v>
      </c>
      <c r="J94" s="12">
        <f t="shared" si="19"/>
        <v>-0.64935064935064934</v>
      </c>
      <c r="K94" s="7">
        <f t="shared" si="14"/>
        <v>0.45454545454545453</v>
      </c>
      <c r="L94" s="7">
        <f t="shared" si="15"/>
        <v>0.60629921259842523</v>
      </c>
      <c r="M94" s="7">
        <f t="shared" si="16"/>
        <v>0.22749477387521422</v>
      </c>
      <c r="N94" s="7">
        <f t="shared" si="17"/>
        <v>0.77250522612478578</v>
      </c>
      <c r="O94" s="10">
        <f t="shared" si="4"/>
        <v>-0.22705068067024031</v>
      </c>
      <c r="P94" s="10">
        <f t="shared" si="4"/>
        <v>0.16620601352636055</v>
      </c>
      <c r="Q94" s="31">
        <f t="shared" si="20"/>
        <v>1</v>
      </c>
      <c r="R94" s="9">
        <v>2</v>
      </c>
      <c r="S94" s="4">
        <v>15.4</v>
      </c>
      <c r="T94" s="3" t="s">
        <v>74</v>
      </c>
      <c r="U94" s="4">
        <v>10</v>
      </c>
      <c r="V94" s="13">
        <f t="shared" si="21"/>
        <v>10</v>
      </c>
    </row>
    <row r="95" spans="1:22" x14ac:dyDescent="0.25">
      <c r="A95" s="2">
        <v>44729</v>
      </c>
      <c r="B95" s="3" t="s">
        <v>71</v>
      </c>
      <c r="C95" s="3" t="s">
        <v>148</v>
      </c>
      <c r="D95" s="4">
        <v>4.28</v>
      </c>
      <c r="E95" s="5">
        <v>1</v>
      </c>
      <c r="F95" s="6">
        <v>4.5</v>
      </c>
      <c r="G95" s="3">
        <v>126</v>
      </c>
      <c r="H95" s="12">
        <f t="shared" si="18"/>
        <v>1.26</v>
      </c>
      <c r="I95" s="3">
        <v>-160</v>
      </c>
      <c r="J95" s="12">
        <f t="shared" si="19"/>
        <v>-0.625</v>
      </c>
      <c r="K95" s="7">
        <f t="shared" si="14"/>
        <v>0.44247787610619471</v>
      </c>
      <c r="L95" s="7">
        <f t="shared" si="15"/>
        <v>0.61538461538461542</v>
      </c>
      <c r="M95" s="7">
        <f t="shared" si="16"/>
        <v>0.42569356670871628</v>
      </c>
      <c r="N95" s="7">
        <f t="shared" si="17"/>
        <v>0.57430643329128372</v>
      </c>
      <c r="O95" s="10">
        <f t="shared" si="4"/>
        <v>-1.6784309397478436E-2</v>
      </c>
      <c r="P95" s="10">
        <f t="shared" si="4"/>
        <v>-4.1078182093331694E-2</v>
      </c>
      <c r="Q95" s="31">
        <f t="shared" si="20"/>
        <v>0</v>
      </c>
      <c r="R95" s="9">
        <v>2</v>
      </c>
      <c r="S95" s="4">
        <v>0</v>
      </c>
      <c r="V95" s="13" t="str">
        <f t="shared" si="21"/>
        <v/>
      </c>
    </row>
    <row r="96" spans="1:22" x14ac:dyDescent="0.25">
      <c r="A96" s="2">
        <v>44729</v>
      </c>
      <c r="B96" s="3" t="s">
        <v>67</v>
      </c>
      <c r="C96" s="3" t="s">
        <v>149</v>
      </c>
      <c r="D96" s="4">
        <v>6.6</v>
      </c>
      <c r="E96" s="5">
        <v>1</v>
      </c>
      <c r="F96" s="6">
        <v>6.5</v>
      </c>
      <c r="G96" s="3">
        <v>-152</v>
      </c>
      <c r="H96" s="12">
        <f t="shared" si="18"/>
        <v>-0.65789473684210531</v>
      </c>
      <c r="I96" s="3">
        <v>120</v>
      </c>
      <c r="J96" s="12">
        <f t="shared" si="19"/>
        <v>1.2</v>
      </c>
      <c r="K96" s="7">
        <f t="shared" si="14"/>
        <v>0.60317460317460314</v>
      </c>
      <c r="L96" s="7">
        <f t="shared" si="15"/>
        <v>0.45454545454545453</v>
      </c>
      <c r="M96" s="7">
        <f t="shared" si="16"/>
        <v>0.48916057907108579</v>
      </c>
      <c r="N96" s="7">
        <f t="shared" si="17"/>
        <v>0.51083942092891421</v>
      </c>
      <c r="O96" s="10">
        <f t="shared" si="4"/>
        <v>-0.11401402410351735</v>
      </c>
      <c r="P96" s="10">
        <f t="shared" si="4"/>
        <v>5.6293966383459682E-2</v>
      </c>
      <c r="Q96" s="31">
        <f t="shared" si="20"/>
        <v>1</v>
      </c>
      <c r="R96" s="9">
        <v>2</v>
      </c>
      <c r="S96" s="4">
        <v>5</v>
      </c>
      <c r="T96" s="3" t="s">
        <v>73</v>
      </c>
      <c r="U96" s="4">
        <v>-5</v>
      </c>
      <c r="V96" s="13">
        <f t="shared" si="21"/>
        <v>-5</v>
      </c>
    </row>
    <row r="97" spans="1:22" x14ac:dyDescent="0.25">
      <c r="A97" s="2">
        <v>44730</v>
      </c>
      <c r="B97" s="3" t="s">
        <v>57</v>
      </c>
      <c r="C97" s="3" t="s">
        <v>150</v>
      </c>
      <c r="D97" s="4">
        <v>5.1100000000000003</v>
      </c>
      <c r="E97" s="5">
        <v>1</v>
      </c>
      <c r="F97" s="6">
        <v>5.5</v>
      </c>
      <c r="G97" s="3">
        <v>125</v>
      </c>
      <c r="H97" s="12">
        <f t="shared" si="18"/>
        <v>1.25</v>
      </c>
      <c r="I97" s="3">
        <v>-165</v>
      </c>
      <c r="J97" s="12">
        <f t="shared" si="19"/>
        <v>-0.60606060606060608</v>
      </c>
      <c r="K97" s="7">
        <f t="shared" si="14"/>
        <v>0.44444444444444442</v>
      </c>
      <c r="L97" s="7">
        <f t="shared" si="15"/>
        <v>0.62264150943396224</v>
      </c>
      <c r="M97" s="7">
        <f t="shared" si="16"/>
        <v>0.40333305821641741</v>
      </c>
      <c r="N97" s="7">
        <f t="shared" si="17"/>
        <v>0.59666694178358259</v>
      </c>
      <c r="O97" s="10">
        <f t="shared" si="4"/>
        <v>-4.1111386228027014E-2</v>
      </c>
      <c r="P97" s="10">
        <f t="shared" si="4"/>
        <v>-2.5974567650379643E-2</v>
      </c>
      <c r="Q97" s="31">
        <f t="shared" si="20"/>
        <v>0</v>
      </c>
      <c r="R97" s="9">
        <v>1</v>
      </c>
      <c r="S97" s="4">
        <v>0</v>
      </c>
      <c r="V97" s="13" t="str">
        <f t="shared" si="21"/>
        <v/>
      </c>
    </row>
    <row r="98" spans="1:22" x14ac:dyDescent="0.25">
      <c r="A98" s="2">
        <v>44730</v>
      </c>
      <c r="B98" s="3" t="s">
        <v>4</v>
      </c>
      <c r="C98" s="3" t="s">
        <v>151</v>
      </c>
      <c r="D98" s="4">
        <v>6.34</v>
      </c>
      <c r="E98" s="5">
        <v>1</v>
      </c>
      <c r="F98" s="6">
        <v>5.5</v>
      </c>
      <c r="G98" s="3">
        <v>-120</v>
      </c>
      <c r="H98" s="12">
        <f t="shared" si="18"/>
        <v>-0.83333333333333337</v>
      </c>
      <c r="I98" s="3">
        <v>-110</v>
      </c>
      <c r="J98" s="12">
        <f t="shared" si="19"/>
        <v>-0.90909090909090906</v>
      </c>
      <c r="K98" s="7">
        <f t="shared" si="14"/>
        <v>0.54545454545454541</v>
      </c>
      <c r="L98" s="7">
        <f t="shared" ref="L98:L133" si="22">IF(I98&gt;0,100/(100+I98),I98/(-100+I98))</f>
        <v>0.52380952380952384</v>
      </c>
      <c r="M98" s="7">
        <f t="shared" ref="M98:M132" si="23">1-_xlfn.POISSON.DIST(_xlfn.CEILING.MATH(F98)-1,D98,TRUE)</f>
        <v>0.60727778620576545</v>
      </c>
      <c r="N98" s="7">
        <f t="shared" ref="N98:N133" si="24">_xlfn.POISSON.DIST(_xlfn.FLOOR.MATH(F98),D98,TRUE)</f>
        <v>0.39272221379423455</v>
      </c>
      <c r="O98" s="10">
        <f t="shared" si="4"/>
        <v>6.1823240751220032E-2</v>
      </c>
      <c r="P98" s="10">
        <f t="shared" si="4"/>
        <v>-0.13108731001528928</v>
      </c>
      <c r="Q98" s="31">
        <f t="shared" si="20"/>
        <v>2</v>
      </c>
      <c r="R98" s="9">
        <v>1</v>
      </c>
      <c r="S98" s="4">
        <v>6</v>
      </c>
      <c r="T98" s="3" t="s">
        <v>74</v>
      </c>
      <c r="U98" s="4">
        <v>5</v>
      </c>
      <c r="V98" s="13">
        <f t="shared" si="21"/>
        <v>5</v>
      </c>
    </row>
    <row r="99" spans="1:22" x14ac:dyDescent="0.25">
      <c r="A99" s="2">
        <v>44730</v>
      </c>
      <c r="B99" s="3" t="s">
        <v>23</v>
      </c>
      <c r="C99" s="3" t="s">
        <v>152</v>
      </c>
      <c r="D99" s="4">
        <v>4.2</v>
      </c>
      <c r="E99" s="5">
        <v>1</v>
      </c>
      <c r="F99" s="6">
        <v>4.5</v>
      </c>
      <c r="G99" s="3">
        <v>110</v>
      </c>
      <c r="H99" s="12">
        <f t="shared" si="18"/>
        <v>1.1000000000000001</v>
      </c>
      <c r="I99" s="3">
        <v>-135</v>
      </c>
      <c r="J99" s="12">
        <f t="shared" si="19"/>
        <v>-0.7407407407407407</v>
      </c>
      <c r="K99" s="7">
        <f t="shared" si="14"/>
        <v>0.47619047619047616</v>
      </c>
      <c r="L99" s="7">
        <f t="shared" si="22"/>
        <v>0.57446808510638303</v>
      </c>
      <c r="M99" s="7">
        <f t="shared" si="23"/>
        <v>0.41017297868942226</v>
      </c>
      <c r="N99" s="7">
        <f t="shared" si="24"/>
        <v>0.58982702131057774</v>
      </c>
      <c r="O99" s="10">
        <f t="shared" si="4"/>
        <v>-6.6017497501053901E-2</v>
      </c>
      <c r="P99" s="10">
        <f t="shared" si="4"/>
        <v>1.5358936204194706E-2</v>
      </c>
      <c r="Q99" s="31">
        <f t="shared" si="20"/>
        <v>0</v>
      </c>
      <c r="R99" s="9">
        <v>1</v>
      </c>
      <c r="S99" s="4">
        <v>0</v>
      </c>
      <c r="V99" s="13" t="str">
        <f t="shared" si="21"/>
        <v/>
      </c>
    </row>
    <row r="100" spans="1:22" x14ac:dyDescent="0.25">
      <c r="A100" s="2">
        <v>44730</v>
      </c>
      <c r="B100" s="3" t="s">
        <v>61</v>
      </c>
      <c r="C100" s="3" t="s">
        <v>153</v>
      </c>
      <c r="D100" s="4">
        <v>5.44</v>
      </c>
      <c r="E100" s="5">
        <v>1</v>
      </c>
      <c r="F100" s="6">
        <v>5.5</v>
      </c>
      <c r="G100" s="3">
        <v>-142</v>
      </c>
      <c r="H100" s="12">
        <f t="shared" si="18"/>
        <v>-0.70422535211267612</v>
      </c>
      <c r="I100" s="3">
        <v>112</v>
      </c>
      <c r="J100" s="12">
        <f t="shared" si="19"/>
        <v>1.1200000000000001</v>
      </c>
      <c r="K100" s="7">
        <f t="shared" si="14"/>
        <v>0.58677685950413228</v>
      </c>
      <c r="L100" s="7">
        <f t="shared" si="22"/>
        <v>0.47169811320754718</v>
      </c>
      <c r="M100" s="7">
        <f t="shared" si="23"/>
        <v>0.46077020359681842</v>
      </c>
      <c r="N100" s="7">
        <f t="shared" si="24"/>
        <v>0.53922979640318158</v>
      </c>
      <c r="O100" s="10">
        <f t="shared" si="4"/>
        <v>-0.12600665590731386</v>
      </c>
      <c r="P100" s="10">
        <f t="shared" si="4"/>
        <v>6.7531683195634407E-2</v>
      </c>
      <c r="Q100" s="31">
        <f t="shared" si="20"/>
        <v>1</v>
      </c>
      <c r="R100" s="9">
        <v>2</v>
      </c>
      <c r="S100" s="4">
        <v>5</v>
      </c>
      <c r="T100" s="3" t="s">
        <v>74</v>
      </c>
      <c r="U100" s="4">
        <v>5.6</v>
      </c>
      <c r="V100" s="13">
        <f t="shared" si="21"/>
        <v>5.6000000000000005</v>
      </c>
    </row>
    <row r="101" spans="1:22" x14ac:dyDescent="0.25">
      <c r="A101" s="2">
        <v>44730</v>
      </c>
      <c r="B101" s="3" t="s">
        <v>51</v>
      </c>
      <c r="C101" s="3" t="s">
        <v>154</v>
      </c>
      <c r="D101" s="4">
        <v>5.01</v>
      </c>
      <c r="E101" s="5">
        <v>1</v>
      </c>
      <c r="F101" s="6">
        <v>3.5</v>
      </c>
      <c r="G101" s="3">
        <v>-150</v>
      </c>
      <c r="H101" s="12">
        <f t="shared" si="18"/>
        <v>-0.66666666666666663</v>
      </c>
      <c r="I101" s="3">
        <v>110</v>
      </c>
      <c r="J101" s="12">
        <f t="shared" si="19"/>
        <v>1.1000000000000001</v>
      </c>
      <c r="K101" s="7">
        <f t="shared" si="14"/>
        <v>0.6</v>
      </c>
      <c r="L101" s="7">
        <f t="shared" si="22"/>
        <v>0.47619047619047616</v>
      </c>
      <c r="M101" s="7">
        <f t="shared" si="23"/>
        <v>0.7363750171261596</v>
      </c>
      <c r="N101" s="7">
        <f t="shared" si="24"/>
        <v>0.26362498287384045</v>
      </c>
      <c r="O101" s="10">
        <f t="shared" si="4"/>
        <v>0.13637501712615963</v>
      </c>
      <c r="P101" s="10">
        <f t="shared" si="4"/>
        <v>-0.21256549331663571</v>
      </c>
      <c r="Q101" s="31">
        <f t="shared" si="20"/>
        <v>2</v>
      </c>
      <c r="R101" s="9">
        <v>1</v>
      </c>
      <c r="S101" s="4">
        <v>25</v>
      </c>
      <c r="T101" s="3" t="s">
        <v>73</v>
      </c>
      <c r="U101" s="4">
        <v>-25</v>
      </c>
      <c r="V101" s="13">
        <f t="shared" si="21"/>
        <v>-25</v>
      </c>
    </row>
    <row r="102" spans="1:22" x14ac:dyDescent="0.25">
      <c r="A102" s="2">
        <v>44730</v>
      </c>
      <c r="B102" s="3" t="s">
        <v>65</v>
      </c>
      <c r="C102" s="3" t="s">
        <v>155</v>
      </c>
      <c r="D102" s="4">
        <v>5.97</v>
      </c>
      <c r="E102" s="5">
        <v>1</v>
      </c>
      <c r="F102" s="6">
        <v>5.5</v>
      </c>
      <c r="G102" s="3">
        <v>-105</v>
      </c>
      <c r="H102" s="12">
        <f t="shared" si="18"/>
        <v>-0.95238095238095233</v>
      </c>
      <c r="I102" s="3">
        <v>-130</v>
      </c>
      <c r="J102" s="12">
        <f t="shared" si="19"/>
        <v>-0.76923076923076916</v>
      </c>
      <c r="K102" s="7">
        <f t="shared" si="14"/>
        <v>0.51219512195121952</v>
      </c>
      <c r="L102" s="7">
        <f t="shared" si="22"/>
        <v>0.56521739130434778</v>
      </c>
      <c r="M102" s="7">
        <f t="shared" si="23"/>
        <v>0.54948969858287089</v>
      </c>
      <c r="N102" s="7">
        <f t="shared" si="24"/>
        <v>0.45051030141712911</v>
      </c>
      <c r="O102" s="10">
        <f t="shared" si="4"/>
        <v>3.7294576631651366E-2</v>
      </c>
      <c r="P102" s="10">
        <f t="shared" si="4"/>
        <v>-0.11470708988721867</v>
      </c>
      <c r="Q102" s="31">
        <f t="shared" si="20"/>
        <v>0</v>
      </c>
      <c r="R102" s="9">
        <v>1</v>
      </c>
      <c r="S102" s="4">
        <v>0</v>
      </c>
      <c r="V102" s="13" t="str">
        <f t="shared" si="21"/>
        <v/>
      </c>
    </row>
    <row r="103" spans="1:22" x14ac:dyDescent="0.25">
      <c r="A103" s="2">
        <v>44730</v>
      </c>
      <c r="B103" s="3" t="s">
        <v>34</v>
      </c>
      <c r="C103" s="3" t="s">
        <v>156</v>
      </c>
      <c r="D103" s="4">
        <v>5.52</v>
      </c>
      <c r="E103" s="5">
        <v>1</v>
      </c>
      <c r="F103" s="6">
        <v>5.5</v>
      </c>
      <c r="G103" s="3">
        <v>-110</v>
      </c>
      <c r="H103" s="12">
        <f t="shared" si="18"/>
        <v>-0.90909090909090906</v>
      </c>
      <c r="I103" s="3">
        <v>-120</v>
      </c>
      <c r="J103" s="12">
        <f t="shared" si="19"/>
        <v>-0.83333333333333337</v>
      </c>
      <c r="K103" s="7">
        <f t="shared" si="14"/>
        <v>0.52380952380952384</v>
      </c>
      <c r="L103" s="7">
        <f t="shared" si="22"/>
        <v>0.54545454545454541</v>
      </c>
      <c r="M103" s="7">
        <f t="shared" si="23"/>
        <v>0.47450617501389791</v>
      </c>
      <c r="N103" s="7">
        <f t="shared" si="24"/>
        <v>0.52549382498610209</v>
      </c>
      <c r="O103" s="10">
        <f t="shared" si="4"/>
        <v>-4.9303348795625923E-2</v>
      </c>
      <c r="P103" s="10">
        <f t="shared" si="4"/>
        <v>-1.9960720468443327E-2</v>
      </c>
      <c r="Q103" s="31">
        <f t="shared" si="20"/>
        <v>0</v>
      </c>
      <c r="R103" s="9">
        <v>1</v>
      </c>
      <c r="S103" s="4">
        <v>0</v>
      </c>
      <c r="V103" s="13" t="str">
        <f t="shared" si="21"/>
        <v/>
      </c>
    </row>
    <row r="104" spans="1:22" x14ac:dyDescent="0.25">
      <c r="A104" s="2">
        <v>44730</v>
      </c>
      <c r="B104" s="3" t="s">
        <v>14</v>
      </c>
      <c r="C104" s="3" t="s">
        <v>191</v>
      </c>
      <c r="D104" s="4">
        <v>4.1500000000000004</v>
      </c>
      <c r="E104" s="5">
        <v>1</v>
      </c>
      <c r="F104" s="6">
        <v>4.5</v>
      </c>
      <c r="G104" s="3">
        <v>-115</v>
      </c>
      <c r="H104" s="12">
        <f t="shared" si="18"/>
        <v>-0.86956521739130443</v>
      </c>
      <c r="I104" s="3">
        <v>-115</v>
      </c>
      <c r="J104" s="12">
        <f t="shared" si="19"/>
        <v>-0.86956521739130443</v>
      </c>
      <c r="K104" s="7">
        <f t="shared" si="14"/>
        <v>0.53488372093023251</v>
      </c>
      <c r="L104" s="7">
        <f t="shared" si="22"/>
        <v>0.53488372093023251</v>
      </c>
      <c r="M104" s="7">
        <f t="shared" si="23"/>
        <v>0.4004411396358285</v>
      </c>
      <c r="N104" s="7">
        <f t="shared" si="24"/>
        <v>0.5995588603641715</v>
      </c>
      <c r="O104" s="10">
        <f t="shared" si="4"/>
        <v>-0.13444258129440401</v>
      </c>
      <c r="P104" s="10">
        <f t="shared" si="4"/>
        <v>6.4675139433938988E-2</v>
      </c>
      <c r="Q104" s="31">
        <f t="shared" si="20"/>
        <v>1</v>
      </c>
      <c r="R104" s="9">
        <v>1</v>
      </c>
      <c r="S104" s="4">
        <v>11.5</v>
      </c>
      <c r="T104" s="3" t="s">
        <v>73</v>
      </c>
      <c r="U104" s="4">
        <v>-11.5</v>
      </c>
      <c r="V104" s="13">
        <f t="shared" si="21"/>
        <v>-11.5</v>
      </c>
    </row>
    <row r="105" spans="1:22" x14ac:dyDescent="0.25">
      <c r="A105" s="2">
        <v>44730</v>
      </c>
      <c r="B105" s="3" t="s">
        <v>30</v>
      </c>
      <c r="C105" s="3" t="s">
        <v>157</v>
      </c>
      <c r="D105" s="4">
        <v>4.45</v>
      </c>
      <c r="E105" s="5">
        <v>1</v>
      </c>
      <c r="F105" s="6">
        <v>3.5</v>
      </c>
      <c r="G105" s="3">
        <v>-160</v>
      </c>
      <c r="H105" s="12">
        <f t="shared" si="18"/>
        <v>-0.625</v>
      </c>
      <c r="I105" s="3">
        <v>126</v>
      </c>
      <c r="J105" s="12">
        <f t="shared" si="19"/>
        <v>1.26</v>
      </c>
      <c r="K105" s="7">
        <f t="shared" si="14"/>
        <v>0.61538461538461542</v>
      </c>
      <c r="L105" s="7">
        <f t="shared" si="22"/>
        <v>0.44247787610619471</v>
      </c>
      <c r="M105" s="7">
        <f t="shared" si="23"/>
        <v>0.64919798882586899</v>
      </c>
      <c r="N105" s="7">
        <f t="shared" si="24"/>
        <v>0.35080201117413107</v>
      </c>
      <c r="O105" s="10">
        <f t="shared" si="4"/>
        <v>3.3813373441253569E-2</v>
      </c>
      <c r="P105" s="10">
        <f t="shared" si="4"/>
        <v>-9.1675864932063644E-2</v>
      </c>
      <c r="Q105" s="31">
        <f t="shared" si="20"/>
        <v>0</v>
      </c>
      <c r="R105" s="9">
        <v>2</v>
      </c>
      <c r="S105" s="4">
        <v>0</v>
      </c>
      <c r="V105" s="13" t="str">
        <f t="shared" si="21"/>
        <v/>
      </c>
    </row>
    <row r="106" spans="1:22" x14ac:dyDescent="0.25">
      <c r="A106" s="2">
        <v>44730</v>
      </c>
      <c r="B106" s="3" t="s">
        <v>69</v>
      </c>
      <c r="C106" s="3" t="s">
        <v>158</v>
      </c>
      <c r="D106" s="4">
        <v>4</v>
      </c>
      <c r="E106" s="5">
        <v>1</v>
      </c>
      <c r="F106" s="6">
        <v>3.5</v>
      </c>
      <c r="G106" s="3">
        <v>-142</v>
      </c>
      <c r="H106" s="12">
        <f t="shared" si="18"/>
        <v>-0.70422535211267612</v>
      </c>
      <c r="I106" s="3">
        <v>112</v>
      </c>
      <c r="J106" s="12">
        <f t="shared" si="19"/>
        <v>1.1200000000000001</v>
      </c>
      <c r="K106" s="7">
        <f t="shared" si="14"/>
        <v>0.58677685950413228</v>
      </c>
      <c r="L106" s="7">
        <f t="shared" si="22"/>
        <v>0.47169811320754718</v>
      </c>
      <c r="M106" s="7">
        <f t="shared" si="23"/>
        <v>0.56652987963329104</v>
      </c>
      <c r="N106" s="7">
        <f t="shared" si="24"/>
        <v>0.43347012036670896</v>
      </c>
      <c r="O106" s="10">
        <f t="shared" si="4"/>
        <v>-2.0246979870841231E-2</v>
      </c>
      <c r="P106" s="10">
        <f t="shared" si="4"/>
        <v>-3.8227992840838221E-2</v>
      </c>
      <c r="Q106" s="31">
        <f t="shared" si="20"/>
        <v>0</v>
      </c>
      <c r="R106" s="9">
        <v>2</v>
      </c>
      <c r="S106" s="4">
        <v>0</v>
      </c>
      <c r="V106" s="13" t="str">
        <f t="shared" si="21"/>
        <v/>
      </c>
    </row>
    <row r="107" spans="1:22" x14ac:dyDescent="0.25">
      <c r="A107" s="2">
        <v>44730</v>
      </c>
      <c r="B107" s="3" t="s">
        <v>49</v>
      </c>
      <c r="C107" s="3" t="s">
        <v>159</v>
      </c>
      <c r="D107" s="4">
        <v>4</v>
      </c>
      <c r="E107" s="5">
        <v>1</v>
      </c>
      <c r="F107" s="6">
        <v>4.5</v>
      </c>
      <c r="G107" s="3">
        <v>125</v>
      </c>
      <c r="H107" s="12">
        <f t="shared" si="18"/>
        <v>1.25</v>
      </c>
      <c r="I107" s="3">
        <v>-165</v>
      </c>
      <c r="J107" s="12">
        <f t="shared" si="19"/>
        <v>-0.60606060606060608</v>
      </c>
      <c r="K107" s="7">
        <f t="shared" si="14"/>
        <v>0.44444444444444442</v>
      </c>
      <c r="L107" s="7">
        <f t="shared" si="22"/>
        <v>0.62264150943396224</v>
      </c>
      <c r="M107" s="7">
        <f t="shared" si="23"/>
        <v>0.37116306482012651</v>
      </c>
      <c r="N107" s="7">
        <f t="shared" si="24"/>
        <v>0.62883693517987349</v>
      </c>
      <c r="O107" s="10">
        <f t="shared" si="4"/>
        <v>-7.3281379624317911E-2</v>
      </c>
      <c r="P107" s="10">
        <f t="shared" si="4"/>
        <v>6.1954257459112538E-3</v>
      </c>
      <c r="Q107" s="31">
        <f t="shared" si="20"/>
        <v>0</v>
      </c>
      <c r="R107" s="9">
        <v>1</v>
      </c>
      <c r="S107" s="4">
        <v>0</v>
      </c>
      <c r="V107" s="13" t="str">
        <f t="shared" si="21"/>
        <v/>
      </c>
    </row>
    <row r="108" spans="1:22" x14ac:dyDescent="0.25">
      <c r="A108" s="2">
        <v>44730</v>
      </c>
      <c r="B108" s="3" t="s">
        <v>41</v>
      </c>
      <c r="C108" s="3" t="s">
        <v>160</v>
      </c>
      <c r="D108" s="4">
        <v>4.71</v>
      </c>
      <c r="E108" s="5">
        <v>1</v>
      </c>
      <c r="F108" s="6">
        <v>4.5</v>
      </c>
      <c r="G108" s="3">
        <v>-120</v>
      </c>
      <c r="H108" s="12">
        <f t="shared" si="18"/>
        <v>-0.83333333333333337</v>
      </c>
      <c r="I108" s="3">
        <v>-110</v>
      </c>
      <c r="J108" s="12">
        <f t="shared" si="19"/>
        <v>-0.90909090909090906</v>
      </c>
      <c r="K108" s="7">
        <f t="shared" si="14"/>
        <v>0.54545454545454541</v>
      </c>
      <c r="L108" s="7">
        <f t="shared" si="22"/>
        <v>0.52380952380952384</v>
      </c>
      <c r="M108" s="7">
        <f t="shared" si="23"/>
        <v>0.50723908404647167</v>
      </c>
      <c r="N108" s="7">
        <f t="shared" si="24"/>
        <v>0.49276091595352833</v>
      </c>
      <c r="O108" s="10">
        <f t="shared" si="4"/>
        <v>-3.8215461408073748E-2</v>
      </c>
      <c r="P108" s="10">
        <f t="shared" si="4"/>
        <v>-3.1048607855995503E-2</v>
      </c>
      <c r="Q108" s="31">
        <f t="shared" si="20"/>
        <v>0</v>
      </c>
      <c r="R108" s="9">
        <v>1</v>
      </c>
      <c r="S108" s="4">
        <v>0</v>
      </c>
      <c r="V108" s="13" t="str">
        <f t="shared" si="21"/>
        <v/>
      </c>
    </row>
    <row r="109" spans="1:22" x14ac:dyDescent="0.25">
      <c r="A109" s="2">
        <v>44730</v>
      </c>
      <c r="B109" s="3" t="s">
        <v>32</v>
      </c>
      <c r="C109" s="3" t="s">
        <v>161</v>
      </c>
      <c r="D109" s="4">
        <v>3.56</v>
      </c>
      <c r="E109" s="5">
        <v>1</v>
      </c>
      <c r="F109" s="6">
        <v>3.5</v>
      </c>
      <c r="G109" s="3">
        <v>115</v>
      </c>
      <c r="H109" s="12">
        <f t="shared" si="18"/>
        <v>1.1499999999999999</v>
      </c>
      <c r="I109" s="3">
        <v>-150</v>
      </c>
      <c r="J109" s="12">
        <f t="shared" si="19"/>
        <v>-0.66666666666666663</v>
      </c>
      <c r="K109" s="7">
        <f t="shared" si="14"/>
        <v>0.46511627906976744</v>
      </c>
      <c r="L109" s="7">
        <f t="shared" si="22"/>
        <v>0.6</v>
      </c>
      <c r="M109" s="7">
        <f t="shared" si="23"/>
        <v>0.47625725677517883</v>
      </c>
      <c r="N109" s="7">
        <f t="shared" si="24"/>
        <v>0.52374274322482117</v>
      </c>
      <c r="O109" s="10">
        <f t="shared" si="4"/>
        <v>1.1140977705411392E-2</v>
      </c>
      <c r="P109" s="10">
        <f t="shared" si="4"/>
        <v>-7.6257256775178806E-2</v>
      </c>
      <c r="Q109" s="31">
        <f t="shared" si="20"/>
        <v>0</v>
      </c>
      <c r="R109" s="9">
        <v>1</v>
      </c>
      <c r="S109" s="4">
        <v>0</v>
      </c>
      <c r="V109" s="13" t="str">
        <f t="shared" si="21"/>
        <v/>
      </c>
    </row>
    <row r="110" spans="1:22" x14ac:dyDescent="0.25">
      <c r="A110" s="2">
        <v>44730</v>
      </c>
      <c r="B110" s="3" t="s">
        <v>47</v>
      </c>
      <c r="C110" s="3" t="s">
        <v>162</v>
      </c>
      <c r="D110" s="4">
        <v>6.77</v>
      </c>
      <c r="E110" s="5">
        <v>1</v>
      </c>
      <c r="F110" s="6">
        <v>6.5</v>
      </c>
      <c r="G110" s="3">
        <v>-136</v>
      </c>
      <c r="H110" s="12">
        <f t="shared" si="18"/>
        <v>-0.73529411764705876</v>
      </c>
      <c r="I110" s="3">
        <v>100</v>
      </c>
      <c r="J110" s="12">
        <f t="shared" si="19"/>
        <v>1</v>
      </c>
      <c r="K110" s="7">
        <f t="shared" si="14"/>
        <v>0.57627118644067798</v>
      </c>
      <c r="L110" s="7">
        <f t="shared" si="22"/>
        <v>0.5</v>
      </c>
      <c r="M110" s="7">
        <f t="shared" si="23"/>
        <v>0.51548759025892754</v>
      </c>
      <c r="N110" s="7">
        <f t="shared" si="24"/>
        <v>0.48451240974107246</v>
      </c>
      <c r="O110" s="10">
        <f t="shared" si="4"/>
        <v>-6.0783596181750443E-2</v>
      </c>
      <c r="P110" s="10">
        <f t="shared" si="4"/>
        <v>-1.5487590258927542E-2</v>
      </c>
      <c r="Q110" s="31">
        <f t="shared" si="20"/>
        <v>0</v>
      </c>
      <c r="R110" s="9">
        <v>1</v>
      </c>
      <c r="S110" s="4">
        <v>0</v>
      </c>
      <c r="V110" s="13" t="str">
        <f t="shared" si="21"/>
        <v/>
      </c>
    </row>
    <row r="111" spans="1:22" x14ac:dyDescent="0.25">
      <c r="A111" s="2">
        <v>44730</v>
      </c>
      <c r="B111" s="3" t="s">
        <v>63</v>
      </c>
      <c r="C111" s="3" t="s">
        <v>163</v>
      </c>
      <c r="D111" s="4">
        <v>4.5999999999999996</v>
      </c>
      <c r="E111" s="5">
        <v>1</v>
      </c>
      <c r="F111" s="6">
        <v>4.5</v>
      </c>
      <c r="G111" s="3">
        <v>105</v>
      </c>
      <c r="H111" s="12">
        <f t="shared" si="18"/>
        <v>1.05</v>
      </c>
      <c r="I111" s="3">
        <v>-140</v>
      </c>
      <c r="J111" s="12">
        <f t="shared" si="19"/>
        <v>-0.7142857142857143</v>
      </c>
      <c r="K111" s="7">
        <f t="shared" si="14"/>
        <v>0.48780487804878048</v>
      </c>
      <c r="L111" s="7">
        <f t="shared" si="22"/>
        <v>0.58333333333333337</v>
      </c>
      <c r="M111" s="7">
        <f t="shared" si="23"/>
        <v>0.48676599920428565</v>
      </c>
      <c r="N111" s="7">
        <f t="shared" si="24"/>
        <v>0.51323400079571435</v>
      </c>
      <c r="O111" s="10">
        <f t="shared" si="4"/>
        <v>-1.0388788444948283E-3</v>
      </c>
      <c r="P111" s="10">
        <f t="shared" si="4"/>
        <v>-7.0099332537619019E-2</v>
      </c>
      <c r="Q111" s="31">
        <f t="shared" si="20"/>
        <v>0</v>
      </c>
      <c r="R111" s="9">
        <v>1</v>
      </c>
      <c r="S111" s="4">
        <v>0</v>
      </c>
      <c r="V111" s="13" t="str">
        <f t="shared" si="21"/>
        <v/>
      </c>
    </row>
    <row r="112" spans="1:22" x14ac:dyDescent="0.25">
      <c r="A112" s="2">
        <v>44730</v>
      </c>
      <c r="B112" s="3" t="s">
        <v>78</v>
      </c>
      <c r="C112" s="3" t="s">
        <v>164</v>
      </c>
      <c r="D112" s="4">
        <v>4.88</v>
      </c>
      <c r="E112" s="5">
        <v>1</v>
      </c>
      <c r="F112" s="6">
        <v>4.5</v>
      </c>
      <c r="G112" s="3">
        <v>-125</v>
      </c>
      <c r="H112" s="12">
        <f t="shared" si="18"/>
        <v>-0.8</v>
      </c>
      <c r="I112" s="3">
        <v>-105</v>
      </c>
      <c r="J112" s="12">
        <f t="shared" si="19"/>
        <v>-0.95238095238095233</v>
      </c>
      <c r="K112" s="7">
        <f t="shared" si="14"/>
        <v>0.55555555555555558</v>
      </c>
      <c r="L112" s="7">
        <f t="shared" si="22"/>
        <v>0.51219512195121952</v>
      </c>
      <c r="M112" s="7">
        <f t="shared" si="23"/>
        <v>0.53820425389084792</v>
      </c>
      <c r="N112" s="7">
        <f t="shared" si="24"/>
        <v>0.46179574610915208</v>
      </c>
      <c r="O112" s="10">
        <f t="shared" si="4"/>
        <v>-1.7351301664707663E-2</v>
      </c>
      <c r="P112" s="10">
        <f t="shared" si="4"/>
        <v>-5.039937584206744E-2</v>
      </c>
      <c r="Q112" s="31">
        <f t="shared" si="20"/>
        <v>0</v>
      </c>
      <c r="R112" s="9">
        <v>1</v>
      </c>
      <c r="S112" s="4">
        <v>0</v>
      </c>
      <c r="V112" s="13" t="str">
        <f t="shared" si="21"/>
        <v/>
      </c>
    </row>
    <row r="113" spans="1:22" x14ac:dyDescent="0.25">
      <c r="A113" s="2">
        <v>44730</v>
      </c>
      <c r="B113" s="3" t="s">
        <v>43</v>
      </c>
      <c r="C113" s="3" t="s">
        <v>165</v>
      </c>
      <c r="D113" s="4">
        <v>2.72</v>
      </c>
      <c r="E113" s="5">
        <v>1</v>
      </c>
      <c r="F113" s="6">
        <v>3.5</v>
      </c>
      <c r="G113" s="3">
        <v>130</v>
      </c>
      <c r="H113" s="12">
        <f t="shared" si="18"/>
        <v>1.3</v>
      </c>
      <c r="I113" s="3">
        <v>-170</v>
      </c>
      <c r="J113" s="12">
        <f t="shared" si="19"/>
        <v>-0.58823529411764708</v>
      </c>
      <c r="K113" s="7">
        <f t="shared" si="14"/>
        <v>0.43478260869565216</v>
      </c>
      <c r="L113" s="7">
        <f t="shared" si="22"/>
        <v>0.62962962962962965</v>
      </c>
      <c r="M113" s="7">
        <f t="shared" si="23"/>
        <v>0.29032196026573542</v>
      </c>
      <c r="N113" s="7">
        <f t="shared" si="24"/>
        <v>0.70967803973426458</v>
      </c>
      <c r="O113" s="10">
        <f t="shared" si="4"/>
        <v>-0.14446064842991674</v>
      </c>
      <c r="P113" s="10">
        <f t="shared" si="4"/>
        <v>8.0048410104634926E-2</v>
      </c>
      <c r="Q113" s="31">
        <f t="shared" si="20"/>
        <v>1</v>
      </c>
      <c r="R113" s="9">
        <v>1</v>
      </c>
      <c r="S113" s="4">
        <v>17</v>
      </c>
      <c r="T113" s="3" t="s">
        <v>74</v>
      </c>
      <c r="U113" s="4">
        <v>10</v>
      </c>
      <c r="V113" s="13">
        <f t="shared" si="21"/>
        <v>10</v>
      </c>
    </row>
    <row r="114" spans="1:22" x14ac:dyDescent="0.25">
      <c r="A114" s="2">
        <v>44730</v>
      </c>
      <c r="B114" s="3" t="s">
        <v>55</v>
      </c>
      <c r="C114" s="3" t="s">
        <v>195</v>
      </c>
      <c r="D114" s="4">
        <v>3.5</v>
      </c>
      <c r="E114" s="5">
        <v>1</v>
      </c>
      <c r="F114" s="6">
        <v>4.5</v>
      </c>
      <c r="G114" s="3">
        <v>116</v>
      </c>
      <c r="H114" s="12">
        <f t="shared" si="18"/>
        <v>1.1599999999999999</v>
      </c>
      <c r="I114" s="3">
        <v>-148</v>
      </c>
      <c r="J114" s="12">
        <f t="shared" si="19"/>
        <v>-0.67567567567567566</v>
      </c>
      <c r="K114" s="7">
        <f t="shared" si="14"/>
        <v>0.46296296296296297</v>
      </c>
      <c r="L114" s="7">
        <f t="shared" si="22"/>
        <v>0.59677419354838712</v>
      </c>
      <c r="M114" s="7">
        <f t="shared" si="23"/>
        <v>0.27455504669039543</v>
      </c>
      <c r="N114" s="7">
        <f t="shared" si="24"/>
        <v>0.72544495330960457</v>
      </c>
      <c r="O114" s="10">
        <f t="shared" si="4"/>
        <v>-0.18840791627256753</v>
      </c>
      <c r="P114" s="10">
        <f t="shared" si="4"/>
        <v>0.12867075976121745</v>
      </c>
      <c r="Q114" s="31">
        <f t="shared" si="20"/>
        <v>1</v>
      </c>
      <c r="R114" s="9">
        <v>2</v>
      </c>
      <c r="S114" s="4">
        <v>14.8</v>
      </c>
      <c r="T114" s="3" t="s">
        <v>74</v>
      </c>
      <c r="U114" s="4">
        <v>10</v>
      </c>
      <c r="V114" s="13">
        <f t="shared" si="21"/>
        <v>10</v>
      </c>
    </row>
    <row r="115" spans="1:22" x14ac:dyDescent="0.25">
      <c r="A115" s="2">
        <v>44730</v>
      </c>
      <c r="B115" s="3" t="s">
        <v>39</v>
      </c>
      <c r="C115" s="3" t="s">
        <v>166</v>
      </c>
      <c r="D115" s="4">
        <v>5.86</v>
      </c>
      <c r="E115" s="5">
        <v>1</v>
      </c>
      <c r="F115" s="6">
        <v>6.5</v>
      </c>
      <c r="G115" s="3">
        <v>-106</v>
      </c>
      <c r="H115" s="12">
        <f t="shared" si="18"/>
        <v>-0.94339622641509424</v>
      </c>
      <c r="I115" s="3">
        <v>-118</v>
      </c>
      <c r="J115" s="12">
        <f t="shared" si="19"/>
        <v>-0.84745762711864414</v>
      </c>
      <c r="K115" s="7">
        <f t="shared" si="14"/>
        <v>0.5145631067961165</v>
      </c>
      <c r="L115" s="7">
        <f t="shared" si="22"/>
        <v>0.54128440366972475</v>
      </c>
      <c r="M115" s="7">
        <f t="shared" si="23"/>
        <v>0.37122235960475169</v>
      </c>
      <c r="N115" s="7">
        <f t="shared" si="24"/>
        <v>0.62877764039524831</v>
      </c>
      <c r="O115" s="10">
        <f t="shared" si="4"/>
        <v>-0.1433407471913648</v>
      </c>
      <c r="P115" s="10">
        <f t="shared" si="4"/>
        <v>8.749323672552356E-2</v>
      </c>
      <c r="Q115" s="31">
        <f t="shared" si="20"/>
        <v>1</v>
      </c>
      <c r="R115" s="9">
        <v>2</v>
      </c>
      <c r="S115" s="4">
        <v>11.8</v>
      </c>
      <c r="T115" s="3" t="s">
        <v>73</v>
      </c>
      <c r="U115" s="4">
        <v>-11.8</v>
      </c>
      <c r="V115" s="13">
        <f t="shared" si="21"/>
        <v>-11.8</v>
      </c>
    </row>
    <row r="116" spans="1:22" x14ac:dyDescent="0.25">
      <c r="A116" s="2">
        <v>44730</v>
      </c>
      <c r="B116" s="3" t="s">
        <v>87</v>
      </c>
      <c r="C116" s="3" t="s">
        <v>167</v>
      </c>
      <c r="D116" s="4">
        <v>4.83</v>
      </c>
      <c r="E116" s="5">
        <v>1</v>
      </c>
      <c r="F116" s="6">
        <v>5.5</v>
      </c>
      <c r="G116" s="3">
        <v>115</v>
      </c>
      <c r="H116" s="12">
        <f t="shared" si="18"/>
        <v>1.1499999999999999</v>
      </c>
      <c r="I116" s="3">
        <v>-155</v>
      </c>
      <c r="J116" s="12">
        <f t="shared" si="19"/>
        <v>-0.64516129032258063</v>
      </c>
      <c r="K116" s="7">
        <f t="shared" si="14"/>
        <v>0.46511627906976744</v>
      </c>
      <c r="L116" s="7">
        <f t="shared" si="22"/>
        <v>0.60784313725490191</v>
      </c>
      <c r="M116" s="7">
        <f t="shared" si="23"/>
        <v>0.35423910084923294</v>
      </c>
      <c r="N116" s="7">
        <f t="shared" si="24"/>
        <v>0.64576089915076706</v>
      </c>
      <c r="O116" s="10">
        <f t="shared" si="4"/>
        <v>-0.1108771782205345</v>
      </c>
      <c r="P116" s="10">
        <f t="shared" si="4"/>
        <v>3.7917761895865154E-2</v>
      </c>
      <c r="Q116" s="31">
        <f t="shared" si="20"/>
        <v>0</v>
      </c>
      <c r="R116" s="9">
        <v>1</v>
      </c>
      <c r="S116" s="4">
        <v>0</v>
      </c>
      <c r="V116" s="13" t="str">
        <f t="shared" ref="V116:V123" si="25">IF(IF(T116="L",-S116,IF(T116="W",S116*IF(Q116=1,ABS(J116),ABS(H116)))),IF(T116="L",-S116,IF(T116="W",S116*IF(Q116=1,ABS(J116),ABS(H116)))),"")</f>
        <v/>
      </c>
    </row>
    <row r="117" spans="1:22" x14ac:dyDescent="0.25">
      <c r="A117" s="2">
        <v>44730</v>
      </c>
      <c r="B117" s="3" t="s">
        <v>21</v>
      </c>
      <c r="C117" s="3" t="s">
        <v>168</v>
      </c>
      <c r="D117" s="4">
        <v>3.9</v>
      </c>
      <c r="E117" s="5">
        <v>1</v>
      </c>
      <c r="F117" s="6">
        <v>3.5</v>
      </c>
      <c r="G117" s="3">
        <v>-140</v>
      </c>
      <c r="H117" s="12">
        <f t="shared" si="18"/>
        <v>-0.7142857142857143</v>
      </c>
      <c r="I117" s="3">
        <v>105</v>
      </c>
      <c r="J117" s="12">
        <f t="shared" si="19"/>
        <v>1.05</v>
      </c>
      <c r="K117" s="7">
        <f t="shared" si="14"/>
        <v>0.58333333333333337</v>
      </c>
      <c r="L117" s="7">
        <f t="shared" si="22"/>
        <v>0.48780487804878048</v>
      </c>
      <c r="M117" s="7">
        <f t="shared" si="23"/>
        <v>0.54675323986127111</v>
      </c>
      <c r="N117" s="7">
        <f t="shared" si="24"/>
        <v>0.45324676013872889</v>
      </c>
      <c r="O117" s="10">
        <f t="shared" si="4"/>
        <v>-3.6580093472062258E-2</v>
      </c>
      <c r="P117" s="10">
        <f t="shared" si="4"/>
        <v>-3.4558117910051589E-2</v>
      </c>
      <c r="Q117" s="31">
        <f t="shared" si="20"/>
        <v>0</v>
      </c>
      <c r="R117" s="9">
        <v>1</v>
      </c>
      <c r="S117" s="4">
        <v>0</v>
      </c>
      <c r="V117" s="13" t="str">
        <f t="shared" si="25"/>
        <v/>
      </c>
    </row>
    <row r="118" spans="1:22" x14ac:dyDescent="0.25">
      <c r="A118" s="2">
        <v>44730</v>
      </c>
      <c r="B118" s="3" t="s">
        <v>45</v>
      </c>
      <c r="C118" s="3" t="s">
        <v>169</v>
      </c>
      <c r="D118" s="4">
        <v>4.71</v>
      </c>
      <c r="E118" s="5">
        <v>1</v>
      </c>
      <c r="F118" s="6">
        <v>4.5</v>
      </c>
      <c r="G118" s="3">
        <v>-115</v>
      </c>
      <c r="H118" s="12">
        <f t="shared" si="18"/>
        <v>-0.86956521739130443</v>
      </c>
      <c r="I118" s="3">
        <v>-115</v>
      </c>
      <c r="J118" s="12">
        <f t="shared" si="19"/>
        <v>-0.86956521739130443</v>
      </c>
      <c r="K118" s="7">
        <f t="shared" si="14"/>
        <v>0.53488372093023251</v>
      </c>
      <c r="L118" s="7">
        <f t="shared" si="22"/>
        <v>0.53488372093023251</v>
      </c>
      <c r="M118" s="7">
        <f t="shared" si="23"/>
        <v>0.50723908404647167</v>
      </c>
      <c r="N118" s="7">
        <f t="shared" si="24"/>
        <v>0.49276091595352833</v>
      </c>
      <c r="O118" s="10">
        <f t="shared" si="4"/>
        <v>-2.7644636883760842E-2</v>
      </c>
      <c r="P118" s="10">
        <f t="shared" si="4"/>
        <v>-4.2122804976704176E-2</v>
      </c>
      <c r="Q118" s="31">
        <f t="shared" si="20"/>
        <v>0</v>
      </c>
      <c r="R118" s="9">
        <v>1</v>
      </c>
      <c r="S118" s="4">
        <v>0</v>
      </c>
      <c r="V118" s="13" t="str">
        <f t="shared" si="25"/>
        <v/>
      </c>
    </row>
    <row r="119" spans="1:22" x14ac:dyDescent="0.25">
      <c r="A119" s="2">
        <v>44730</v>
      </c>
      <c r="B119" s="3" t="s">
        <v>16</v>
      </c>
      <c r="C119" s="3" t="s">
        <v>170</v>
      </c>
      <c r="D119" s="4">
        <v>3.54</v>
      </c>
      <c r="E119" s="5">
        <v>1</v>
      </c>
      <c r="F119" s="6">
        <v>3.5</v>
      </c>
      <c r="G119" s="3">
        <v>135</v>
      </c>
      <c r="H119" s="12">
        <f t="shared" si="18"/>
        <v>1.35</v>
      </c>
      <c r="I119" s="3">
        <v>-180</v>
      </c>
      <c r="J119" s="12">
        <f t="shared" si="19"/>
        <v>-0.55555555555555558</v>
      </c>
      <c r="K119" s="7">
        <f t="shared" si="14"/>
        <v>0.42553191489361702</v>
      </c>
      <c r="L119" s="7">
        <f t="shared" si="22"/>
        <v>0.6428571428571429</v>
      </c>
      <c r="M119" s="7">
        <f t="shared" si="23"/>
        <v>0.47197357851387145</v>
      </c>
      <c r="N119" s="7">
        <f t="shared" si="24"/>
        <v>0.52802642148612855</v>
      </c>
      <c r="O119" s="10">
        <f t="shared" si="4"/>
        <v>4.6441663620254425E-2</v>
      </c>
      <c r="P119" s="10">
        <f t="shared" si="4"/>
        <v>-0.11483072137101435</v>
      </c>
      <c r="Q119" s="31">
        <f t="shared" si="20"/>
        <v>0</v>
      </c>
      <c r="R119" s="9">
        <v>1</v>
      </c>
      <c r="S119" s="4">
        <v>0</v>
      </c>
      <c r="V119" s="13" t="str">
        <f t="shared" si="25"/>
        <v/>
      </c>
    </row>
    <row r="120" spans="1:22" x14ac:dyDescent="0.25">
      <c r="A120" s="2">
        <v>44730</v>
      </c>
      <c r="B120" s="3" t="s">
        <v>19</v>
      </c>
      <c r="C120" s="3" t="s">
        <v>171</v>
      </c>
      <c r="D120" s="4">
        <v>5.2</v>
      </c>
      <c r="E120" s="5">
        <v>1</v>
      </c>
      <c r="F120" s="6">
        <v>3.5</v>
      </c>
      <c r="G120" s="3">
        <v>-164</v>
      </c>
      <c r="H120" s="12">
        <f t="shared" si="18"/>
        <v>-0.6097560975609756</v>
      </c>
      <c r="I120" s="3">
        <v>128</v>
      </c>
      <c r="J120" s="12">
        <f t="shared" si="19"/>
        <v>1.28</v>
      </c>
      <c r="K120" s="7">
        <f t="shared" si="14"/>
        <v>0.62121212121212122</v>
      </c>
      <c r="L120" s="7">
        <f t="shared" si="22"/>
        <v>0.43859649122807015</v>
      </c>
      <c r="M120" s="7">
        <f t="shared" si="23"/>
        <v>0.76193450127687579</v>
      </c>
      <c r="N120" s="7">
        <f t="shared" si="24"/>
        <v>0.23806549872312419</v>
      </c>
      <c r="O120" s="10">
        <f t="shared" si="4"/>
        <v>0.14072238006475457</v>
      </c>
      <c r="P120" s="10">
        <f t="shared" si="4"/>
        <v>-0.20053099250494597</v>
      </c>
      <c r="Q120" s="31">
        <f t="shared" si="20"/>
        <v>2</v>
      </c>
      <c r="R120" s="9">
        <v>2</v>
      </c>
      <c r="S120" s="4">
        <v>16.399999999999999</v>
      </c>
      <c r="T120" s="3" t="s">
        <v>73</v>
      </c>
      <c r="U120" s="4">
        <v>-16.399999999999999</v>
      </c>
      <c r="V120" s="13">
        <f t="shared" si="25"/>
        <v>-16.399999999999999</v>
      </c>
    </row>
    <row r="121" spans="1:22" x14ac:dyDescent="0.25">
      <c r="A121" s="2">
        <v>44730</v>
      </c>
      <c r="B121" s="3" t="s">
        <v>53</v>
      </c>
      <c r="C121" s="3" t="s">
        <v>172</v>
      </c>
      <c r="D121" s="4">
        <v>4.43</v>
      </c>
      <c r="E121" s="5">
        <v>1</v>
      </c>
      <c r="F121" s="6">
        <v>4.5</v>
      </c>
      <c r="G121" s="3">
        <v>115</v>
      </c>
      <c r="H121" s="12">
        <f t="shared" si="18"/>
        <v>1.1499999999999999</v>
      </c>
      <c r="I121" s="3">
        <v>-145</v>
      </c>
      <c r="J121" s="12">
        <f t="shared" si="19"/>
        <v>-0.68965517241379315</v>
      </c>
      <c r="K121" s="7">
        <f t="shared" si="14"/>
        <v>0.46511627906976744</v>
      </c>
      <c r="L121" s="7">
        <f t="shared" si="22"/>
        <v>0.59183673469387754</v>
      </c>
      <c r="M121" s="7">
        <f t="shared" si="23"/>
        <v>0.45456025861337523</v>
      </c>
      <c r="N121" s="7">
        <f t="shared" si="24"/>
        <v>0.54543974138662477</v>
      </c>
      <c r="O121" s="10">
        <f t="shared" si="4"/>
        <v>-1.0556020456392201E-2</v>
      </c>
      <c r="P121" s="10">
        <f t="shared" si="4"/>
        <v>-4.6396993307252776E-2</v>
      </c>
      <c r="Q121" s="31">
        <f t="shared" si="20"/>
        <v>0</v>
      </c>
      <c r="R121" s="9">
        <v>1</v>
      </c>
      <c r="S121" s="4">
        <v>0</v>
      </c>
      <c r="V121" s="13" t="str">
        <f t="shared" si="25"/>
        <v/>
      </c>
    </row>
    <row r="122" spans="1:22" x14ac:dyDescent="0.25">
      <c r="A122" s="2">
        <v>44730</v>
      </c>
      <c r="B122" s="3" t="s">
        <v>36</v>
      </c>
      <c r="C122" s="3" t="s">
        <v>173</v>
      </c>
      <c r="D122" s="4">
        <v>3.92</v>
      </c>
      <c r="E122" s="5">
        <v>1</v>
      </c>
      <c r="F122" s="6">
        <v>3.5</v>
      </c>
      <c r="G122" s="3">
        <v>-160</v>
      </c>
      <c r="H122" s="12">
        <f t="shared" si="18"/>
        <v>-0.625</v>
      </c>
      <c r="I122" s="3">
        <v>120</v>
      </c>
      <c r="J122" s="12">
        <f t="shared" si="19"/>
        <v>1.2</v>
      </c>
      <c r="K122" s="7">
        <f t="shared" si="14"/>
        <v>0.61538461538461542</v>
      </c>
      <c r="L122" s="7">
        <f t="shared" si="22"/>
        <v>0.45454545454545453</v>
      </c>
      <c r="M122" s="7">
        <f t="shared" si="23"/>
        <v>0.55074639850822338</v>
      </c>
      <c r="N122" s="7">
        <f t="shared" si="24"/>
        <v>0.44925360149177662</v>
      </c>
      <c r="O122" s="10">
        <f t="shared" si="4"/>
        <v>-6.4638216876392041E-2</v>
      </c>
      <c r="P122" s="10">
        <f t="shared" si="4"/>
        <v>-5.2918530536779085E-3</v>
      </c>
      <c r="Q122" s="31">
        <f t="shared" si="20"/>
        <v>0</v>
      </c>
      <c r="R122" s="9">
        <v>1</v>
      </c>
      <c r="S122" s="4">
        <v>0</v>
      </c>
      <c r="V122" s="13" t="str">
        <f t="shared" si="25"/>
        <v/>
      </c>
    </row>
    <row r="123" spans="1:22" x14ac:dyDescent="0.25">
      <c r="A123" s="2">
        <v>44730</v>
      </c>
      <c r="B123" s="3" t="s">
        <v>28</v>
      </c>
      <c r="C123" s="3" t="s">
        <v>174</v>
      </c>
      <c r="D123" s="4">
        <v>3.96</v>
      </c>
      <c r="E123" s="5">
        <v>1</v>
      </c>
      <c r="F123" s="6">
        <v>3.5</v>
      </c>
      <c r="G123" s="3">
        <v>-120</v>
      </c>
      <c r="H123" s="12">
        <f t="shared" si="18"/>
        <v>-0.83333333333333337</v>
      </c>
      <c r="I123" s="3">
        <v>-110</v>
      </c>
      <c r="J123" s="12">
        <f t="shared" si="19"/>
        <v>-0.90909090909090906</v>
      </c>
      <c r="K123" s="7">
        <f t="shared" si="14"/>
        <v>0.54545454545454541</v>
      </c>
      <c r="L123" s="7">
        <f t="shared" si="22"/>
        <v>0.52380952380952384</v>
      </c>
      <c r="M123" s="7">
        <f t="shared" si="23"/>
        <v>0.55867639874621566</v>
      </c>
      <c r="N123" s="7">
        <f t="shared" si="24"/>
        <v>0.44132360125378434</v>
      </c>
      <c r="O123" s="10">
        <f t="shared" si="4"/>
        <v>1.3221853291670249E-2</v>
      </c>
      <c r="P123" s="10">
        <f t="shared" si="4"/>
        <v>-8.2485922555739499E-2</v>
      </c>
      <c r="Q123" s="31">
        <f t="shared" si="20"/>
        <v>0</v>
      </c>
      <c r="R123" s="9">
        <v>1</v>
      </c>
      <c r="S123" s="4">
        <v>0</v>
      </c>
      <c r="V123" s="13" t="str">
        <f t="shared" si="25"/>
        <v/>
      </c>
    </row>
    <row r="124" spans="1:22" x14ac:dyDescent="0.25">
      <c r="A124" s="2">
        <v>44730</v>
      </c>
      <c r="B124" s="3" t="s">
        <v>71</v>
      </c>
      <c r="C124" s="3" t="s">
        <v>175</v>
      </c>
      <c r="D124" s="4">
        <v>5.0999999999999996</v>
      </c>
      <c r="E124" s="5">
        <v>1</v>
      </c>
      <c r="F124" s="6">
        <v>6.5</v>
      </c>
      <c r="G124" s="3">
        <v>105</v>
      </c>
      <c r="H124" s="12">
        <f t="shared" si="18"/>
        <v>1.05</v>
      </c>
      <c r="I124" s="3">
        <v>-140</v>
      </c>
      <c r="J124" s="12">
        <f t="shared" si="19"/>
        <v>-0.7142857142857143</v>
      </c>
      <c r="K124" s="7">
        <f t="shared" si="14"/>
        <v>0.48780487804878048</v>
      </c>
      <c r="L124" s="7">
        <f t="shared" si="22"/>
        <v>0.58333333333333337</v>
      </c>
      <c r="M124" s="7">
        <f t="shared" si="23"/>
        <v>0.2525801438319607</v>
      </c>
      <c r="N124" s="7">
        <f t="shared" si="24"/>
        <v>0.7474198561680393</v>
      </c>
      <c r="O124" s="10">
        <f t="shared" si="4"/>
        <v>-0.23522473421681978</v>
      </c>
      <c r="P124" s="10">
        <f t="shared" si="4"/>
        <v>0.16408652283470593</v>
      </c>
      <c r="Q124" s="31">
        <f t="shared" si="20"/>
        <v>1</v>
      </c>
      <c r="R124" s="9">
        <v>1</v>
      </c>
      <c r="S124" s="4">
        <v>100</v>
      </c>
      <c r="T124" s="3" t="s">
        <v>74</v>
      </c>
      <c r="U124" s="4">
        <v>71.42</v>
      </c>
      <c r="V124" s="13">
        <v>71.42</v>
      </c>
    </row>
    <row r="125" spans="1:22" x14ac:dyDescent="0.25">
      <c r="A125" s="2">
        <v>44731</v>
      </c>
      <c r="B125" s="3" t="s">
        <v>53</v>
      </c>
      <c r="C125" s="3" t="s">
        <v>54</v>
      </c>
      <c r="D125" s="4">
        <v>2.82</v>
      </c>
      <c r="E125" s="5">
        <v>1</v>
      </c>
      <c r="F125" s="6">
        <v>3.5</v>
      </c>
      <c r="G125" s="3">
        <v>-104</v>
      </c>
      <c r="H125" s="12">
        <f t="shared" si="18"/>
        <v>-0.96153846153846145</v>
      </c>
      <c r="I125" s="3">
        <v>-122</v>
      </c>
      <c r="J125" s="12">
        <f t="shared" si="19"/>
        <v>-0.81967213114754101</v>
      </c>
      <c r="K125" s="7">
        <f t="shared" si="14"/>
        <v>0.50980392156862742</v>
      </c>
      <c r="L125" s="7">
        <f t="shared" si="22"/>
        <v>0.5495495495495496</v>
      </c>
      <c r="M125" s="7">
        <f t="shared" si="23"/>
        <v>0.31251530901723945</v>
      </c>
      <c r="N125" s="7">
        <f t="shared" si="24"/>
        <v>0.68748469098276055</v>
      </c>
      <c r="O125" s="10">
        <f t="shared" si="4"/>
        <v>-0.19728861255138797</v>
      </c>
      <c r="P125" s="10">
        <f t="shared" si="4"/>
        <v>0.13793514143321095</v>
      </c>
      <c r="Q125" s="31">
        <f t="shared" si="20"/>
        <v>1</v>
      </c>
      <c r="R125" s="9">
        <v>2</v>
      </c>
      <c r="S125" s="4">
        <v>24.4</v>
      </c>
      <c r="T125" s="3" t="s">
        <v>74</v>
      </c>
      <c r="U125" s="4">
        <v>20</v>
      </c>
      <c r="V125" s="13">
        <f t="shared" ref="V125:V188" si="26">IF(IF(T125="L",-S125,IF(T125="W",S125*IF(Q125=1,ABS(J125),ABS(H125)))),IF(T125="L",-S125,IF(T125="W",S125*IF(Q125=1,ABS(J125),ABS(H125)))),"")</f>
        <v>20</v>
      </c>
    </row>
    <row r="126" spans="1:22" x14ac:dyDescent="0.25">
      <c r="A126" s="2">
        <v>44731</v>
      </c>
      <c r="B126" s="3" t="s">
        <v>69</v>
      </c>
      <c r="C126" s="3" t="s">
        <v>70</v>
      </c>
      <c r="D126" s="4">
        <v>4.5</v>
      </c>
      <c r="E126" s="5">
        <v>1</v>
      </c>
      <c r="F126" s="6">
        <v>3.5</v>
      </c>
      <c r="G126" s="3">
        <v>-102</v>
      </c>
      <c r="H126" s="12">
        <f t="shared" si="18"/>
        <v>-0.98039215686274506</v>
      </c>
      <c r="I126" s="3">
        <v>-126</v>
      </c>
      <c r="J126" s="12">
        <f t="shared" si="19"/>
        <v>-0.79365079365079361</v>
      </c>
      <c r="K126" s="7">
        <f t="shared" si="14"/>
        <v>0.50495049504950495</v>
      </c>
      <c r="L126" s="7">
        <f t="shared" si="22"/>
        <v>0.55752212389380529</v>
      </c>
      <c r="M126" s="7">
        <f t="shared" si="23"/>
        <v>0.65770404416540895</v>
      </c>
      <c r="N126" s="7">
        <f t="shared" si="24"/>
        <v>0.34229595583459105</v>
      </c>
      <c r="O126" s="10">
        <f t="shared" si="4"/>
        <v>0.152753549115904</v>
      </c>
      <c r="P126" s="10">
        <f t="shared" si="4"/>
        <v>-0.21522616805921424</v>
      </c>
      <c r="Q126" s="31">
        <f t="shared" si="20"/>
        <v>2</v>
      </c>
      <c r="R126" s="9">
        <v>2</v>
      </c>
      <c r="S126" s="4">
        <v>9.6</v>
      </c>
      <c r="T126" s="3" t="s">
        <v>73</v>
      </c>
      <c r="U126" s="4">
        <v>-9.6</v>
      </c>
      <c r="V126" s="13">
        <f t="shared" si="26"/>
        <v>-9.6</v>
      </c>
    </row>
    <row r="127" spans="1:22" x14ac:dyDescent="0.25">
      <c r="A127" s="2">
        <v>44731</v>
      </c>
      <c r="B127" s="3" t="s">
        <v>49</v>
      </c>
      <c r="C127" s="3" t="s">
        <v>176</v>
      </c>
      <c r="D127" s="4">
        <v>5.29</v>
      </c>
      <c r="E127" s="5">
        <v>1</v>
      </c>
      <c r="F127" s="6">
        <v>5.5</v>
      </c>
      <c r="G127" s="3">
        <v>-115</v>
      </c>
      <c r="H127" s="12">
        <f t="shared" si="18"/>
        <v>-0.86956521739130443</v>
      </c>
      <c r="I127" s="3">
        <v>-110</v>
      </c>
      <c r="J127" s="12">
        <f t="shared" si="19"/>
        <v>-0.90909090909090906</v>
      </c>
      <c r="K127" s="7">
        <f t="shared" si="14"/>
        <v>0.53488372093023251</v>
      </c>
      <c r="L127" s="7">
        <f t="shared" si="22"/>
        <v>0.52380952380952384</v>
      </c>
      <c r="M127" s="7">
        <f t="shared" si="23"/>
        <v>0.43478656873180221</v>
      </c>
      <c r="N127" s="7">
        <f t="shared" si="24"/>
        <v>0.56521343126819779</v>
      </c>
      <c r="O127" s="10">
        <f t="shared" si="4"/>
        <v>-0.10009715219843029</v>
      </c>
      <c r="P127" s="10">
        <f t="shared" si="4"/>
        <v>4.140390745867395E-2</v>
      </c>
      <c r="Q127" s="31">
        <f t="shared" si="20"/>
        <v>0</v>
      </c>
      <c r="R127" s="9">
        <v>1</v>
      </c>
      <c r="S127" s="4">
        <v>0</v>
      </c>
      <c r="V127" s="13" t="str">
        <f t="shared" si="26"/>
        <v/>
      </c>
    </row>
    <row r="128" spans="1:22" x14ac:dyDescent="0.25">
      <c r="A128" s="2">
        <v>44731</v>
      </c>
      <c r="B128" s="3" t="s">
        <v>21</v>
      </c>
      <c r="C128" s="3" t="s">
        <v>22</v>
      </c>
      <c r="D128" s="4">
        <v>6.08</v>
      </c>
      <c r="E128" s="5">
        <v>1</v>
      </c>
      <c r="F128" s="6">
        <v>6.5</v>
      </c>
      <c r="G128" s="3">
        <v>115</v>
      </c>
      <c r="H128" s="12">
        <f t="shared" si="18"/>
        <v>1.1499999999999999</v>
      </c>
      <c r="I128" s="3">
        <v>-155</v>
      </c>
      <c r="J128" s="12">
        <f t="shared" si="19"/>
        <v>-0.64516129032258063</v>
      </c>
      <c r="K128" s="7">
        <f t="shared" si="14"/>
        <v>0.46511627906976744</v>
      </c>
      <c r="L128" s="7">
        <f t="shared" si="22"/>
        <v>0.60784313725490191</v>
      </c>
      <c r="M128" s="7">
        <f t="shared" si="23"/>
        <v>0.40654479992204462</v>
      </c>
      <c r="N128" s="7">
        <f t="shared" si="24"/>
        <v>0.59345520007795538</v>
      </c>
      <c r="O128" s="10">
        <f t="shared" si="4"/>
        <v>-5.8571479147722816E-2</v>
      </c>
      <c r="P128" s="10">
        <f t="shared" si="4"/>
        <v>-1.438793717694653E-2</v>
      </c>
      <c r="Q128" s="31">
        <f t="shared" si="20"/>
        <v>0</v>
      </c>
      <c r="R128" s="9">
        <v>1</v>
      </c>
      <c r="S128" s="4">
        <v>0</v>
      </c>
      <c r="V128" s="13" t="str">
        <f t="shared" si="26"/>
        <v/>
      </c>
    </row>
    <row r="129" spans="1:22" x14ac:dyDescent="0.25">
      <c r="A129" s="2">
        <v>44731</v>
      </c>
      <c r="B129" s="3" t="s">
        <v>67</v>
      </c>
      <c r="C129" s="3" t="s">
        <v>68</v>
      </c>
      <c r="D129" s="4">
        <v>6.57</v>
      </c>
      <c r="E129" s="5">
        <v>1</v>
      </c>
      <c r="F129" s="6">
        <v>7.5</v>
      </c>
      <c r="G129" s="3">
        <v>122</v>
      </c>
      <c r="H129" s="12">
        <f t="shared" si="18"/>
        <v>1.22</v>
      </c>
      <c r="I129" s="3">
        <v>-156</v>
      </c>
      <c r="J129" s="12">
        <f t="shared" si="19"/>
        <v>-0.64102564102564097</v>
      </c>
      <c r="K129" s="7">
        <f t="shared" si="14"/>
        <v>0.45045045045045046</v>
      </c>
      <c r="L129" s="7">
        <f t="shared" si="22"/>
        <v>0.609375</v>
      </c>
      <c r="M129" s="7">
        <f t="shared" si="23"/>
        <v>0.33750483691077959</v>
      </c>
      <c r="N129" s="7">
        <f t="shared" si="24"/>
        <v>0.66249516308922041</v>
      </c>
      <c r="O129" s="10">
        <f t="shared" si="4"/>
        <v>-0.11294561353967086</v>
      </c>
      <c r="P129" s="10">
        <f t="shared" ref="P129:P382" si="27">N129-L129</f>
        <v>5.3120163089220407E-2</v>
      </c>
      <c r="Q129" s="31">
        <f t="shared" si="20"/>
        <v>1</v>
      </c>
      <c r="R129" s="9">
        <v>2</v>
      </c>
      <c r="S129" s="4">
        <v>15.6</v>
      </c>
      <c r="T129" s="3" t="s">
        <v>74</v>
      </c>
      <c r="U129" s="4">
        <v>10</v>
      </c>
      <c r="V129" s="13">
        <f t="shared" si="26"/>
        <v>9.9999999999999982</v>
      </c>
    </row>
    <row r="130" spans="1:22" x14ac:dyDescent="0.25">
      <c r="A130" s="2">
        <v>44731</v>
      </c>
      <c r="B130" s="3" t="s">
        <v>19</v>
      </c>
      <c r="C130" s="3" t="s">
        <v>20</v>
      </c>
      <c r="D130" s="4">
        <v>5.61</v>
      </c>
      <c r="E130" s="5">
        <v>1</v>
      </c>
      <c r="F130" s="6">
        <v>5.5</v>
      </c>
      <c r="G130" s="3">
        <v>125</v>
      </c>
      <c r="H130" s="12">
        <f t="shared" si="18"/>
        <v>1.25</v>
      </c>
      <c r="I130" s="3">
        <v>-170</v>
      </c>
      <c r="J130" s="12">
        <f t="shared" si="19"/>
        <v>-0.58823529411764708</v>
      </c>
      <c r="K130" s="7">
        <f t="shared" ref="K130:K193" si="28">IF(G130&gt;0,100/(100+G130),G130/(-100+G130))</f>
        <v>0.44444444444444442</v>
      </c>
      <c r="L130" s="7">
        <f t="shared" si="22"/>
        <v>0.62962962962962965</v>
      </c>
      <c r="M130" s="7">
        <f t="shared" si="23"/>
        <v>0.48983525749135248</v>
      </c>
      <c r="N130" s="7">
        <f t="shared" si="24"/>
        <v>0.51016474250864752</v>
      </c>
      <c r="O130" s="10">
        <f t="shared" ref="O130:O383" si="29">M130-K130</f>
        <v>4.5390813046908063E-2</v>
      </c>
      <c r="P130" s="10">
        <f t="shared" si="27"/>
        <v>-0.11946488712098213</v>
      </c>
      <c r="Q130" s="31">
        <f t="shared" si="20"/>
        <v>0</v>
      </c>
      <c r="R130" s="9">
        <v>1</v>
      </c>
      <c r="S130" s="4">
        <v>0</v>
      </c>
      <c r="V130" s="13" t="str">
        <f t="shared" si="26"/>
        <v/>
      </c>
    </row>
    <row r="131" spans="1:22" x14ac:dyDescent="0.25">
      <c r="A131" s="2">
        <v>44731</v>
      </c>
      <c r="B131" s="3" t="s">
        <v>59</v>
      </c>
      <c r="C131" s="3" t="s">
        <v>238</v>
      </c>
      <c r="D131" s="4">
        <v>4.1399999999999997</v>
      </c>
      <c r="E131" s="5">
        <v>1</v>
      </c>
      <c r="F131" s="6">
        <v>4.5</v>
      </c>
      <c r="G131" s="3">
        <v>-156</v>
      </c>
      <c r="H131" s="12">
        <f t="shared" ref="H131:H194" si="30">IF(G131&gt;0,G131/100,1/(G131/100))</f>
        <v>-0.64102564102564097</v>
      </c>
      <c r="I131" s="3">
        <v>122</v>
      </c>
      <c r="J131" s="12">
        <f t="shared" ref="J131:J194" si="31">IF(I131&gt;0,I131/100,1/(I131/100))</f>
        <v>1.22</v>
      </c>
      <c r="K131" s="7">
        <f t="shared" si="28"/>
        <v>0.609375</v>
      </c>
      <c r="L131" s="7">
        <f t="shared" si="22"/>
        <v>0.45045045045045046</v>
      </c>
      <c r="M131" s="7">
        <f t="shared" si="23"/>
        <v>0.39849248061959164</v>
      </c>
      <c r="N131" s="7">
        <f t="shared" si="24"/>
        <v>0.60150751938040836</v>
      </c>
      <c r="O131" s="10">
        <f t="shared" si="29"/>
        <v>-0.21088251938040836</v>
      </c>
      <c r="P131" s="10">
        <f t="shared" si="27"/>
        <v>0.15105706892995791</v>
      </c>
      <c r="Q131" s="31">
        <f t="shared" ref="Q131:Q194" si="32">IF(P131&gt;0.05,1,IF(O131&gt;0.05,2,0))</f>
        <v>1</v>
      </c>
      <c r="R131" s="9">
        <v>2</v>
      </c>
      <c r="S131" s="4">
        <v>10</v>
      </c>
      <c r="T131" s="3" t="s">
        <v>73</v>
      </c>
      <c r="U131" s="4">
        <v>-10</v>
      </c>
      <c r="V131" s="13">
        <f t="shared" si="26"/>
        <v>-10</v>
      </c>
    </row>
    <row r="132" spans="1:22" x14ac:dyDescent="0.25">
      <c r="A132" s="2">
        <v>44731</v>
      </c>
      <c r="B132" s="3" t="s">
        <v>32</v>
      </c>
      <c r="C132" s="3" t="s">
        <v>232</v>
      </c>
      <c r="D132" s="4">
        <v>4.28</v>
      </c>
      <c r="E132" s="5">
        <v>1</v>
      </c>
      <c r="F132" s="6">
        <v>4.5</v>
      </c>
      <c r="G132" s="3">
        <v>120</v>
      </c>
      <c r="H132" s="12">
        <f t="shared" si="30"/>
        <v>1.2</v>
      </c>
      <c r="I132" s="3">
        <v>-170</v>
      </c>
      <c r="J132" s="12">
        <f t="shared" si="31"/>
        <v>-0.58823529411764708</v>
      </c>
      <c r="K132" s="7">
        <f t="shared" si="28"/>
        <v>0.45454545454545453</v>
      </c>
      <c r="L132" s="7">
        <f t="shared" si="22"/>
        <v>0.62962962962962965</v>
      </c>
      <c r="M132" s="7">
        <f t="shared" si="23"/>
        <v>0.42569356670871628</v>
      </c>
      <c r="N132" s="7">
        <f t="shared" si="24"/>
        <v>0.57430643329128372</v>
      </c>
      <c r="O132" s="10">
        <f t="shared" si="29"/>
        <v>-2.8851887836738255E-2</v>
      </c>
      <c r="P132" s="10">
        <f t="shared" si="27"/>
        <v>-5.5323196338345926E-2</v>
      </c>
      <c r="Q132" s="31">
        <f t="shared" si="32"/>
        <v>0</v>
      </c>
      <c r="R132" s="9">
        <v>1</v>
      </c>
      <c r="S132" s="4">
        <v>0</v>
      </c>
      <c r="V132" s="13" t="str">
        <f t="shared" si="26"/>
        <v/>
      </c>
    </row>
    <row r="133" spans="1:22" x14ac:dyDescent="0.25">
      <c r="A133" s="2">
        <v>44731</v>
      </c>
      <c r="B133" s="3" t="s">
        <v>39</v>
      </c>
      <c r="C133" s="3" t="s">
        <v>40</v>
      </c>
      <c r="D133" s="4">
        <v>3.76</v>
      </c>
      <c r="E133" s="5">
        <v>1</v>
      </c>
      <c r="F133" s="6">
        <v>4.5</v>
      </c>
      <c r="G133" s="3">
        <v>120</v>
      </c>
      <c r="H133" s="12">
        <f t="shared" si="30"/>
        <v>1.2</v>
      </c>
      <c r="I133" s="3">
        <v>-150</v>
      </c>
      <c r="J133" s="12">
        <f t="shared" si="31"/>
        <v>-0.66666666666666663</v>
      </c>
      <c r="K133" s="7">
        <f t="shared" si="28"/>
        <v>0.45454545454545453</v>
      </c>
      <c r="L133" s="7">
        <f t="shared" si="22"/>
        <v>0.6</v>
      </c>
      <c r="M133" s="7">
        <f t="shared" ref="M133:M386" si="33">1-_xlfn.POISSON.DIST(_xlfn.CEILING.MATH(F133)-1,D133,TRUE)</f>
        <v>0.32439080333977244</v>
      </c>
      <c r="N133" s="7">
        <f t="shared" si="24"/>
        <v>0.67560919666022756</v>
      </c>
      <c r="O133" s="10">
        <f t="shared" si="29"/>
        <v>-0.13015465120568209</v>
      </c>
      <c r="P133" s="10">
        <f t="shared" si="27"/>
        <v>7.5609196660227584E-2</v>
      </c>
      <c r="Q133" s="31">
        <f t="shared" si="32"/>
        <v>1</v>
      </c>
      <c r="R133" s="9">
        <v>2</v>
      </c>
      <c r="S133" s="4">
        <v>15</v>
      </c>
      <c r="T133" s="3" t="s">
        <v>74</v>
      </c>
      <c r="U133" s="4">
        <v>10</v>
      </c>
      <c r="V133" s="13">
        <f t="shared" si="26"/>
        <v>10</v>
      </c>
    </row>
    <row r="134" spans="1:22" x14ac:dyDescent="0.25">
      <c r="A134" s="2">
        <v>44731</v>
      </c>
      <c r="B134" s="3" t="s">
        <v>47</v>
      </c>
      <c r="C134" s="3" t="s">
        <v>196</v>
      </c>
      <c r="D134" s="4">
        <v>6.78</v>
      </c>
      <c r="E134" s="5">
        <v>1</v>
      </c>
      <c r="F134" s="6">
        <v>6.5</v>
      </c>
      <c r="G134" s="3">
        <v>125</v>
      </c>
      <c r="H134" s="12">
        <f t="shared" si="30"/>
        <v>1.25</v>
      </c>
      <c r="I134" s="3">
        <v>-165</v>
      </c>
      <c r="J134" s="12">
        <f t="shared" si="31"/>
        <v>-0.60606060606060608</v>
      </c>
      <c r="K134" s="7">
        <f t="shared" si="28"/>
        <v>0.44444444444444442</v>
      </c>
      <c r="L134" s="7">
        <f t="shared" ref="L134:L260" si="34">IF(I134&gt;0,100/(100+I134),I134/(-100+I134))</f>
        <v>0.62264150943396224</v>
      </c>
      <c r="M134" s="7">
        <f t="shared" si="33"/>
        <v>0.51702142289101893</v>
      </c>
      <c r="N134" s="7">
        <f t="shared" ref="N134:N387" si="35">_xlfn.POISSON.DIST(_xlfn.FLOOR.MATH(F134),D134,TRUE)</f>
        <v>0.48297857710898107</v>
      </c>
      <c r="O134" s="10">
        <f t="shared" si="29"/>
        <v>7.2576978446574514E-2</v>
      </c>
      <c r="P134" s="10">
        <f t="shared" si="27"/>
        <v>-0.13966293232498117</v>
      </c>
      <c r="Q134" s="31">
        <f t="shared" si="32"/>
        <v>2</v>
      </c>
      <c r="R134" s="9">
        <v>1</v>
      </c>
      <c r="S134" s="4">
        <v>10</v>
      </c>
      <c r="T134" s="3" t="s">
        <v>73</v>
      </c>
      <c r="U134" s="4">
        <v>-10</v>
      </c>
      <c r="V134" s="13">
        <f t="shared" si="26"/>
        <v>-10</v>
      </c>
    </row>
    <row r="135" spans="1:22" x14ac:dyDescent="0.25">
      <c r="A135" s="2">
        <v>44731</v>
      </c>
      <c r="B135" s="3" t="s">
        <v>23</v>
      </c>
      <c r="C135" s="3" t="s">
        <v>117</v>
      </c>
      <c r="D135" s="4">
        <v>5.29</v>
      </c>
      <c r="E135" s="5">
        <v>1</v>
      </c>
      <c r="F135" s="6">
        <v>6.5</v>
      </c>
      <c r="G135" s="3">
        <v>100</v>
      </c>
      <c r="H135" s="12">
        <f t="shared" si="30"/>
        <v>1</v>
      </c>
      <c r="I135" s="3">
        <v>-130</v>
      </c>
      <c r="J135" s="12">
        <f t="shared" si="31"/>
        <v>-0.76923076923076916</v>
      </c>
      <c r="K135" s="7">
        <f t="shared" si="28"/>
        <v>0.5</v>
      </c>
      <c r="L135" s="7">
        <f t="shared" si="34"/>
        <v>0.56521739130434778</v>
      </c>
      <c r="M135" s="7">
        <f t="shared" si="33"/>
        <v>0.28133062072150639</v>
      </c>
      <c r="N135" s="7">
        <f t="shared" si="35"/>
        <v>0.71866937927849361</v>
      </c>
      <c r="O135" s="10">
        <f t="shared" si="29"/>
        <v>-0.21866937927849361</v>
      </c>
      <c r="P135" s="10">
        <f t="shared" si="27"/>
        <v>0.15345198797414583</v>
      </c>
      <c r="Q135" s="31">
        <f t="shared" si="32"/>
        <v>1</v>
      </c>
      <c r="R135" s="9">
        <v>1</v>
      </c>
      <c r="S135" s="4">
        <v>25</v>
      </c>
      <c r="T135" s="3" t="s">
        <v>73</v>
      </c>
      <c r="U135" s="4">
        <v>-25</v>
      </c>
      <c r="V135" s="13">
        <f t="shared" si="26"/>
        <v>-25</v>
      </c>
    </row>
    <row r="136" spans="1:22" x14ac:dyDescent="0.25">
      <c r="A136" s="2">
        <v>44731</v>
      </c>
      <c r="B136" s="3" t="s">
        <v>65</v>
      </c>
      <c r="C136" s="3" t="s">
        <v>66</v>
      </c>
      <c r="D136" s="4">
        <v>4.24</v>
      </c>
      <c r="E136" s="5">
        <v>1</v>
      </c>
      <c r="F136" s="6">
        <v>4.5</v>
      </c>
      <c r="G136" s="3">
        <v>-120</v>
      </c>
      <c r="H136" s="12">
        <f t="shared" si="30"/>
        <v>-0.83333333333333337</v>
      </c>
      <c r="I136" s="3">
        <v>-106</v>
      </c>
      <c r="J136" s="12">
        <f t="shared" si="31"/>
        <v>-0.94339622641509424</v>
      </c>
      <c r="K136" s="7">
        <f t="shared" si="28"/>
        <v>0.54545454545454541</v>
      </c>
      <c r="L136" s="7">
        <f t="shared" si="34"/>
        <v>0.5145631067961165</v>
      </c>
      <c r="M136" s="7">
        <f t="shared" si="33"/>
        <v>0.41794205550134067</v>
      </c>
      <c r="N136" s="7">
        <f t="shared" si="35"/>
        <v>0.58205794449865933</v>
      </c>
      <c r="O136" s="10">
        <f t="shared" si="29"/>
        <v>-0.12751248995320474</v>
      </c>
      <c r="P136" s="10">
        <f t="shared" si="27"/>
        <v>6.7494837702542831E-2</v>
      </c>
      <c r="Q136" s="31">
        <f t="shared" si="32"/>
        <v>1</v>
      </c>
      <c r="R136" s="9">
        <v>2</v>
      </c>
      <c r="S136" s="4">
        <v>10.6</v>
      </c>
      <c r="T136" s="3" t="s">
        <v>73</v>
      </c>
      <c r="U136" s="4">
        <v>-10.6</v>
      </c>
      <c r="V136" s="13">
        <f t="shared" si="26"/>
        <v>-10.6</v>
      </c>
    </row>
    <row r="137" spans="1:22" x14ac:dyDescent="0.25">
      <c r="A137" s="2">
        <v>44731</v>
      </c>
      <c r="B137" s="3" t="s">
        <v>63</v>
      </c>
      <c r="C137" s="3" t="s">
        <v>64</v>
      </c>
      <c r="D137" s="4">
        <v>5.0599999999999996</v>
      </c>
      <c r="E137" s="5">
        <v>1</v>
      </c>
      <c r="F137" s="6">
        <v>5.5</v>
      </c>
      <c r="G137" s="3">
        <v>124</v>
      </c>
      <c r="H137" s="12">
        <f t="shared" si="30"/>
        <v>1.24</v>
      </c>
      <c r="I137" s="3">
        <v>-158</v>
      </c>
      <c r="J137" s="12">
        <f t="shared" si="31"/>
        <v>-0.63291139240506322</v>
      </c>
      <c r="K137" s="7">
        <f t="shared" si="28"/>
        <v>0.44642857142857145</v>
      </c>
      <c r="L137" s="7">
        <f t="shared" si="34"/>
        <v>0.61240310077519378</v>
      </c>
      <c r="M137" s="7">
        <f t="shared" si="33"/>
        <v>0.3945661316486242</v>
      </c>
      <c r="N137" s="7">
        <f t="shared" si="35"/>
        <v>0.6054338683513758</v>
      </c>
      <c r="O137" s="10">
        <f t="shared" si="29"/>
        <v>-5.1862439779947256E-2</v>
      </c>
      <c r="P137" s="10">
        <f t="shared" si="27"/>
        <v>-6.9692324238179726E-3</v>
      </c>
      <c r="Q137" s="31">
        <f t="shared" si="32"/>
        <v>0</v>
      </c>
      <c r="R137" s="9">
        <v>2</v>
      </c>
      <c r="S137" s="4">
        <v>0</v>
      </c>
      <c r="V137" s="13" t="str">
        <f t="shared" si="26"/>
        <v/>
      </c>
    </row>
    <row r="138" spans="1:22" x14ac:dyDescent="0.25">
      <c r="A138" s="2">
        <v>44731</v>
      </c>
      <c r="B138" s="3" t="s">
        <v>34</v>
      </c>
      <c r="C138" s="3" t="s">
        <v>177</v>
      </c>
      <c r="D138" s="4">
        <v>3.41</v>
      </c>
      <c r="E138" s="5">
        <v>1</v>
      </c>
      <c r="F138" s="6">
        <v>5.5</v>
      </c>
      <c r="G138" s="3">
        <v>130</v>
      </c>
      <c r="H138" s="12">
        <f t="shared" si="30"/>
        <v>1.3</v>
      </c>
      <c r="I138" s="3">
        <v>-166</v>
      </c>
      <c r="J138" s="12">
        <f t="shared" si="31"/>
        <v>-0.60240963855421692</v>
      </c>
      <c r="K138" s="7">
        <f t="shared" si="28"/>
        <v>0.43478260869565216</v>
      </c>
      <c r="L138" s="7">
        <f t="shared" si="34"/>
        <v>0.62406015037593987</v>
      </c>
      <c r="M138" s="7">
        <f t="shared" si="33"/>
        <v>0.13072420607796997</v>
      </c>
      <c r="N138" s="7">
        <f t="shared" si="35"/>
        <v>0.86927579392203003</v>
      </c>
      <c r="O138" s="10">
        <f t="shared" si="29"/>
        <v>-0.30405840261768219</v>
      </c>
      <c r="P138" s="10">
        <f t="shared" si="27"/>
        <v>0.24521564354609016</v>
      </c>
      <c r="Q138" s="31">
        <f t="shared" si="32"/>
        <v>1</v>
      </c>
      <c r="R138" s="9">
        <v>2</v>
      </c>
      <c r="S138" s="4">
        <v>16.600000000000001</v>
      </c>
      <c r="T138" s="3" t="s">
        <v>74</v>
      </c>
      <c r="U138" s="4">
        <v>10</v>
      </c>
      <c r="V138" s="13">
        <f t="shared" si="26"/>
        <v>10.000000000000002</v>
      </c>
    </row>
    <row r="139" spans="1:22" x14ac:dyDescent="0.25">
      <c r="A139" s="2">
        <v>44731</v>
      </c>
      <c r="B139" s="3" t="s">
        <v>41</v>
      </c>
      <c r="C139" s="3" t="s">
        <v>42</v>
      </c>
      <c r="D139" s="4">
        <v>6.42</v>
      </c>
      <c r="E139" s="5">
        <v>1</v>
      </c>
      <c r="F139" s="6">
        <v>6.5</v>
      </c>
      <c r="G139" s="3">
        <v>115</v>
      </c>
      <c r="H139" s="12">
        <f t="shared" si="30"/>
        <v>1.1499999999999999</v>
      </c>
      <c r="I139" s="3">
        <v>-150</v>
      </c>
      <c r="J139" s="12">
        <f t="shared" si="31"/>
        <v>-0.66666666666666663</v>
      </c>
      <c r="K139" s="7">
        <f t="shared" si="28"/>
        <v>0.46511627906976744</v>
      </c>
      <c r="L139" s="7">
        <f t="shared" si="34"/>
        <v>0.6</v>
      </c>
      <c r="M139" s="7">
        <f t="shared" si="33"/>
        <v>0.46084082658010284</v>
      </c>
      <c r="N139" s="7">
        <f t="shared" si="35"/>
        <v>0.53915917341989716</v>
      </c>
      <c r="O139" s="10">
        <f t="shared" si="29"/>
        <v>-4.2754524896645996E-3</v>
      </c>
      <c r="P139" s="10">
        <f t="shared" si="27"/>
        <v>-6.0840826580102814E-2</v>
      </c>
      <c r="Q139" s="31">
        <f t="shared" si="32"/>
        <v>0</v>
      </c>
      <c r="R139" s="9">
        <v>1</v>
      </c>
      <c r="S139" s="4">
        <v>0</v>
      </c>
      <c r="V139" s="13" t="str">
        <f t="shared" si="26"/>
        <v/>
      </c>
    </row>
    <row r="140" spans="1:22" x14ac:dyDescent="0.25">
      <c r="A140" s="2">
        <v>44731</v>
      </c>
      <c r="B140" s="3" t="s">
        <v>43</v>
      </c>
      <c r="C140" s="3" t="s">
        <v>44</v>
      </c>
      <c r="D140" s="4">
        <v>3.96</v>
      </c>
      <c r="E140" s="5">
        <v>1</v>
      </c>
      <c r="F140" s="6">
        <v>4.5</v>
      </c>
      <c r="G140" s="3">
        <v>130</v>
      </c>
      <c r="H140" s="12">
        <f t="shared" si="30"/>
        <v>1.3</v>
      </c>
      <c r="I140" s="3">
        <v>-170</v>
      </c>
      <c r="J140" s="12">
        <f t="shared" si="31"/>
        <v>-0.58823529411764708</v>
      </c>
      <c r="K140" s="7">
        <f t="shared" si="28"/>
        <v>0.43478260869565216</v>
      </c>
      <c r="L140" s="7">
        <f t="shared" si="34"/>
        <v>0.62962962962962965</v>
      </c>
      <c r="M140" s="7">
        <f t="shared" si="33"/>
        <v>0.36334891579479001</v>
      </c>
      <c r="N140" s="7">
        <f t="shared" si="35"/>
        <v>0.63665108420520999</v>
      </c>
      <c r="O140" s="10">
        <f t="shared" si="29"/>
        <v>-7.1433692900862156E-2</v>
      </c>
      <c r="P140" s="10">
        <f t="shared" si="27"/>
        <v>7.0214545755803437E-3</v>
      </c>
      <c r="Q140" s="31">
        <f t="shared" si="32"/>
        <v>0</v>
      </c>
      <c r="R140" s="9">
        <v>1</v>
      </c>
      <c r="S140" s="4">
        <v>0</v>
      </c>
      <c r="V140" s="13" t="str">
        <f t="shared" si="26"/>
        <v/>
      </c>
    </row>
    <row r="141" spans="1:22" x14ac:dyDescent="0.25">
      <c r="A141" s="2">
        <v>44731</v>
      </c>
      <c r="B141" s="3" t="s">
        <v>36</v>
      </c>
      <c r="C141" s="3" t="s">
        <v>178</v>
      </c>
      <c r="D141" s="4">
        <v>4.76</v>
      </c>
      <c r="E141" s="5">
        <v>1</v>
      </c>
      <c r="F141" s="6">
        <v>5.5</v>
      </c>
      <c r="G141" s="3">
        <v>115</v>
      </c>
      <c r="H141" s="12">
        <f t="shared" si="30"/>
        <v>1.1499999999999999</v>
      </c>
      <c r="I141" s="3">
        <v>-155</v>
      </c>
      <c r="J141" s="12">
        <f t="shared" si="31"/>
        <v>-0.64516129032258063</v>
      </c>
      <c r="K141" s="7">
        <f t="shared" si="28"/>
        <v>0.46511627906976744</v>
      </c>
      <c r="L141" s="7">
        <f t="shared" si="34"/>
        <v>0.60784313725490191</v>
      </c>
      <c r="M141" s="7">
        <f t="shared" si="33"/>
        <v>0.3420098827464837</v>
      </c>
      <c r="N141" s="7">
        <f t="shared" si="35"/>
        <v>0.6579901172535163</v>
      </c>
      <c r="O141" s="10">
        <f t="shared" si="29"/>
        <v>-0.12310639632328374</v>
      </c>
      <c r="P141" s="10">
        <f t="shared" si="27"/>
        <v>5.0146979998614394E-2</v>
      </c>
      <c r="Q141" s="31">
        <f t="shared" si="32"/>
        <v>1</v>
      </c>
      <c r="R141" s="9">
        <v>1</v>
      </c>
      <c r="S141" s="4">
        <v>15.5</v>
      </c>
      <c r="T141" s="3" t="s">
        <v>74</v>
      </c>
      <c r="U141" s="4">
        <v>10</v>
      </c>
      <c r="V141" s="13">
        <f t="shared" si="26"/>
        <v>10</v>
      </c>
    </row>
    <row r="142" spans="1:22" x14ac:dyDescent="0.25">
      <c r="A142" s="2">
        <v>44731</v>
      </c>
      <c r="B142" s="3" t="s">
        <v>14</v>
      </c>
      <c r="C142" s="3" t="s">
        <v>179</v>
      </c>
      <c r="D142" s="4">
        <v>3.93</v>
      </c>
      <c r="E142" s="5">
        <v>1</v>
      </c>
      <c r="F142" s="6">
        <v>4.5</v>
      </c>
      <c r="G142" s="3">
        <v>130</v>
      </c>
      <c r="H142" s="12">
        <f t="shared" si="30"/>
        <v>1.3</v>
      </c>
      <c r="I142" s="3">
        <v>-175</v>
      </c>
      <c r="J142" s="12">
        <f t="shared" si="31"/>
        <v>-0.5714285714285714</v>
      </c>
      <c r="K142" s="7">
        <f t="shared" si="28"/>
        <v>0.43478260869565216</v>
      </c>
      <c r="L142" s="7">
        <f t="shared" si="34"/>
        <v>0.63636363636363635</v>
      </c>
      <c r="M142" s="7">
        <f t="shared" si="33"/>
        <v>0.35749020406806875</v>
      </c>
      <c r="N142" s="7">
        <f t="shared" si="35"/>
        <v>0.64250979593193125</v>
      </c>
      <c r="O142" s="10">
        <f t="shared" si="29"/>
        <v>-7.7292404627583411E-2</v>
      </c>
      <c r="P142" s="10">
        <f t="shared" si="27"/>
        <v>6.1461595682948955E-3</v>
      </c>
      <c r="Q142" s="31">
        <f t="shared" si="32"/>
        <v>0</v>
      </c>
      <c r="R142" s="9">
        <v>1</v>
      </c>
      <c r="S142" s="4">
        <v>0</v>
      </c>
      <c r="V142" s="13" t="str">
        <f t="shared" si="26"/>
        <v/>
      </c>
    </row>
    <row r="143" spans="1:22" x14ac:dyDescent="0.25">
      <c r="A143" s="2">
        <v>44731</v>
      </c>
      <c r="B143" s="3" t="s">
        <v>4</v>
      </c>
      <c r="C143" s="3" t="s">
        <v>180</v>
      </c>
      <c r="D143" s="4">
        <v>5.62</v>
      </c>
      <c r="E143" s="5">
        <v>1</v>
      </c>
      <c r="F143" s="6">
        <v>4.5</v>
      </c>
      <c r="G143" s="3">
        <v>-150</v>
      </c>
      <c r="H143" s="12">
        <f t="shared" si="30"/>
        <v>-0.66666666666666663</v>
      </c>
      <c r="I143" s="3">
        <v>115</v>
      </c>
      <c r="J143" s="12">
        <f t="shared" si="31"/>
        <v>1.1499999999999999</v>
      </c>
      <c r="K143" s="7">
        <f t="shared" si="28"/>
        <v>0.6</v>
      </c>
      <c r="L143" s="7">
        <f t="shared" si="34"/>
        <v>0.46511627906976744</v>
      </c>
      <c r="M143" s="7">
        <f t="shared" si="33"/>
        <v>0.66087186691880784</v>
      </c>
      <c r="N143" s="7">
        <f t="shared" si="35"/>
        <v>0.33912813308119222</v>
      </c>
      <c r="O143" s="10">
        <f t="shared" si="29"/>
        <v>6.087186691880786E-2</v>
      </c>
      <c r="P143" s="10">
        <f t="shared" si="27"/>
        <v>-0.12598814598857522</v>
      </c>
      <c r="Q143" s="31">
        <f t="shared" si="32"/>
        <v>2</v>
      </c>
      <c r="R143" s="9">
        <v>1</v>
      </c>
      <c r="S143" s="4">
        <v>15</v>
      </c>
      <c r="T143" s="3" t="s">
        <v>74</v>
      </c>
      <c r="U143" s="4">
        <v>10</v>
      </c>
      <c r="V143" s="13">
        <f t="shared" si="26"/>
        <v>10</v>
      </c>
    </row>
    <row r="144" spans="1:22" x14ac:dyDescent="0.25">
      <c r="A144" s="2">
        <v>44731</v>
      </c>
      <c r="B144" s="3" t="s">
        <v>30</v>
      </c>
      <c r="C144" s="3" t="s">
        <v>181</v>
      </c>
      <c r="D144" s="4">
        <v>4.95</v>
      </c>
      <c r="E144" s="5">
        <v>1</v>
      </c>
      <c r="F144" s="6">
        <v>4.5</v>
      </c>
      <c r="G144" s="3">
        <v>-175</v>
      </c>
      <c r="H144" s="12">
        <f t="shared" si="30"/>
        <v>-0.5714285714285714</v>
      </c>
      <c r="I144" s="3">
        <v>125</v>
      </c>
      <c r="J144" s="12">
        <f t="shared" si="31"/>
        <v>1.25</v>
      </c>
      <c r="K144" s="7">
        <f t="shared" si="28"/>
        <v>0.63636363636363635</v>
      </c>
      <c r="L144" s="7">
        <f t="shared" si="34"/>
        <v>0.44444444444444442</v>
      </c>
      <c r="M144" s="7">
        <f t="shared" si="33"/>
        <v>0.55068992524034777</v>
      </c>
      <c r="N144" s="7">
        <f t="shared" si="35"/>
        <v>0.44931007475965223</v>
      </c>
      <c r="O144" s="10">
        <f t="shared" si="29"/>
        <v>-8.5673711123288587E-2</v>
      </c>
      <c r="P144" s="10">
        <f t="shared" si="27"/>
        <v>4.865630315207814E-3</v>
      </c>
      <c r="Q144" s="31">
        <f t="shared" si="32"/>
        <v>0</v>
      </c>
      <c r="R144" s="9">
        <v>1</v>
      </c>
      <c r="S144" s="4">
        <v>0</v>
      </c>
      <c r="V144" s="13" t="str">
        <f t="shared" si="26"/>
        <v/>
      </c>
    </row>
    <row r="145" spans="1:22" x14ac:dyDescent="0.25">
      <c r="A145" s="2">
        <v>44731</v>
      </c>
      <c r="B145" s="3" t="s">
        <v>57</v>
      </c>
      <c r="C145" s="3" t="s">
        <v>58</v>
      </c>
      <c r="D145" s="4">
        <v>3.72</v>
      </c>
      <c r="E145" s="5">
        <v>1</v>
      </c>
      <c r="F145" s="6">
        <v>3.5</v>
      </c>
      <c r="G145" s="3">
        <v>-150</v>
      </c>
      <c r="H145" s="12">
        <f t="shared" si="30"/>
        <v>-0.66666666666666663</v>
      </c>
      <c r="I145" s="3">
        <v>110</v>
      </c>
      <c r="J145" s="12">
        <f t="shared" si="31"/>
        <v>1.1000000000000001</v>
      </c>
      <c r="K145" s="7">
        <f t="shared" si="28"/>
        <v>0.6</v>
      </c>
      <c r="L145" s="7">
        <f t="shared" si="34"/>
        <v>0.47619047619047616</v>
      </c>
      <c r="M145" s="7">
        <f t="shared" si="33"/>
        <v>0.5100132102562287</v>
      </c>
      <c r="N145" s="7">
        <f t="shared" si="35"/>
        <v>0.4899867897437713</v>
      </c>
      <c r="O145" s="10">
        <f t="shared" si="29"/>
        <v>-8.9986789743771278E-2</v>
      </c>
      <c r="P145" s="10">
        <f t="shared" si="27"/>
        <v>1.3796313553295136E-2</v>
      </c>
      <c r="Q145" s="31">
        <f t="shared" si="32"/>
        <v>0</v>
      </c>
      <c r="R145" s="9">
        <v>1</v>
      </c>
      <c r="S145" s="4">
        <v>0</v>
      </c>
      <c r="V145" s="13" t="str">
        <f t="shared" si="26"/>
        <v/>
      </c>
    </row>
    <row r="146" spans="1:22" x14ac:dyDescent="0.25">
      <c r="A146" s="2">
        <v>44731</v>
      </c>
      <c r="B146" s="3" t="s">
        <v>28</v>
      </c>
      <c r="C146" s="3" t="s">
        <v>182</v>
      </c>
      <c r="D146" s="4">
        <v>3.37</v>
      </c>
      <c r="E146" s="5">
        <v>1</v>
      </c>
      <c r="F146" s="6">
        <v>3.5</v>
      </c>
      <c r="G146" s="3">
        <v>-110</v>
      </c>
      <c r="H146" s="12">
        <f t="shared" si="30"/>
        <v>-0.90909090909090906</v>
      </c>
      <c r="I146" s="3">
        <v>-120</v>
      </c>
      <c r="J146" s="12">
        <f t="shared" si="31"/>
        <v>-0.83333333333333337</v>
      </c>
      <c r="K146" s="7">
        <f t="shared" si="28"/>
        <v>0.52380952380952384</v>
      </c>
      <c r="L146" s="7">
        <f t="shared" si="34"/>
        <v>0.54545454545454541</v>
      </c>
      <c r="M146" s="7">
        <f t="shared" si="33"/>
        <v>0.43507309933493055</v>
      </c>
      <c r="N146" s="7">
        <f t="shared" si="35"/>
        <v>0.56492690066506945</v>
      </c>
      <c r="O146" s="10">
        <f t="shared" si="29"/>
        <v>-8.873642447459329E-2</v>
      </c>
      <c r="P146" s="10">
        <f t="shared" si="27"/>
        <v>1.9472355210524039E-2</v>
      </c>
      <c r="Q146" s="31">
        <f t="shared" si="32"/>
        <v>0</v>
      </c>
      <c r="R146" s="9">
        <v>1</v>
      </c>
      <c r="S146" s="4">
        <v>0</v>
      </c>
      <c r="V146" s="13" t="str">
        <f t="shared" si="26"/>
        <v/>
      </c>
    </row>
    <row r="147" spans="1:22" x14ac:dyDescent="0.25">
      <c r="A147" s="2">
        <v>44731</v>
      </c>
      <c r="B147" s="3" t="s">
        <v>16</v>
      </c>
      <c r="C147" s="3" t="s">
        <v>184</v>
      </c>
      <c r="D147" s="4">
        <v>3.49</v>
      </c>
      <c r="E147" s="5">
        <v>1</v>
      </c>
      <c r="F147" s="6">
        <v>2.5</v>
      </c>
      <c r="G147" s="3">
        <v>-140</v>
      </c>
      <c r="H147" s="12">
        <f t="shared" si="30"/>
        <v>-0.7142857142857143</v>
      </c>
      <c r="I147" s="3">
        <v>105</v>
      </c>
      <c r="J147" s="12">
        <f t="shared" si="31"/>
        <v>1.05</v>
      </c>
      <c r="K147" s="7">
        <f t="shared" si="28"/>
        <v>0.58333333333333337</v>
      </c>
      <c r="L147" s="7">
        <f t="shared" si="34"/>
        <v>0.48780487804878048</v>
      </c>
      <c r="M147" s="7">
        <f t="shared" si="33"/>
        <v>0.67729924738491043</v>
      </c>
      <c r="N147" s="7">
        <f t="shared" si="35"/>
        <v>0.32270075261508957</v>
      </c>
      <c r="O147" s="10">
        <f t="shared" si="29"/>
        <v>9.396591405157706E-2</v>
      </c>
      <c r="P147" s="10">
        <f t="shared" si="27"/>
        <v>-0.16510412543369091</v>
      </c>
      <c r="Q147" s="31">
        <f t="shared" si="32"/>
        <v>2</v>
      </c>
      <c r="R147" s="9">
        <v>1</v>
      </c>
      <c r="S147" s="4">
        <v>14</v>
      </c>
      <c r="T147" s="3" t="s">
        <v>74</v>
      </c>
      <c r="U147" s="4">
        <v>10</v>
      </c>
      <c r="V147" s="13">
        <f t="shared" si="26"/>
        <v>10</v>
      </c>
    </row>
    <row r="148" spans="1:22" x14ac:dyDescent="0.25">
      <c r="A148" s="2">
        <v>44731</v>
      </c>
      <c r="B148" s="3" t="s">
        <v>78</v>
      </c>
      <c r="C148" s="3" t="s">
        <v>183</v>
      </c>
      <c r="D148" s="4">
        <v>3.35</v>
      </c>
      <c r="E148" s="5">
        <v>1</v>
      </c>
      <c r="F148" s="6">
        <v>3.5</v>
      </c>
      <c r="G148" s="3">
        <v>105</v>
      </c>
      <c r="H148" s="12">
        <f t="shared" si="30"/>
        <v>1.05</v>
      </c>
      <c r="I148" s="3">
        <v>-135</v>
      </c>
      <c r="J148" s="12">
        <f t="shared" si="31"/>
        <v>-0.7407407407407407</v>
      </c>
      <c r="K148" s="7">
        <f t="shared" si="28"/>
        <v>0.48780487804878048</v>
      </c>
      <c r="L148" s="7">
        <f t="shared" si="34"/>
        <v>0.57446808510638303</v>
      </c>
      <c r="M148" s="7">
        <f t="shared" si="33"/>
        <v>0.43068106953728158</v>
      </c>
      <c r="N148" s="7">
        <f t="shared" si="35"/>
        <v>0.56931893046271842</v>
      </c>
      <c r="O148" s="10">
        <f t="shared" si="29"/>
        <v>-5.7123808511498897E-2</v>
      </c>
      <c r="P148" s="10">
        <f t="shared" si="27"/>
        <v>-5.1491546436646107E-3</v>
      </c>
      <c r="Q148" s="31">
        <f t="shared" si="32"/>
        <v>0</v>
      </c>
      <c r="R148" s="9">
        <v>1</v>
      </c>
      <c r="S148" s="4">
        <v>0</v>
      </c>
      <c r="V148" s="13" t="str">
        <f t="shared" si="26"/>
        <v/>
      </c>
    </row>
    <row r="149" spans="1:22" x14ac:dyDescent="0.25">
      <c r="A149" s="2">
        <v>44731</v>
      </c>
      <c r="B149" s="3" t="s">
        <v>61</v>
      </c>
      <c r="C149" s="3" t="s">
        <v>62</v>
      </c>
      <c r="D149" s="4">
        <v>4.6900000000000004</v>
      </c>
      <c r="E149" s="5">
        <v>1</v>
      </c>
      <c r="F149" s="6">
        <v>5.5</v>
      </c>
      <c r="G149" s="3">
        <v>125</v>
      </c>
      <c r="H149" s="12">
        <f t="shared" si="30"/>
        <v>1.25</v>
      </c>
      <c r="I149" s="3">
        <v>-156</v>
      </c>
      <c r="J149" s="12">
        <f t="shared" si="31"/>
        <v>-0.64102564102564097</v>
      </c>
      <c r="K149" s="7">
        <f t="shared" si="28"/>
        <v>0.44444444444444442</v>
      </c>
      <c r="L149" s="7">
        <f t="shared" si="34"/>
        <v>0.609375</v>
      </c>
      <c r="M149" s="7">
        <f t="shared" si="33"/>
        <v>0.32982377892920178</v>
      </c>
      <c r="N149" s="7">
        <f t="shared" si="35"/>
        <v>0.67017622107079822</v>
      </c>
      <c r="O149" s="10">
        <f t="shared" si="29"/>
        <v>-0.11462066551524264</v>
      </c>
      <c r="P149" s="10">
        <f t="shared" si="27"/>
        <v>6.0801221070798217E-2</v>
      </c>
      <c r="Q149" s="31">
        <f t="shared" si="32"/>
        <v>1</v>
      </c>
      <c r="R149" s="9">
        <v>2</v>
      </c>
      <c r="S149" s="4">
        <v>15.6</v>
      </c>
      <c r="T149" s="3" t="s">
        <v>74</v>
      </c>
      <c r="U149" s="4">
        <v>10</v>
      </c>
      <c r="V149" s="13">
        <f t="shared" si="26"/>
        <v>9.9999999999999982</v>
      </c>
    </row>
    <row r="150" spans="1:22" x14ac:dyDescent="0.25">
      <c r="A150" s="2">
        <v>44732</v>
      </c>
      <c r="B150" s="3" t="s">
        <v>49</v>
      </c>
      <c r="C150" s="3" t="s">
        <v>50</v>
      </c>
      <c r="D150" s="4">
        <v>4.4400000000000004</v>
      </c>
      <c r="E150" s="5">
        <v>1</v>
      </c>
      <c r="F150" s="6">
        <v>4.5</v>
      </c>
      <c r="G150" s="3">
        <v>105</v>
      </c>
      <c r="H150" s="12">
        <f t="shared" si="30"/>
        <v>1.05</v>
      </c>
      <c r="I150" s="3">
        <v>-140</v>
      </c>
      <c r="J150" s="12">
        <f t="shared" si="31"/>
        <v>-0.7142857142857143</v>
      </c>
      <c r="K150" s="7">
        <f t="shared" si="28"/>
        <v>0.48780487804878048</v>
      </c>
      <c r="L150" s="7">
        <f t="shared" si="34"/>
        <v>0.58333333333333337</v>
      </c>
      <c r="M150" s="7">
        <f t="shared" si="33"/>
        <v>0.45647128585138019</v>
      </c>
      <c r="N150" s="7">
        <f t="shared" si="35"/>
        <v>0.54352871414861981</v>
      </c>
      <c r="O150" s="10">
        <f t="shared" si="29"/>
        <v>-3.1333592197400284E-2</v>
      </c>
      <c r="P150" s="10">
        <f t="shared" si="27"/>
        <v>-3.9804619184713563E-2</v>
      </c>
      <c r="Q150" s="31">
        <f t="shared" si="32"/>
        <v>0</v>
      </c>
      <c r="R150" s="9">
        <v>1</v>
      </c>
      <c r="S150" s="4">
        <v>0</v>
      </c>
      <c r="V150" s="13" t="str">
        <f t="shared" si="26"/>
        <v/>
      </c>
    </row>
    <row r="151" spans="1:22" x14ac:dyDescent="0.25">
      <c r="A151" s="2">
        <v>44732</v>
      </c>
      <c r="B151" s="3" t="s">
        <v>41</v>
      </c>
      <c r="C151" s="3" t="s">
        <v>94</v>
      </c>
      <c r="D151" s="4">
        <v>5.17</v>
      </c>
      <c r="E151" s="5">
        <v>1</v>
      </c>
      <c r="F151" s="6">
        <v>4.5</v>
      </c>
      <c r="G151" s="3">
        <v>-150</v>
      </c>
      <c r="H151" s="12">
        <f t="shared" si="30"/>
        <v>-0.66666666666666663</v>
      </c>
      <c r="I151" s="3">
        <v>115</v>
      </c>
      <c r="J151" s="12">
        <f t="shared" si="31"/>
        <v>1.1499999999999999</v>
      </c>
      <c r="K151" s="7">
        <f t="shared" si="28"/>
        <v>0.6</v>
      </c>
      <c r="L151" s="7">
        <f t="shared" si="34"/>
        <v>0.46511627906976744</v>
      </c>
      <c r="M151" s="7">
        <f t="shared" si="33"/>
        <v>0.58881274313410048</v>
      </c>
      <c r="N151" s="7">
        <f t="shared" si="35"/>
        <v>0.41118725686589952</v>
      </c>
      <c r="O151" s="10">
        <f t="shared" si="29"/>
        <v>-1.1187256865899498E-2</v>
      </c>
      <c r="P151" s="10">
        <f t="shared" si="27"/>
        <v>-5.3929022203867916E-2</v>
      </c>
      <c r="Q151" s="31">
        <f t="shared" si="32"/>
        <v>0</v>
      </c>
      <c r="R151" s="9">
        <v>1</v>
      </c>
      <c r="S151" s="4">
        <v>0</v>
      </c>
      <c r="V151" s="13" t="str">
        <f t="shared" si="26"/>
        <v/>
      </c>
    </row>
    <row r="152" spans="1:22" x14ac:dyDescent="0.25">
      <c r="A152" s="2">
        <v>44732</v>
      </c>
      <c r="B152" s="3" t="s">
        <v>14</v>
      </c>
      <c r="C152" s="3" t="s">
        <v>15</v>
      </c>
      <c r="D152" s="4">
        <v>5.24</v>
      </c>
      <c r="E152" s="5">
        <v>1</v>
      </c>
      <c r="F152" s="6">
        <v>5.5</v>
      </c>
      <c r="G152" s="3">
        <v>108</v>
      </c>
      <c r="H152" s="12">
        <f t="shared" si="30"/>
        <v>1.08</v>
      </c>
      <c r="I152" s="3">
        <v>-138</v>
      </c>
      <c r="J152" s="12">
        <f t="shared" si="31"/>
        <v>-0.7246376811594204</v>
      </c>
      <c r="K152" s="7">
        <f t="shared" si="28"/>
        <v>0.48076923076923078</v>
      </c>
      <c r="L152" s="7">
        <f t="shared" si="34"/>
        <v>0.57983193277310929</v>
      </c>
      <c r="M152" s="7">
        <f t="shared" si="33"/>
        <v>0.4260726773266712</v>
      </c>
      <c r="N152" s="7">
        <f t="shared" si="35"/>
        <v>0.5739273226733288</v>
      </c>
      <c r="O152" s="10">
        <f t="shared" si="29"/>
        <v>-5.4696553442559581E-2</v>
      </c>
      <c r="P152" s="10">
        <f t="shared" si="27"/>
        <v>-5.904610099780494E-3</v>
      </c>
      <c r="Q152" s="31">
        <f t="shared" si="32"/>
        <v>0</v>
      </c>
      <c r="R152" s="9">
        <v>2</v>
      </c>
      <c r="S152" s="4">
        <v>0</v>
      </c>
      <c r="V152" s="13" t="str">
        <f t="shared" si="26"/>
        <v/>
      </c>
    </row>
    <row r="153" spans="1:22" x14ac:dyDescent="0.25">
      <c r="A153" s="2">
        <v>44732</v>
      </c>
      <c r="B153" s="3" t="s">
        <v>23</v>
      </c>
      <c r="C153" s="3" t="s">
        <v>24</v>
      </c>
      <c r="D153" s="4">
        <v>7.63</v>
      </c>
      <c r="E153" s="5">
        <v>1</v>
      </c>
      <c r="F153" s="6">
        <v>8.5</v>
      </c>
      <c r="G153" s="3">
        <v>116</v>
      </c>
      <c r="H153" s="12">
        <f t="shared" si="30"/>
        <v>1.1599999999999999</v>
      </c>
      <c r="I153" s="3">
        <v>-146</v>
      </c>
      <c r="J153" s="12">
        <f t="shared" si="31"/>
        <v>-0.68493150684931503</v>
      </c>
      <c r="K153" s="7">
        <f t="shared" si="28"/>
        <v>0.46296296296296297</v>
      </c>
      <c r="L153" s="7">
        <f t="shared" si="34"/>
        <v>0.5934959349593496</v>
      </c>
      <c r="M153" s="7">
        <f t="shared" si="33"/>
        <v>0.35595604965612693</v>
      </c>
      <c r="N153" s="7">
        <f t="shared" si="35"/>
        <v>0.64404395034387307</v>
      </c>
      <c r="O153" s="10">
        <f t="shared" si="29"/>
        <v>-0.10700691330683604</v>
      </c>
      <c r="P153" s="10">
        <f t="shared" si="27"/>
        <v>5.054801538452347E-2</v>
      </c>
      <c r="Q153" s="31">
        <f t="shared" si="32"/>
        <v>1</v>
      </c>
      <c r="R153" s="9">
        <v>2</v>
      </c>
      <c r="S153" s="4">
        <v>14.6</v>
      </c>
      <c r="T153" s="3" t="s">
        <v>73</v>
      </c>
      <c r="U153" s="4">
        <v>-14.6</v>
      </c>
      <c r="V153" s="13">
        <f t="shared" si="26"/>
        <v>-14.6</v>
      </c>
    </row>
    <row r="154" spans="1:22" x14ac:dyDescent="0.25">
      <c r="A154" s="2">
        <v>44732</v>
      </c>
      <c r="B154" s="3" t="s">
        <v>65</v>
      </c>
      <c r="C154" s="3" t="s">
        <v>90</v>
      </c>
      <c r="D154" s="4">
        <v>6.17</v>
      </c>
      <c r="E154" s="5">
        <v>1</v>
      </c>
      <c r="F154" s="6">
        <v>7.5</v>
      </c>
      <c r="G154" s="3">
        <v>-106</v>
      </c>
      <c r="H154" s="12">
        <f t="shared" si="30"/>
        <v>-0.94339622641509424</v>
      </c>
      <c r="I154" s="3">
        <v>-122</v>
      </c>
      <c r="J154" s="12">
        <f t="shared" si="31"/>
        <v>-0.81967213114754101</v>
      </c>
      <c r="K154" s="7">
        <f t="shared" si="28"/>
        <v>0.5145631067961165</v>
      </c>
      <c r="L154" s="7">
        <f t="shared" si="34"/>
        <v>0.5495495495495496</v>
      </c>
      <c r="M154" s="7">
        <f t="shared" si="33"/>
        <v>0.2797379906451003</v>
      </c>
      <c r="N154" s="7">
        <f t="shared" si="35"/>
        <v>0.7202620093548997</v>
      </c>
      <c r="O154" s="10">
        <f t="shared" si="29"/>
        <v>-0.2348251161510162</v>
      </c>
      <c r="P154" s="10">
        <f t="shared" si="27"/>
        <v>0.1707124598053501</v>
      </c>
      <c r="Q154" s="31">
        <f t="shared" si="32"/>
        <v>1</v>
      </c>
      <c r="R154" s="9">
        <v>2</v>
      </c>
      <c r="S154" s="4">
        <v>12.2</v>
      </c>
      <c r="T154" s="3" t="s">
        <v>73</v>
      </c>
      <c r="U154" s="4">
        <v>-12.2</v>
      </c>
      <c r="V154" s="13">
        <f t="shared" si="26"/>
        <v>-12.2</v>
      </c>
    </row>
    <row r="155" spans="1:22" x14ac:dyDescent="0.25">
      <c r="A155" s="2">
        <v>44732</v>
      </c>
      <c r="B155" s="3" t="s">
        <v>78</v>
      </c>
      <c r="C155" s="3" t="s">
        <v>79</v>
      </c>
      <c r="D155" s="4">
        <v>4.26</v>
      </c>
      <c r="E155" s="5">
        <v>1</v>
      </c>
      <c r="F155" s="6">
        <v>4.5</v>
      </c>
      <c r="G155" s="3">
        <v>110</v>
      </c>
      <c r="H155" s="12">
        <f t="shared" si="30"/>
        <v>1.1000000000000001</v>
      </c>
      <c r="I155" s="3">
        <v>-150</v>
      </c>
      <c r="J155" s="12">
        <f t="shared" si="31"/>
        <v>-0.66666666666666663</v>
      </c>
      <c r="K155" s="7">
        <f t="shared" si="28"/>
        <v>0.47619047619047616</v>
      </c>
      <c r="L155" s="7">
        <f t="shared" si="34"/>
        <v>0.6</v>
      </c>
      <c r="M155" s="7">
        <f t="shared" si="33"/>
        <v>0.42182017643830727</v>
      </c>
      <c r="N155" s="7">
        <f t="shared" si="35"/>
        <v>0.57817982356169273</v>
      </c>
      <c r="O155" s="10">
        <f t="shared" si="29"/>
        <v>-5.4370299752168894E-2</v>
      </c>
      <c r="P155" s="10">
        <f t="shared" si="27"/>
        <v>-2.1820176438307248E-2</v>
      </c>
      <c r="Q155" s="31">
        <f t="shared" si="32"/>
        <v>0</v>
      </c>
      <c r="R155" s="9">
        <v>1</v>
      </c>
      <c r="S155" s="4">
        <v>0</v>
      </c>
      <c r="V155" s="13" t="str">
        <f t="shared" si="26"/>
        <v/>
      </c>
    </row>
    <row r="156" spans="1:22" x14ac:dyDescent="0.25">
      <c r="A156" s="2">
        <v>44732</v>
      </c>
      <c r="B156" s="3" t="s">
        <v>34</v>
      </c>
      <c r="C156" s="3" t="s">
        <v>35</v>
      </c>
      <c r="D156" s="4">
        <v>5.49</v>
      </c>
      <c r="E156" s="5">
        <v>1</v>
      </c>
      <c r="F156" s="6">
        <v>5.5</v>
      </c>
      <c r="G156" s="3">
        <v>-150</v>
      </c>
      <c r="H156" s="12">
        <f t="shared" si="30"/>
        <v>-0.66666666666666663</v>
      </c>
      <c r="I156" s="3">
        <v>118</v>
      </c>
      <c r="J156" s="12">
        <f t="shared" si="31"/>
        <v>1.18</v>
      </c>
      <c r="K156" s="7">
        <f t="shared" si="28"/>
        <v>0.6</v>
      </c>
      <c r="L156" s="7">
        <f t="shared" si="34"/>
        <v>0.45871559633027525</v>
      </c>
      <c r="M156" s="7">
        <f t="shared" si="33"/>
        <v>0.46936653203228818</v>
      </c>
      <c r="N156" s="7">
        <f t="shared" si="35"/>
        <v>0.53063346796771182</v>
      </c>
      <c r="O156" s="10">
        <f t="shared" si="29"/>
        <v>-0.1306334679677118</v>
      </c>
      <c r="P156" s="10">
        <f t="shared" si="27"/>
        <v>7.191787163743657E-2</v>
      </c>
      <c r="Q156" s="31">
        <f t="shared" si="32"/>
        <v>1</v>
      </c>
      <c r="R156" s="9">
        <v>2</v>
      </c>
      <c r="S156" s="4">
        <v>10</v>
      </c>
      <c r="T156" s="3" t="s">
        <v>73</v>
      </c>
      <c r="U156" s="4">
        <v>-10</v>
      </c>
      <c r="V156" s="13">
        <f t="shared" si="26"/>
        <v>-10</v>
      </c>
    </row>
    <row r="157" spans="1:22" x14ac:dyDescent="0.25">
      <c r="A157" s="2">
        <v>44732</v>
      </c>
      <c r="B157" s="3" t="s">
        <v>4</v>
      </c>
      <c r="C157" s="3" t="s">
        <v>5</v>
      </c>
      <c r="D157" s="4">
        <v>5.71</v>
      </c>
      <c r="E157" s="5">
        <v>1</v>
      </c>
      <c r="F157" s="6">
        <v>5.5</v>
      </c>
      <c r="G157" s="3">
        <v>-145</v>
      </c>
      <c r="H157" s="12">
        <f t="shared" si="30"/>
        <v>-0.68965517241379315</v>
      </c>
      <c r="I157" s="3">
        <v>110</v>
      </c>
      <c r="J157" s="12">
        <f t="shared" si="31"/>
        <v>1.1000000000000001</v>
      </c>
      <c r="K157" s="7">
        <f t="shared" si="28"/>
        <v>0.59183673469387754</v>
      </c>
      <c r="L157" s="7">
        <f t="shared" si="34"/>
        <v>0.47619047619047616</v>
      </c>
      <c r="M157" s="7">
        <f t="shared" si="33"/>
        <v>0.50669179453310031</v>
      </c>
      <c r="N157" s="7">
        <f t="shared" si="35"/>
        <v>0.49330820546689969</v>
      </c>
      <c r="O157" s="10">
        <f t="shared" si="29"/>
        <v>-8.5144940160777227E-2</v>
      </c>
      <c r="P157" s="10">
        <f t="shared" si="27"/>
        <v>1.7117729276423521E-2</v>
      </c>
      <c r="Q157" s="31">
        <f t="shared" si="32"/>
        <v>0</v>
      </c>
      <c r="R157" s="9">
        <v>1</v>
      </c>
      <c r="S157" s="4">
        <v>0</v>
      </c>
      <c r="V157" s="13" t="str">
        <f t="shared" si="26"/>
        <v/>
      </c>
    </row>
    <row r="158" spans="1:22" x14ac:dyDescent="0.25">
      <c r="A158" s="2">
        <v>44732</v>
      </c>
      <c r="B158" s="3" t="s">
        <v>43</v>
      </c>
      <c r="C158" s="3" t="s">
        <v>93</v>
      </c>
      <c r="D158" s="4">
        <v>7.57</v>
      </c>
      <c r="E158" s="5">
        <v>1</v>
      </c>
      <c r="F158" s="6">
        <v>7.5</v>
      </c>
      <c r="G158" s="3">
        <v>-115</v>
      </c>
      <c r="H158" s="12">
        <f t="shared" si="30"/>
        <v>-0.86956521739130443</v>
      </c>
      <c r="I158" s="3">
        <v>-115</v>
      </c>
      <c r="J158" s="12">
        <f t="shared" si="31"/>
        <v>-0.86956521739130443</v>
      </c>
      <c r="K158" s="7">
        <f t="shared" si="28"/>
        <v>0.53488372093023251</v>
      </c>
      <c r="L158" s="7">
        <f t="shared" si="34"/>
        <v>0.53488372093023251</v>
      </c>
      <c r="M158" s="7">
        <f t="shared" si="33"/>
        <v>0.48559041970137051</v>
      </c>
      <c r="N158" s="7">
        <f t="shared" si="35"/>
        <v>0.51440958029862949</v>
      </c>
      <c r="O158" s="10">
        <f t="shared" si="29"/>
        <v>-4.9293301228861996E-2</v>
      </c>
      <c r="P158" s="10">
        <f t="shared" si="27"/>
        <v>-2.0474140631603022E-2</v>
      </c>
      <c r="Q158" s="31">
        <f t="shared" si="32"/>
        <v>0</v>
      </c>
      <c r="R158" s="9">
        <v>1</v>
      </c>
      <c r="S158" s="4">
        <v>0</v>
      </c>
      <c r="V158" s="13" t="str">
        <f t="shared" si="26"/>
        <v/>
      </c>
    </row>
    <row r="159" spans="1:22" x14ac:dyDescent="0.25">
      <c r="A159" s="2">
        <v>44732</v>
      </c>
      <c r="B159" s="3" t="s">
        <v>16</v>
      </c>
      <c r="C159" s="3" t="s">
        <v>38</v>
      </c>
      <c r="D159" s="4">
        <v>4.92</v>
      </c>
      <c r="E159" s="5">
        <v>1</v>
      </c>
      <c r="F159" s="6">
        <v>4.5</v>
      </c>
      <c r="G159" s="3">
        <v>-166</v>
      </c>
      <c r="H159" s="12">
        <f t="shared" si="30"/>
        <v>-0.60240963855421692</v>
      </c>
      <c r="I159" s="3">
        <v>130</v>
      </c>
      <c r="J159" s="12">
        <f t="shared" si="31"/>
        <v>1.3</v>
      </c>
      <c r="K159" s="7">
        <f t="shared" si="28"/>
        <v>0.62406015037593987</v>
      </c>
      <c r="L159" s="7">
        <f t="shared" si="34"/>
        <v>0.43478260869565216</v>
      </c>
      <c r="M159" s="7">
        <f t="shared" si="33"/>
        <v>0.54535886877410489</v>
      </c>
      <c r="N159" s="7">
        <f t="shared" si="35"/>
        <v>0.45464113122589511</v>
      </c>
      <c r="O159" s="10">
        <f t="shared" si="29"/>
        <v>-7.8701281601834983E-2</v>
      </c>
      <c r="P159" s="10">
        <f t="shared" si="27"/>
        <v>1.985852253024295E-2</v>
      </c>
      <c r="Q159" s="31">
        <f t="shared" si="32"/>
        <v>0</v>
      </c>
      <c r="R159" s="9">
        <v>2</v>
      </c>
      <c r="S159" s="4">
        <v>0</v>
      </c>
      <c r="V159" s="13" t="str">
        <f t="shared" si="26"/>
        <v/>
      </c>
    </row>
    <row r="160" spans="1:22" x14ac:dyDescent="0.25">
      <c r="A160" s="2">
        <v>44732</v>
      </c>
      <c r="B160" s="3" t="s">
        <v>61</v>
      </c>
      <c r="C160" s="3" t="s">
        <v>92</v>
      </c>
      <c r="D160" s="4">
        <v>5.56</v>
      </c>
      <c r="E160" s="5">
        <v>1</v>
      </c>
      <c r="F160" s="6">
        <v>5.5</v>
      </c>
      <c r="G160" s="3">
        <v>110</v>
      </c>
      <c r="H160" s="12">
        <f t="shared" si="30"/>
        <v>1.1000000000000001</v>
      </c>
      <c r="I160" s="3">
        <v>-150</v>
      </c>
      <c r="J160" s="12">
        <f t="shared" si="31"/>
        <v>-0.66666666666666663</v>
      </c>
      <c r="K160" s="7">
        <f t="shared" si="28"/>
        <v>0.47619047619047616</v>
      </c>
      <c r="L160" s="7">
        <f t="shared" si="34"/>
        <v>0.6</v>
      </c>
      <c r="M160" s="7">
        <f t="shared" si="33"/>
        <v>0.48133634791191404</v>
      </c>
      <c r="N160" s="7">
        <f t="shared" si="35"/>
        <v>0.51866365208808596</v>
      </c>
      <c r="O160" s="10">
        <f t="shared" si="29"/>
        <v>5.145871721437878E-3</v>
      </c>
      <c r="P160" s="10">
        <f t="shared" si="27"/>
        <v>-8.133634791191402E-2</v>
      </c>
      <c r="Q160" s="31">
        <f t="shared" si="32"/>
        <v>0</v>
      </c>
      <c r="R160" s="9">
        <v>1</v>
      </c>
      <c r="S160" s="4">
        <v>0</v>
      </c>
      <c r="V160" s="13" t="str">
        <f t="shared" si="26"/>
        <v/>
      </c>
    </row>
    <row r="161" spans="1:22" x14ac:dyDescent="0.25">
      <c r="A161" s="2">
        <v>44732</v>
      </c>
      <c r="B161" s="3" t="s">
        <v>30</v>
      </c>
      <c r="C161" s="3" t="s">
        <v>31</v>
      </c>
      <c r="D161" s="4">
        <v>4.6900000000000004</v>
      </c>
      <c r="E161" s="5">
        <v>1</v>
      </c>
      <c r="F161" s="6">
        <v>4.5</v>
      </c>
      <c r="G161" s="3">
        <v>100</v>
      </c>
      <c r="H161" s="12">
        <f t="shared" si="30"/>
        <v>1</v>
      </c>
      <c r="I161" s="3">
        <v>-135</v>
      </c>
      <c r="J161" s="12">
        <f t="shared" si="31"/>
        <v>-0.7407407407407407</v>
      </c>
      <c r="K161" s="7">
        <f t="shared" si="28"/>
        <v>0.5</v>
      </c>
      <c r="L161" s="7">
        <f t="shared" si="34"/>
        <v>0.57446808510638303</v>
      </c>
      <c r="M161" s="7">
        <f t="shared" si="33"/>
        <v>0.50354058960249504</v>
      </c>
      <c r="N161" s="7">
        <f t="shared" si="35"/>
        <v>0.49645941039750496</v>
      </c>
      <c r="O161" s="10">
        <f t="shared" si="29"/>
        <v>3.5405896024950367E-3</v>
      </c>
      <c r="P161" s="10">
        <f t="shared" si="27"/>
        <v>-7.8008674708878067E-2</v>
      </c>
      <c r="Q161" s="31">
        <f t="shared" si="32"/>
        <v>0</v>
      </c>
      <c r="R161" s="9">
        <v>1</v>
      </c>
      <c r="S161" s="4">
        <v>0</v>
      </c>
      <c r="V161" s="13" t="str">
        <f t="shared" si="26"/>
        <v/>
      </c>
    </row>
    <row r="162" spans="1:22" x14ac:dyDescent="0.25">
      <c r="A162" s="2">
        <v>44732</v>
      </c>
      <c r="B162" s="3" t="s">
        <v>71</v>
      </c>
      <c r="C162" s="3" t="s">
        <v>72</v>
      </c>
      <c r="D162" s="4">
        <v>3.91</v>
      </c>
      <c r="E162" s="5">
        <v>1</v>
      </c>
      <c r="F162" s="6">
        <v>4.5</v>
      </c>
      <c r="G162" s="3">
        <v>116</v>
      </c>
      <c r="H162" s="12">
        <f t="shared" si="30"/>
        <v>1.1599999999999999</v>
      </c>
      <c r="I162" s="3">
        <v>-148</v>
      </c>
      <c r="J162" s="12">
        <f t="shared" si="31"/>
        <v>-0.67567567567567566</v>
      </c>
      <c r="K162" s="7">
        <f t="shared" si="28"/>
        <v>0.46296296296296297</v>
      </c>
      <c r="L162" s="7">
        <f t="shared" si="34"/>
        <v>0.59677419354838712</v>
      </c>
      <c r="M162" s="7">
        <f t="shared" si="33"/>
        <v>0.35358605158134671</v>
      </c>
      <c r="N162" s="7">
        <f t="shared" si="35"/>
        <v>0.64641394841865329</v>
      </c>
      <c r="O162" s="10">
        <f t="shared" si="29"/>
        <v>-0.10937691138161626</v>
      </c>
      <c r="P162" s="25">
        <f t="shared" si="27"/>
        <v>4.9639754870266173E-2</v>
      </c>
      <c r="Q162" s="31">
        <v>1</v>
      </c>
      <c r="R162" s="9">
        <v>2</v>
      </c>
      <c r="S162" s="4">
        <v>7.4</v>
      </c>
      <c r="T162" s="3" t="s">
        <v>73</v>
      </c>
      <c r="U162" s="4">
        <v>-7.4</v>
      </c>
      <c r="V162" s="13">
        <f t="shared" si="26"/>
        <v>-7.4</v>
      </c>
    </row>
    <row r="163" spans="1:22" x14ac:dyDescent="0.25">
      <c r="A163" s="2">
        <v>44732</v>
      </c>
      <c r="B163" s="3" t="s">
        <v>36</v>
      </c>
      <c r="C163" s="3" t="s">
        <v>185</v>
      </c>
      <c r="D163" s="4">
        <v>6.45</v>
      </c>
      <c r="E163" s="5">
        <v>1</v>
      </c>
      <c r="F163" s="6">
        <v>6.5</v>
      </c>
      <c r="G163" s="3">
        <v>105</v>
      </c>
      <c r="H163" s="12">
        <f t="shared" si="30"/>
        <v>1.05</v>
      </c>
      <c r="I163" s="3">
        <v>-140</v>
      </c>
      <c r="J163" s="12">
        <f t="shared" si="31"/>
        <v>-0.7142857142857143</v>
      </c>
      <c r="K163" s="7">
        <f t="shared" si="28"/>
        <v>0.48780487804878048</v>
      </c>
      <c r="L163" s="7">
        <f t="shared" si="34"/>
        <v>0.58333333333333337</v>
      </c>
      <c r="M163" s="7">
        <f t="shared" si="33"/>
        <v>0.465587537563809</v>
      </c>
      <c r="N163" s="7">
        <f t="shared" si="35"/>
        <v>0.534412462436191</v>
      </c>
      <c r="O163" s="10">
        <f t="shared" si="29"/>
        <v>-2.2217340484971482E-2</v>
      </c>
      <c r="P163" s="10">
        <f t="shared" si="27"/>
        <v>-4.8920870897142366E-2</v>
      </c>
      <c r="Q163" s="31">
        <f t="shared" si="32"/>
        <v>0</v>
      </c>
      <c r="R163" s="9">
        <v>1</v>
      </c>
      <c r="S163" s="4">
        <v>0</v>
      </c>
      <c r="V163" s="13" t="str">
        <f t="shared" si="26"/>
        <v/>
      </c>
    </row>
    <row r="164" spans="1:22" x14ac:dyDescent="0.25">
      <c r="A164" s="2">
        <v>44732</v>
      </c>
      <c r="B164" s="3" t="s">
        <v>59</v>
      </c>
      <c r="C164" s="3" t="s">
        <v>60</v>
      </c>
      <c r="D164" s="4">
        <v>4.1100000000000003</v>
      </c>
      <c r="E164" s="5">
        <v>1</v>
      </c>
      <c r="F164" s="6">
        <v>3.5</v>
      </c>
      <c r="G164" s="3">
        <v>-154</v>
      </c>
      <c r="H164" s="12">
        <f t="shared" si="30"/>
        <v>-0.64935064935064934</v>
      </c>
      <c r="I164" s="3">
        <v>122</v>
      </c>
      <c r="J164" s="12">
        <f t="shared" si="31"/>
        <v>1.22</v>
      </c>
      <c r="K164" s="7">
        <f t="shared" si="28"/>
        <v>0.60629921259842523</v>
      </c>
      <c r="L164" s="7">
        <f t="shared" si="34"/>
        <v>0.45045045045045046</v>
      </c>
      <c r="M164" s="7">
        <f t="shared" si="33"/>
        <v>0.5877195770010728</v>
      </c>
      <c r="N164" s="7">
        <f t="shared" si="35"/>
        <v>0.4122804229989272</v>
      </c>
      <c r="O164" s="10">
        <f t="shared" si="29"/>
        <v>-1.8579635597352429E-2</v>
      </c>
      <c r="P164" s="10">
        <f t="shared" si="27"/>
        <v>-3.8170027451523258E-2</v>
      </c>
      <c r="Q164" s="31">
        <f t="shared" si="32"/>
        <v>0</v>
      </c>
      <c r="R164" s="9">
        <v>2</v>
      </c>
      <c r="S164" s="4">
        <v>0</v>
      </c>
      <c r="V164" s="13" t="str">
        <f t="shared" si="26"/>
        <v/>
      </c>
    </row>
    <row r="165" spans="1:22" x14ac:dyDescent="0.25">
      <c r="A165" s="2">
        <v>44733</v>
      </c>
      <c r="B165" s="3" t="s">
        <v>32</v>
      </c>
      <c r="C165" s="3" t="s">
        <v>33</v>
      </c>
      <c r="D165" s="4">
        <v>6.42</v>
      </c>
      <c r="E165" s="5">
        <v>2</v>
      </c>
      <c r="F165" s="6">
        <v>7.5</v>
      </c>
      <c r="G165" s="3">
        <v>110</v>
      </c>
      <c r="H165" s="12">
        <f t="shared" si="30"/>
        <v>1.1000000000000001</v>
      </c>
      <c r="I165" s="3">
        <v>-145</v>
      </c>
      <c r="J165" s="12">
        <f t="shared" si="31"/>
        <v>-0.68965517241379315</v>
      </c>
      <c r="K165" s="7">
        <f t="shared" si="28"/>
        <v>0.47619047619047616</v>
      </c>
      <c r="L165" s="7">
        <f t="shared" si="34"/>
        <v>0.59183673469387754</v>
      </c>
      <c r="M165" s="7">
        <f t="shared" si="33"/>
        <v>0.31558148000869435</v>
      </c>
      <c r="N165" s="7">
        <f t="shared" si="35"/>
        <v>0.68441851999130565</v>
      </c>
      <c r="O165" s="10">
        <f t="shared" si="29"/>
        <v>-0.16060899618178182</v>
      </c>
      <c r="P165" s="10">
        <f t="shared" si="27"/>
        <v>9.258178529742811E-2</v>
      </c>
      <c r="Q165" s="31">
        <f t="shared" si="32"/>
        <v>1</v>
      </c>
      <c r="R165" s="9">
        <v>1</v>
      </c>
      <c r="S165" s="4">
        <v>21.75</v>
      </c>
      <c r="T165" s="3" t="s">
        <v>73</v>
      </c>
      <c r="U165" s="4">
        <v>-21.75</v>
      </c>
      <c r="V165" s="13">
        <f t="shared" si="26"/>
        <v>-21.75</v>
      </c>
    </row>
    <row r="166" spans="1:22" x14ac:dyDescent="0.25">
      <c r="A166" s="2">
        <v>44733</v>
      </c>
      <c r="B166" s="3" t="s">
        <v>61</v>
      </c>
      <c r="C166" s="3" t="s">
        <v>114</v>
      </c>
      <c r="D166" s="4">
        <v>5.81</v>
      </c>
      <c r="E166" s="5">
        <v>1</v>
      </c>
      <c r="F166" s="6">
        <v>4.5</v>
      </c>
      <c r="G166" s="3">
        <v>-155</v>
      </c>
      <c r="H166" s="12">
        <f t="shared" si="30"/>
        <v>-0.64516129032258063</v>
      </c>
      <c r="I166" s="3">
        <v>125</v>
      </c>
      <c r="J166" s="12">
        <f t="shared" si="31"/>
        <v>1.25</v>
      </c>
      <c r="K166" s="7">
        <f t="shared" si="28"/>
        <v>0.60784313725490191</v>
      </c>
      <c r="L166" s="7">
        <f t="shared" si="34"/>
        <v>0.44444444444444442</v>
      </c>
      <c r="M166" s="7">
        <f t="shared" si="33"/>
        <v>0.68870698907395744</v>
      </c>
      <c r="N166" s="7">
        <f t="shared" si="35"/>
        <v>0.31129301092604256</v>
      </c>
      <c r="O166" s="10">
        <f t="shared" si="29"/>
        <v>8.0863851819055532E-2</v>
      </c>
      <c r="P166" s="10">
        <f t="shared" si="27"/>
        <v>-0.13315143351840186</v>
      </c>
      <c r="Q166" s="31">
        <f t="shared" si="32"/>
        <v>2</v>
      </c>
      <c r="R166" s="9">
        <v>1</v>
      </c>
      <c r="S166" s="4">
        <v>23.25</v>
      </c>
      <c r="T166" s="3" t="s">
        <v>74</v>
      </c>
      <c r="U166" s="4">
        <v>15</v>
      </c>
      <c r="V166" s="13">
        <f t="shared" si="26"/>
        <v>15</v>
      </c>
    </row>
    <row r="167" spans="1:22" x14ac:dyDescent="0.25">
      <c r="A167" s="2">
        <v>44733</v>
      </c>
      <c r="B167" s="3" t="s">
        <v>45</v>
      </c>
      <c r="C167" s="3" t="s">
        <v>46</v>
      </c>
      <c r="D167" s="4">
        <v>4.6900000000000004</v>
      </c>
      <c r="E167" s="5">
        <v>1</v>
      </c>
      <c r="F167" s="6">
        <v>5.5</v>
      </c>
      <c r="G167" s="3">
        <v>135</v>
      </c>
      <c r="H167" s="12">
        <f t="shared" si="30"/>
        <v>1.35</v>
      </c>
      <c r="I167" s="3">
        <v>-180</v>
      </c>
      <c r="J167" s="12">
        <f t="shared" si="31"/>
        <v>-0.55555555555555558</v>
      </c>
      <c r="K167" s="7">
        <f t="shared" si="28"/>
        <v>0.42553191489361702</v>
      </c>
      <c r="L167" s="7">
        <f t="shared" si="34"/>
        <v>0.6428571428571429</v>
      </c>
      <c r="M167" s="7">
        <f t="shared" si="33"/>
        <v>0.32982377892920178</v>
      </c>
      <c r="N167" s="7">
        <f t="shared" si="35"/>
        <v>0.67017622107079822</v>
      </c>
      <c r="O167" s="10">
        <f t="shared" si="29"/>
        <v>-9.5708135964415242E-2</v>
      </c>
      <c r="P167" s="10">
        <f t="shared" si="27"/>
        <v>2.7319078213655312E-2</v>
      </c>
      <c r="Q167" s="31">
        <f t="shared" si="32"/>
        <v>0</v>
      </c>
      <c r="R167" s="9">
        <v>1</v>
      </c>
      <c r="S167" s="4">
        <v>0</v>
      </c>
      <c r="V167" s="13" t="str">
        <f t="shared" si="26"/>
        <v/>
      </c>
    </row>
    <row r="168" spans="1:22" x14ac:dyDescent="0.25">
      <c r="A168" s="2">
        <v>44733</v>
      </c>
      <c r="B168" s="3" t="s">
        <v>55</v>
      </c>
      <c r="C168" s="3" t="s">
        <v>56</v>
      </c>
      <c r="D168" s="4">
        <v>5.43</v>
      </c>
      <c r="E168" s="5">
        <v>1</v>
      </c>
      <c r="F168" s="6">
        <v>5.5</v>
      </c>
      <c r="G168" s="3">
        <v>-165</v>
      </c>
      <c r="H168" s="12">
        <f t="shared" si="30"/>
        <v>-0.60606060606060608</v>
      </c>
      <c r="I168" s="3">
        <v>125</v>
      </c>
      <c r="J168" s="12">
        <f t="shared" si="31"/>
        <v>1.25</v>
      </c>
      <c r="K168" s="7">
        <f t="shared" si="28"/>
        <v>0.62264150943396224</v>
      </c>
      <c r="L168" s="7">
        <f t="shared" si="34"/>
        <v>0.44444444444444442</v>
      </c>
      <c r="M168" s="7">
        <f t="shared" si="33"/>
        <v>0.45904664643165449</v>
      </c>
      <c r="N168" s="7">
        <f t="shared" si="35"/>
        <v>0.54095335356834551</v>
      </c>
      <c r="O168" s="10">
        <f t="shared" si="29"/>
        <v>-0.16359486300230774</v>
      </c>
      <c r="P168" s="10">
        <f t="shared" si="27"/>
        <v>9.6508909123901088E-2</v>
      </c>
      <c r="Q168" s="31">
        <f t="shared" si="32"/>
        <v>1</v>
      </c>
      <c r="R168" s="9">
        <v>1</v>
      </c>
      <c r="S168" s="4">
        <v>15</v>
      </c>
      <c r="T168" s="3" t="s">
        <v>74</v>
      </c>
      <c r="U168" s="4">
        <v>18.75</v>
      </c>
      <c r="V168" s="13">
        <f t="shared" si="26"/>
        <v>18.75</v>
      </c>
    </row>
    <row r="169" spans="1:22" x14ac:dyDescent="0.25">
      <c r="A169" s="2">
        <v>44733</v>
      </c>
      <c r="B169" s="3" t="s">
        <v>53</v>
      </c>
      <c r="C169" s="3" t="s">
        <v>186</v>
      </c>
      <c r="D169" s="4">
        <v>4.9000000000000004</v>
      </c>
      <c r="E169" s="5">
        <v>1</v>
      </c>
      <c r="F169" s="6">
        <v>5.5</v>
      </c>
      <c r="G169" s="3">
        <v>116</v>
      </c>
      <c r="H169" s="12">
        <f t="shared" si="30"/>
        <v>1.1599999999999999</v>
      </c>
      <c r="I169" s="3">
        <v>-148</v>
      </c>
      <c r="J169" s="12">
        <f t="shared" si="31"/>
        <v>-0.67567567567567566</v>
      </c>
      <c r="K169" s="7">
        <f t="shared" si="28"/>
        <v>0.46296296296296297</v>
      </c>
      <c r="L169" s="7">
        <f t="shared" si="34"/>
        <v>0.59677419354838712</v>
      </c>
      <c r="M169" s="7">
        <f t="shared" si="33"/>
        <v>0.36649851450899318</v>
      </c>
      <c r="N169" s="7">
        <f t="shared" si="35"/>
        <v>0.63350148549100682</v>
      </c>
      <c r="O169" s="10">
        <f t="shared" si="29"/>
        <v>-9.6464448453969787E-2</v>
      </c>
      <c r="P169" s="10">
        <f t="shared" si="27"/>
        <v>3.67272919426197E-2</v>
      </c>
      <c r="Q169" s="31">
        <f t="shared" si="32"/>
        <v>0</v>
      </c>
      <c r="R169" s="9">
        <v>2</v>
      </c>
      <c r="S169" s="4">
        <v>0</v>
      </c>
      <c r="V169" s="13" t="str">
        <f t="shared" si="26"/>
        <v/>
      </c>
    </row>
    <row r="170" spans="1:22" x14ac:dyDescent="0.25">
      <c r="A170" s="2">
        <v>44733</v>
      </c>
      <c r="B170" s="3" t="s">
        <v>14</v>
      </c>
      <c r="C170" s="3" t="s">
        <v>97</v>
      </c>
      <c r="D170" s="4">
        <v>5.28</v>
      </c>
      <c r="E170" s="5">
        <v>2</v>
      </c>
      <c r="F170" s="6">
        <v>5.5</v>
      </c>
      <c r="G170" s="3">
        <v>105</v>
      </c>
      <c r="H170" s="12">
        <f t="shared" si="30"/>
        <v>1.05</v>
      </c>
      <c r="I170" s="3">
        <v>-135</v>
      </c>
      <c r="J170" s="12">
        <f t="shared" si="31"/>
        <v>-0.7407407407407407</v>
      </c>
      <c r="K170" s="7">
        <f t="shared" si="28"/>
        <v>0.48780487804878048</v>
      </c>
      <c r="L170" s="7">
        <f t="shared" si="34"/>
        <v>0.57446808510638303</v>
      </c>
      <c r="M170" s="7">
        <f t="shared" si="33"/>
        <v>0.43304557560477952</v>
      </c>
      <c r="N170" s="7">
        <f t="shared" si="35"/>
        <v>0.56695442439522048</v>
      </c>
      <c r="O170" s="10">
        <f t="shared" si="29"/>
        <v>-5.4759302444000957E-2</v>
      </c>
      <c r="P170" s="10">
        <f t="shared" si="27"/>
        <v>-7.5136607111625509E-3</v>
      </c>
      <c r="Q170" s="31">
        <f t="shared" si="32"/>
        <v>0</v>
      </c>
      <c r="R170" s="9">
        <v>1</v>
      </c>
      <c r="S170" s="4">
        <v>0</v>
      </c>
      <c r="V170" s="13" t="str">
        <f t="shared" si="26"/>
        <v/>
      </c>
    </row>
    <row r="171" spans="1:22" x14ac:dyDescent="0.25">
      <c r="A171" s="2">
        <v>44733</v>
      </c>
      <c r="B171" s="3" t="s">
        <v>57</v>
      </c>
      <c r="C171" s="3" t="s">
        <v>113</v>
      </c>
      <c r="D171" s="4">
        <v>4.16</v>
      </c>
      <c r="E171" s="5">
        <v>1</v>
      </c>
      <c r="F171" s="6">
        <v>3.5</v>
      </c>
      <c r="G171" s="3">
        <v>-138</v>
      </c>
      <c r="H171" s="12">
        <f t="shared" si="30"/>
        <v>-0.7246376811594204</v>
      </c>
      <c r="I171" s="3">
        <v>108</v>
      </c>
      <c r="J171" s="12">
        <f t="shared" si="31"/>
        <v>1.08</v>
      </c>
      <c r="K171" s="7">
        <f t="shared" si="28"/>
        <v>0.57983193277310929</v>
      </c>
      <c r="L171" s="7">
        <f t="shared" si="34"/>
        <v>0.48076923076923078</v>
      </c>
      <c r="M171" s="7">
        <f t="shared" si="33"/>
        <v>0.59714787028708982</v>
      </c>
      <c r="N171" s="7">
        <f t="shared" si="35"/>
        <v>0.40285212971291023</v>
      </c>
      <c r="O171" s="10">
        <f t="shared" si="29"/>
        <v>1.7315937513980528E-2</v>
      </c>
      <c r="P171" s="10">
        <f t="shared" si="27"/>
        <v>-7.7917101056320548E-2</v>
      </c>
      <c r="Q171" s="31">
        <f t="shared" si="32"/>
        <v>0</v>
      </c>
      <c r="R171" s="9">
        <v>2</v>
      </c>
      <c r="S171" s="4">
        <v>0</v>
      </c>
      <c r="V171" s="13" t="str">
        <f t="shared" si="26"/>
        <v/>
      </c>
    </row>
    <row r="172" spans="1:22" x14ac:dyDescent="0.25">
      <c r="A172" s="2">
        <v>44733</v>
      </c>
      <c r="B172" s="3" t="s">
        <v>87</v>
      </c>
      <c r="C172" s="3" t="s">
        <v>88</v>
      </c>
      <c r="D172" s="4">
        <v>4.6399999999999997</v>
      </c>
      <c r="E172" s="5">
        <v>1</v>
      </c>
      <c r="F172" s="6">
        <v>3.5</v>
      </c>
      <c r="G172" s="3">
        <v>-150</v>
      </c>
      <c r="H172" s="12">
        <f t="shared" si="30"/>
        <v>-0.66666666666666663</v>
      </c>
      <c r="I172" s="3">
        <v>115</v>
      </c>
      <c r="J172" s="12">
        <f t="shared" si="31"/>
        <v>1.1499999999999999</v>
      </c>
      <c r="K172" s="7">
        <f t="shared" si="28"/>
        <v>0.6</v>
      </c>
      <c r="L172" s="7">
        <f t="shared" si="34"/>
        <v>0.46511627906976744</v>
      </c>
      <c r="M172" s="7">
        <f t="shared" si="33"/>
        <v>0.68077101160208087</v>
      </c>
      <c r="N172" s="7">
        <f t="shared" si="35"/>
        <v>0.31922898839791919</v>
      </c>
      <c r="O172" s="10">
        <f t="shared" si="29"/>
        <v>8.0771011602080889E-2</v>
      </c>
      <c r="P172" s="10">
        <f t="shared" si="27"/>
        <v>-0.14588729067184825</v>
      </c>
      <c r="Q172" s="31">
        <f t="shared" si="32"/>
        <v>2</v>
      </c>
      <c r="R172" s="9">
        <v>1</v>
      </c>
      <c r="S172" s="4">
        <v>22.5</v>
      </c>
      <c r="T172" s="3" t="s">
        <v>74</v>
      </c>
      <c r="U172" s="4">
        <v>15</v>
      </c>
      <c r="V172" s="13">
        <f t="shared" si="26"/>
        <v>15</v>
      </c>
    </row>
    <row r="173" spans="1:22" x14ac:dyDescent="0.25">
      <c r="A173" s="2">
        <v>44733</v>
      </c>
      <c r="B173" s="3" t="s">
        <v>51</v>
      </c>
      <c r="C173" s="3" t="s">
        <v>52</v>
      </c>
      <c r="D173" s="4">
        <v>3.96</v>
      </c>
      <c r="E173" s="5">
        <v>1</v>
      </c>
      <c r="F173" s="6">
        <v>3.5</v>
      </c>
      <c r="G173" s="3">
        <v>105</v>
      </c>
      <c r="H173" s="12">
        <f t="shared" si="30"/>
        <v>1.05</v>
      </c>
      <c r="I173" s="3">
        <v>-140</v>
      </c>
      <c r="J173" s="12">
        <f t="shared" si="31"/>
        <v>-0.7142857142857143</v>
      </c>
      <c r="K173" s="7">
        <f t="shared" si="28"/>
        <v>0.48780487804878048</v>
      </c>
      <c r="L173" s="7">
        <f t="shared" si="34"/>
        <v>0.58333333333333337</v>
      </c>
      <c r="M173" s="7">
        <f t="shared" si="33"/>
        <v>0.55867639874621566</v>
      </c>
      <c r="N173" s="7">
        <f t="shared" si="35"/>
        <v>0.44132360125378434</v>
      </c>
      <c r="O173" s="10">
        <f t="shared" si="29"/>
        <v>7.0871520697435186E-2</v>
      </c>
      <c r="P173" s="10">
        <f t="shared" si="27"/>
        <v>-0.14200973207954903</v>
      </c>
      <c r="Q173" s="31">
        <f t="shared" si="32"/>
        <v>2</v>
      </c>
      <c r="R173" s="9">
        <v>1</v>
      </c>
      <c r="S173" s="4">
        <v>15</v>
      </c>
      <c r="T173" s="3" t="s">
        <v>74</v>
      </c>
      <c r="U173" s="4">
        <v>15.75</v>
      </c>
      <c r="V173" s="13">
        <f t="shared" si="26"/>
        <v>15.75</v>
      </c>
    </row>
    <row r="174" spans="1:22" x14ac:dyDescent="0.25">
      <c r="A174" s="2">
        <v>44733</v>
      </c>
      <c r="B174" s="3" t="s">
        <v>78</v>
      </c>
      <c r="C174" s="3" t="s">
        <v>123</v>
      </c>
      <c r="D174" s="4">
        <v>3.72</v>
      </c>
      <c r="E174" s="5">
        <v>1</v>
      </c>
      <c r="F174" s="6">
        <v>3.5</v>
      </c>
      <c r="G174" s="3">
        <v>-120</v>
      </c>
      <c r="H174" s="12">
        <f t="shared" si="30"/>
        <v>-0.83333333333333337</v>
      </c>
      <c r="I174" s="3">
        <v>-110</v>
      </c>
      <c r="J174" s="12">
        <f t="shared" si="31"/>
        <v>-0.90909090909090906</v>
      </c>
      <c r="K174" s="7">
        <f t="shared" si="28"/>
        <v>0.54545454545454541</v>
      </c>
      <c r="L174" s="7">
        <f t="shared" si="34"/>
        <v>0.52380952380952384</v>
      </c>
      <c r="M174" s="7">
        <f t="shared" si="33"/>
        <v>0.5100132102562287</v>
      </c>
      <c r="N174" s="7">
        <f t="shared" si="35"/>
        <v>0.4899867897437713</v>
      </c>
      <c r="O174" s="10">
        <f t="shared" si="29"/>
        <v>-3.5441335198316715E-2</v>
      </c>
      <c r="P174" s="10">
        <f t="shared" si="27"/>
        <v>-3.3822734065752535E-2</v>
      </c>
      <c r="Q174" s="31">
        <f t="shared" si="32"/>
        <v>0</v>
      </c>
      <c r="R174" s="9">
        <v>1</v>
      </c>
      <c r="S174" s="4">
        <v>0</v>
      </c>
      <c r="V174" s="13" t="str">
        <f t="shared" si="26"/>
        <v/>
      </c>
    </row>
    <row r="175" spans="1:22" x14ac:dyDescent="0.25">
      <c r="A175" s="2">
        <v>44733</v>
      </c>
      <c r="B175" s="3" t="s">
        <v>19</v>
      </c>
      <c r="C175" s="3" t="s">
        <v>110</v>
      </c>
      <c r="D175" s="4">
        <v>4.78</v>
      </c>
      <c r="E175" s="5">
        <v>1</v>
      </c>
      <c r="F175" s="6">
        <v>4.5</v>
      </c>
      <c r="G175" s="3">
        <v>-120</v>
      </c>
      <c r="H175" s="12">
        <f t="shared" si="30"/>
        <v>-0.83333333333333337</v>
      </c>
      <c r="I175" s="3">
        <v>-110</v>
      </c>
      <c r="J175" s="12">
        <f t="shared" si="31"/>
        <v>-0.90909090909090906</v>
      </c>
      <c r="K175" s="7">
        <f t="shared" si="28"/>
        <v>0.54545454545454541</v>
      </c>
      <c r="L175" s="7">
        <f t="shared" si="34"/>
        <v>0.52380952380952384</v>
      </c>
      <c r="M175" s="7">
        <f t="shared" si="33"/>
        <v>0.52009463758605856</v>
      </c>
      <c r="N175" s="7">
        <f t="shared" si="35"/>
        <v>0.47990536241394144</v>
      </c>
      <c r="O175" s="10">
        <f t="shared" si="29"/>
        <v>-2.5359907868486853E-2</v>
      </c>
      <c r="P175" s="10">
        <f t="shared" si="27"/>
        <v>-4.3904161395582397E-2</v>
      </c>
      <c r="Q175" s="31">
        <f t="shared" si="32"/>
        <v>0</v>
      </c>
      <c r="R175" s="9">
        <v>1</v>
      </c>
      <c r="S175" s="4">
        <v>0</v>
      </c>
      <c r="V175" s="13" t="str">
        <f t="shared" si="26"/>
        <v/>
      </c>
    </row>
    <row r="176" spans="1:22" x14ac:dyDescent="0.25">
      <c r="A176" s="2">
        <v>44733</v>
      </c>
      <c r="B176" s="3" t="s">
        <v>23</v>
      </c>
      <c r="C176" s="3" t="s">
        <v>89</v>
      </c>
      <c r="D176" s="4">
        <v>5.97</v>
      </c>
      <c r="E176" s="5">
        <v>1</v>
      </c>
      <c r="F176" s="6">
        <v>5.5</v>
      </c>
      <c r="G176" s="3">
        <v>-120</v>
      </c>
      <c r="H176" s="12">
        <f t="shared" si="30"/>
        <v>-0.83333333333333337</v>
      </c>
      <c r="I176" s="3">
        <v>-110</v>
      </c>
      <c r="J176" s="12">
        <f t="shared" si="31"/>
        <v>-0.90909090909090906</v>
      </c>
      <c r="K176" s="7">
        <f t="shared" si="28"/>
        <v>0.54545454545454541</v>
      </c>
      <c r="L176" s="7">
        <f t="shared" si="34"/>
        <v>0.52380952380952384</v>
      </c>
      <c r="M176" s="7">
        <f t="shared" si="33"/>
        <v>0.54948969858287089</v>
      </c>
      <c r="N176" s="7">
        <f t="shared" si="35"/>
        <v>0.45051030141712911</v>
      </c>
      <c r="O176" s="10">
        <f t="shared" si="29"/>
        <v>4.0351531283254749E-3</v>
      </c>
      <c r="P176" s="10">
        <f t="shared" si="27"/>
        <v>-7.3299222392394725E-2</v>
      </c>
      <c r="Q176" s="31">
        <f t="shared" si="32"/>
        <v>0</v>
      </c>
      <c r="R176" s="9">
        <v>1</v>
      </c>
      <c r="S176" s="4">
        <v>0</v>
      </c>
      <c r="V176" s="13" t="str">
        <f t="shared" si="26"/>
        <v/>
      </c>
    </row>
    <row r="177" spans="1:22" x14ac:dyDescent="0.25">
      <c r="A177" s="2">
        <v>44733</v>
      </c>
      <c r="B177" s="3" t="s">
        <v>4</v>
      </c>
      <c r="C177" s="3" t="s">
        <v>86</v>
      </c>
      <c r="D177" s="4">
        <v>6.15</v>
      </c>
      <c r="E177" s="5">
        <v>1</v>
      </c>
      <c r="F177" s="6">
        <v>6.5</v>
      </c>
      <c r="G177" s="3">
        <v>-170</v>
      </c>
      <c r="H177" s="12">
        <f t="shared" si="30"/>
        <v>-0.58823529411764708</v>
      </c>
      <c r="I177" s="3">
        <v>125</v>
      </c>
      <c r="J177" s="12">
        <f t="shared" si="31"/>
        <v>1.25</v>
      </c>
      <c r="K177" s="7">
        <f t="shared" si="28"/>
        <v>0.62962962962962965</v>
      </c>
      <c r="L177" s="7">
        <f t="shared" si="34"/>
        <v>0.44444444444444442</v>
      </c>
      <c r="M177" s="7">
        <f t="shared" si="33"/>
        <v>0.41777582401495161</v>
      </c>
      <c r="N177" s="7">
        <f t="shared" si="35"/>
        <v>0.58222417598504839</v>
      </c>
      <c r="O177" s="10">
        <f t="shared" si="29"/>
        <v>-0.21185380561467804</v>
      </c>
      <c r="P177" s="10">
        <f t="shared" si="27"/>
        <v>0.13777973154060397</v>
      </c>
      <c r="Q177" s="31">
        <f t="shared" si="32"/>
        <v>1</v>
      </c>
      <c r="R177" s="9">
        <v>1</v>
      </c>
      <c r="S177" s="4">
        <v>15</v>
      </c>
      <c r="T177" s="3" t="s">
        <v>74</v>
      </c>
      <c r="U177" s="4">
        <v>18.75</v>
      </c>
      <c r="V177" s="13">
        <f t="shared" si="26"/>
        <v>18.75</v>
      </c>
    </row>
    <row r="178" spans="1:22" x14ac:dyDescent="0.25">
      <c r="A178" s="2">
        <v>44733</v>
      </c>
      <c r="B178" s="3" t="s">
        <v>21</v>
      </c>
      <c r="C178" s="3" t="s">
        <v>187</v>
      </c>
      <c r="D178" s="4">
        <v>4.01</v>
      </c>
      <c r="E178" s="5">
        <v>1</v>
      </c>
      <c r="F178" s="6">
        <v>3.5</v>
      </c>
      <c r="G178" s="3">
        <v>-150</v>
      </c>
      <c r="H178" s="12">
        <f t="shared" si="30"/>
        <v>-0.66666666666666663</v>
      </c>
      <c r="I178" s="3">
        <v>118</v>
      </c>
      <c r="J178" s="12">
        <f t="shared" si="31"/>
        <v>1.18</v>
      </c>
      <c r="K178" s="7">
        <f t="shared" si="28"/>
        <v>0.6</v>
      </c>
      <c r="L178" s="7">
        <f t="shared" si="34"/>
        <v>0.45871559633027525</v>
      </c>
      <c r="M178" s="7">
        <f t="shared" si="33"/>
        <v>0.56848110164388199</v>
      </c>
      <c r="N178" s="7">
        <f t="shared" si="35"/>
        <v>0.43151889835611795</v>
      </c>
      <c r="O178" s="10">
        <f t="shared" si="29"/>
        <v>-3.1518898356117986E-2</v>
      </c>
      <c r="P178" s="10">
        <f t="shared" si="27"/>
        <v>-2.7196697974157302E-2</v>
      </c>
      <c r="Q178" s="31">
        <f t="shared" si="32"/>
        <v>0</v>
      </c>
      <c r="R178" s="9">
        <v>2</v>
      </c>
      <c r="S178" s="4">
        <v>0</v>
      </c>
      <c r="V178" s="13" t="str">
        <f t="shared" si="26"/>
        <v/>
      </c>
    </row>
    <row r="179" spans="1:22" x14ac:dyDescent="0.25">
      <c r="A179" s="2">
        <v>44733</v>
      </c>
      <c r="B179" s="3" t="s">
        <v>28</v>
      </c>
      <c r="C179" s="3" t="s">
        <v>29</v>
      </c>
      <c r="D179" s="4">
        <v>4.9400000000000004</v>
      </c>
      <c r="E179" s="5">
        <v>1</v>
      </c>
      <c r="F179" s="6">
        <v>3.5</v>
      </c>
      <c r="G179" s="3">
        <v>-165</v>
      </c>
      <c r="H179" s="12">
        <f t="shared" si="30"/>
        <v>-0.60606060606060608</v>
      </c>
      <c r="I179" s="3">
        <v>125</v>
      </c>
      <c r="J179" s="12">
        <f t="shared" si="31"/>
        <v>1.25</v>
      </c>
      <c r="K179" s="7">
        <f t="shared" si="28"/>
        <v>0.62264150943396224</v>
      </c>
      <c r="L179" s="7">
        <f t="shared" si="34"/>
        <v>0.44444444444444442</v>
      </c>
      <c r="M179" s="7">
        <f t="shared" si="33"/>
        <v>0.72645038945201612</v>
      </c>
      <c r="N179" s="7">
        <f t="shared" si="35"/>
        <v>0.27354961054798388</v>
      </c>
      <c r="O179" s="10">
        <f t="shared" si="29"/>
        <v>0.10380888001805388</v>
      </c>
      <c r="P179" s="10">
        <f t="shared" si="27"/>
        <v>-0.17089483389646054</v>
      </c>
      <c r="Q179" s="31">
        <f t="shared" si="32"/>
        <v>2</v>
      </c>
      <c r="R179" s="9">
        <v>1</v>
      </c>
      <c r="S179" s="4">
        <v>24.75</v>
      </c>
      <c r="T179" s="3" t="s">
        <v>74</v>
      </c>
      <c r="U179" s="4">
        <v>15</v>
      </c>
      <c r="V179" s="13">
        <f t="shared" si="26"/>
        <v>15</v>
      </c>
    </row>
    <row r="180" spans="1:22" x14ac:dyDescent="0.25">
      <c r="A180" s="2">
        <v>44733</v>
      </c>
      <c r="B180" s="3" t="s">
        <v>39</v>
      </c>
      <c r="C180" s="3" t="s">
        <v>77</v>
      </c>
      <c r="D180" s="4">
        <v>5.07</v>
      </c>
      <c r="E180" s="5">
        <v>1</v>
      </c>
      <c r="F180" s="6">
        <v>4.5</v>
      </c>
      <c r="G180" s="3">
        <v>-135</v>
      </c>
      <c r="H180" s="12">
        <f t="shared" si="30"/>
        <v>-0.7407407407407407</v>
      </c>
      <c r="I180" s="3">
        <v>100</v>
      </c>
      <c r="J180" s="12">
        <f t="shared" si="31"/>
        <v>1</v>
      </c>
      <c r="K180" s="7">
        <f t="shared" si="28"/>
        <v>0.57446808510638303</v>
      </c>
      <c r="L180" s="7">
        <f t="shared" si="34"/>
        <v>0.5</v>
      </c>
      <c r="M180" s="7">
        <f t="shared" si="33"/>
        <v>0.57170227465942669</v>
      </c>
      <c r="N180" s="7">
        <f t="shared" si="35"/>
        <v>0.42829772534057337</v>
      </c>
      <c r="O180" s="10">
        <f t="shared" si="29"/>
        <v>-2.7658104469563405E-3</v>
      </c>
      <c r="P180" s="10">
        <f t="shared" si="27"/>
        <v>-7.1702274659426635E-2</v>
      </c>
      <c r="Q180" s="31">
        <f t="shared" si="32"/>
        <v>0</v>
      </c>
      <c r="R180" s="9">
        <v>1</v>
      </c>
      <c r="S180" s="4">
        <v>0</v>
      </c>
      <c r="V180" s="13" t="str">
        <f t="shared" si="26"/>
        <v/>
      </c>
    </row>
    <row r="181" spans="1:22" x14ac:dyDescent="0.25">
      <c r="A181" s="2">
        <v>44733</v>
      </c>
      <c r="B181" s="3" t="s">
        <v>63</v>
      </c>
      <c r="C181" s="3" t="s">
        <v>122</v>
      </c>
      <c r="D181" s="4">
        <v>4.58</v>
      </c>
      <c r="E181" s="5">
        <v>1</v>
      </c>
      <c r="F181" s="6">
        <v>4.5</v>
      </c>
      <c r="G181" s="3">
        <v>-134</v>
      </c>
      <c r="H181" s="12">
        <f t="shared" si="30"/>
        <v>-0.74626865671641784</v>
      </c>
      <c r="I181" s="3">
        <v>106</v>
      </c>
      <c r="J181" s="12">
        <f t="shared" si="31"/>
        <v>1.06</v>
      </c>
      <c r="K181" s="7">
        <f t="shared" si="28"/>
        <v>0.57264957264957261</v>
      </c>
      <c r="L181" s="7">
        <f t="shared" si="34"/>
        <v>0.4854368932038835</v>
      </c>
      <c r="M181" s="7">
        <f t="shared" si="33"/>
        <v>0.48301059602590302</v>
      </c>
      <c r="N181" s="7">
        <f t="shared" si="35"/>
        <v>0.51698940397409698</v>
      </c>
      <c r="O181" s="10">
        <f t="shared" si="29"/>
        <v>-8.9638976623669597E-2</v>
      </c>
      <c r="P181" s="10">
        <f t="shared" si="27"/>
        <v>3.1552510770213482E-2</v>
      </c>
      <c r="Q181" s="31">
        <f t="shared" si="32"/>
        <v>0</v>
      </c>
      <c r="R181" s="9">
        <v>2</v>
      </c>
      <c r="S181" s="4">
        <v>0</v>
      </c>
      <c r="V181" s="13" t="str">
        <f t="shared" si="26"/>
        <v/>
      </c>
    </row>
    <row r="182" spans="1:22" x14ac:dyDescent="0.25">
      <c r="A182" s="2">
        <v>44733</v>
      </c>
      <c r="B182" s="3" t="s">
        <v>47</v>
      </c>
      <c r="C182" s="3" t="s">
        <v>48</v>
      </c>
      <c r="D182" s="4">
        <v>4.09</v>
      </c>
      <c r="E182" s="5">
        <v>1</v>
      </c>
      <c r="F182" s="6">
        <v>4.5</v>
      </c>
      <c r="G182" s="3">
        <v>130</v>
      </c>
      <c r="H182" s="12">
        <f t="shared" si="30"/>
        <v>1.3</v>
      </c>
      <c r="I182" s="3">
        <v>-175</v>
      </c>
      <c r="J182" s="12">
        <f t="shared" si="31"/>
        <v>-0.5714285714285714</v>
      </c>
      <c r="K182" s="7">
        <f t="shared" si="28"/>
        <v>0.43478260869565216</v>
      </c>
      <c r="L182" s="7">
        <f t="shared" si="34"/>
        <v>0.63636363636363635</v>
      </c>
      <c r="M182" s="7">
        <f t="shared" si="33"/>
        <v>0.38874021151682903</v>
      </c>
      <c r="N182" s="7">
        <f t="shared" si="35"/>
        <v>0.61125978848317097</v>
      </c>
      <c r="O182" s="10">
        <f t="shared" si="29"/>
        <v>-4.6042397178823136E-2</v>
      </c>
      <c r="P182" s="10">
        <f t="shared" si="27"/>
        <v>-2.510384788046538E-2</v>
      </c>
      <c r="Q182" s="31">
        <f t="shared" si="32"/>
        <v>0</v>
      </c>
      <c r="R182" s="9">
        <v>1</v>
      </c>
      <c r="S182" s="4">
        <v>0</v>
      </c>
      <c r="V182" s="13" t="str">
        <f t="shared" si="26"/>
        <v/>
      </c>
    </row>
    <row r="183" spans="1:22" x14ac:dyDescent="0.25">
      <c r="A183" s="2">
        <v>44733</v>
      </c>
      <c r="B183" s="3" t="s">
        <v>30</v>
      </c>
      <c r="C183" s="3" t="s">
        <v>83</v>
      </c>
      <c r="D183" s="4">
        <v>4.3600000000000003</v>
      </c>
      <c r="E183" s="5">
        <v>1</v>
      </c>
      <c r="F183" s="6">
        <v>4.5</v>
      </c>
      <c r="G183" s="3">
        <v>100</v>
      </c>
      <c r="H183" s="12">
        <f t="shared" si="30"/>
        <v>1</v>
      </c>
      <c r="I183" s="3">
        <v>-128</v>
      </c>
      <c r="J183" s="12">
        <f t="shared" si="31"/>
        <v>-0.78125</v>
      </c>
      <c r="K183" s="7">
        <f t="shared" si="28"/>
        <v>0.5</v>
      </c>
      <c r="L183" s="7">
        <f t="shared" si="34"/>
        <v>0.56140350877192979</v>
      </c>
      <c r="M183" s="7">
        <f t="shared" si="33"/>
        <v>0.44113321429729868</v>
      </c>
      <c r="N183" s="7">
        <f t="shared" si="35"/>
        <v>0.55886678570270132</v>
      </c>
      <c r="O183" s="10">
        <f t="shared" si="29"/>
        <v>-5.8866785702701319E-2</v>
      </c>
      <c r="P183" s="10">
        <f t="shared" si="27"/>
        <v>-2.5367230692284748E-3</v>
      </c>
      <c r="Q183" s="31">
        <f t="shared" si="32"/>
        <v>0</v>
      </c>
      <c r="R183" s="9">
        <v>2</v>
      </c>
      <c r="S183" s="4">
        <v>0</v>
      </c>
      <c r="V183" s="13" t="str">
        <f t="shared" si="26"/>
        <v/>
      </c>
    </row>
    <row r="184" spans="1:22" x14ac:dyDescent="0.25">
      <c r="A184" s="2">
        <v>44733</v>
      </c>
      <c r="B184" s="3" t="s">
        <v>71</v>
      </c>
      <c r="C184" s="3" t="s">
        <v>106</v>
      </c>
      <c r="D184" s="4">
        <v>4.5</v>
      </c>
      <c r="E184" s="5">
        <v>1</v>
      </c>
      <c r="F184" s="6">
        <v>3.5</v>
      </c>
      <c r="G184" s="3">
        <v>-165</v>
      </c>
      <c r="H184" s="12">
        <f t="shared" si="30"/>
        <v>-0.60606060606060608</v>
      </c>
      <c r="I184" s="3">
        <v>125</v>
      </c>
      <c r="J184" s="12">
        <f t="shared" si="31"/>
        <v>1.25</v>
      </c>
      <c r="K184" s="7">
        <f t="shared" si="28"/>
        <v>0.62264150943396224</v>
      </c>
      <c r="L184" s="7">
        <f t="shared" si="34"/>
        <v>0.44444444444444442</v>
      </c>
      <c r="M184" s="7">
        <f t="shared" si="33"/>
        <v>0.65770404416540895</v>
      </c>
      <c r="N184" s="7">
        <f t="shared" si="35"/>
        <v>0.34229595583459105</v>
      </c>
      <c r="O184" s="10">
        <f t="shared" si="29"/>
        <v>3.5062534731446715E-2</v>
      </c>
      <c r="P184" s="10">
        <f t="shared" si="27"/>
        <v>-0.10214848860985337</v>
      </c>
      <c r="Q184" s="31">
        <f t="shared" si="32"/>
        <v>0</v>
      </c>
      <c r="R184" s="9">
        <v>1</v>
      </c>
      <c r="S184" s="4">
        <v>0</v>
      </c>
      <c r="V184" s="13" t="str">
        <f t="shared" si="26"/>
        <v/>
      </c>
    </row>
    <row r="185" spans="1:22" x14ac:dyDescent="0.25">
      <c r="A185" s="2">
        <v>44733</v>
      </c>
      <c r="B185" s="3" t="s">
        <v>69</v>
      </c>
      <c r="C185" s="3" t="s">
        <v>95</v>
      </c>
      <c r="D185" s="4">
        <v>4.41</v>
      </c>
      <c r="E185" s="5">
        <v>1</v>
      </c>
      <c r="F185" s="6">
        <v>3.5</v>
      </c>
      <c r="G185" s="3">
        <v>-166</v>
      </c>
      <c r="H185" s="12">
        <f t="shared" si="30"/>
        <v>-0.60240963855421692</v>
      </c>
      <c r="I185" s="3">
        <v>130</v>
      </c>
      <c r="J185" s="12">
        <f t="shared" si="31"/>
        <v>1.3</v>
      </c>
      <c r="K185" s="7">
        <f t="shared" si="28"/>
        <v>0.62406015037593987</v>
      </c>
      <c r="L185" s="7">
        <f t="shared" si="34"/>
        <v>0.43478260869565216</v>
      </c>
      <c r="M185" s="7">
        <f t="shared" si="33"/>
        <v>0.6422925074928072</v>
      </c>
      <c r="N185" s="7">
        <f t="shared" si="35"/>
        <v>0.35770749250719286</v>
      </c>
      <c r="O185" s="10">
        <f t="shared" si="29"/>
        <v>1.8232357116867326E-2</v>
      </c>
      <c r="P185" s="10">
        <f t="shared" si="27"/>
        <v>-7.7075116188459303E-2</v>
      </c>
      <c r="Q185" s="31">
        <f t="shared" si="32"/>
        <v>0</v>
      </c>
      <c r="R185" s="9">
        <v>2</v>
      </c>
      <c r="S185" s="4">
        <v>0</v>
      </c>
      <c r="V185" s="13" t="str">
        <f t="shared" si="26"/>
        <v/>
      </c>
    </row>
    <row r="186" spans="1:22" x14ac:dyDescent="0.25">
      <c r="A186" s="2">
        <v>44733</v>
      </c>
      <c r="B186" s="3" t="s">
        <v>67</v>
      </c>
      <c r="C186" s="3" t="s">
        <v>85</v>
      </c>
      <c r="D186" s="4">
        <v>4.25</v>
      </c>
      <c r="E186" s="5">
        <v>1</v>
      </c>
      <c r="F186" s="6">
        <v>3.5</v>
      </c>
      <c r="G186" s="3">
        <v>-154</v>
      </c>
      <c r="H186" s="12">
        <f t="shared" si="30"/>
        <v>-0.64935064935064934</v>
      </c>
      <c r="I186" s="3">
        <v>122</v>
      </c>
      <c r="J186" s="12">
        <f t="shared" si="31"/>
        <v>1.22</v>
      </c>
      <c r="K186" s="7">
        <f t="shared" si="28"/>
        <v>0.60629921259842523</v>
      </c>
      <c r="L186" s="7">
        <f t="shared" si="34"/>
        <v>0.45045045045045046</v>
      </c>
      <c r="M186" s="7">
        <f t="shared" si="33"/>
        <v>0.61378843762535085</v>
      </c>
      <c r="N186" s="7">
        <f t="shared" si="35"/>
        <v>0.3862115623746491</v>
      </c>
      <c r="O186" s="10">
        <f t="shared" si="29"/>
        <v>7.4892250269256166E-3</v>
      </c>
      <c r="P186" s="10">
        <f t="shared" si="27"/>
        <v>-6.4238888075801359E-2</v>
      </c>
      <c r="Q186" s="31">
        <f t="shared" si="32"/>
        <v>0</v>
      </c>
      <c r="R186" s="9">
        <v>2</v>
      </c>
      <c r="S186" s="4">
        <v>0</v>
      </c>
      <c r="V186" s="13" t="str">
        <f t="shared" si="26"/>
        <v/>
      </c>
    </row>
    <row r="187" spans="1:22" x14ac:dyDescent="0.25">
      <c r="A187" s="2">
        <v>44733</v>
      </c>
      <c r="B187" s="3" t="s">
        <v>36</v>
      </c>
      <c r="C187" s="3" t="s">
        <v>37</v>
      </c>
      <c r="D187" s="4">
        <v>6.58</v>
      </c>
      <c r="E187" s="5">
        <v>1</v>
      </c>
      <c r="F187" s="6">
        <v>6.5</v>
      </c>
      <c r="G187" s="3">
        <v>116</v>
      </c>
      <c r="H187" s="12">
        <f t="shared" si="30"/>
        <v>1.1599999999999999</v>
      </c>
      <c r="I187" s="3">
        <v>-148</v>
      </c>
      <c r="J187" s="12">
        <f t="shared" si="31"/>
        <v>-0.67567567567567566</v>
      </c>
      <c r="K187" s="7">
        <f t="shared" si="28"/>
        <v>0.46296296296296297</v>
      </c>
      <c r="L187" s="7">
        <f t="shared" si="34"/>
        <v>0.59677419354838712</v>
      </c>
      <c r="M187" s="7">
        <f t="shared" si="33"/>
        <v>0.48603443917456035</v>
      </c>
      <c r="N187" s="7">
        <f t="shared" si="35"/>
        <v>0.51396556082543965</v>
      </c>
      <c r="O187" s="10">
        <f t="shared" si="29"/>
        <v>2.3071476211597386E-2</v>
      </c>
      <c r="P187" s="10">
        <f t="shared" si="27"/>
        <v>-8.2808632722947473E-2</v>
      </c>
      <c r="Q187" s="31">
        <f t="shared" si="32"/>
        <v>0</v>
      </c>
      <c r="R187" s="9">
        <v>2</v>
      </c>
      <c r="S187" s="4">
        <v>0</v>
      </c>
      <c r="V187" s="13" t="str">
        <f t="shared" si="26"/>
        <v/>
      </c>
    </row>
    <row r="188" spans="1:22" x14ac:dyDescent="0.25">
      <c r="A188" s="2">
        <v>44733</v>
      </c>
      <c r="B188" s="3" t="s">
        <v>59</v>
      </c>
      <c r="C188" s="3" t="s">
        <v>82</v>
      </c>
      <c r="D188" s="4">
        <v>5.57</v>
      </c>
      <c r="E188" s="5">
        <v>1</v>
      </c>
      <c r="F188" s="6">
        <v>4.5</v>
      </c>
      <c r="G188" s="3">
        <v>-128</v>
      </c>
      <c r="H188" s="12">
        <f t="shared" si="30"/>
        <v>-0.78125</v>
      </c>
      <c r="I188" s="3">
        <v>100</v>
      </c>
      <c r="J188" s="12">
        <f t="shared" si="31"/>
        <v>1</v>
      </c>
      <c r="K188" s="7">
        <f t="shared" si="28"/>
        <v>0.56140350877192979</v>
      </c>
      <c r="L188" s="7">
        <f t="shared" si="34"/>
        <v>0.5</v>
      </c>
      <c r="M188" s="7">
        <f t="shared" si="33"/>
        <v>0.65328470424705898</v>
      </c>
      <c r="N188" s="7">
        <f t="shared" si="35"/>
        <v>0.34671529575294102</v>
      </c>
      <c r="O188" s="10">
        <f t="shared" si="29"/>
        <v>9.1881195475129185E-2</v>
      </c>
      <c r="P188" s="10">
        <f t="shared" si="27"/>
        <v>-0.15328470424705898</v>
      </c>
      <c r="Q188" s="31">
        <f t="shared" si="32"/>
        <v>2</v>
      </c>
      <c r="R188" s="9">
        <v>2</v>
      </c>
      <c r="S188" s="4">
        <v>19.2</v>
      </c>
      <c r="T188" s="3" t="s">
        <v>74</v>
      </c>
      <c r="U188" s="4">
        <v>15</v>
      </c>
      <c r="V188" s="13">
        <f t="shared" si="26"/>
        <v>15</v>
      </c>
    </row>
    <row r="189" spans="1:22" x14ac:dyDescent="0.25">
      <c r="A189" s="2">
        <v>44734</v>
      </c>
      <c r="B189" s="3" t="s">
        <v>32</v>
      </c>
      <c r="C189" s="3" t="s">
        <v>140</v>
      </c>
      <c r="D189" s="4">
        <v>5.76</v>
      </c>
      <c r="E189" s="5">
        <v>1</v>
      </c>
      <c r="F189" s="6">
        <v>6.5</v>
      </c>
      <c r="G189" s="3">
        <v>-134</v>
      </c>
      <c r="H189" s="12">
        <f t="shared" si="30"/>
        <v>-0.74626865671641784</v>
      </c>
      <c r="I189" s="3">
        <v>104</v>
      </c>
      <c r="J189" s="12">
        <f t="shared" si="31"/>
        <v>1.04</v>
      </c>
      <c r="K189" s="7">
        <f t="shared" si="28"/>
        <v>0.57264957264957261</v>
      </c>
      <c r="L189" s="7">
        <f t="shared" si="34"/>
        <v>0.49019607843137253</v>
      </c>
      <c r="M189" s="7">
        <f t="shared" si="33"/>
        <v>0.35521051421780148</v>
      </c>
      <c r="N189" s="7">
        <f t="shared" si="35"/>
        <v>0.64478948578219852</v>
      </c>
      <c r="O189" s="10">
        <f t="shared" si="29"/>
        <v>-0.21743905843177114</v>
      </c>
      <c r="P189" s="10">
        <f t="shared" si="27"/>
        <v>0.154593407350826</v>
      </c>
      <c r="Q189" s="31">
        <f t="shared" si="32"/>
        <v>1</v>
      </c>
      <c r="R189" s="9">
        <v>2</v>
      </c>
      <c r="S189" s="4">
        <v>20.399999999999999</v>
      </c>
      <c r="T189" s="3" t="s">
        <v>74</v>
      </c>
      <c r="U189" s="4">
        <v>21.22</v>
      </c>
      <c r="V189" s="13">
        <f t="shared" ref="V189:V252" si="36">IF(IF(T189="L",-S189,IF(T189="W",S189*IF(Q189=1,ABS(J189),ABS(H189)))),IF(T189="L",-S189,IF(T189="W",S189*IF(Q189=1,ABS(J189),ABS(H189)))),"")</f>
        <v>21.215999999999998</v>
      </c>
    </row>
    <row r="190" spans="1:22" x14ac:dyDescent="0.25">
      <c r="A190" s="2">
        <v>44734</v>
      </c>
      <c r="B190" s="3" t="s">
        <v>61</v>
      </c>
      <c r="C190" s="3" t="s">
        <v>135</v>
      </c>
      <c r="D190" s="4">
        <v>3.69</v>
      </c>
      <c r="E190" s="5">
        <v>1</v>
      </c>
      <c r="F190" s="6">
        <v>3.5</v>
      </c>
      <c r="G190" s="3">
        <v>106</v>
      </c>
      <c r="H190" s="12">
        <f t="shared" si="30"/>
        <v>1.06</v>
      </c>
      <c r="I190" s="3">
        <v>-134</v>
      </c>
      <c r="J190" s="12">
        <f t="shared" si="31"/>
        <v>-0.74626865671641784</v>
      </c>
      <c r="K190" s="7">
        <f t="shared" si="28"/>
        <v>0.4854368932038835</v>
      </c>
      <c r="L190" s="7">
        <f t="shared" si="34"/>
        <v>0.57264957264957261</v>
      </c>
      <c r="M190" s="7">
        <f t="shared" si="33"/>
        <v>0.50375758655798741</v>
      </c>
      <c r="N190" s="7">
        <f t="shared" si="35"/>
        <v>0.49624241344201259</v>
      </c>
      <c r="O190" s="10">
        <f t="shared" si="29"/>
        <v>1.8320693354103912E-2</v>
      </c>
      <c r="P190" s="10">
        <f t="shared" si="27"/>
        <v>-7.6407159207560027E-2</v>
      </c>
      <c r="Q190" s="31">
        <f t="shared" si="32"/>
        <v>0</v>
      </c>
      <c r="R190" s="9">
        <v>2</v>
      </c>
      <c r="S190" s="4">
        <v>0</v>
      </c>
      <c r="V190" s="13" t="str">
        <f t="shared" si="36"/>
        <v/>
      </c>
    </row>
    <row r="191" spans="1:22" x14ac:dyDescent="0.25">
      <c r="A191" s="2">
        <v>44734</v>
      </c>
      <c r="B191" s="3" t="s">
        <v>41</v>
      </c>
      <c r="C191" s="3" t="s">
        <v>188</v>
      </c>
      <c r="D191" s="4">
        <v>4.33</v>
      </c>
      <c r="E191" s="5">
        <v>1</v>
      </c>
      <c r="F191" s="6">
        <v>4.5</v>
      </c>
      <c r="G191" s="3">
        <v>-125</v>
      </c>
      <c r="H191" s="12">
        <f t="shared" si="30"/>
        <v>-0.8</v>
      </c>
      <c r="I191" s="3">
        <v>-105</v>
      </c>
      <c r="J191" s="12">
        <f t="shared" si="31"/>
        <v>-0.95238095238095233</v>
      </c>
      <c r="K191" s="7">
        <f t="shared" si="28"/>
        <v>0.55555555555555558</v>
      </c>
      <c r="L191" s="7">
        <f t="shared" si="34"/>
        <v>0.51219512195121952</v>
      </c>
      <c r="M191" s="7">
        <f t="shared" si="33"/>
        <v>0.43535416679414052</v>
      </c>
      <c r="N191" s="7">
        <f t="shared" si="35"/>
        <v>0.56464583320585948</v>
      </c>
      <c r="O191" s="10">
        <f t="shared" si="29"/>
        <v>-0.12020138876141506</v>
      </c>
      <c r="P191" s="10">
        <f t="shared" si="27"/>
        <v>5.2450711254639959E-2</v>
      </c>
      <c r="Q191" s="31">
        <f t="shared" si="32"/>
        <v>1</v>
      </c>
      <c r="R191" s="9">
        <v>1</v>
      </c>
      <c r="S191" s="4">
        <v>10.5</v>
      </c>
      <c r="T191" s="3" t="s">
        <v>74</v>
      </c>
      <c r="U191" s="4">
        <v>10</v>
      </c>
      <c r="V191" s="13">
        <f t="shared" si="36"/>
        <v>10</v>
      </c>
    </row>
    <row r="192" spans="1:22" x14ac:dyDescent="0.25">
      <c r="A192" s="2">
        <v>44734</v>
      </c>
      <c r="B192" s="3" t="s">
        <v>47</v>
      </c>
      <c r="C192" s="3" t="s">
        <v>80</v>
      </c>
      <c r="D192" s="4">
        <v>4.88</v>
      </c>
      <c r="E192" s="5">
        <v>1</v>
      </c>
      <c r="F192" s="6">
        <v>5.5</v>
      </c>
      <c r="G192" s="3">
        <v>108</v>
      </c>
      <c r="H192" s="12">
        <f t="shared" si="30"/>
        <v>1.08</v>
      </c>
      <c r="I192" s="3">
        <v>-138</v>
      </c>
      <c r="J192" s="12">
        <f t="shared" si="31"/>
        <v>-0.7246376811594204</v>
      </c>
      <c r="K192" s="7">
        <f t="shared" si="28"/>
        <v>0.48076923076923078</v>
      </c>
      <c r="L192" s="7">
        <f t="shared" si="34"/>
        <v>0.57983193277310929</v>
      </c>
      <c r="M192" s="7">
        <f t="shared" si="33"/>
        <v>0.36299348628953521</v>
      </c>
      <c r="N192" s="7">
        <f t="shared" si="35"/>
        <v>0.63700651371046479</v>
      </c>
      <c r="O192" s="10">
        <f t="shared" si="29"/>
        <v>-0.11777574447969558</v>
      </c>
      <c r="P192" s="10">
        <f t="shared" si="27"/>
        <v>5.7174580937355501E-2</v>
      </c>
      <c r="Q192" s="31">
        <f t="shared" si="32"/>
        <v>1</v>
      </c>
      <c r="R192" s="9">
        <v>2</v>
      </c>
      <c r="S192" s="4">
        <v>13.8</v>
      </c>
      <c r="T192" s="3" t="s">
        <v>74</v>
      </c>
      <c r="U192" s="4">
        <v>10</v>
      </c>
      <c r="V192" s="13">
        <f t="shared" si="36"/>
        <v>10.000000000000002</v>
      </c>
    </row>
    <row r="193" spans="1:22" x14ac:dyDescent="0.25">
      <c r="A193" s="2">
        <v>44734</v>
      </c>
      <c r="B193" s="3" t="s">
        <v>39</v>
      </c>
      <c r="C193" s="3" t="s">
        <v>118</v>
      </c>
      <c r="D193" s="4">
        <v>6.39</v>
      </c>
      <c r="E193" s="5">
        <v>1</v>
      </c>
      <c r="F193" s="6">
        <v>6.5</v>
      </c>
      <c r="G193" s="3">
        <v>-136</v>
      </c>
      <c r="H193" s="12">
        <f t="shared" si="30"/>
        <v>-0.73529411764705876</v>
      </c>
      <c r="I193" s="3">
        <v>108</v>
      </c>
      <c r="J193" s="12">
        <f t="shared" si="31"/>
        <v>1.08</v>
      </c>
      <c r="K193" s="7">
        <f t="shared" si="28"/>
        <v>0.57627118644067798</v>
      </c>
      <c r="L193" s="7">
        <f t="shared" si="34"/>
        <v>0.48076923076923078</v>
      </c>
      <c r="M193" s="7">
        <f t="shared" si="33"/>
        <v>0.45608479106093913</v>
      </c>
      <c r="N193" s="7">
        <f t="shared" si="35"/>
        <v>0.54391520893906087</v>
      </c>
      <c r="O193" s="10">
        <f t="shared" si="29"/>
        <v>-0.12018639537973885</v>
      </c>
      <c r="P193" s="10">
        <f t="shared" si="27"/>
        <v>6.3145978169830086E-2</v>
      </c>
      <c r="Q193" s="31">
        <f t="shared" si="32"/>
        <v>1</v>
      </c>
      <c r="R193" s="9">
        <v>2</v>
      </c>
      <c r="S193" s="4">
        <v>10</v>
      </c>
      <c r="T193" s="3" t="s">
        <v>73</v>
      </c>
      <c r="U193" s="4">
        <v>-10</v>
      </c>
      <c r="V193" s="13">
        <f t="shared" si="36"/>
        <v>-10</v>
      </c>
    </row>
    <row r="194" spans="1:22" x14ac:dyDescent="0.25">
      <c r="A194" s="2">
        <v>44734</v>
      </c>
      <c r="B194" s="3" t="s">
        <v>63</v>
      </c>
      <c r="C194" s="3" t="s">
        <v>138</v>
      </c>
      <c r="D194" s="4">
        <v>5.62</v>
      </c>
      <c r="E194" s="5">
        <v>1</v>
      </c>
      <c r="F194" s="6">
        <v>5.5</v>
      </c>
      <c r="G194" s="3">
        <v>-164</v>
      </c>
      <c r="H194" s="12">
        <f t="shared" si="30"/>
        <v>-0.6097560975609756</v>
      </c>
      <c r="I194" s="3">
        <v>128</v>
      </c>
      <c r="J194" s="12">
        <f t="shared" si="31"/>
        <v>1.28</v>
      </c>
      <c r="K194" s="7">
        <f t="shared" ref="K194:K261" si="37">IF(G194&gt;0,100/(100+G194),G194/(-100+G194))</f>
        <v>0.62121212121212122</v>
      </c>
      <c r="L194" s="7">
        <f t="shared" si="34"/>
        <v>0.43859649122807015</v>
      </c>
      <c r="M194" s="7">
        <f t="shared" si="33"/>
        <v>0.49152961002255469</v>
      </c>
      <c r="N194" s="7">
        <f t="shared" si="35"/>
        <v>0.50847038997744531</v>
      </c>
      <c r="O194" s="10">
        <f t="shared" si="29"/>
        <v>-0.12968251118956653</v>
      </c>
      <c r="P194" s="10">
        <f t="shared" si="27"/>
        <v>6.9873898749375163E-2</v>
      </c>
      <c r="Q194" s="31">
        <f t="shared" si="32"/>
        <v>1</v>
      </c>
      <c r="R194" s="9">
        <v>2</v>
      </c>
      <c r="S194" s="4">
        <v>10</v>
      </c>
      <c r="T194" s="3" t="s">
        <v>74</v>
      </c>
      <c r="U194" s="4">
        <v>12.8</v>
      </c>
      <c r="V194" s="13">
        <f t="shared" si="36"/>
        <v>12.8</v>
      </c>
    </row>
    <row r="195" spans="1:22" x14ac:dyDescent="0.25">
      <c r="A195" s="2">
        <v>44734</v>
      </c>
      <c r="B195" s="3" t="s">
        <v>59</v>
      </c>
      <c r="C195" s="3" t="s">
        <v>145</v>
      </c>
      <c r="D195" s="4">
        <v>4.26</v>
      </c>
      <c r="E195" s="5">
        <v>1</v>
      </c>
      <c r="F195" s="6">
        <v>4.5</v>
      </c>
      <c r="G195" s="3">
        <v>116</v>
      </c>
      <c r="H195" s="12">
        <f t="shared" ref="H195:H258" si="38">IF(G195&gt;0,G195/100,1/(G195/100))</f>
        <v>1.1599999999999999</v>
      </c>
      <c r="I195" s="3">
        <v>-146</v>
      </c>
      <c r="J195" s="12">
        <f t="shared" ref="J195:J258" si="39">IF(I195&gt;0,I195/100,1/(I195/100))</f>
        <v>-0.68493150684931503</v>
      </c>
      <c r="K195" s="7">
        <f t="shared" si="37"/>
        <v>0.46296296296296297</v>
      </c>
      <c r="L195" s="7">
        <f t="shared" si="34"/>
        <v>0.5934959349593496</v>
      </c>
      <c r="M195" s="7">
        <f t="shared" si="33"/>
        <v>0.42182017643830727</v>
      </c>
      <c r="N195" s="7">
        <f t="shared" si="35"/>
        <v>0.57817982356169273</v>
      </c>
      <c r="O195" s="10">
        <f t="shared" si="29"/>
        <v>-4.1142786524655695E-2</v>
      </c>
      <c r="P195" s="10">
        <f t="shared" si="27"/>
        <v>-1.5316111397656873E-2</v>
      </c>
      <c r="Q195" s="31">
        <f t="shared" ref="Q195:Q258" si="40">IF(P195&gt;0.05,1,IF(O195&gt;0.05,2,0))</f>
        <v>0</v>
      </c>
      <c r="R195" s="9">
        <v>2</v>
      </c>
      <c r="S195" s="4">
        <v>0</v>
      </c>
      <c r="V195" s="13" t="str">
        <f t="shared" si="36"/>
        <v/>
      </c>
    </row>
    <row r="196" spans="1:22" x14ac:dyDescent="0.25">
      <c r="A196" s="2">
        <v>44734</v>
      </c>
      <c r="B196" s="3" t="s">
        <v>45</v>
      </c>
      <c r="C196" s="3" t="s">
        <v>107</v>
      </c>
      <c r="D196" s="4">
        <v>4.03</v>
      </c>
      <c r="E196" s="5">
        <v>1</v>
      </c>
      <c r="F196" s="6">
        <v>4.5</v>
      </c>
      <c r="G196" s="3">
        <v>-145</v>
      </c>
      <c r="H196" s="12">
        <f t="shared" si="38"/>
        <v>-0.68965517241379315</v>
      </c>
      <c r="I196" s="3">
        <v>105</v>
      </c>
      <c r="J196" s="12">
        <f t="shared" si="39"/>
        <v>1.05</v>
      </c>
      <c r="K196" s="7">
        <f t="shared" si="37"/>
        <v>0.59183673469387754</v>
      </c>
      <c r="L196" s="7">
        <f t="shared" si="34"/>
        <v>0.48780487804878048</v>
      </c>
      <c r="M196" s="7">
        <f t="shared" si="33"/>
        <v>0.37702385030472441</v>
      </c>
      <c r="N196" s="7">
        <f t="shared" si="35"/>
        <v>0.62297614969527559</v>
      </c>
      <c r="O196" s="10">
        <f t="shared" si="29"/>
        <v>-0.21481288438915314</v>
      </c>
      <c r="P196" s="10">
        <f t="shared" si="27"/>
        <v>0.13517127164649512</v>
      </c>
      <c r="Q196" s="31">
        <f t="shared" si="40"/>
        <v>1</v>
      </c>
      <c r="R196" s="9">
        <v>1</v>
      </c>
      <c r="S196" s="4">
        <v>10</v>
      </c>
      <c r="T196" s="3" t="s">
        <v>74</v>
      </c>
      <c r="U196" s="4">
        <v>10.5</v>
      </c>
      <c r="V196" s="13">
        <f t="shared" si="36"/>
        <v>10.5</v>
      </c>
    </row>
    <row r="197" spans="1:22" x14ac:dyDescent="0.25">
      <c r="A197" s="2">
        <v>44734</v>
      </c>
      <c r="B197" s="3" t="s">
        <v>55</v>
      </c>
      <c r="C197" s="3" t="s">
        <v>81</v>
      </c>
      <c r="D197" s="4">
        <v>5.25</v>
      </c>
      <c r="E197" s="5">
        <v>1</v>
      </c>
      <c r="F197" s="6">
        <v>5.5</v>
      </c>
      <c r="G197" s="3">
        <v>100</v>
      </c>
      <c r="H197" s="12">
        <f t="shared" si="38"/>
        <v>1</v>
      </c>
      <c r="I197" s="3">
        <v>-135</v>
      </c>
      <c r="J197" s="12">
        <f t="shared" si="39"/>
        <v>-0.7407407407407407</v>
      </c>
      <c r="K197" s="7">
        <f t="shared" si="37"/>
        <v>0.5</v>
      </c>
      <c r="L197" s="7">
        <f t="shared" si="34"/>
        <v>0.57446808510638303</v>
      </c>
      <c r="M197" s="7">
        <f t="shared" si="33"/>
        <v>0.42781717877390935</v>
      </c>
      <c r="N197" s="7">
        <f t="shared" si="35"/>
        <v>0.57218282122609065</v>
      </c>
      <c r="O197" s="10">
        <f t="shared" si="29"/>
        <v>-7.2182821226090654E-2</v>
      </c>
      <c r="P197" s="10">
        <f t="shared" si="27"/>
        <v>-2.2852638802923764E-3</v>
      </c>
      <c r="Q197" s="31">
        <f t="shared" si="40"/>
        <v>0</v>
      </c>
      <c r="R197" s="9">
        <v>1</v>
      </c>
      <c r="S197" s="4">
        <v>0</v>
      </c>
      <c r="V197" s="13" t="str">
        <f t="shared" si="36"/>
        <v/>
      </c>
    </row>
    <row r="198" spans="1:22" x14ac:dyDescent="0.25">
      <c r="A198" s="2">
        <v>44734</v>
      </c>
      <c r="B198" s="3" t="s">
        <v>53</v>
      </c>
      <c r="C198" s="3" t="s">
        <v>116</v>
      </c>
      <c r="D198" s="4">
        <v>4.71</v>
      </c>
      <c r="E198" s="5">
        <v>1</v>
      </c>
      <c r="F198" s="6">
        <v>4.5</v>
      </c>
      <c r="G198" s="3">
        <v>110</v>
      </c>
      <c r="H198" s="12">
        <f t="shared" si="38"/>
        <v>1.1000000000000001</v>
      </c>
      <c r="I198" s="3">
        <v>-145</v>
      </c>
      <c r="J198" s="12">
        <f t="shared" si="39"/>
        <v>-0.68965517241379315</v>
      </c>
      <c r="K198" s="7">
        <f t="shared" si="37"/>
        <v>0.47619047619047616</v>
      </c>
      <c r="L198" s="7">
        <f t="shared" si="34"/>
        <v>0.59183673469387754</v>
      </c>
      <c r="M198" s="7">
        <f t="shared" si="33"/>
        <v>0.50723908404647167</v>
      </c>
      <c r="N198" s="7">
        <f t="shared" si="35"/>
        <v>0.49276091595352833</v>
      </c>
      <c r="O198" s="10">
        <f t="shared" si="29"/>
        <v>3.1048607855995503E-2</v>
      </c>
      <c r="P198" s="10">
        <f t="shared" si="27"/>
        <v>-9.9075818740349209E-2</v>
      </c>
      <c r="Q198" s="31">
        <f t="shared" si="40"/>
        <v>0</v>
      </c>
      <c r="R198" s="9">
        <v>1</v>
      </c>
      <c r="S198" s="4">
        <v>0</v>
      </c>
      <c r="V198" s="13" t="str">
        <f t="shared" si="36"/>
        <v/>
      </c>
    </row>
    <row r="199" spans="1:22" x14ac:dyDescent="0.25">
      <c r="A199" s="2">
        <v>44734</v>
      </c>
      <c r="B199" s="3" t="s">
        <v>49</v>
      </c>
      <c r="C199" s="3" t="s">
        <v>189</v>
      </c>
      <c r="D199" s="4">
        <v>5.57</v>
      </c>
      <c r="E199" s="5">
        <v>1</v>
      </c>
      <c r="F199" s="6">
        <v>5.5</v>
      </c>
      <c r="G199" s="3">
        <v>-152</v>
      </c>
      <c r="H199" s="12">
        <f t="shared" si="38"/>
        <v>-0.65789473684210531</v>
      </c>
      <c r="I199" s="3">
        <v>120</v>
      </c>
      <c r="J199" s="12">
        <f t="shared" si="39"/>
        <v>1.2</v>
      </c>
      <c r="K199" s="7">
        <f t="shared" si="37"/>
        <v>0.60317460317460314</v>
      </c>
      <c r="L199" s="7">
        <f t="shared" si="34"/>
        <v>0.45454545454545453</v>
      </c>
      <c r="M199" s="7">
        <f t="shared" si="33"/>
        <v>0.48303966511227081</v>
      </c>
      <c r="N199" s="7">
        <f t="shared" si="35"/>
        <v>0.51696033488772919</v>
      </c>
      <c r="O199" s="10">
        <f t="shared" si="29"/>
        <v>-0.12013493806233233</v>
      </c>
      <c r="P199" s="10">
        <f t="shared" si="27"/>
        <v>6.2414880342274659E-2</v>
      </c>
      <c r="Q199" s="31">
        <f t="shared" si="40"/>
        <v>1</v>
      </c>
      <c r="R199" s="9">
        <v>2</v>
      </c>
      <c r="S199" s="4">
        <v>10</v>
      </c>
      <c r="T199" s="3" t="s">
        <v>73</v>
      </c>
      <c r="U199" s="4">
        <v>-10</v>
      </c>
      <c r="V199" s="13">
        <f t="shared" si="36"/>
        <v>-10</v>
      </c>
    </row>
    <row r="200" spans="1:22" x14ac:dyDescent="0.25">
      <c r="A200" s="2">
        <v>44734</v>
      </c>
      <c r="B200" s="3" t="s">
        <v>87</v>
      </c>
      <c r="C200" s="3" t="s">
        <v>119</v>
      </c>
      <c r="D200" s="4">
        <v>4.22</v>
      </c>
      <c r="E200" s="5">
        <v>1</v>
      </c>
      <c r="F200" s="6">
        <v>4.5</v>
      </c>
      <c r="G200" s="3">
        <v>130</v>
      </c>
      <c r="H200" s="12">
        <f t="shared" si="38"/>
        <v>1.3</v>
      </c>
      <c r="I200" s="3">
        <v>-166</v>
      </c>
      <c r="J200" s="12">
        <f t="shared" si="39"/>
        <v>-0.60240963855421692</v>
      </c>
      <c r="K200" s="7">
        <f t="shared" si="37"/>
        <v>0.43478260869565216</v>
      </c>
      <c r="L200" s="7">
        <f t="shared" si="34"/>
        <v>0.62406015037593987</v>
      </c>
      <c r="M200" s="7">
        <f t="shared" si="33"/>
        <v>0.41405954205700657</v>
      </c>
      <c r="N200" s="7">
        <f t="shared" si="35"/>
        <v>0.58594045794299343</v>
      </c>
      <c r="O200" s="10">
        <f t="shared" si="29"/>
        <v>-2.0723066638645593E-2</v>
      </c>
      <c r="P200" s="10">
        <f t="shared" si="27"/>
        <v>-3.8119692432946439E-2</v>
      </c>
      <c r="Q200" s="31">
        <f t="shared" si="40"/>
        <v>0</v>
      </c>
      <c r="R200" s="9">
        <v>2</v>
      </c>
      <c r="S200" s="4">
        <v>0</v>
      </c>
      <c r="V200" s="13" t="str">
        <f t="shared" si="36"/>
        <v/>
      </c>
    </row>
    <row r="201" spans="1:22" x14ac:dyDescent="0.25">
      <c r="A201" s="2">
        <v>44734</v>
      </c>
      <c r="B201" s="3" t="s">
        <v>51</v>
      </c>
      <c r="C201" s="3" t="s">
        <v>109</v>
      </c>
      <c r="D201" s="4">
        <v>3.39</v>
      </c>
      <c r="E201" s="5">
        <v>1</v>
      </c>
      <c r="F201" s="6">
        <v>2.5</v>
      </c>
      <c r="G201" s="3">
        <v>-175</v>
      </c>
      <c r="H201" s="12">
        <f t="shared" si="38"/>
        <v>-0.5714285714285714</v>
      </c>
      <c r="I201" s="3">
        <v>130</v>
      </c>
      <c r="J201" s="12">
        <f t="shared" si="39"/>
        <v>1.3</v>
      </c>
      <c r="K201" s="7">
        <f t="shared" si="37"/>
        <v>0.63636363636363635</v>
      </c>
      <c r="L201" s="7">
        <f t="shared" si="34"/>
        <v>0.43478260869565216</v>
      </c>
      <c r="M201" s="7">
        <f t="shared" si="33"/>
        <v>0.65832716551208925</v>
      </c>
      <c r="N201" s="7">
        <f t="shared" si="35"/>
        <v>0.3416728344879108</v>
      </c>
      <c r="O201" s="10">
        <f t="shared" si="29"/>
        <v>2.1963529148452898E-2</v>
      </c>
      <c r="P201" s="10">
        <f t="shared" si="27"/>
        <v>-9.3109774207741358E-2</v>
      </c>
      <c r="Q201" s="31">
        <f t="shared" si="40"/>
        <v>0</v>
      </c>
      <c r="R201" s="9">
        <v>1</v>
      </c>
      <c r="S201" s="4">
        <v>0</v>
      </c>
      <c r="V201" s="13" t="str">
        <f t="shared" si="36"/>
        <v/>
      </c>
    </row>
    <row r="202" spans="1:22" x14ac:dyDescent="0.25">
      <c r="A202" s="2">
        <v>44734</v>
      </c>
      <c r="B202" s="3" t="s">
        <v>57</v>
      </c>
      <c r="C202" s="3" t="s">
        <v>129</v>
      </c>
      <c r="D202" s="4">
        <v>3.83</v>
      </c>
      <c r="E202" s="5">
        <v>1</v>
      </c>
      <c r="F202" s="6">
        <v>3.5</v>
      </c>
      <c r="G202" s="3">
        <v>-152</v>
      </c>
      <c r="H202" s="12">
        <f t="shared" si="38"/>
        <v>-0.65789473684210531</v>
      </c>
      <c r="I202" s="3">
        <v>120</v>
      </c>
      <c r="J202" s="12">
        <f t="shared" si="39"/>
        <v>1.2</v>
      </c>
      <c r="K202" s="7">
        <f t="shared" si="37"/>
        <v>0.60317460317460314</v>
      </c>
      <c r="L202" s="7">
        <f t="shared" si="34"/>
        <v>0.45454545454545453</v>
      </c>
      <c r="M202" s="7">
        <f t="shared" si="33"/>
        <v>0.53263327079655753</v>
      </c>
      <c r="N202" s="7">
        <f t="shared" si="35"/>
        <v>0.46736672920344247</v>
      </c>
      <c r="O202" s="10">
        <f t="shared" si="29"/>
        <v>-7.0541332378045607E-2</v>
      </c>
      <c r="P202" s="10">
        <f t="shared" si="27"/>
        <v>1.2821274657987936E-2</v>
      </c>
      <c r="Q202" s="31">
        <f t="shared" si="40"/>
        <v>0</v>
      </c>
      <c r="R202" s="9">
        <v>2</v>
      </c>
      <c r="S202" s="4">
        <v>0</v>
      </c>
      <c r="V202" s="13" t="str">
        <f t="shared" si="36"/>
        <v/>
      </c>
    </row>
    <row r="203" spans="1:22" x14ac:dyDescent="0.25">
      <c r="A203" s="2">
        <v>44734</v>
      </c>
      <c r="B203" s="3" t="s">
        <v>19</v>
      </c>
      <c r="C203" s="3" t="s">
        <v>137</v>
      </c>
      <c r="D203" s="4">
        <v>4.84</v>
      </c>
      <c r="E203" s="5">
        <v>1</v>
      </c>
      <c r="F203" s="6">
        <v>4.5</v>
      </c>
      <c r="G203" s="3">
        <v>110</v>
      </c>
      <c r="H203" s="12">
        <f t="shared" si="38"/>
        <v>1.1000000000000001</v>
      </c>
      <c r="I203" s="3">
        <v>-140</v>
      </c>
      <c r="J203" s="12">
        <f t="shared" si="39"/>
        <v>-0.7142857142857143</v>
      </c>
      <c r="K203" s="7">
        <f t="shared" si="37"/>
        <v>0.47619047619047616</v>
      </c>
      <c r="L203" s="7">
        <f t="shared" si="34"/>
        <v>0.58333333333333337</v>
      </c>
      <c r="M203" s="7">
        <f t="shared" si="33"/>
        <v>0.53099784918712889</v>
      </c>
      <c r="N203" s="7">
        <f t="shared" si="35"/>
        <v>0.46900215081287111</v>
      </c>
      <c r="O203" s="10">
        <f t="shared" si="29"/>
        <v>5.4807372996652726E-2</v>
      </c>
      <c r="P203" s="10">
        <f t="shared" si="27"/>
        <v>-0.11433118252046226</v>
      </c>
      <c r="Q203" s="31">
        <f t="shared" si="40"/>
        <v>2</v>
      </c>
      <c r="R203" s="9">
        <v>2</v>
      </c>
      <c r="S203" s="4">
        <v>10</v>
      </c>
      <c r="T203" s="3" t="s">
        <v>74</v>
      </c>
      <c r="U203" s="4">
        <v>11</v>
      </c>
      <c r="V203" s="13">
        <f t="shared" si="36"/>
        <v>11</v>
      </c>
    </row>
    <row r="204" spans="1:22" x14ac:dyDescent="0.25">
      <c r="A204" s="2">
        <v>44734</v>
      </c>
      <c r="B204" s="3" t="s">
        <v>78</v>
      </c>
      <c r="C204" s="3" t="s">
        <v>139</v>
      </c>
      <c r="D204" s="4">
        <v>5.81</v>
      </c>
      <c r="E204" s="5">
        <v>1</v>
      </c>
      <c r="F204" s="6">
        <v>5.5</v>
      </c>
      <c r="G204" s="3">
        <v>-110</v>
      </c>
      <c r="H204" s="12">
        <f t="shared" si="38"/>
        <v>-0.90909090909090906</v>
      </c>
      <c r="I204" s="3">
        <v>-120</v>
      </c>
      <c r="J204" s="12">
        <f t="shared" si="39"/>
        <v>-0.83333333333333337</v>
      </c>
      <c r="K204" s="7">
        <f t="shared" si="37"/>
        <v>0.52380952380952384</v>
      </c>
      <c r="L204" s="7">
        <f t="shared" si="34"/>
        <v>0.54545454545454541</v>
      </c>
      <c r="M204" s="7">
        <f t="shared" si="33"/>
        <v>0.52334013060164108</v>
      </c>
      <c r="N204" s="7">
        <f t="shared" si="35"/>
        <v>0.47665986939835892</v>
      </c>
      <c r="O204" s="10">
        <f t="shared" si="29"/>
        <v>-4.6939320788275118E-4</v>
      </c>
      <c r="P204" s="10">
        <f t="shared" si="27"/>
        <v>-6.8794676056186499E-2</v>
      </c>
      <c r="Q204" s="31">
        <f t="shared" si="40"/>
        <v>0</v>
      </c>
      <c r="R204" s="9">
        <v>1</v>
      </c>
      <c r="S204" s="4">
        <v>0</v>
      </c>
      <c r="V204" s="13" t="str">
        <f t="shared" si="36"/>
        <v/>
      </c>
    </row>
    <row r="205" spans="1:22" x14ac:dyDescent="0.25">
      <c r="A205" s="2">
        <v>44734</v>
      </c>
      <c r="B205" s="3" t="s">
        <v>23</v>
      </c>
      <c r="C205" s="3" t="s">
        <v>134</v>
      </c>
      <c r="D205" s="4">
        <v>4.67</v>
      </c>
      <c r="E205" s="5">
        <v>1</v>
      </c>
      <c r="F205" s="6">
        <v>5.5</v>
      </c>
      <c r="G205" s="3">
        <v>130</v>
      </c>
      <c r="H205" s="12">
        <f t="shared" si="38"/>
        <v>1.3</v>
      </c>
      <c r="I205" s="3">
        <v>-166</v>
      </c>
      <c r="J205" s="12">
        <f t="shared" si="39"/>
        <v>-0.60240963855421692</v>
      </c>
      <c r="K205" s="7">
        <f t="shared" si="37"/>
        <v>0.43478260869565216</v>
      </c>
      <c r="L205" s="7">
        <f t="shared" si="34"/>
        <v>0.62406015037593987</v>
      </c>
      <c r="M205" s="7">
        <f t="shared" si="33"/>
        <v>0.32635179088401478</v>
      </c>
      <c r="N205" s="7">
        <f t="shared" si="35"/>
        <v>0.67364820911598522</v>
      </c>
      <c r="O205" s="10">
        <f t="shared" si="29"/>
        <v>-0.10843081781163738</v>
      </c>
      <c r="P205" s="26">
        <f t="shared" si="27"/>
        <v>4.9588058740045349E-2</v>
      </c>
      <c r="Q205" s="31">
        <v>1</v>
      </c>
      <c r="R205" s="9">
        <v>2</v>
      </c>
      <c r="S205" s="4">
        <v>16.600000000000001</v>
      </c>
      <c r="T205" s="3" t="s">
        <v>74</v>
      </c>
      <c r="U205" s="4">
        <v>10</v>
      </c>
      <c r="V205" s="13">
        <f t="shared" si="36"/>
        <v>10.000000000000002</v>
      </c>
    </row>
    <row r="206" spans="1:22" x14ac:dyDescent="0.25">
      <c r="A206" s="2">
        <v>44734</v>
      </c>
      <c r="B206" s="3" t="s">
        <v>34</v>
      </c>
      <c r="C206" s="3" t="s">
        <v>132</v>
      </c>
      <c r="D206" s="4">
        <v>6.68</v>
      </c>
      <c r="E206" s="5">
        <v>1</v>
      </c>
      <c r="F206" s="6">
        <v>7.5</v>
      </c>
      <c r="G206" s="3">
        <v>-122</v>
      </c>
      <c r="H206" s="12">
        <f t="shared" si="38"/>
        <v>-0.81967213114754101</v>
      </c>
      <c r="I206" s="3">
        <v>-106</v>
      </c>
      <c r="J206" s="12">
        <f t="shared" si="39"/>
        <v>-0.94339622641509424</v>
      </c>
      <c r="K206" s="7">
        <f t="shared" si="37"/>
        <v>0.5495495495495496</v>
      </c>
      <c r="L206" s="7">
        <f t="shared" si="34"/>
        <v>0.5145631067961165</v>
      </c>
      <c r="M206" s="7">
        <f t="shared" si="33"/>
        <v>0.35372398972869989</v>
      </c>
      <c r="N206" s="7">
        <f t="shared" si="35"/>
        <v>0.64627601027130011</v>
      </c>
      <c r="O206" s="10">
        <f t="shared" si="29"/>
        <v>-0.1958255598208497</v>
      </c>
      <c r="P206" s="10">
        <f t="shared" si="27"/>
        <v>0.13171290347518361</v>
      </c>
      <c r="Q206" s="31">
        <f t="shared" si="40"/>
        <v>1</v>
      </c>
      <c r="R206" s="9">
        <v>2</v>
      </c>
      <c r="S206" s="4">
        <v>15.9</v>
      </c>
      <c r="T206" s="3" t="s">
        <v>73</v>
      </c>
      <c r="U206" s="4">
        <v>-15.9</v>
      </c>
      <c r="V206" s="13">
        <f t="shared" si="36"/>
        <v>-15.9</v>
      </c>
    </row>
    <row r="207" spans="1:22" x14ac:dyDescent="0.25">
      <c r="A207" s="2">
        <v>44734</v>
      </c>
      <c r="B207" s="3" t="s">
        <v>4</v>
      </c>
      <c r="C207" s="3" t="s">
        <v>128</v>
      </c>
      <c r="D207" s="4">
        <v>5.82</v>
      </c>
      <c r="E207" s="5">
        <v>1</v>
      </c>
      <c r="F207" s="6">
        <v>6.5</v>
      </c>
      <c r="G207" s="3">
        <v>120</v>
      </c>
      <c r="H207" s="12">
        <f t="shared" si="38"/>
        <v>1.2</v>
      </c>
      <c r="I207" s="3">
        <v>-160</v>
      </c>
      <c r="J207" s="12">
        <f t="shared" si="39"/>
        <v>-0.625</v>
      </c>
      <c r="K207" s="7">
        <f t="shared" si="37"/>
        <v>0.45454545454545453</v>
      </c>
      <c r="L207" s="7">
        <f t="shared" si="34"/>
        <v>0.61538461538461542</v>
      </c>
      <c r="M207" s="7">
        <f t="shared" si="33"/>
        <v>0.36481144884574424</v>
      </c>
      <c r="N207" s="7">
        <f t="shared" si="35"/>
        <v>0.63518855115425576</v>
      </c>
      <c r="O207" s="10">
        <f t="shared" si="29"/>
        <v>-8.9734005699710295E-2</v>
      </c>
      <c r="P207" s="10">
        <f t="shared" si="27"/>
        <v>1.9803935769640346E-2</v>
      </c>
      <c r="Q207" s="31">
        <f t="shared" si="40"/>
        <v>0</v>
      </c>
      <c r="R207" s="9">
        <v>1</v>
      </c>
      <c r="S207" s="4">
        <v>0</v>
      </c>
      <c r="V207" s="13" t="str">
        <f t="shared" si="36"/>
        <v/>
      </c>
    </row>
    <row r="208" spans="1:22" x14ac:dyDescent="0.25">
      <c r="A208" s="2">
        <v>44734</v>
      </c>
      <c r="B208" s="3" t="s">
        <v>21</v>
      </c>
      <c r="C208" s="3" t="s">
        <v>115</v>
      </c>
      <c r="D208" s="4">
        <v>4.5</v>
      </c>
      <c r="E208" s="5">
        <v>1</v>
      </c>
      <c r="F208" s="6">
        <v>5.5</v>
      </c>
      <c r="G208" s="3">
        <v>118</v>
      </c>
      <c r="H208" s="12">
        <f t="shared" si="38"/>
        <v>1.18</v>
      </c>
      <c r="I208" s="3">
        <v>-150</v>
      </c>
      <c r="J208" s="12">
        <f t="shared" si="39"/>
        <v>-0.66666666666666663</v>
      </c>
      <c r="K208" s="7">
        <f t="shared" si="37"/>
        <v>0.45871559633027525</v>
      </c>
      <c r="L208" s="7">
        <f t="shared" si="34"/>
        <v>0.6</v>
      </c>
      <c r="M208" s="7">
        <f t="shared" si="33"/>
        <v>0.29706956513917271</v>
      </c>
      <c r="N208" s="7">
        <f t="shared" si="35"/>
        <v>0.70293043486082729</v>
      </c>
      <c r="O208" s="10">
        <f t="shared" si="29"/>
        <v>-0.16164603119110255</v>
      </c>
      <c r="P208" s="10">
        <f t="shared" si="27"/>
        <v>0.10293043486082731</v>
      </c>
      <c r="Q208" s="31">
        <f t="shared" si="40"/>
        <v>1</v>
      </c>
      <c r="R208" s="9">
        <v>2</v>
      </c>
      <c r="S208" s="4">
        <v>22.5</v>
      </c>
      <c r="T208" s="3" t="s">
        <v>74</v>
      </c>
      <c r="U208" s="4">
        <v>15</v>
      </c>
      <c r="V208" s="13">
        <f t="shared" si="36"/>
        <v>15</v>
      </c>
    </row>
    <row r="209" spans="1:22" x14ac:dyDescent="0.25">
      <c r="A209" s="2">
        <v>44734</v>
      </c>
      <c r="B209" s="3" t="s">
        <v>28</v>
      </c>
      <c r="C209" s="3" t="s">
        <v>84</v>
      </c>
      <c r="D209" s="4">
        <v>3.95</v>
      </c>
      <c r="E209" s="5">
        <v>1</v>
      </c>
      <c r="F209" s="6">
        <v>4.5</v>
      </c>
      <c r="G209" s="3">
        <v>108</v>
      </c>
      <c r="H209" s="12">
        <f t="shared" si="38"/>
        <v>1.08</v>
      </c>
      <c r="I209" s="3">
        <v>-138</v>
      </c>
      <c r="J209" s="12">
        <f t="shared" si="39"/>
        <v>-0.7246376811594204</v>
      </c>
      <c r="K209" s="7">
        <f t="shared" si="37"/>
        <v>0.48076923076923078</v>
      </c>
      <c r="L209" s="7">
        <f t="shared" si="34"/>
        <v>0.57983193277310929</v>
      </c>
      <c r="M209" s="7">
        <f t="shared" si="33"/>
        <v>0.36139574792592954</v>
      </c>
      <c r="N209" s="7">
        <f t="shared" si="35"/>
        <v>0.63860425207407046</v>
      </c>
      <c r="O209" s="10">
        <f t="shared" si="29"/>
        <v>-0.11937348284330124</v>
      </c>
      <c r="P209" s="10">
        <f t="shared" si="27"/>
        <v>5.8772319300961162E-2</v>
      </c>
      <c r="Q209" s="31">
        <f t="shared" si="40"/>
        <v>1</v>
      </c>
      <c r="R209" s="9">
        <v>2</v>
      </c>
      <c r="S209" s="4">
        <v>13.8</v>
      </c>
      <c r="T209" s="3" t="s">
        <v>74</v>
      </c>
      <c r="U209" s="4">
        <v>10</v>
      </c>
      <c r="V209" s="13">
        <f t="shared" si="36"/>
        <v>10.000000000000002</v>
      </c>
    </row>
    <row r="210" spans="1:22" x14ac:dyDescent="0.25">
      <c r="A210" s="2">
        <v>44734</v>
      </c>
      <c r="B210" s="3" t="s">
        <v>16</v>
      </c>
      <c r="C210" s="3" t="s">
        <v>136</v>
      </c>
      <c r="D210" s="4">
        <v>5.07</v>
      </c>
      <c r="E210" s="5">
        <v>1</v>
      </c>
      <c r="F210" s="6">
        <v>4.5</v>
      </c>
      <c r="G210" s="3">
        <v>-115</v>
      </c>
      <c r="H210" s="12">
        <f t="shared" si="38"/>
        <v>-0.86956521739130443</v>
      </c>
      <c r="I210" s="3">
        <v>-110</v>
      </c>
      <c r="J210" s="12">
        <f t="shared" si="39"/>
        <v>-0.90909090909090906</v>
      </c>
      <c r="K210" s="7">
        <f t="shared" si="37"/>
        <v>0.53488372093023251</v>
      </c>
      <c r="L210" s="7">
        <f t="shared" si="34"/>
        <v>0.52380952380952384</v>
      </c>
      <c r="M210" s="7">
        <f t="shared" si="33"/>
        <v>0.57170227465942669</v>
      </c>
      <c r="N210" s="7">
        <f t="shared" si="35"/>
        <v>0.42829772534057337</v>
      </c>
      <c r="O210" s="10">
        <f t="shared" si="29"/>
        <v>3.6818553729194181E-2</v>
      </c>
      <c r="P210" s="10">
        <f t="shared" si="27"/>
        <v>-9.5511798468950471E-2</v>
      </c>
      <c r="Q210" s="31">
        <f t="shared" si="40"/>
        <v>0</v>
      </c>
      <c r="R210" s="9">
        <v>1</v>
      </c>
      <c r="S210" s="4">
        <v>0</v>
      </c>
      <c r="V210" s="13" t="str">
        <f t="shared" si="36"/>
        <v/>
      </c>
    </row>
    <row r="211" spans="1:22" x14ac:dyDescent="0.25">
      <c r="A211" s="2">
        <v>44734</v>
      </c>
      <c r="B211" s="3" t="s">
        <v>43</v>
      </c>
      <c r="C211" s="3" t="s">
        <v>130</v>
      </c>
      <c r="D211" s="4">
        <v>4.6100000000000003</v>
      </c>
      <c r="E211" s="5">
        <v>1</v>
      </c>
      <c r="F211" s="6">
        <v>4.5</v>
      </c>
      <c r="G211" s="3">
        <v>-156</v>
      </c>
      <c r="H211" s="12">
        <f t="shared" si="38"/>
        <v>-0.64102564102564097</v>
      </c>
      <c r="I211" s="3">
        <v>122</v>
      </c>
      <c r="J211" s="12">
        <f t="shared" si="39"/>
        <v>1.22</v>
      </c>
      <c r="K211" s="7">
        <f t="shared" si="37"/>
        <v>0.609375</v>
      </c>
      <c r="L211" s="7">
        <f t="shared" si="34"/>
        <v>0.45045045045045046</v>
      </c>
      <c r="M211" s="7">
        <f t="shared" si="33"/>
        <v>0.48864004801069716</v>
      </c>
      <c r="N211" s="7">
        <f t="shared" si="35"/>
        <v>0.51135995198930284</v>
      </c>
      <c r="O211" s="10">
        <f t="shared" si="29"/>
        <v>-0.12073495198930284</v>
      </c>
      <c r="P211" s="10">
        <f t="shared" si="27"/>
        <v>6.0909501538852384E-2</v>
      </c>
      <c r="Q211" s="31">
        <f t="shared" si="40"/>
        <v>1</v>
      </c>
      <c r="R211" s="9">
        <v>2</v>
      </c>
      <c r="S211" s="4">
        <v>10</v>
      </c>
      <c r="T211" s="3" t="s">
        <v>73</v>
      </c>
      <c r="U211" s="4">
        <v>-10</v>
      </c>
      <c r="V211" s="13">
        <f t="shared" si="36"/>
        <v>-10</v>
      </c>
    </row>
    <row r="212" spans="1:22" x14ac:dyDescent="0.25">
      <c r="A212" s="2">
        <v>44734</v>
      </c>
      <c r="B212" s="3" t="s">
        <v>67</v>
      </c>
      <c r="C212" s="3" t="s">
        <v>125</v>
      </c>
      <c r="D212" s="4">
        <v>4.79</v>
      </c>
      <c r="E212" s="5">
        <v>1</v>
      </c>
      <c r="F212" s="6">
        <v>4.5</v>
      </c>
      <c r="G212" s="3">
        <v>-150</v>
      </c>
      <c r="H212" s="12">
        <f t="shared" si="38"/>
        <v>-0.66666666666666663</v>
      </c>
      <c r="I212" s="3">
        <v>110</v>
      </c>
      <c r="J212" s="12">
        <f t="shared" si="39"/>
        <v>1.1000000000000001</v>
      </c>
      <c r="K212" s="7">
        <f t="shared" si="37"/>
        <v>0.6</v>
      </c>
      <c r="L212" s="7">
        <f t="shared" si="34"/>
        <v>0.47619047619047616</v>
      </c>
      <c r="M212" s="7">
        <f t="shared" si="33"/>
        <v>0.52191944553216074</v>
      </c>
      <c r="N212" s="7">
        <f t="shared" si="35"/>
        <v>0.47808055446783926</v>
      </c>
      <c r="O212" s="10">
        <f t="shared" si="29"/>
        <v>-7.8080554467839236E-2</v>
      </c>
      <c r="P212" s="10">
        <f t="shared" si="27"/>
        <v>1.8900782773630942E-3</v>
      </c>
      <c r="Q212" s="31">
        <f t="shared" si="40"/>
        <v>0</v>
      </c>
      <c r="R212" s="9">
        <v>1</v>
      </c>
      <c r="S212" s="4">
        <v>0</v>
      </c>
      <c r="V212" s="13" t="str">
        <f t="shared" si="36"/>
        <v/>
      </c>
    </row>
    <row r="213" spans="1:22" x14ac:dyDescent="0.25">
      <c r="A213" s="2">
        <v>44734</v>
      </c>
      <c r="B213" s="3" t="s">
        <v>69</v>
      </c>
      <c r="C213" s="3" t="s">
        <v>111</v>
      </c>
      <c r="D213" s="4">
        <v>4.46</v>
      </c>
      <c r="E213" s="5">
        <v>1</v>
      </c>
      <c r="F213" s="6">
        <v>3.5</v>
      </c>
      <c r="G213" s="3">
        <v>-156</v>
      </c>
      <c r="H213" s="12">
        <f t="shared" si="38"/>
        <v>-0.64102564102564097</v>
      </c>
      <c r="I213" s="3">
        <v>122</v>
      </c>
      <c r="J213" s="12">
        <f t="shared" si="39"/>
        <v>1.22</v>
      </c>
      <c r="K213" s="7">
        <f t="shared" si="37"/>
        <v>0.609375</v>
      </c>
      <c r="L213" s="7">
        <f t="shared" si="34"/>
        <v>0.45045045045045046</v>
      </c>
      <c r="M213" s="7">
        <f t="shared" si="33"/>
        <v>0.6509104071929539</v>
      </c>
      <c r="N213" s="7">
        <f t="shared" si="35"/>
        <v>0.34908959280704616</v>
      </c>
      <c r="O213" s="10">
        <f t="shared" si="29"/>
        <v>4.1535407192953899E-2</v>
      </c>
      <c r="P213" s="10">
        <f t="shared" si="27"/>
        <v>-0.1013608576434043</v>
      </c>
      <c r="Q213" s="31">
        <f t="shared" si="40"/>
        <v>0</v>
      </c>
      <c r="R213" s="9">
        <v>2</v>
      </c>
      <c r="S213" s="4">
        <v>0</v>
      </c>
      <c r="V213" s="13" t="str">
        <f t="shared" si="36"/>
        <v/>
      </c>
    </row>
    <row r="214" spans="1:22" x14ac:dyDescent="0.25">
      <c r="A214" s="2">
        <v>44734</v>
      </c>
      <c r="B214" s="3" t="s">
        <v>30</v>
      </c>
      <c r="C214" s="3" t="s">
        <v>190</v>
      </c>
      <c r="D214" s="4">
        <v>4.75</v>
      </c>
      <c r="E214" s="5">
        <v>1</v>
      </c>
      <c r="F214" s="6">
        <v>5.5</v>
      </c>
      <c r="G214" s="3">
        <v>110</v>
      </c>
      <c r="H214" s="12">
        <f t="shared" si="38"/>
        <v>1.1000000000000001</v>
      </c>
      <c r="I214" s="3">
        <v>-140</v>
      </c>
      <c r="J214" s="12">
        <f t="shared" si="39"/>
        <v>-0.7142857142857143</v>
      </c>
      <c r="K214" s="7">
        <f t="shared" si="37"/>
        <v>0.47619047619047616</v>
      </c>
      <c r="L214" s="7">
        <f t="shared" si="34"/>
        <v>0.58333333333333337</v>
      </c>
      <c r="M214" s="7">
        <f t="shared" si="33"/>
        <v>0.34026606656424341</v>
      </c>
      <c r="N214" s="7">
        <f t="shared" si="35"/>
        <v>0.65973393343575659</v>
      </c>
      <c r="O214" s="10">
        <f t="shared" si="29"/>
        <v>-0.13592440962623276</v>
      </c>
      <c r="P214" s="10">
        <f t="shared" si="27"/>
        <v>7.6400600102423222E-2</v>
      </c>
      <c r="Q214" s="31">
        <f t="shared" si="40"/>
        <v>1</v>
      </c>
      <c r="R214" s="9">
        <v>1</v>
      </c>
      <c r="S214" s="4">
        <v>21</v>
      </c>
      <c r="T214" s="3" t="s">
        <v>74</v>
      </c>
      <c r="U214" s="4">
        <v>15</v>
      </c>
      <c r="V214" s="13">
        <f t="shared" si="36"/>
        <v>15</v>
      </c>
    </row>
    <row r="215" spans="1:22" x14ac:dyDescent="0.25">
      <c r="A215" s="2">
        <v>44734</v>
      </c>
      <c r="B215" s="3" t="s">
        <v>71</v>
      </c>
      <c r="C215" s="3" t="s">
        <v>124</v>
      </c>
      <c r="D215" s="4">
        <v>5.85</v>
      </c>
      <c r="E215" s="5">
        <v>1</v>
      </c>
      <c r="F215" s="6">
        <v>6.5</v>
      </c>
      <c r="G215" s="3">
        <v>100</v>
      </c>
      <c r="H215" s="12">
        <f t="shared" si="38"/>
        <v>1</v>
      </c>
      <c r="I215" s="3">
        <v>-130</v>
      </c>
      <c r="J215" s="12">
        <f t="shared" si="39"/>
        <v>-0.76923076923076916</v>
      </c>
      <c r="K215" s="7">
        <f t="shared" si="37"/>
        <v>0.5</v>
      </c>
      <c r="L215" s="7">
        <f t="shared" si="34"/>
        <v>0.56521739130434778</v>
      </c>
      <c r="M215" s="7">
        <f t="shared" si="33"/>
        <v>0.36961898724401188</v>
      </c>
      <c r="N215" s="7">
        <f t="shared" si="35"/>
        <v>0.63038101275598812</v>
      </c>
      <c r="O215" s="10">
        <f t="shared" si="29"/>
        <v>-0.13038101275598812</v>
      </c>
      <c r="P215" s="10">
        <f t="shared" si="27"/>
        <v>6.5163621451640341E-2</v>
      </c>
      <c r="Q215" s="31">
        <f t="shared" si="40"/>
        <v>1</v>
      </c>
      <c r="R215" s="9">
        <v>1</v>
      </c>
      <c r="S215" s="4">
        <v>13</v>
      </c>
      <c r="T215" s="3" t="s">
        <v>73</v>
      </c>
      <c r="U215" s="4">
        <v>-13</v>
      </c>
      <c r="V215" s="13">
        <f t="shared" si="36"/>
        <v>-13</v>
      </c>
    </row>
    <row r="216" spans="1:22" x14ac:dyDescent="0.25">
      <c r="A216" s="2">
        <v>44735</v>
      </c>
      <c r="B216" s="3" t="s">
        <v>53</v>
      </c>
      <c r="C216" s="3" t="s">
        <v>143</v>
      </c>
      <c r="D216" s="4">
        <v>3.8</v>
      </c>
      <c r="E216" s="5">
        <v>1</v>
      </c>
      <c r="F216" s="6">
        <v>4.5</v>
      </c>
      <c r="G216" s="3">
        <v>106</v>
      </c>
      <c r="H216" s="12">
        <f t="shared" si="38"/>
        <v>1.06</v>
      </c>
      <c r="I216" s="3">
        <v>-134</v>
      </c>
      <c r="J216" s="12">
        <f t="shared" si="39"/>
        <v>-0.74626865671641784</v>
      </c>
      <c r="K216" s="7">
        <f t="shared" si="37"/>
        <v>0.4854368932038835</v>
      </c>
      <c r="L216" s="7">
        <f t="shared" si="34"/>
        <v>0.57264957264957261</v>
      </c>
      <c r="M216" s="7">
        <f t="shared" si="33"/>
        <v>0.3321563994691461</v>
      </c>
      <c r="N216" s="7">
        <f t="shared" si="35"/>
        <v>0.6678436005308539</v>
      </c>
      <c r="O216" s="10">
        <f t="shared" si="29"/>
        <v>-0.1532804937347374</v>
      </c>
      <c r="P216" s="10">
        <f t="shared" si="27"/>
        <v>9.5194027881281285E-2</v>
      </c>
      <c r="Q216" s="31">
        <f t="shared" si="40"/>
        <v>1</v>
      </c>
      <c r="R216" s="9">
        <v>2</v>
      </c>
      <c r="S216" s="4">
        <v>20.100000000000001</v>
      </c>
      <c r="T216" s="3" t="s">
        <v>73</v>
      </c>
      <c r="U216" s="4">
        <v>-20.100000000000001</v>
      </c>
      <c r="V216" s="13">
        <f t="shared" si="36"/>
        <v>-20.100000000000001</v>
      </c>
    </row>
    <row r="217" spans="1:22" x14ac:dyDescent="0.25">
      <c r="A217" s="2">
        <v>44735</v>
      </c>
      <c r="B217" s="3" t="s">
        <v>34</v>
      </c>
      <c r="C217" s="3" t="s">
        <v>156</v>
      </c>
      <c r="D217" s="4">
        <v>4.93</v>
      </c>
      <c r="E217" s="5">
        <v>1</v>
      </c>
      <c r="F217" s="6">
        <v>5.5</v>
      </c>
      <c r="G217" s="3">
        <v>104</v>
      </c>
      <c r="H217" s="12">
        <f t="shared" si="38"/>
        <v>1.04</v>
      </c>
      <c r="I217" s="3">
        <v>-132</v>
      </c>
      <c r="J217" s="12">
        <f t="shared" si="39"/>
        <v>-0.75757575757575757</v>
      </c>
      <c r="K217" s="7">
        <f t="shared" si="37"/>
        <v>0.49019607843137253</v>
      </c>
      <c r="L217" s="7">
        <f t="shared" si="34"/>
        <v>0.56896551724137934</v>
      </c>
      <c r="M217" s="7">
        <f t="shared" si="33"/>
        <v>0.37175864932290814</v>
      </c>
      <c r="N217" s="7">
        <f t="shared" si="35"/>
        <v>0.62824135067709186</v>
      </c>
      <c r="O217" s="10">
        <f t="shared" si="29"/>
        <v>-0.11843742910846439</v>
      </c>
      <c r="P217" s="10">
        <f t="shared" si="27"/>
        <v>5.9275833435712522E-2</v>
      </c>
      <c r="Q217" s="31">
        <f t="shared" si="40"/>
        <v>1</v>
      </c>
      <c r="R217" s="9">
        <v>2</v>
      </c>
      <c r="S217" s="4">
        <v>13.2</v>
      </c>
      <c r="T217" s="3" t="s">
        <v>74</v>
      </c>
      <c r="U217" s="4">
        <v>10</v>
      </c>
      <c r="V217" s="13">
        <f t="shared" si="36"/>
        <v>10</v>
      </c>
    </row>
    <row r="218" spans="1:22" x14ac:dyDescent="0.25">
      <c r="A218" s="2">
        <v>44735</v>
      </c>
      <c r="B218" s="3" t="s">
        <v>4</v>
      </c>
      <c r="C218" s="3" t="s">
        <v>151</v>
      </c>
      <c r="D218" s="4">
        <v>5.45</v>
      </c>
      <c r="E218" s="5">
        <v>1</v>
      </c>
      <c r="F218" s="6">
        <v>5.5</v>
      </c>
      <c r="G218" s="3">
        <v>-175</v>
      </c>
      <c r="H218" s="12">
        <f t="shared" si="38"/>
        <v>-0.5714285714285714</v>
      </c>
      <c r="I218" s="3">
        <v>130</v>
      </c>
      <c r="J218" s="12">
        <f t="shared" si="39"/>
        <v>1.3</v>
      </c>
      <c r="K218" s="7">
        <f t="shared" si="37"/>
        <v>0.63636363636363635</v>
      </c>
      <c r="L218" s="7">
        <f t="shared" si="34"/>
        <v>0.43478260869565216</v>
      </c>
      <c r="M218" s="7">
        <f t="shared" si="33"/>
        <v>0.46249236728288801</v>
      </c>
      <c r="N218" s="7">
        <f t="shared" si="35"/>
        <v>0.53750763271711199</v>
      </c>
      <c r="O218" s="10">
        <f t="shared" si="29"/>
        <v>-0.17387126908074835</v>
      </c>
      <c r="P218" s="10">
        <f t="shared" si="27"/>
        <v>0.10272502402145983</v>
      </c>
      <c r="Q218" s="31">
        <f t="shared" si="40"/>
        <v>1</v>
      </c>
      <c r="R218" s="9">
        <v>1</v>
      </c>
      <c r="S218" s="4">
        <v>15</v>
      </c>
      <c r="T218" s="3" t="s">
        <v>74</v>
      </c>
      <c r="U218" s="4">
        <v>19.5</v>
      </c>
      <c r="V218" s="13">
        <f t="shared" si="36"/>
        <v>19.5</v>
      </c>
    </row>
    <row r="219" spans="1:22" x14ac:dyDescent="0.25">
      <c r="A219" s="2">
        <v>44735</v>
      </c>
      <c r="B219" s="3" t="s">
        <v>45</v>
      </c>
      <c r="C219" s="3" t="s">
        <v>147</v>
      </c>
      <c r="D219" s="4">
        <v>4.8899999999999997</v>
      </c>
      <c r="E219" s="5">
        <v>1</v>
      </c>
      <c r="F219" s="6">
        <v>5.5</v>
      </c>
      <c r="G219" s="3">
        <v>104</v>
      </c>
      <c r="H219" s="12">
        <f t="shared" si="38"/>
        <v>1.04</v>
      </c>
      <c r="I219" s="3">
        <v>-132</v>
      </c>
      <c r="J219" s="12">
        <f t="shared" si="39"/>
        <v>-0.75757575757575757</v>
      </c>
      <c r="K219" s="7">
        <f t="shared" si="37"/>
        <v>0.49019607843137253</v>
      </c>
      <c r="L219" s="7">
        <f t="shared" si="34"/>
        <v>0.56896551724137934</v>
      </c>
      <c r="M219" s="7">
        <f t="shared" si="33"/>
        <v>0.36474580328032491</v>
      </c>
      <c r="N219" s="7">
        <f t="shared" si="35"/>
        <v>0.63525419671967509</v>
      </c>
      <c r="O219" s="10">
        <f t="shared" si="29"/>
        <v>-0.12545027515104762</v>
      </c>
      <c r="P219" s="10">
        <f t="shared" si="27"/>
        <v>6.6288679478295753E-2</v>
      </c>
      <c r="Q219" s="31">
        <f t="shared" si="40"/>
        <v>1</v>
      </c>
      <c r="R219" s="9">
        <v>2</v>
      </c>
      <c r="S219" s="4">
        <v>13.2</v>
      </c>
      <c r="T219" s="3" t="s">
        <v>73</v>
      </c>
      <c r="U219" s="4">
        <v>-13.2</v>
      </c>
      <c r="V219" s="13">
        <f t="shared" si="36"/>
        <v>-13.2</v>
      </c>
    </row>
    <row r="220" spans="1:22" x14ac:dyDescent="0.25">
      <c r="A220" s="2">
        <v>44735</v>
      </c>
      <c r="B220" s="3" t="s">
        <v>55</v>
      </c>
      <c r="C220" s="3" t="s">
        <v>131</v>
      </c>
      <c r="D220" s="4">
        <v>5.48</v>
      </c>
      <c r="E220" s="5">
        <v>1</v>
      </c>
      <c r="F220" s="6">
        <v>6.5</v>
      </c>
      <c r="G220" s="3">
        <v>116</v>
      </c>
      <c r="H220" s="12">
        <f t="shared" si="38"/>
        <v>1.1599999999999999</v>
      </c>
      <c r="I220" s="3">
        <v>-148</v>
      </c>
      <c r="J220" s="12">
        <f t="shared" si="39"/>
        <v>-0.67567567567567566</v>
      </c>
      <c r="K220" s="7">
        <f t="shared" si="37"/>
        <v>0.46296296296296297</v>
      </c>
      <c r="L220" s="7">
        <f t="shared" si="34"/>
        <v>0.59677419354838712</v>
      </c>
      <c r="M220" s="7">
        <f t="shared" si="33"/>
        <v>0.31082457036027078</v>
      </c>
      <c r="N220" s="7">
        <f t="shared" si="35"/>
        <v>0.68917542963972922</v>
      </c>
      <c r="O220" s="10">
        <f t="shared" si="29"/>
        <v>-0.15213839260269219</v>
      </c>
      <c r="P220" s="10">
        <f t="shared" si="27"/>
        <v>9.2401236091342098E-2</v>
      </c>
      <c r="Q220" s="31">
        <f t="shared" si="40"/>
        <v>1</v>
      </c>
      <c r="R220" s="9">
        <v>2</v>
      </c>
      <c r="S220" s="4">
        <v>22.2</v>
      </c>
      <c r="T220" s="3" t="s">
        <v>74</v>
      </c>
      <c r="U220" s="4">
        <v>15</v>
      </c>
      <c r="V220" s="13">
        <f t="shared" si="36"/>
        <v>15</v>
      </c>
    </row>
    <row r="221" spans="1:22" x14ac:dyDescent="0.25">
      <c r="A221" s="2">
        <v>44735</v>
      </c>
      <c r="B221" s="3" t="s">
        <v>57</v>
      </c>
      <c r="C221" s="3" t="s">
        <v>150</v>
      </c>
      <c r="D221" s="4">
        <v>5</v>
      </c>
      <c r="E221" s="5">
        <v>1</v>
      </c>
      <c r="F221" s="6">
        <v>4.5</v>
      </c>
      <c r="G221" s="3">
        <v>-145</v>
      </c>
      <c r="H221" s="12">
        <f t="shared" si="38"/>
        <v>-0.68965517241379315</v>
      </c>
      <c r="I221" s="3">
        <v>110</v>
      </c>
      <c r="J221" s="12">
        <f t="shared" si="39"/>
        <v>1.1000000000000001</v>
      </c>
      <c r="K221" s="7">
        <f t="shared" si="37"/>
        <v>0.59183673469387754</v>
      </c>
      <c r="L221" s="7">
        <f t="shared" si="34"/>
        <v>0.47619047619047616</v>
      </c>
      <c r="M221" s="7">
        <f t="shared" si="33"/>
        <v>0.55950671493478765</v>
      </c>
      <c r="N221" s="7">
        <f t="shared" si="35"/>
        <v>0.44049328506521235</v>
      </c>
      <c r="O221" s="10">
        <f t="shared" si="29"/>
        <v>-3.233001975908989E-2</v>
      </c>
      <c r="P221" s="10">
        <f t="shared" si="27"/>
        <v>-3.5697191125263816E-2</v>
      </c>
      <c r="Q221" s="31">
        <f t="shared" si="40"/>
        <v>0</v>
      </c>
      <c r="R221" s="9">
        <v>1</v>
      </c>
      <c r="S221" s="4">
        <v>0</v>
      </c>
      <c r="V221" s="13" t="str">
        <f t="shared" si="36"/>
        <v/>
      </c>
    </row>
    <row r="222" spans="1:22" x14ac:dyDescent="0.25">
      <c r="A222" s="2">
        <v>44735</v>
      </c>
      <c r="B222" s="3" t="s">
        <v>14</v>
      </c>
      <c r="C222" s="3" t="s">
        <v>191</v>
      </c>
      <c r="D222" s="4">
        <v>4.92</v>
      </c>
      <c r="E222" s="5">
        <v>1</v>
      </c>
      <c r="F222" s="6">
        <v>4.5</v>
      </c>
      <c r="G222" s="3">
        <v>-115</v>
      </c>
      <c r="H222" s="12">
        <f t="shared" si="38"/>
        <v>-0.86956521739130443</v>
      </c>
      <c r="I222" s="3">
        <v>-115</v>
      </c>
      <c r="J222" s="12">
        <f t="shared" si="39"/>
        <v>-0.86956521739130443</v>
      </c>
      <c r="K222" s="7">
        <f t="shared" si="37"/>
        <v>0.53488372093023251</v>
      </c>
      <c r="L222" s="7">
        <f t="shared" si="34"/>
        <v>0.53488372093023251</v>
      </c>
      <c r="M222" s="7">
        <f t="shared" si="33"/>
        <v>0.54535886877410489</v>
      </c>
      <c r="N222" s="7">
        <f t="shared" si="35"/>
        <v>0.45464113122589511</v>
      </c>
      <c r="O222" s="10">
        <f t="shared" si="29"/>
        <v>1.0475147843872379E-2</v>
      </c>
      <c r="P222" s="10">
        <f t="shared" si="27"/>
        <v>-8.0242589704337397E-2</v>
      </c>
      <c r="Q222" s="31">
        <f t="shared" si="40"/>
        <v>0</v>
      </c>
      <c r="R222" s="9">
        <v>1</v>
      </c>
      <c r="S222" s="4">
        <v>0</v>
      </c>
      <c r="V222" s="13" t="str">
        <f t="shared" si="36"/>
        <v/>
      </c>
    </row>
    <row r="223" spans="1:22" x14ac:dyDescent="0.25">
      <c r="A223" s="2">
        <v>44735</v>
      </c>
      <c r="B223" s="3" t="s">
        <v>21</v>
      </c>
      <c r="C223" s="3" t="s">
        <v>146</v>
      </c>
      <c r="D223" s="4">
        <v>4.16</v>
      </c>
      <c r="E223" s="5">
        <v>1</v>
      </c>
      <c r="F223" s="6">
        <v>3.5</v>
      </c>
      <c r="G223" s="3">
        <v>-125</v>
      </c>
      <c r="H223" s="12">
        <f t="shared" si="38"/>
        <v>-0.8</v>
      </c>
      <c r="I223" s="3">
        <v>-105</v>
      </c>
      <c r="J223" s="12">
        <f t="shared" si="39"/>
        <v>-0.95238095238095233</v>
      </c>
      <c r="K223" s="7">
        <f t="shared" si="37"/>
        <v>0.55555555555555558</v>
      </c>
      <c r="L223" s="7">
        <f t="shared" si="34"/>
        <v>0.51219512195121952</v>
      </c>
      <c r="M223" s="7">
        <f t="shared" si="33"/>
        <v>0.59714787028708982</v>
      </c>
      <c r="N223" s="7">
        <f t="shared" si="35"/>
        <v>0.40285212971291023</v>
      </c>
      <c r="O223" s="10">
        <f t="shared" si="29"/>
        <v>4.1592314731534241E-2</v>
      </c>
      <c r="P223" s="10">
        <f t="shared" si="27"/>
        <v>-0.10934299223830929</v>
      </c>
      <c r="Q223" s="31">
        <f t="shared" si="40"/>
        <v>0</v>
      </c>
      <c r="R223" s="9">
        <v>1</v>
      </c>
      <c r="S223" s="4">
        <v>0</v>
      </c>
      <c r="V223" s="13" t="str">
        <f t="shared" si="36"/>
        <v/>
      </c>
    </row>
    <row r="224" spans="1:22" x14ac:dyDescent="0.25">
      <c r="A224" s="2">
        <v>44735</v>
      </c>
      <c r="B224" s="3" t="s">
        <v>28</v>
      </c>
      <c r="C224" s="3" t="s">
        <v>144</v>
      </c>
      <c r="D224" s="4">
        <v>3.13</v>
      </c>
      <c r="E224" s="5">
        <v>1</v>
      </c>
      <c r="F224" s="6">
        <v>3.5</v>
      </c>
      <c r="G224" s="3">
        <v>-150</v>
      </c>
      <c r="H224" s="12">
        <f t="shared" si="38"/>
        <v>-0.66666666666666663</v>
      </c>
      <c r="I224" s="3">
        <v>118</v>
      </c>
      <c r="J224" s="12">
        <f t="shared" si="39"/>
        <v>1.18</v>
      </c>
      <c r="K224" s="7">
        <f t="shared" si="37"/>
        <v>0.6</v>
      </c>
      <c r="L224" s="7">
        <f t="shared" si="34"/>
        <v>0.45871559633027525</v>
      </c>
      <c r="M224" s="7">
        <f t="shared" si="33"/>
        <v>0.38186680020271102</v>
      </c>
      <c r="N224" s="7">
        <f t="shared" si="35"/>
        <v>0.61813319979728898</v>
      </c>
      <c r="O224" s="10">
        <f t="shared" si="29"/>
        <v>-0.21813319979728896</v>
      </c>
      <c r="P224" s="10">
        <f t="shared" si="27"/>
        <v>0.15941760346701372</v>
      </c>
      <c r="Q224" s="31">
        <f t="shared" si="40"/>
        <v>1</v>
      </c>
      <c r="R224" s="9">
        <v>2</v>
      </c>
      <c r="S224" s="4">
        <v>15</v>
      </c>
      <c r="T224" s="3" t="s">
        <v>74</v>
      </c>
      <c r="U224" s="4">
        <v>17.7</v>
      </c>
      <c r="V224" s="13">
        <f t="shared" si="36"/>
        <v>17.7</v>
      </c>
    </row>
    <row r="225" spans="1:22" x14ac:dyDescent="0.25">
      <c r="A225" s="2">
        <v>44735</v>
      </c>
      <c r="B225" s="3" t="s">
        <v>16</v>
      </c>
      <c r="C225" s="3" t="s">
        <v>170</v>
      </c>
      <c r="D225" s="4">
        <v>3.94</v>
      </c>
      <c r="E225" s="5">
        <v>1</v>
      </c>
      <c r="F225" s="6">
        <v>3.5</v>
      </c>
      <c r="G225" s="3">
        <v>-135</v>
      </c>
      <c r="H225" s="12">
        <f t="shared" si="38"/>
        <v>-0.7407407407407407</v>
      </c>
      <c r="I225" s="3">
        <v>105</v>
      </c>
      <c r="J225" s="12">
        <f t="shared" si="39"/>
        <v>1.05</v>
      </c>
      <c r="K225" s="7">
        <f t="shared" si="37"/>
        <v>0.57446808510638303</v>
      </c>
      <c r="L225" s="7">
        <f t="shared" si="34"/>
        <v>0.48780487804878048</v>
      </c>
      <c r="M225" s="7">
        <f t="shared" si="33"/>
        <v>0.55472085806363558</v>
      </c>
      <c r="N225" s="7">
        <f t="shared" si="35"/>
        <v>0.44527914193636442</v>
      </c>
      <c r="O225" s="10">
        <f t="shared" si="29"/>
        <v>-1.9747227042747451E-2</v>
      </c>
      <c r="P225" s="10">
        <f t="shared" si="27"/>
        <v>-4.2525736112416057E-2</v>
      </c>
      <c r="Q225" s="31">
        <f t="shared" si="40"/>
        <v>0</v>
      </c>
      <c r="R225" s="9">
        <v>1</v>
      </c>
      <c r="S225" s="4">
        <v>0</v>
      </c>
      <c r="V225" s="13" t="str">
        <f t="shared" si="36"/>
        <v/>
      </c>
    </row>
    <row r="226" spans="1:22" x14ac:dyDescent="0.25">
      <c r="A226" s="2">
        <v>44735</v>
      </c>
      <c r="B226" s="3" t="s">
        <v>43</v>
      </c>
      <c r="C226" s="3" t="s">
        <v>165</v>
      </c>
      <c r="D226" s="4">
        <v>2.79</v>
      </c>
      <c r="E226" s="5">
        <v>1</v>
      </c>
      <c r="F226" s="6">
        <v>2.5</v>
      </c>
      <c r="G226" s="3">
        <v>-175</v>
      </c>
      <c r="H226" s="12">
        <f t="shared" si="38"/>
        <v>-0.5714285714285714</v>
      </c>
      <c r="I226" s="3">
        <v>130</v>
      </c>
      <c r="J226" s="12">
        <f t="shared" si="39"/>
        <v>1.3</v>
      </c>
      <c r="K226" s="7">
        <f t="shared" si="37"/>
        <v>0.63636363636363635</v>
      </c>
      <c r="L226" s="7">
        <f t="shared" si="34"/>
        <v>0.43478260869565216</v>
      </c>
      <c r="M226" s="7">
        <f t="shared" si="33"/>
        <v>0.52815916364427373</v>
      </c>
      <c r="N226" s="7">
        <f t="shared" si="35"/>
        <v>0.47184083635572627</v>
      </c>
      <c r="O226" s="10">
        <f t="shared" si="29"/>
        <v>-0.10820447271936262</v>
      </c>
      <c r="P226" s="10">
        <f t="shared" si="27"/>
        <v>3.7058227660074106E-2</v>
      </c>
      <c r="Q226" s="31">
        <f t="shared" si="40"/>
        <v>0</v>
      </c>
      <c r="R226" s="9">
        <v>1</v>
      </c>
      <c r="S226" s="4">
        <v>0</v>
      </c>
      <c r="V226" s="13" t="str">
        <f t="shared" si="36"/>
        <v/>
      </c>
    </row>
    <row r="227" spans="1:22" x14ac:dyDescent="0.25">
      <c r="A227" s="2">
        <v>44735</v>
      </c>
      <c r="B227" s="3" t="s">
        <v>67</v>
      </c>
      <c r="C227" s="3" t="s">
        <v>149</v>
      </c>
      <c r="D227" s="4">
        <v>6.37</v>
      </c>
      <c r="E227" s="5">
        <v>1</v>
      </c>
      <c r="F227" s="6">
        <v>6.5</v>
      </c>
      <c r="G227" s="3">
        <v>-144</v>
      </c>
      <c r="H227" s="12">
        <f t="shared" si="38"/>
        <v>-0.69444444444444442</v>
      </c>
      <c r="I227" s="3">
        <v>114</v>
      </c>
      <c r="J227" s="12">
        <f t="shared" si="39"/>
        <v>1.1399999999999999</v>
      </c>
      <c r="K227" s="7">
        <f t="shared" si="37"/>
        <v>0.5901639344262295</v>
      </c>
      <c r="L227" s="7">
        <f t="shared" si="34"/>
        <v>0.46728971962616822</v>
      </c>
      <c r="M227" s="7">
        <f t="shared" si="33"/>
        <v>0.45290922072978557</v>
      </c>
      <c r="N227" s="7">
        <f t="shared" si="35"/>
        <v>0.54709077927021443</v>
      </c>
      <c r="O227" s="10">
        <f t="shared" si="29"/>
        <v>-0.13725471369644393</v>
      </c>
      <c r="P227" s="10">
        <f t="shared" si="27"/>
        <v>7.9801059644046213E-2</v>
      </c>
      <c r="Q227" s="31">
        <f t="shared" si="40"/>
        <v>1</v>
      </c>
      <c r="R227" s="9">
        <v>2</v>
      </c>
      <c r="S227" s="4">
        <v>10</v>
      </c>
      <c r="T227" s="3" t="s">
        <v>74</v>
      </c>
      <c r="U227" s="4">
        <v>11.4</v>
      </c>
      <c r="V227" s="13">
        <f t="shared" si="36"/>
        <v>11.399999999999999</v>
      </c>
    </row>
    <row r="228" spans="1:22" x14ac:dyDescent="0.25">
      <c r="A228" s="2">
        <v>44735</v>
      </c>
      <c r="B228" s="3" t="s">
        <v>69</v>
      </c>
      <c r="C228" s="3" t="s">
        <v>192</v>
      </c>
      <c r="D228" s="4">
        <v>6</v>
      </c>
      <c r="E228" s="5">
        <v>1</v>
      </c>
      <c r="F228" s="6">
        <v>6.5</v>
      </c>
      <c r="G228" s="3">
        <v>-115</v>
      </c>
      <c r="H228" s="12">
        <f t="shared" si="38"/>
        <v>-0.86956521739130443</v>
      </c>
      <c r="I228" s="3">
        <v>-115</v>
      </c>
      <c r="J228" s="12">
        <f t="shared" si="39"/>
        <v>-0.86956521739130443</v>
      </c>
      <c r="K228" s="7">
        <f t="shared" si="37"/>
        <v>0.53488372093023251</v>
      </c>
      <c r="L228" s="7">
        <f t="shared" si="34"/>
        <v>0.53488372093023251</v>
      </c>
      <c r="M228" s="7">
        <f t="shared" si="33"/>
        <v>0.39369721758740872</v>
      </c>
      <c r="N228" s="7">
        <f t="shared" si="35"/>
        <v>0.60630278241259128</v>
      </c>
      <c r="O228" s="10">
        <f t="shared" si="29"/>
        <v>-0.14118650334282379</v>
      </c>
      <c r="P228" s="10">
        <f t="shared" si="27"/>
        <v>7.141906148235877E-2</v>
      </c>
      <c r="Q228" s="31">
        <f t="shared" si="40"/>
        <v>1</v>
      </c>
      <c r="R228" s="9">
        <v>1</v>
      </c>
      <c r="S228" s="4">
        <v>11.5</v>
      </c>
      <c r="T228" s="3" t="s">
        <v>73</v>
      </c>
      <c r="U228" s="4">
        <v>-11.5</v>
      </c>
      <c r="V228" s="13">
        <f t="shared" si="36"/>
        <v>-11.5</v>
      </c>
    </row>
    <row r="229" spans="1:22" x14ac:dyDescent="0.25">
      <c r="A229" s="2">
        <v>44735</v>
      </c>
      <c r="B229" s="3" t="s">
        <v>47</v>
      </c>
      <c r="C229" s="3" t="s">
        <v>141</v>
      </c>
      <c r="D229" s="4">
        <v>4.83</v>
      </c>
      <c r="E229" s="5">
        <v>1</v>
      </c>
      <c r="F229" s="6">
        <v>5.5</v>
      </c>
      <c r="G229" s="3">
        <v>105</v>
      </c>
      <c r="H229" s="12">
        <f t="shared" si="38"/>
        <v>1.05</v>
      </c>
      <c r="I229" s="3">
        <v>-140</v>
      </c>
      <c r="J229" s="12">
        <f t="shared" si="39"/>
        <v>-0.7142857142857143</v>
      </c>
      <c r="K229" s="7">
        <f t="shared" si="37"/>
        <v>0.48780487804878048</v>
      </c>
      <c r="L229" s="7">
        <f t="shared" si="34"/>
        <v>0.58333333333333337</v>
      </c>
      <c r="M229" s="7">
        <f t="shared" si="33"/>
        <v>0.35423910084923294</v>
      </c>
      <c r="N229" s="7">
        <f t="shared" si="35"/>
        <v>0.64576089915076706</v>
      </c>
      <c r="O229" s="10">
        <f t="shared" si="29"/>
        <v>-0.13356577719954754</v>
      </c>
      <c r="P229" s="10">
        <f t="shared" si="27"/>
        <v>6.2427565817433694E-2</v>
      </c>
      <c r="Q229" s="31">
        <f t="shared" si="40"/>
        <v>1</v>
      </c>
      <c r="R229" s="9">
        <v>1</v>
      </c>
      <c r="S229" s="4">
        <v>14</v>
      </c>
      <c r="T229" s="3" t="s">
        <v>73</v>
      </c>
      <c r="U229" s="4">
        <v>-14</v>
      </c>
      <c r="V229" s="13">
        <f t="shared" si="36"/>
        <v>-14</v>
      </c>
    </row>
    <row r="230" spans="1:22" x14ac:dyDescent="0.25">
      <c r="A230" s="2">
        <v>44735</v>
      </c>
      <c r="B230" s="3" t="s">
        <v>23</v>
      </c>
      <c r="C230" s="3" t="s">
        <v>152</v>
      </c>
      <c r="D230" s="4">
        <v>4.3499999999999996</v>
      </c>
      <c r="E230" s="5">
        <v>1</v>
      </c>
      <c r="F230" s="6">
        <v>4.5</v>
      </c>
      <c r="G230" s="3">
        <v>120</v>
      </c>
      <c r="H230" s="12">
        <f t="shared" si="38"/>
        <v>1.2</v>
      </c>
      <c r="I230" s="3">
        <v>-160</v>
      </c>
      <c r="J230" s="12">
        <f t="shared" si="39"/>
        <v>-0.625</v>
      </c>
      <c r="K230" s="7">
        <f t="shared" si="37"/>
        <v>0.45454545454545453</v>
      </c>
      <c r="L230" s="7">
        <f t="shared" si="34"/>
        <v>0.61538461538461542</v>
      </c>
      <c r="M230" s="7">
        <f t="shared" si="33"/>
        <v>0.439208401234507</v>
      </c>
      <c r="N230" s="7">
        <f t="shared" si="35"/>
        <v>0.560791598765493</v>
      </c>
      <c r="O230" s="10">
        <f t="shared" si="29"/>
        <v>-1.5337053310947535E-2</v>
      </c>
      <c r="P230" s="10">
        <f t="shared" si="27"/>
        <v>-5.4593016619122414E-2</v>
      </c>
      <c r="Q230" s="31">
        <f t="shared" si="40"/>
        <v>0</v>
      </c>
      <c r="R230" s="9">
        <v>1</v>
      </c>
      <c r="S230" s="4">
        <v>0</v>
      </c>
      <c r="V230" s="13" t="str">
        <f t="shared" si="36"/>
        <v/>
      </c>
    </row>
    <row r="231" spans="1:22" x14ac:dyDescent="0.25">
      <c r="A231" s="2">
        <v>44735</v>
      </c>
      <c r="B231" s="3" t="s">
        <v>32</v>
      </c>
      <c r="C231" s="3" t="s">
        <v>161</v>
      </c>
      <c r="D231" s="4">
        <v>4.7</v>
      </c>
      <c r="E231" s="5">
        <v>1</v>
      </c>
      <c r="F231" s="6">
        <v>4.5</v>
      </c>
      <c r="G231" s="3">
        <v>100</v>
      </c>
      <c r="H231" s="12">
        <f t="shared" si="38"/>
        <v>1</v>
      </c>
      <c r="I231" s="3">
        <v>-130</v>
      </c>
      <c r="J231" s="12">
        <f t="shared" si="39"/>
        <v>-0.76923076923076916</v>
      </c>
      <c r="K231" s="7">
        <f t="shared" si="37"/>
        <v>0.5</v>
      </c>
      <c r="L231" s="7">
        <f t="shared" si="34"/>
        <v>0.56521739130434778</v>
      </c>
      <c r="M231" s="7">
        <f t="shared" si="33"/>
        <v>0.50539121391520891</v>
      </c>
      <c r="N231" s="7">
        <f t="shared" si="35"/>
        <v>0.49460878608479109</v>
      </c>
      <c r="O231" s="10">
        <f t="shared" si="29"/>
        <v>5.3912139152089145E-3</v>
      </c>
      <c r="P231" s="10">
        <f t="shared" si="27"/>
        <v>-7.0608605219556697E-2</v>
      </c>
      <c r="Q231" s="31">
        <f t="shared" si="40"/>
        <v>0</v>
      </c>
      <c r="R231" s="9">
        <v>1</v>
      </c>
      <c r="S231" s="4">
        <v>0</v>
      </c>
      <c r="V231" s="13" t="str">
        <f t="shared" si="36"/>
        <v/>
      </c>
    </row>
    <row r="232" spans="1:22" x14ac:dyDescent="0.25">
      <c r="A232" s="2">
        <v>44735</v>
      </c>
      <c r="B232" s="3" t="s">
        <v>39</v>
      </c>
      <c r="C232" s="3" t="s">
        <v>126</v>
      </c>
      <c r="D232" s="4">
        <v>4.34</v>
      </c>
      <c r="E232" s="5">
        <v>1</v>
      </c>
      <c r="F232" s="6">
        <v>4.5</v>
      </c>
      <c r="G232" s="3">
        <v>115</v>
      </c>
      <c r="H232" s="12">
        <f t="shared" si="38"/>
        <v>1.1499999999999999</v>
      </c>
      <c r="I232" s="3">
        <v>-155</v>
      </c>
      <c r="J232" s="12">
        <f t="shared" si="39"/>
        <v>-0.64516129032258063</v>
      </c>
      <c r="K232" s="7">
        <f t="shared" si="37"/>
        <v>0.46511627906976744</v>
      </c>
      <c r="L232" s="7">
        <f t="shared" si="34"/>
        <v>0.60784313725490191</v>
      </c>
      <c r="M232" s="7">
        <f t="shared" si="33"/>
        <v>0.43728203886667494</v>
      </c>
      <c r="N232" s="7">
        <f t="shared" si="35"/>
        <v>0.56271796113332506</v>
      </c>
      <c r="O232" s="10">
        <f t="shared" si="29"/>
        <v>-2.7834240203092497E-2</v>
      </c>
      <c r="P232" s="10">
        <f t="shared" si="27"/>
        <v>-4.5125176121576849E-2</v>
      </c>
      <c r="Q232" s="31">
        <f t="shared" si="40"/>
        <v>0</v>
      </c>
      <c r="R232" s="9">
        <v>1</v>
      </c>
      <c r="S232" s="4">
        <v>0</v>
      </c>
      <c r="V232" s="13" t="str">
        <f t="shared" si="36"/>
        <v/>
      </c>
    </row>
    <row r="233" spans="1:22" x14ac:dyDescent="0.25">
      <c r="A233" s="2">
        <v>44735</v>
      </c>
      <c r="B233" s="3" t="s">
        <v>36</v>
      </c>
      <c r="C233" s="3" t="s">
        <v>112</v>
      </c>
      <c r="D233" s="4">
        <v>6.05</v>
      </c>
      <c r="E233" s="5">
        <v>1</v>
      </c>
      <c r="F233" s="6">
        <v>6.5</v>
      </c>
      <c r="G233" s="3">
        <v>120</v>
      </c>
      <c r="H233" s="12">
        <f t="shared" si="38"/>
        <v>1.2</v>
      </c>
      <c r="I233" s="3">
        <v>-152</v>
      </c>
      <c r="J233" s="12">
        <f t="shared" si="39"/>
        <v>-0.65789473684210531</v>
      </c>
      <c r="K233" s="7">
        <f t="shared" si="37"/>
        <v>0.45454545454545453</v>
      </c>
      <c r="L233" s="7">
        <f t="shared" si="34"/>
        <v>0.60317460317460314</v>
      </c>
      <c r="M233" s="7">
        <f t="shared" si="33"/>
        <v>0.40172781926737877</v>
      </c>
      <c r="N233" s="7">
        <f t="shared" si="35"/>
        <v>0.59827218073262123</v>
      </c>
      <c r="O233" s="10">
        <f t="shared" si="29"/>
        <v>-5.2817635278075759E-2</v>
      </c>
      <c r="P233" s="10">
        <f t="shared" si="27"/>
        <v>-4.9024224419819129E-3</v>
      </c>
      <c r="Q233" s="31">
        <f t="shared" si="40"/>
        <v>0</v>
      </c>
      <c r="R233" s="9">
        <v>2</v>
      </c>
      <c r="S233" s="4">
        <v>0</v>
      </c>
      <c r="V233" s="13" t="str">
        <f t="shared" si="36"/>
        <v/>
      </c>
    </row>
    <row r="234" spans="1:22" x14ac:dyDescent="0.25">
      <c r="A234" s="2">
        <v>44736</v>
      </c>
      <c r="B234" s="3" t="s">
        <v>49</v>
      </c>
      <c r="C234" s="3" t="s">
        <v>176</v>
      </c>
      <c r="D234" s="4">
        <v>5.2</v>
      </c>
      <c r="E234" s="5">
        <v>1</v>
      </c>
      <c r="F234" s="6">
        <v>5.5</v>
      </c>
      <c r="G234" s="3">
        <v>-170</v>
      </c>
      <c r="H234" s="12">
        <f t="shared" si="38"/>
        <v>-0.58823529411764708</v>
      </c>
      <c r="I234" s="3">
        <v>120</v>
      </c>
      <c r="J234" s="12">
        <f t="shared" si="39"/>
        <v>1.2</v>
      </c>
      <c r="K234" s="7">
        <f t="shared" si="37"/>
        <v>0.62962962962962965</v>
      </c>
      <c r="L234" s="7">
        <f t="shared" si="34"/>
        <v>0.45454545454545453</v>
      </c>
      <c r="M234" s="7">
        <f t="shared" si="33"/>
        <v>0.41908699546402195</v>
      </c>
      <c r="N234" s="7">
        <f t="shared" si="35"/>
        <v>0.58091300453597805</v>
      </c>
      <c r="O234" s="10">
        <f t="shared" si="29"/>
        <v>-0.2105426341656077</v>
      </c>
      <c r="P234" s="10">
        <f t="shared" si="27"/>
        <v>0.12636754999052352</v>
      </c>
      <c r="Q234" s="31">
        <f t="shared" si="40"/>
        <v>1</v>
      </c>
      <c r="R234" s="9">
        <v>1</v>
      </c>
      <c r="S234" s="4">
        <v>15</v>
      </c>
      <c r="T234" s="3" t="s">
        <v>74</v>
      </c>
      <c r="U234" s="4">
        <v>18</v>
      </c>
      <c r="V234" s="13">
        <f t="shared" si="36"/>
        <v>18</v>
      </c>
    </row>
    <row r="235" spans="1:22" x14ac:dyDescent="0.25">
      <c r="A235" s="2">
        <v>44736</v>
      </c>
      <c r="B235" s="3" t="s">
        <v>41</v>
      </c>
      <c r="C235" s="3" t="s">
        <v>160</v>
      </c>
      <c r="D235" s="4">
        <v>4.68</v>
      </c>
      <c r="E235" s="5">
        <v>1</v>
      </c>
      <c r="F235" s="6">
        <v>4.5</v>
      </c>
      <c r="G235" s="3">
        <v>-115</v>
      </c>
      <c r="H235" s="12">
        <f t="shared" si="38"/>
        <v>-0.86956521739130443</v>
      </c>
      <c r="I235" s="3">
        <v>-110</v>
      </c>
      <c r="J235" s="12">
        <f t="shared" si="39"/>
        <v>-0.90909090909090906</v>
      </c>
      <c r="K235" s="7">
        <f t="shared" si="37"/>
        <v>0.53488372093023251</v>
      </c>
      <c r="L235" s="7">
        <f t="shared" si="34"/>
        <v>0.52380952380952384</v>
      </c>
      <c r="M235" s="7">
        <f t="shared" si="33"/>
        <v>0.50168724063519321</v>
      </c>
      <c r="N235" s="7">
        <f t="shared" si="35"/>
        <v>0.49831275936480679</v>
      </c>
      <c r="O235" s="10">
        <f t="shared" si="29"/>
        <v>-3.3196480295039299E-2</v>
      </c>
      <c r="P235" s="10">
        <f t="shared" si="27"/>
        <v>-2.5496764444717046E-2</v>
      </c>
      <c r="Q235" s="31">
        <f t="shared" si="40"/>
        <v>0</v>
      </c>
      <c r="R235" s="9">
        <v>1</v>
      </c>
      <c r="S235" s="4">
        <v>0</v>
      </c>
      <c r="V235" s="13" t="str">
        <f t="shared" si="36"/>
        <v/>
      </c>
    </row>
    <row r="236" spans="1:22" x14ac:dyDescent="0.25">
      <c r="A236" s="2">
        <v>44736</v>
      </c>
      <c r="B236" s="3" t="s">
        <v>47</v>
      </c>
      <c r="C236" s="3" t="s">
        <v>162</v>
      </c>
      <c r="D236" s="4">
        <v>6.16</v>
      </c>
      <c r="E236" s="5">
        <v>1</v>
      </c>
      <c r="F236" s="6">
        <v>6.5</v>
      </c>
      <c r="G236" s="3">
        <v>-102</v>
      </c>
      <c r="H236" s="12">
        <f t="shared" si="38"/>
        <v>-0.98039215686274506</v>
      </c>
      <c r="I236" s="3">
        <v>-126</v>
      </c>
      <c r="J236" s="12">
        <f t="shared" si="39"/>
        <v>-0.79365079365079361</v>
      </c>
      <c r="K236" s="7">
        <f t="shared" si="37"/>
        <v>0.50495049504950495</v>
      </c>
      <c r="L236" s="7">
        <f t="shared" si="34"/>
        <v>0.55752212389380529</v>
      </c>
      <c r="M236" s="7">
        <f t="shared" si="33"/>
        <v>0.41937889600394573</v>
      </c>
      <c r="N236" s="7">
        <f t="shared" si="35"/>
        <v>0.58062110399605427</v>
      </c>
      <c r="O236" s="10">
        <f t="shared" si="29"/>
        <v>-8.5571599045559221E-2</v>
      </c>
      <c r="P236" s="10">
        <f t="shared" si="27"/>
        <v>2.3098980102248978E-2</v>
      </c>
      <c r="Q236" s="31">
        <f t="shared" si="40"/>
        <v>0</v>
      </c>
      <c r="R236" s="9">
        <v>2</v>
      </c>
      <c r="S236" s="4">
        <v>0</v>
      </c>
      <c r="V236" s="13" t="str">
        <f t="shared" si="36"/>
        <v/>
      </c>
    </row>
    <row r="237" spans="1:22" x14ac:dyDescent="0.25">
      <c r="A237" s="2">
        <v>44736</v>
      </c>
      <c r="B237" s="3" t="s">
        <v>23</v>
      </c>
      <c r="C237" s="3" t="s">
        <v>117</v>
      </c>
      <c r="D237" s="4">
        <v>5.8</v>
      </c>
      <c r="E237" s="5">
        <v>1</v>
      </c>
      <c r="F237" s="6">
        <v>5.5</v>
      </c>
      <c r="G237" s="3">
        <v>-148</v>
      </c>
      <c r="H237" s="12">
        <f t="shared" si="38"/>
        <v>-0.67567567567567566</v>
      </c>
      <c r="I237" s="3">
        <v>116</v>
      </c>
      <c r="J237" s="12">
        <f t="shared" si="39"/>
        <v>1.1599999999999999</v>
      </c>
      <c r="K237" s="7">
        <f t="shared" si="37"/>
        <v>0.59677419354838712</v>
      </c>
      <c r="L237" s="7">
        <f t="shared" si="34"/>
        <v>0.46296296296296297</v>
      </c>
      <c r="M237" s="7">
        <f t="shared" si="33"/>
        <v>0.52168531284182429</v>
      </c>
      <c r="N237" s="7">
        <f t="shared" si="35"/>
        <v>0.47831468715817571</v>
      </c>
      <c r="O237" s="10">
        <f t="shared" si="29"/>
        <v>-7.5088880706562833E-2</v>
      </c>
      <c r="P237" s="10">
        <f t="shared" si="27"/>
        <v>1.5351724195212746E-2</v>
      </c>
      <c r="Q237" s="31">
        <f t="shared" si="40"/>
        <v>0</v>
      </c>
      <c r="R237" s="9">
        <v>2</v>
      </c>
      <c r="S237" s="4">
        <v>0</v>
      </c>
      <c r="V237" s="13" t="str">
        <f t="shared" si="36"/>
        <v/>
      </c>
    </row>
    <row r="238" spans="1:22" x14ac:dyDescent="0.25">
      <c r="A238" s="2">
        <v>44736</v>
      </c>
      <c r="B238" s="3" t="s">
        <v>19</v>
      </c>
      <c r="C238" s="3" t="s">
        <v>20</v>
      </c>
      <c r="D238" s="4">
        <v>5.1100000000000003</v>
      </c>
      <c r="E238" s="5">
        <v>1</v>
      </c>
      <c r="F238" s="6">
        <v>5.5</v>
      </c>
      <c r="G238" s="3">
        <v>125</v>
      </c>
      <c r="H238" s="12">
        <f t="shared" si="38"/>
        <v>1.25</v>
      </c>
      <c r="I238" s="3">
        <v>-175</v>
      </c>
      <c r="J238" s="12">
        <f t="shared" si="39"/>
        <v>-0.5714285714285714</v>
      </c>
      <c r="K238" s="7">
        <f t="shared" si="37"/>
        <v>0.44444444444444442</v>
      </c>
      <c r="L238" s="7">
        <f t="shared" si="34"/>
        <v>0.63636363636363635</v>
      </c>
      <c r="M238" s="7">
        <f t="shared" si="33"/>
        <v>0.40333305821641741</v>
      </c>
      <c r="N238" s="7">
        <f t="shared" si="35"/>
        <v>0.59666694178358259</v>
      </c>
      <c r="O238" s="10">
        <f t="shared" si="29"/>
        <v>-4.1111386228027014E-2</v>
      </c>
      <c r="P238" s="10">
        <f t="shared" si="27"/>
        <v>-3.969669458005376E-2</v>
      </c>
      <c r="Q238" s="31">
        <f t="shared" si="40"/>
        <v>0</v>
      </c>
      <c r="R238" s="9">
        <v>1</v>
      </c>
      <c r="S238" s="4">
        <v>0</v>
      </c>
      <c r="V238" s="13" t="str">
        <f t="shared" si="36"/>
        <v/>
      </c>
    </row>
    <row r="239" spans="1:22" x14ac:dyDescent="0.25">
      <c r="A239" s="2">
        <v>44736</v>
      </c>
      <c r="B239" s="3" t="s">
        <v>21</v>
      </c>
      <c r="C239" s="3" t="s">
        <v>168</v>
      </c>
      <c r="D239" s="4">
        <v>4.58</v>
      </c>
      <c r="E239" s="5">
        <v>1</v>
      </c>
      <c r="F239" s="6">
        <v>4.5</v>
      </c>
      <c r="G239" s="3">
        <v>125</v>
      </c>
      <c r="H239" s="12">
        <f t="shared" si="38"/>
        <v>1.25</v>
      </c>
      <c r="I239" s="3">
        <v>-165</v>
      </c>
      <c r="J239" s="12">
        <f t="shared" si="39"/>
        <v>-0.60606060606060608</v>
      </c>
      <c r="K239" s="7">
        <f t="shared" si="37"/>
        <v>0.44444444444444442</v>
      </c>
      <c r="L239" s="7">
        <f t="shared" si="34"/>
        <v>0.62264150943396224</v>
      </c>
      <c r="M239" s="7">
        <f t="shared" si="33"/>
        <v>0.48301059602590302</v>
      </c>
      <c r="N239" s="7">
        <f t="shared" si="35"/>
        <v>0.51698940397409698</v>
      </c>
      <c r="O239" s="10">
        <f t="shared" si="29"/>
        <v>3.8566151581458596E-2</v>
      </c>
      <c r="P239" s="10">
        <f t="shared" si="27"/>
        <v>-0.10565210545986525</v>
      </c>
      <c r="Q239" s="31">
        <f t="shared" si="40"/>
        <v>0</v>
      </c>
      <c r="R239" s="9">
        <v>1</v>
      </c>
      <c r="S239" s="4">
        <v>0</v>
      </c>
      <c r="V239" s="13" t="str">
        <f t="shared" si="36"/>
        <v/>
      </c>
    </row>
    <row r="240" spans="1:22" x14ac:dyDescent="0.25">
      <c r="A240" s="2">
        <v>44736</v>
      </c>
      <c r="B240" s="3" t="s">
        <v>14</v>
      </c>
      <c r="C240" s="3" t="s">
        <v>179</v>
      </c>
      <c r="D240" s="4">
        <v>4.74</v>
      </c>
      <c r="E240" s="5">
        <v>1</v>
      </c>
      <c r="F240" s="6">
        <v>4.5</v>
      </c>
      <c r="G240" s="3">
        <v>-132</v>
      </c>
      <c r="H240" s="12">
        <f t="shared" si="38"/>
        <v>-0.75757575757575757</v>
      </c>
      <c r="I240" s="3">
        <v>104</v>
      </c>
      <c r="J240" s="12">
        <f t="shared" si="39"/>
        <v>1.04</v>
      </c>
      <c r="K240" s="7">
        <f t="shared" si="37"/>
        <v>0.56896551724137934</v>
      </c>
      <c r="L240" s="7">
        <f t="shared" si="34"/>
        <v>0.49019607843137253</v>
      </c>
      <c r="M240" s="7">
        <f t="shared" si="33"/>
        <v>0.51276587837054532</v>
      </c>
      <c r="N240" s="7">
        <f t="shared" si="35"/>
        <v>0.48723412162945468</v>
      </c>
      <c r="O240" s="10">
        <f t="shared" si="29"/>
        <v>-5.6199638870834012E-2</v>
      </c>
      <c r="P240" s="10">
        <f t="shared" si="27"/>
        <v>-2.9619568019178533E-3</v>
      </c>
      <c r="Q240" s="31">
        <f t="shared" si="40"/>
        <v>0</v>
      </c>
      <c r="R240" s="9">
        <v>2</v>
      </c>
      <c r="S240" s="4">
        <v>0</v>
      </c>
      <c r="V240" s="13" t="str">
        <f t="shared" si="36"/>
        <v/>
      </c>
    </row>
    <row r="241" spans="1:22" x14ac:dyDescent="0.25">
      <c r="A241" s="2">
        <v>44736</v>
      </c>
      <c r="B241" s="3" t="s">
        <v>65</v>
      </c>
      <c r="C241" s="3" t="s">
        <v>155</v>
      </c>
      <c r="D241" s="4">
        <v>6.59</v>
      </c>
      <c r="E241" s="5">
        <v>1</v>
      </c>
      <c r="F241" s="6">
        <v>6.5</v>
      </c>
      <c r="G241" s="3">
        <v>120</v>
      </c>
      <c r="H241" s="12">
        <f t="shared" si="38"/>
        <v>1.2</v>
      </c>
      <c r="I241" s="3">
        <v>-160</v>
      </c>
      <c r="J241" s="12">
        <f t="shared" si="39"/>
        <v>-0.625</v>
      </c>
      <c r="K241" s="7">
        <f t="shared" si="37"/>
        <v>0.45454545454545453</v>
      </c>
      <c r="L241" s="7">
        <f t="shared" si="34"/>
        <v>0.61538461538461542</v>
      </c>
      <c r="M241" s="7">
        <f t="shared" si="33"/>
        <v>0.48759820882430038</v>
      </c>
      <c r="N241" s="7">
        <f t="shared" si="35"/>
        <v>0.51240179117569962</v>
      </c>
      <c r="O241" s="10">
        <f t="shared" si="29"/>
        <v>3.3052754278845853E-2</v>
      </c>
      <c r="P241" s="10">
        <f t="shared" si="27"/>
        <v>-0.1029828242089158</v>
      </c>
      <c r="Q241" s="31">
        <f t="shared" si="40"/>
        <v>0</v>
      </c>
      <c r="R241" s="9">
        <v>1</v>
      </c>
      <c r="S241" s="4">
        <v>0</v>
      </c>
      <c r="V241" s="13" t="str">
        <f t="shared" si="36"/>
        <v/>
      </c>
    </row>
    <row r="242" spans="1:22" x14ac:dyDescent="0.25">
      <c r="A242" s="2">
        <v>44736</v>
      </c>
      <c r="B242" s="3" t="s">
        <v>45</v>
      </c>
      <c r="C242" s="3" t="s">
        <v>169</v>
      </c>
      <c r="D242" s="4">
        <v>4.6100000000000003</v>
      </c>
      <c r="E242" s="5">
        <v>1</v>
      </c>
      <c r="F242" s="6">
        <v>5.5</v>
      </c>
      <c r="G242" s="3">
        <v>-104</v>
      </c>
      <c r="H242" s="12">
        <f t="shared" si="38"/>
        <v>-0.96153846153846145</v>
      </c>
      <c r="I242" s="3">
        <v>-122</v>
      </c>
      <c r="J242" s="12">
        <f t="shared" si="39"/>
        <v>-0.81967213114754101</v>
      </c>
      <c r="K242" s="7">
        <f t="shared" si="37"/>
        <v>0.50980392156862742</v>
      </c>
      <c r="L242" s="7">
        <f t="shared" si="34"/>
        <v>0.5495495495495496</v>
      </c>
      <c r="M242" s="7">
        <f t="shared" si="33"/>
        <v>0.31596649739231486</v>
      </c>
      <c r="N242" s="7">
        <f t="shared" si="35"/>
        <v>0.68403350260768514</v>
      </c>
      <c r="O242" s="10">
        <f t="shared" si="29"/>
        <v>-0.19383742417631256</v>
      </c>
      <c r="P242" s="10">
        <f t="shared" si="27"/>
        <v>0.13448395305813554</v>
      </c>
      <c r="Q242" s="31">
        <f t="shared" si="40"/>
        <v>1</v>
      </c>
      <c r="R242" s="9">
        <v>2</v>
      </c>
      <c r="S242" s="4">
        <v>15</v>
      </c>
      <c r="T242" s="3" t="s">
        <v>73</v>
      </c>
      <c r="U242" s="4">
        <v>-15</v>
      </c>
      <c r="V242" s="13">
        <f t="shared" si="36"/>
        <v>-15</v>
      </c>
    </row>
    <row r="243" spans="1:22" x14ac:dyDescent="0.25">
      <c r="A243" s="2">
        <v>44736</v>
      </c>
      <c r="B243" s="3" t="s">
        <v>4</v>
      </c>
      <c r="C243" s="3" t="s">
        <v>180</v>
      </c>
      <c r="D243" s="4">
        <v>4.76</v>
      </c>
      <c r="E243" s="5">
        <v>1</v>
      </c>
      <c r="F243" s="6">
        <v>4.5</v>
      </c>
      <c r="G243" s="3">
        <v>112</v>
      </c>
      <c r="H243" s="12">
        <f t="shared" si="38"/>
        <v>1.1200000000000001</v>
      </c>
      <c r="I243" s="3">
        <v>-142</v>
      </c>
      <c r="J243" s="12">
        <f t="shared" si="39"/>
        <v>-0.70422535211267612</v>
      </c>
      <c r="K243" s="7">
        <f t="shared" si="37"/>
        <v>0.47169811320754718</v>
      </c>
      <c r="L243" s="7">
        <f t="shared" si="34"/>
        <v>0.58677685950413228</v>
      </c>
      <c r="M243" s="7">
        <f t="shared" si="33"/>
        <v>0.51643610853842692</v>
      </c>
      <c r="N243" s="7">
        <f t="shared" si="35"/>
        <v>0.48356389146157308</v>
      </c>
      <c r="O243" s="10">
        <f t="shared" si="29"/>
        <v>4.4737995330879743E-2</v>
      </c>
      <c r="P243" s="10">
        <f t="shared" si="27"/>
        <v>-0.10321296804255919</v>
      </c>
      <c r="Q243" s="31">
        <f t="shared" si="40"/>
        <v>0</v>
      </c>
      <c r="R243" s="9">
        <v>2</v>
      </c>
      <c r="S243" s="4">
        <v>0</v>
      </c>
      <c r="V243" s="13" t="str">
        <f t="shared" si="36"/>
        <v/>
      </c>
    </row>
    <row r="244" spans="1:22" x14ac:dyDescent="0.25">
      <c r="A244" s="2">
        <v>44736</v>
      </c>
      <c r="B244" s="3" t="s">
        <v>63</v>
      </c>
      <c r="C244" s="3" t="s">
        <v>64</v>
      </c>
      <c r="D244" s="4">
        <v>4.6500000000000004</v>
      </c>
      <c r="E244" s="5">
        <v>1</v>
      </c>
      <c r="F244" s="6">
        <v>4.5</v>
      </c>
      <c r="G244" s="3">
        <v>105</v>
      </c>
      <c r="H244" s="12">
        <f t="shared" si="38"/>
        <v>1.05</v>
      </c>
      <c r="I244" s="3">
        <v>-140</v>
      </c>
      <c r="J244" s="12">
        <f t="shared" si="39"/>
        <v>-0.7142857142857143</v>
      </c>
      <c r="K244" s="7">
        <f t="shared" si="37"/>
        <v>0.48780487804878048</v>
      </c>
      <c r="L244" s="7">
        <f t="shared" si="34"/>
        <v>0.58333333333333337</v>
      </c>
      <c r="M244" s="7">
        <f t="shared" si="33"/>
        <v>0.49611114537188483</v>
      </c>
      <c r="N244" s="7">
        <f t="shared" si="35"/>
        <v>0.50388885462811517</v>
      </c>
      <c r="O244" s="10">
        <f t="shared" si="29"/>
        <v>8.3062673231043549E-3</v>
      </c>
      <c r="P244" s="10">
        <f t="shared" si="27"/>
        <v>-7.9444478705218202E-2</v>
      </c>
      <c r="Q244" s="31">
        <f t="shared" si="40"/>
        <v>0</v>
      </c>
      <c r="R244" s="9">
        <v>1</v>
      </c>
      <c r="S244" s="4">
        <v>0</v>
      </c>
      <c r="V244" s="13" t="str">
        <f t="shared" si="36"/>
        <v/>
      </c>
    </row>
    <row r="245" spans="1:22" x14ac:dyDescent="0.25">
      <c r="A245" s="2">
        <v>44736</v>
      </c>
      <c r="B245" s="3" t="s">
        <v>32</v>
      </c>
      <c r="C245" s="3" t="s">
        <v>232</v>
      </c>
      <c r="D245" s="4">
        <v>6.47</v>
      </c>
      <c r="E245" s="5">
        <v>1</v>
      </c>
      <c r="F245" s="6">
        <v>5.5</v>
      </c>
      <c r="G245" s="3">
        <v>-154</v>
      </c>
      <c r="H245" s="12">
        <f t="shared" si="38"/>
        <v>-0.64935064935064934</v>
      </c>
      <c r="I245" s="3">
        <v>120</v>
      </c>
      <c r="J245" s="12">
        <f t="shared" si="39"/>
        <v>1.2</v>
      </c>
      <c r="K245" s="7">
        <f t="shared" si="37"/>
        <v>0.60629921259842523</v>
      </c>
      <c r="L245" s="7">
        <f t="shared" si="34"/>
        <v>0.45454545454545453</v>
      </c>
      <c r="M245" s="7">
        <f t="shared" si="33"/>
        <v>0.62658319754955549</v>
      </c>
      <c r="N245" s="7">
        <f t="shared" si="35"/>
        <v>0.37341680245044456</v>
      </c>
      <c r="O245" s="10">
        <f t="shared" si="29"/>
        <v>2.0283984951130263E-2</v>
      </c>
      <c r="P245" s="10">
        <f t="shared" si="27"/>
        <v>-8.1128652095009968E-2</v>
      </c>
      <c r="Q245" s="31">
        <f t="shared" si="40"/>
        <v>0</v>
      </c>
      <c r="R245" s="9">
        <v>2</v>
      </c>
      <c r="S245" s="4">
        <v>0</v>
      </c>
      <c r="V245" s="13" t="str">
        <f t="shared" si="36"/>
        <v/>
      </c>
    </row>
    <row r="246" spans="1:22" x14ac:dyDescent="0.25">
      <c r="A246" s="2">
        <v>44736</v>
      </c>
      <c r="B246" s="3" t="s">
        <v>61</v>
      </c>
      <c r="C246" s="3" t="s">
        <v>153</v>
      </c>
      <c r="D246" s="4">
        <v>5.94</v>
      </c>
      <c r="E246" s="5">
        <v>1</v>
      </c>
      <c r="F246" s="6">
        <v>5.5</v>
      </c>
      <c r="G246" s="3">
        <v>-130</v>
      </c>
      <c r="H246" s="12">
        <f t="shared" si="38"/>
        <v>-0.76923076923076916</v>
      </c>
      <c r="I246" s="3">
        <v>102</v>
      </c>
      <c r="J246" s="12">
        <f t="shared" si="39"/>
        <v>1.02</v>
      </c>
      <c r="K246" s="7">
        <f t="shared" si="37"/>
        <v>0.56521739130434778</v>
      </c>
      <c r="L246" s="7">
        <f t="shared" si="34"/>
        <v>0.49504950495049505</v>
      </c>
      <c r="M246" s="7">
        <f t="shared" si="33"/>
        <v>0.54463543537880599</v>
      </c>
      <c r="N246" s="7">
        <f t="shared" si="35"/>
        <v>0.45536456462119401</v>
      </c>
      <c r="O246" s="10">
        <f t="shared" si="29"/>
        <v>-2.0581955925541795E-2</v>
      </c>
      <c r="P246" s="10">
        <f t="shared" si="27"/>
        <v>-3.9684940329301033E-2</v>
      </c>
      <c r="Q246" s="31">
        <f t="shared" si="40"/>
        <v>0</v>
      </c>
      <c r="R246" s="9">
        <v>2</v>
      </c>
      <c r="S246" s="4">
        <v>0</v>
      </c>
      <c r="V246" s="13" t="str">
        <f t="shared" si="36"/>
        <v/>
      </c>
    </row>
    <row r="247" spans="1:22" x14ac:dyDescent="0.25">
      <c r="A247" s="2">
        <v>44736</v>
      </c>
      <c r="B247" s="3" t="s">
        <v>43</v>
      </c>
      <c r="C247" s="3" t="s">
        <v>44</v>
      </c>
      <c r="D247" s="4">
        <v>3.83</v>
      </c>
      <c r="E247" s="5">
        <v>1</v>
      </c>
      <c r="F247" s="6">
        <v>3.5</v>
      </c>
      <c r="G247" s="3">
        <v>-130</v>
      </c>
      <c r="H247" s="12">
        <f t="shared" si="38"/>
        <v>-0.76923076923076916</v>
      </c>
      <c r="I247" s="3">
        <v>100</v>
      </c>
      <c r="J247" s="12">
        <f t="shared" si="39"/>
        <v>1</v>
      </c>
      <c r="K247" s="7">
        <f t="shared" si="37"/>
        <v>0.56521739130434778</v>
      </c>
      <c r="L247" s="7">
        <f t="shared" si="34"/>
        <v>0.5</v>
      </c>
      <c r="M247" s="7">
        <f t="shared" si="33"/>
        <v>0.53263327079655753</v>
      </c>
      <c r="N247" s="7">
        <f t="shared" si="35"/>
        <v>0.46736672920344247</v>
      </c>
      <c r="O247" s="10">
        <f t="shared" si="29"/>
        <v>-3.2584120507790248E-2</v>
      </c>
      <c r="P247" s="10">
        <f t="shared" si="27"/>
        <v>-3.2633270796557534E-2</v>
      </c>
      <c r="Q247" s="31">
        <f t="shared" si="40"/>
        <v>0</v>
      </c>
      <c r="R247" s="9">
        <v>1</v>
      </c>
      <c r="S247" s="4">
        <v>0</v>
      </c>
      <c r="V247" s="13" t="str">
        <f t="shared" si="36"/>
        <v/>
      </c>
    </row>
    <row r="248" spans="1:22" x14ac:dyDescent="0.25">
      <c r="A248" s="2">
        <v>44736</v>
      </c>
      <c r="B248" s="3" t="s">
        <v>53</v>
      </c>
      <c r="C248" s="3" t="s">
        <v>172</v>
      </c>
      <c r="D248" s="4">
        <v>4.84</v>
      </c>
      <c r="E248" s="5">
        <v>1</v>
      </c>
      <c r="F248" s="6">
        <v>4.5</v>
      </c>
      <c r="G248" s="3">
        <v>-152</v>
      </c>
      <c r="H248" s="12">
        <f t="shared" si="38"/>
        <v>-0.65789473684210531</v>
      </c>
      <c r="I248" s="3">
        <v>120</v>
      </c>
      <c r="J248" s="12">
        <f t="shared" si="39"/>
        <v>1.2</v>
      </c>
      <c r="K248" s="7">
        <f t="shared" si="37"/>
        <v>0.60317460317460314</v>
      </c>
      <c r="L248" s="7">
        <f t="shared" si="34"/>
        <v>0.45454545454545453</v>
      </c>
      <c r="M248" s="7">
        <f t="shared" si="33"/>
        <v>0.53099784918712889</v>
      </c>
      <c r="N248" s="7">
        <f t="shared" si="35"/>
        <v>0.46900215081287111</v>
      </c>
      <c r="O248" s="10">
        <f t="shared" si="29"/>
        <v>-7.2176753987474251E-2</v>
      </c>
      <c r="P248" s="10">
        <f t="shared" si="27"/>
        <v>1.445669626741658E-2</v>
      </c>
      <c r="Q248" s="31">
        <f t="shared" si="40"/>
        <v>0</v>
      </c>
      <c r="R248" s="9">
        <v>2</v>
      </c>
      <c r="S248" s="4">
        <v>0</v>
      </c>
      <c r="V248" s="13" t="str">
        <f t="shared" si="36"/>
        <v/>
      </c>
    </row>
    <row r="249" spans="1:22" x14ac:dyDescent="0.25">
      <c r="A249" s="2">
        <v>44736</v>
      </c>
      <c r="B249" s="3" t="s">
        <v>28</v>
      </c>
      <c r="C249" s="3" t="s">
        <v>174</v>
      </c>
      <c r="D249" s="4">
        <v>4.5999999999999996</v>
      </c>
      <c r="E249" s="5">
        <v>1</v>
      </c>
      <c r="F249" s="6">
        <v>3.5</v>
      </c>
      <c r="G249" s="3">
        <v>-160</v>
      </c>
      <c r="H249" s="12">
        <f t="shared" si="38"/>
        <v>-0.625</v>
      </c>
      <c r="I249" s="3">
        <v>120</v>
      </c>
      <c r="J249" s="12">
        <f t="shared" si="39"/>
        <v>1.2</v>
      </c>
      <c r="K249" s="7">
        <f t="shared" si="37"/>
        <v>0.61538461538461542</v>
      </c>
      <c r="L249" s="7">
        <f t="shared" si="34"/>
        <v>0.45454545454545453</v>
      </c>
      <c r="M249" s="7">
        <f t="shared" si="33"/>
        <v>0.67429371697855278</v>
      </c>
      <c r="N249" s="7">
        <f t="shared" si="35"/>
        <v>0.32570628302144716</v>
      </c>
      <c r="O249" s="10">
        <f t="shared" si="29"/>
        <v>5.8909101593937363E-2</v>
      </c>
      <c r="P249" s="10">
        <f t="shared" si="27"/>
        <v>-0.12883917152400737</v>
      </c>
      <c r="Q249" s="31">
        <f t="shared" si="40"/>
        <v>2</v>
      </c>
      <c r="R249" s="9">
        <v>1</v>
      </c>
      <c r="S249" s="4">
        <v>16</v>
      </c>
      <c r="T249" s="3" t="s">
        <v>73</v>
      </c>
      <c r="U249" s="4">
        <v>-16</v>
      </c>
      <c r="V249" s="13">
        <f t="shared" si="36"/>
        <v>-16</v>
      </c>
    </row>
    <row r="250" spans="1:22" x14ac:dyDescent="0.25">
      <c r="A250" s="2">
        <v>44736</v>
      </c>
      <c r="B250" s="3" t="s">
        <v>69</v>
      </c>
      <c r="C250" s="3" t="s">
        <v>158</v>
      </c>
      <c r="D250" s="4">
        <v>3.5</v>
      </c>
      <c r="E250" s="5">
        <v>1</v>
      </c>
      <c r="F250" s="6">
        <v>3.5</v>
      </c>
      <c r="G250" s="3">
        <v>100</v>
      </c>
      <c r="H250" s="12">
        <f t="shared" si="38"/>
        <v>1</v>
      </c>
      <c r="I250" s="3">
        <v>-130</v>
      </c>
      <c r="J250" s="12">
        <f t="shared" si="39"/>
        <v>-0.76923076923076916</v>
      </c>
      <c r="K250" s="7">
        <f t="shared" si="37"/>
        <v>0.5</v>
      </c>
      <c r="L250" s="7">
        <f t="shared" si="34"/>
        <v>0.56521739130434778</v>
      </c>
      <c r="M250" s="7">
        <f t="shared" si="33"/>
        <v>0.46336733209921499</v>
      </c>
      <c r="N250" s="7">
        <f t="shared" si="35"/>
        <v>0.53663266790078501</v>
      </c>
      <c r="O250" s="10">
        <f t="shared" si="29"/>
        <v>-3.663266790078501E-2</v>
      </c>
      <c r="P250" s="10">
        <f t="shared" si="27"/>
        <v>-2.8584723403562773E-2</v>
      </c>
      <c r="Q250" s="31">
        <f t="shared" si="40"/>
        <v>0</v>
      </c>
      <c r="R250" s="9">
        <v>1</v>
      </c>
      <c r="S250" s="4">
        <v>0</v>
      </c>
      <c r="V250" s="13" t="str">
        <f t="shared" si="36"/>
        <v/>
      </c>
    </row>
    <row r="251" spans="1:22" x14ac:dyDescent="0.25">
      <c r="A251" s="2">
        <v>44736</v>
      </c>
      <c r="B251" s="3" t="s">
        <v>30</v>
      </c>
      <c r="C251" s="3" t="s">
        <v>193</v>
      </c>
      <c r="D251" s="4">
        <v>3.34</v>
      </c>
      <c r="E251" s="5">
        <v>1</v>
      </c>
      <c r="F251" s="6">
        <v>2.5</v>
      </c>
      <c r="G251" s="3">
        <v>-145</v>
      </c>
      <c r="H251" s="12">
        <f t="shared" si="38"/>
        <v>-0.68965517241379315</v>
      </c>
      <c r="I251" s="3">
        <v>110</v>
      </c>
      <c r="J251" s="12">
        <f t="shared" si="39"/>
        <v>1.1000000000000001</v>
      </c>
      <c r="K251" s="7">
        <f t="shared" si="37"/>
        <v>0.59183673469387754</v>
      </c>
      <c r="L251" s="7">
        <f t="shared" si="34"/>
        <v>0.47619047619047616</v>
      </c>
      <c r="M251" s="7">
        <f t="shared" si="33"/>
        <v>0.6485433407087291</v>
      </c>
      <c r="N251" s="7">
        <f t="shared" si="35"/>
        <v>0.35145665929127096</v>
      </c>
      <c r="O251" s="10">
        <f t="shared" si="29"/>
        <v>5.6706606014851557E-2</v>
      </c>
      <c r="P251" s="10">
        <f t="shared" si="27"/>
        <v>-0.12473381689920521</v>
      </c>
      <c r="Q251" s="31">
        <f t="shared" si="40"/>
        <v>2</v>
      </c>
      <c r="R251" s="9">
        <v>1</v>
      </c>
      <c r="S251" s="4">
        <v>14.5</v>
      </c>
      <c r="T251" s="3" t="s">
        <v>74</v>
      </c>
      <c r="U251" s="4">
        <v>10</v>
      </c>
      <c r="V251" s="13">
        <f t="shared" si="36"/>
        <v>10</v>
      </c>
    </row>
    <row r="252" spans="1:22" x14ac:dyDescent="0.25">
      <c r="A252" s="2">
        <v>44736</v>
      </c>
      <c r="B252" s="3" t="s">
        <v>57</v>
      </c>
      <c r="C252" s="3" t="s">
        <v>58</v>
      </c>
      <c r="D252" s="4">
        <v>3.39</v>
      </c>
      <c r="E252" s="5">
        <v>1</v>
      </c>
      <c r="F252" s="6">
        <v>3.5</v>
      </c>
      <c r="G252" s="3">
        <v>120</v>
      </c>
      <c r="H252" s="12">
        <f t="shared" si="38"/>
        <v>1.2</v>
      </c>
      <c r="I252" s="3">
        <v>-160</v>
      </c>
      <c r="J252" s="12">
        <f t="shared" si="39"/>
        <v>-0.625</v>
      </c>
      <c r="K252" s="7">
        <f t="shared" si="37"/>
        <v>0.45454545454545453</v>
      </c>
      <c r="L252" s="7">
        <f t="shared" si="34"/>
        <v>0.61538461538461542</v>
      </c>
      <c r="M252" s="7">
        <f t="shared" si="33"/>
        <v>0.43945549603645917</v>
      </c>
      <c r="N252" s="7">
        <f t="shared" si="35"/>
        <v>0.56054450396354083</v>
      </c>
      <c r="O252" s="10">
        <f t="shared" si="29"/>
        <v>-1.508995850899536E-2</v>
      </c>
      <c r="P252" s="10">
        <f t="shared" si="27"/>
        <v>-5.4840111421074589E-2</v>
      </c>
      <c r="Q252" s="31">
        <f t="shared" si="40"/>
        <v>0</v>
      </c>
      <c r="R252" s="9">
        <v>1</v>
      </c>
      <c r="S252" s="4">
        <v>0</v>
      </c>
      <c r="V252" s="13" t="str">
        <f t="shared" si="36"/>
        <v/>
      </c>
    </row>
    <row r="253" spans="1:22" x14ac:dyDescent="0.25">
      <c r="A253" s="2">
        <v>44736</v>
      </c>
      <c r="B253" s="3" t="s">
        <v>67</v>
      </c>
      <c r="C253" s="3" t="s">
        <v>194</v>
      </c>
      <c r="D253" s="4">
        <v>4.59</v>
      </c>
      <c r="E253" s="5">
        <v>1</v>
      </c>
      <c r="F253" s="6">
        <v>4.5</v>
      </c>
      <c r="G253" s="3">
        <v>-130</v>
      </c>
      <c r="H253" s="12">
        <f t="shared" si="38"/>
        <v>-0.76923076923076916</v>
      </c>
      <c r="I253" s="3">
        <v>100</v>
      </c>
      <c r="J253" s="12">
        <f t="shared" si="39"/>
        <v>1</v>
      </c>
      <c r="K253" s="7">
        <f t="shared" si="37"/>
        <v>0.56521739130434778</v>
      </c>
      <c r="L253" s="7">
        <f t="shared" si="34"/>
        <v>0.5</v>
      </c>
      <c r="M253" s="7">
        <f t="shared" si="33"/>
        <v>0.48488950440822165</v>
      </c>
      <c r="N253" s="7">
        <f t="shared" si="35"/>
        <v>0.51511049559177835</v>
      </c>
      <c r="O253" s="10">
        <f t="shared" si="29"/>
        <v>-8.0327886896126133E-2</v>
      </c>
      <c r="P253" s="10">
        <f t="shared" si="27"/>
        <v>1.511049559177835E-2</v>
      </c>
      <c r="Q253" s="31">
        <f t="shared" si="40"/>
        <v>0</v>
      </c>
      <c r="R253" s="9">
        <v>1</v>
      </c>
      <c r="S253" s="4">
        <v>0</v>
      </c>
      <c r="V253" s="13" t="str">
        <f t="shared" ref="V253:V316" si="41">IF(IF(T253="L",-S253,IF(T253="W",S253*IF(Q253=1,ABS(J253),ABS(H253)))),IF(T253="L",-S253,IF(T253="W",S253*IF(Q253=1,ABS(J253),ABS(H253)))),"")</f>
        <v/>
      </c>
    </row>
    <row r="254" spans="1:22" x14ac:dyDescent="0.25">
      <c r="A254" s="2">
        <v>44736</v>
      </c>
      <c r="B254" s="3" t="s">
        <v>71</v>
      </c>
      <c r="C254" s="3" t="s">
        <v>148</v>
      </c>
      <c r="D254" s="4">
        <v>4.54</v>
      </c>
      <c r="E254" s="5">
        <v>1</v>
      </c>
      <c r="F254" s="6">
        <v>4.5</v>
      </c>
      <c r="G254" s="3">
        <v>120</v>
      </c>
      <c r="H254" s="12">
        <f t="shared" si="38"/>
        <v>1.2</v>
      </c>
      <c r="I254" s="3">
        <v>-152</v>
      </c>
      <c r="J254" s="12">
        <f t="shared" si="39"/>
        <v>-0.65789473684210531</v>
      </c>
      <c r="K254" s="7">
        <f t="shared" si="37"/>
        <v>0.45454545454545453</v>
      </c>
      <c r="L254" s="7">
        <f t="shared" si="34"/>
        <v>0.60317460317460314</v>
      </c>
      <c r="M254" s="7">
        <f t="shared" si="33"/>
        <v>0.47547148481317469</v>
      </c>
      <c r="N254" s="7">
        <f t="shared" si="35"/>
        <v>0.52452851518682531</v>
      </c>
      <c r="O254" s="10">
        <f t="shared" si="29"/>
        <v>2.0926030267720164E-2</v>
      </c>
      <c r="P254" s="10">
        <f t="shared" si="27"/>
        <v>-7.8646087987777835E-2</v>
      </c>
      <c r="Q254" s="31">
        <f t="shared" si="40"/>
        <v>0</v>
      </c>
      <c r="R254" s="9">
        <v>2</v>
      </c>
      <c r="S254" s="4">
        <v>0</v>
      </c>
      <c r="V254" s="13" t="str">
        <f t="shared" si="41"/>
        <v/>
      </c>
    </row>
    <row r="255" spans="1:22" x14ac:dyDescent="0.25">
      <c r="A255" s="2">
        <v>44736</v>
      </c>
      <c r="B255" s="3" t="s">
        <v>39</v>
      </c>
      <c r="C255" s="3" t="s">
        <v>166</v>
      </c>
      <c r="D255" s="4">
        <v>6.7</v>
      </c>
      <c r="E255" s="5">
        <v>1</v>
      </c>
      <c r="F255" s="6">
        <v>6.5</v>
      </c>
      <c r="G255" s="3">
        <v>104</v>
      </c>
      <c r="H255" s="12">
        <f t="shared" si="38"/>
        <v>1.04</v>
      </c>
      <c r="I255" s="3">
        <v>-130</v>
      </c>
      <c r="J255" s="12">
        <f t="shared" si="39"/>
        <v>-0.76923076923076916</v>
      </c>
      <c r="K255" s="7">
        <f t="shared" si="37"/>
        <v>0.49019607843137253</v>
      </c>
      <c r="L255" s="7">
        <f t="shared" si="34"/>
        <v>0.56521739130434778</v>
      </c>
      <c r="M255" s="7">
        <f t="shared" si="33"/>
        <v>0.50470291342990803</v>
      </c>
      <c r="N255" s="7">
        <f t="shared" si="35"/>
        <v>0.49529708657009197</v>
      </c>
      <c r="O255" s="10">
        <f t="shared" si="29"/>
        <v>1.4506834998535501E-2</v>
      </c>
      <c r="P255" s="10">
        <f t="shared" si="27"/>
        <v>-6.9920304734255811E-2</v>
      </c>
      <c r="Q255" s="31">
        <f t="shared" si="40"/>
        <v>0</v>
      </c>
      <c r="R255" s="9">
        <v>2</v>
      </c>
      <c r="S255" s="4">
        <v>0</v>
      </c>
      <c r="V255" s="13" t="str">
        <f t="shared" si="41"/>
        <v/>
      </c>
    </row>
    <row r="256" spans="1:22" x14ac:dyDescent="0.25">
      <c r="A256" s="2">
        <v>44736</v>
      </c>
      <c r="B256" s="3" t="s">
        <v>36</v>
      </c>
      <c r="C256" s="3" t="s">
        <v>142</v>
      </c>
      <c r="D256" s="4">
        <v>6.93</v>
      </c>
      <c r="E256" s="5">
        <v>1</v>
      </c>
      <c r="F256" s="6">
        <v>5.5</v>
      </c>
      <c r="G256" s="3">
        <v>110</v>
      </c>
      <c r="H256" s="12">
        <f t="shared" si="38"/>
        <v>1.1000000000000001</v>
      </c>
      <c r="I256" s="3">
        <v>-145</v>
      </c>
      <c r="J256" s="12">
        <f t="shared" si="39"/>
        <v>-0.68965517241379315</v>
      </c>
      <c r="K256" s="7">
        <f t="shared" si="37"/>
        <v>0.47619047619047616</v>
      </c>
      <c r="L256" s="7">
        <f t="shared" si="34"/>
        <v>0.59183673469387754</v>
      </c>
      <c r="M256" s="7">
        <f t="shared" si="33"/>
        <v>0.69026231640384661</v>
      </c>
      <c r="N256" s="7">
        <f t="shared" si="35"/>
        <v>0.30973768359615333</v>
      </c>
      <c r="O256" s="10">
        <f t="shared" si="29"/>
        <v>0.21407184021337045</v>
      </c>
      <c r="P256" s="10">
        <f t="shared" si="27"/>
        <v>-0.28209905109772421</v>
      </c>
      <c r="Q256" s="31">
        <f t="shared" si="40"/>
        <v>2</v>
      </c>
      <c r="R256" s="9">
        <v>1</v>
      </c>
      <c r="S256" s="4">
        <v>10</v>
      </c>
      <c r="T256" s="3" t="s">
        <v>73</v>
      </c>
      <c r="U256" s="4">
        <v>-10</v>
      </c>
      <c r="V256" s="13">
        <f t="shared" si="41"/>
        <v>-10</v>
      </c>
    </row>
    <row r="257" spans="1:22" x14ac:dyDescent="0.25">
      <c r="A257" s="2">
        <v>44736</v>
      </c>
      <c r="B257" s="3" t="s">
        <v>59</v>
      </c>
      <c r="C257" s="3" t="s">
        <v>238</v>
      </c>
      <c r="D257" s="4">
        <v>4.88</v>
      </c>
      <c r="E257" s="5">
        <v>1</v>
      </c>
      <c r="F257" s="6">
        <v>5.5</v>
      </c>
      <c r="G257" s="3">
        <v>114</v>
      </c>
      <c r="H257" s="12">
        <f t="shared" si="38"/>
        <v>1.1399999999999999</v>
      </c>
      <c r="I257" s="3">
        <v>-144</v>
      </c>
      <c r="J257" s="12">
        <f t="shared" si="39"/>
        <v>-0.69444444444444442</v>
      </c>
      <c r="K257" s="7">
        <f t="shared" si="37"/>
        <v>0.46728971962616822</v>
      </c>
      <c r="L257" s="7">
        <f t="shared" si="34"/>
        <v>0.5901639344262295</v>
      </c>
      <c r="M257" s="7">
        <f t="shared" si="33"/>
        <v>0.36299348628953521</v>
      </c>
      <c r="N257" s="7">
        <f t="shared" si="35"/>
        <v>0.63700651371046479</v>
      </c>
      <c r="O257" s="10">
        <f t="shared" si="29"/>
        <v>-0.10429623333663302</v>
      </c>
      <c r="P257" s="10">
        <f t="shared" si="27"/>
        <v>4.6842579284235297E-2</v>
      </c>
      <c r="Q257" s="31">
        <f t="shared" si="40"/>
        <v>0</v>
      </c>
      <c r="R257" s="9">
        <v>2</v>
      </c>
      <c r="S257" s="4">
        <v>0</v>
      </c>
      <c r="V257" s="13" t="str">
        <f t="shared" si="41"/>
        <v/>
      </c>
    </row>
    <row r="258" spans="1:22" x14ac:dyDescent="0.25">
      <c r="A258" s="2">
        <v>44736</v>
      </c>
      <c r="B258" s="3" t="s">
        <v>78</v>
      </c>
      <c r="C258" s="3" t="s">
        <v>164</v>
      </c>
      <c r="D258" s="4">
        <v>4.6100000000000003</v>
      </c>
      <c r="E258" s="5">
        <v>1</v>
      </c>
      <c r="F258" s="6">
        <v>4.5</v>
      </c>
      <c r="G258" s="3">
        <v>110</v>
      </c>
      <c r="H258" s="12">
        <f t="shared" si="38"/>
        <v>1.1000000000000001</v>
      </c>
      <c r="I258" s="3">
        <v>-145</v>
      </c>
      <c r="J258" s="12">
        <f t="shared" si="39"/>
        <v>-0.68965517241379315</v>
      </c>
      <c r="K258" s="7">
        <f t="shared" si="37"/>
        <v>0.47619047619047616</v>
      </c>
      <c r="L258" s="7">
        <f t="shared" si="34"/>
        <v>0.59183673469387754</v>
      </c>
      <c r="M258" s="7">
        <f t="shared" si="33"/>
        <v>0.48864004801069716</v>
      </c>
      <c r="N258" s="7">
        <f t="shared" si="35"/>
        <v>0.51135995198930284</v>
      </c>
      <c r="O258" s="10">
        <f t="shared" si="29"/>
        <v>1.2449571820220995E-2</v>
      </c>
      <c r="P258" s="10">
        <f t="shared" si="27"/>
        <v>-8.0476782704574701E-2</v>
      </c>
      <c r="Q258" s="31">
        <f t="shared" si="40"/>
        <v>0</v>
      </c>
      <c r="R258" s="9">
        <v>1</v>
      </c>
      <c r="S258" s="4">
        <v>0</v>
      </c>
      <c r="V258" s="13" t="str">
        <f t="shared" si="41"/>
        <v/>
      </c>
    </row>
    <row r="259" spans="1:22" x14ac:dyDescent="0.25">
      <c r="A259" s="2">
        <v>44736</v>
      </c>
      <c r="B259" s="3" t="s">
        <v>34</v>
      </c>
      <c r="C259" s="3" t="s">
        <v>177</v>
      </c>
      <c r="D259" s="4">
        <v>4.0599999999999996</v>
      </c>
      <c r="E259" s="5">
        <v>1</v>
      </c>
      <c r="F259" s="6">
        <v>4.5</v>
      </c>
      <c r="G259" s="3">
        <v>100</v>
      </c>
      <c r="H259" s="12">
        <f t="shared" ref="H259:H322" si="42">IF(G259&gt;0,G259/100,1/(G259/100))</f>
        <v>1</v>
      </c>
      <c r="I259" s="3">
        <v>-130</v>
      </c>
      <c r="J259" s="12">
        <f t="shared" ref="J259:J322" si="43">IF(I259&gt;0,I259/100,1/(I259/100))</f>
        <v>-0.76923076923076916</v>
      </c>
      <c r="K259" s="7">
        <f t="shared" si="37"/>
        <v>0.5</v>
      </c>
      <c r="L259" s="7">
        <f t="shared" si="34"/>
        <v>0.56521739130434778</v>
      </c>
      <c r="M259" s="7">
        <f t="shared" si="33"/>
        <v>0.38288332871077602</v>
      </c>
      <c r="N259" s="7">
        <f t="shared" si="35"/>
        <v>0.61711667128922398</v>
      </c>
      <c r="O259" s="10">
        <f t="shared" si="29"/>
        <v>-0.11711667128922398</v>
      </c>
      <c r="P259" s="10">
        <f t="shared" si="27"/>
        <v>5.1899279984876201E-2</v>
      </c>
      <c r="Q259" s="31">
        <f t="shared" ref="Q259:Q322" si="44">IF(P259&gt;0.05,1,IF(O259&gt;0.05,2,0))</f>
        <v>1</v>
      </c>
      <c r="R259" s="9">
        <v>1</v>
      </c>
      <c r="S259" s="4">
        <v>13</v>
      </c>
      <c r="T259" s="3" t="s">
        <v>74</v>
      </c>
      <c r="U259" s="4">
        <v>10</v>
      </c>
      <c r="V259" s="13">
        <f t="shared" si="41"/>
        <v>10</v>
      </c>
    </row>
    <row r="260" spans="1:22" x14ac:dyDescent="0.25">
      <c r="A260" s="2">
        <v>44736</v>
      </c>
      <c r="B260" s="3" t="s">
        <v>55</v>
      </c>
      <c r="C260" s="3" t="s">
        <v>195</v>
      </c>
      <c r="D260" s="4">
        <v>3.21</v>
      </c>
      <c r="E260" s="5">
        <v>1</v>
      </c>
      <c r="F260" s="6">
        <v>3.5</v>
      </c>
      <c r="G260" s="3">
        <v>-160</v>
      </c>
      <c r="H260" s="12">
        <f t="shared" si="42"/>
        <v>-0.625</v>
      </c>
      <c r="I260" s="3">
        <v>120</v>
      </c>
      <c r="J260" s="12">
        <f t="shared" si="43"/>
        <v>1.2</v>
      </c>
      <c r="K260" s="7">
        <f t="shared" si="37"/>
        <v>0.61538461538461542</v>
      </c>
      <c r="L260" s="7">
        <f t="shared" si="34"/>
        <v>0.45454545454545453</v>
      </c>
      <c r="M260" s="7">
        <f t="shared" si="33"/>
        <v>0.39970572904984081</v>
      </c>
      <c r="N260" s="7">
        <f t="shared" si="35"/>
        <v>0.60029427095015919</v>
      </c>
      <c r="O260" s="10">
        <f t="shared" si="29"/>
        <v>-0.21567888633477461</v>
      </c>
      <c r="P260" s="10">
        <f t="shared" si="27"/>
        <v>0.14574881640470466</v>
      </c>
      <c r="Q260" s="31">
        <f t="shared" si="44"/>
        <v>1</v>
      </c>
      <c r="R260" s="9">
        <v>1</v>
      </c>
      <c r="S260" s="4">
        <v>15</v>
      </c>
      <c r="T260" s="3" t="s">
        <v>73</v>
      </c>
      <c r="U260" s="4">
        <v>-15</v>
      </c>
      <c r="V260" s="13">
        <f t="shared" si="41"/>
        <v>-15</v>
      </c>
    </row>
    <row r="261" spans="1:22" x14ac:dyDescent="0.25">
      <c r="A261" s="2">
        <v>44737</v>
      </c>
      <c r="B261" s="3" t="s">
        <v>47</v>
      </c>
      <c r="C261" s="3" t="s">
        <v>196</v>
      </c>
      <c r="D261" s="4">
        <v>6.01</v>
      </c>
      <c r="E261" s="5">
        <v>1</v>
      </c>
      <c r="F261" s="6">
        <v>5.5</v>
      </c>
      <c r="G261" s="3">
        <v>110</v>
      </c>
      <c r="H261" s="12">
        <f t="shared" si="42"/>
        <v>1.1000000000000001</v>
      </c>
      <c r="I261" s="3">
        <v>-140</v>
      </c>
      <c r="J261" s="12">
        <f t="shared" si="43"/>
        <v>-0.7142857142857143</v>
      </c>
      <c r="K261" s="7">
        <f t="shared" si="37"/>
        <v>0.47619047619047616</v>
      </c>
      <c r="L261" s="7">
        <f t="shared" ref="L261:L514" si="45">IF(I261&gt;0,100/(100+I261),I261/(-100+I261))</f>
        <v>0.58333333333333337</v>
      </c>
      <c r="M261" s="7">
        <f t="shared" si="33"/>
        <v>0.55592524855262426</v>
      </c>
      <c r="N261" s="7">
        <f t="shared" si="35"/>
        <v>0.44407475144737568</v>
      </c>
      <c r="O261" s="10">
        <f t="shared" si="29"/>
        <v>7.9734772362148099E-2</v>
      </c>
      <c r="P261" s="10">
        <f t="shared" si="27"/>
        <v>-0.13925858188595769</v>
      </c>
      <c r="Q261" s="31">
        <f t="shared" si="44"/>
        <v>2</v>
      </c>
      <c r="R261" s="9">
        <v>2</v>
      </c>
      <c r="S261" s="4">
        <v>15</v>
      </c>
      <c r="T261" s="3" t="s">
        <v>74</v>
      </c>
      <c r="U261" s="4">
        <v>16.5</v>
      </c>
      <c r="V261" s="13">
        <f t="shared" si="41"/>
        <v>16.5</v>
      </c>
    </row>
    <row r="262" spans="1:22" x14ac:dyDescent="0.25">
      <c r="A262" s="2">
        <v>44737</v>
      </c>
      <c r="B262" s="3" t="s">
        <v>23</v>
      </c>
      <c r="C262" s="3" t="s">
        <v>24</v>
      </c>
      <c r="D262" s="4">
        <v>6.81</v>
      </c>
      <c r="E262" s="5">
        <v>1</v>
      </c>
      <c r="F262" s="6">
        <v>7.5</v>
      </c>
      <c r="G262" s="3">
        <v>-116</v>
      </c>
      <c r="H262" s="12">
        <f t="shared" si="42"/>
        <v>-0.86206896551724144</v>
      </c>
      <c r="I262" s="3">
        <v>-110</v>
      </c>
      <c r="J262" s="12">
        <f t="shared" si="43"/>
        <v>-0.90909090909090906</v>
      </c>
      <c r="K262" s="7">
        <f t="shared" ref="K262:K515" si="46">IF(G262&gt;0,100/(100+G262),G262/(-100+G262))</f>
        <v>0.53703703703703709</v>
      </c>
      <c r="L262" s="7">
        <f t="shared" si="45"/>
        <v>0.52380952380952384</v>
      </c>
      <c r="M262" s="7">
        <f t="shared" si="33"/>
        <v>0.37300028623664394</v>
      </c>
      <c r="N262" s="7">
        <f t="shared" si="35"/>
        <v>0.62699971376335606</v>
      </c>
      <c r="O262" s="10">
        <f t="shared" si="29"/>
        <v>-0.16403675080039315</v>
      </c>
      <c r="P262" s="10">
        <f t="shared" si="27"/>
        <v>0.10319018995383222</v>
      </c>
      <c r="Q262" s="31">
        <f t="shared" si="44"/>
        <v>1</v>
      </c>
      <c r="R262" s="9">
        <v>2</v>
      </c>
      <c r="S262" s="4">
        <v>16.5</v>
      </c>
      <c r="T262" s="3" t="s">
        <v>73</v>
      </c>
      <c r="U262" s="4">
        <v>-16.5</v>
      </c>
      <c r="V262" s="13">
        <f t="shared" si="41"/>
        <v>-16.5</v>
      </c>
    </row>
    <row r="263" spans="1:22" x14ac:dyDescent="0.25">
      <c r="A263" s="2">
        <v>44737</v>
      </c>
      <c r="B263" s="3" t="s">
        <v>65</v>
      </c>
      <c r="C263" s="3" t="s">
        <v>66</v>
      </c>
      <c r="D263" s="4">
        <v>5.94</v>
      </c>
      <c r="E263" s="5">
        <v>1</v>
      </c>
      <c r="F263" s="6">
        <v>5.5</v>
      </c>
      <c r="G263" s="3">
        <v>-105</v>
      </c>
      <c r="H263" s="12">
        <f t="shared" si="42"/>
        <v>-0.95238095238095233</v>
      </c>
      <c r="I263" s="3">
        <v>-125</v>
      </c>
      <c r="J263" s="12">
        <f t="shared" si="43"/>
        <v>-0.8</v>
      </c>
      <c r="K263" s="7">
        <f t="shared" si="46"/>
        <v>0.51219512195121952</v>
      </c>
      <c r="L263" s="7">
        <f t="shared" si="45"/>
        <v>0.55555555555555558</v>
      </c>
      <c r="M263" s="7">
        <f t="shared" si="33"/>
        <v>0.54463543537880599</v>
      </c>
      <c r="N263" s="7">
        <f t="shared" si="35"/>
        <v>0.45536456462119401</v>
      </c>
      <c r="O263" s="10">
        <f t="shared" si="29"/>
        <v>3.2440313427586465E-2</v>
      </c>
      <c r="P263" s="10">
        <f t="shared" si="27"/>
        <v>-0.10019099093436157</v>
      </c>
      <c r="Q263" s="31">
        <f t="shared" si="44"/>
        <v>0</v>
      </c>
      <c r="R263" s="9">
        <v>1</v>
      </c>
      <c r="S263" s="4">
        <v>0</v>
      </c>
      <c r="V263" s="13" t="str">
        <f t="shared" si="41"/>
        <v/>
      </c>
    </row>
    <row r="264" spans="1:22" x14ac:dyDescent="0.25">
      <c r="A264" s="2">
        <v>44737</v>
      </c>
      <c r="B264" s="3" t="s">
        <v>14</v>
      </c>
      <c r="C264" s="3" t="s">
        <v>15</v>
      </c>
      <c r="D264" s="4">
        <v>5.52</v>
      </c>
      <c r="E264" s="5">
        <v>1</v>
      </c>
      <c r="F264" s="6">
        <v>5.5</v>
      </c>
      <c r="G264" s="3">
        <v>-115</v>
      </c>
      <c r="H264" s="12">
        <f t="shared" si="42"/>
        <v>-0.86956521739130443</v>
      </c>
      <c r="I264" s="3">
        <v>-115</v>
      </c>
      <c r="J264" s="12">
        <f t="shared" si="43"/>
        <v>-0.86956521739130443</v>
      </c>
      <c r="K264" s="7">
        <f t="shared" si="46"/>
        <v>0.53488372093023251</v>
      </c>
      <c r="L264" s="7">
        <f t="shared" si="45"/>
        <v>0.53488372093023251</v>
      </c>
      <c r="M264" s="7">
        <f t="shared" si="33"/>
        <v>0.47450617501389791</v>
      </c>
      <c r="N264" s="7">
        <f t="shared" si="35"/>
        <v>0.52549382498610209</v>
      </c>
      <c r="O264" s="10">
        <f t="shared" si="29"/>
        <v>-6.0377545916334596E-2</v>
      </c>
      <c r="P264" s="10">
        <f t="shared" si="27"/>
        <v>-9.3898959441304219E-3</v>
      </c>
      <c r="Q264" s="31">
        <f t="shared" si="44"/>
        <v>0</v>
      </c>
      <c r="R264" s="9">
        <v>1</v>
      </c>
      <c r="S264" s="4">
        <v>0</v>
      </c>
      <c r="V264" s="13" t="str">
        <f t="shared" si="41"/>
        <v/>
      </c>
    </row>
    <row r="265" spans="1:22" x14ac:dyDescent="0.25">
      <c r="A265" s="2">
        <v>44737</v>
      </c>
      <c r="B265" s="3" t="s">
        <v>32</v>
      </c>
      <c r="C265" s="3" t="s">
        <v>197</v>
      </c>
      <c r="D265" s="4">
        <v>5.34</v>
      </c>
      <c r="E265" s="5">
        <v>1</v>
      </c>
      <c r="F265" s="6">
        <v>5.5</v>
      </c>
      <c r="G265" s="3">
        <v>-150</v>
      </c>
      <c r="H265" s="12">
        <f t="shared" si="42"/>
        <v>-0.66666666666666663</v>
      </c>
      <c r="I265" s="3">
        <v>115</v>
      </c>
      <c r="J265" s="12">
        <f t="shared" si="43"/>
        <v>1.1499999999999999</v>
      </c>
      <c r="K265" s="7">
        <f t="shared" si="46"/>
        <v>0.6</v>
      </c>
      <c r="L265" s="7">
        <f t="shared" si="45"/>
        <v>0.46511627906976744</v>
      </c>
      <c r="M265" s="7">
        <f t="shared" si="33"/>
        <v>0.44347661488534151</v>
      </c>
      <c r="N265" s="7">
        <f t="shared" si="35"/>
        <v>0.55652338511465849</v>
      </c>
      <c r="O265" s="10">
        <f t="shared" si="29"/>
        <v>-0.15652338511465846</v>
      </c>
      <c r="P265" s="10">
        <f t="shared" si="27"/>
        <v>9.1407106044891051E-2</v>
      </c>
      <c r="Q265" s="31">
        <f t="shared" si="44"/>
        <v>1</v>
      </c>
      <c r="R265" s="9">
        <v>1</v>
      </c>
      <c r="S265" s="4">
        <v>15</v>
      </c>
      <c r="T265" s="3" t="s">
        <v>73</v>
      </c>
      <c r="U265" s="4">
        <v>-15</v>
      </c>
      <c r="V265" s="13">
        <f t="shared" si="41"/>
        <v>-15</v>
      </c>
    </row>
    <row r="266" spans="1:22" x14ac:dyDescent="0.25">
      <c r="A266" s="2">
        <v>44737</v>
      </c>
      <c r="B266" s="3" t="s">
        <v>16</v>
      </c>
      <c r="C266" s="3" t="s">
        <v>38</v>
      </c>
      <c r="D266" s="4">
        <v>4.96</v>
      </c>
      <c r="E266" s="5">
        <v>1</v>
      </c>
      <c r="F266" s="6">
        <v>4.5</v>
      </c>
      <c r="G266" s="3">
        <v>-160</v>
      </c>
      <c r="H266" s="12">
        <f t="shared" si="42"/>
        <v>-0.625</v>
      </c>
      <c r="I266" s="3">
        <v>120</v>
      </c>
      <c r="J266" s="12">
        <f t="shared" si="43"/>
        <v>1.2</v>
      </c>
      <c r="K266" s="7">
        <f t="shared" si="46"/>
        <v>0.61538461538461542</v>
      </c>
      <c r="L266" s="7">
        <f t="shared" si="45"/>
        <v>0.45454545454545453</v>
      </c>
      <c r="M266" s="7">
        <f t="shared" si="33"/>
        <v>0.55246017281540882</v>
      </c>
      <c r="N266" s="7">
        <f t="shared" si="35"/>
        <v>0.44753982718459118</v>
      </c>
      <c r="O266" s="10">
        <f t="shared" si="29"/>
        <v>-6.2924442569206596E-2</v>
      </c>
      <c r="P266" s="10">
        <f t="shared" si="27"/>
        <v>-7.0056273608633535E-3</v>
      </c>
      <c r="Q266" s="31">
        <f t="shared" si="44"/>
        <v>0</v>
      </c>
      <c r="R266" s="9">
        <v>1</v>
      </c>
      <c r="S266" s="4">
        <v>0</v>
      </c>
      <c r="V266" s="13" t="str">
        <f t="shared" si="41"/>
        <v/>
      </c>
    </row>
    <row r="267" spans="1:22" x14ac:dyDescent="0.25">
      <c r="A267" s="2">
        <v>44737</v>
      </c>
      <c r="B267" s="3" t="s">
        <v>87</v>
      </c>
      <c r="C267" s="3" t="s">
        <v>167</v>
      </c>
      <c r="D267" s="4">
        <v>6.01</v>
      </c>
      <c r="E267" s="5">
        <v>1</v>
      </c>
      <c r="F267" s="6">
        <v>5.5</v>
      </c>
      <c r="G267" s="3">
        <v>-130</v>
      </c>
      <c r="H267" s="12">
        <f t="shared" si="42"/>
        <v>-0.76923076923076916</v>
      </c>
      <c r="I267" s="3">
        <v>100</v>
      </c>
      <c r="J267" s="12">
        <f t="shared" si="43"/>
        <v>1</v>
      </c>
      <c r="K267" s="7">
        <f t="shared" si="46"/>
        <v>0.56521739130434778</v>
      </c>
      <c r="L267" s="7">
        <f t="shared" si="45"/>
        <v>0.5</v>
      </c>
      <c r="M267" s="7">
        <f t="shared" si="33"/>
        <v>0.55592524855262426</v>
      </c>
      <c r="N267" s="7">
        <f t="shared" si="35"/>
        <v>0.44407475144737568</v>
      </c>
      <c r="O267" s="10">
        <f t="shared" si="29"/>
        <v>-9.29214275172352E-3</v>
      </c>
      <c r="P267" s="10">
        <f t="shared" si="27"/>
        <v>-5.5925248552624318E-2</v>
      </c>
      <c r="Q267" s="31">
        <f t="shared" si="44"/>
        <v>0</v>
      </c>
      <c r="R267" s="9">
        <v>1</v>
      </c>
      <c r="S267" s="4">
        <v>0</v>
      </c>
      <c r="V267" s="13" t="str">
        <f t="shared" si="41"/>
        <v/>
      </c>
    </row>
    <row r="268" spans="1:22" x14ac:dyDescent="0.25">
      <c r="A268" s="2">
        <v>44737</v>
      </c>
      <c r="B268" s="3" t="s">
        <v>41</v>
      </c>
      <c r="C268" s="3" t="s">
        <v>42</v>
      </c>
      <c r="D268" s="4">
        <v>6.07</v>
      </c>
      <c r="E268" s="5">
        <v>1</v>
      </c>
      <c r="F268" s="6">
        <v>5.5</v>
      </c>
      <c r="G268" s="3">
        <v>-155</v>
      </c>
      <c r="H268" s="12">
        <f t="shared" si="42"/>
        <v>-0.64516129032258063</v>
      </c>
      <c r="I268" s="3">
        <v>120</v>
      </c>
      <c r="J268" s="12">
        <f t="shared" si="43"/>
        <v>1.2</v>
      </c>
      <c r="K268" s="7">
        <f t="shared" si="46"/>
        <v>0.60784313725490191</v>
      </c>
      <c r="L268" s="7">
        <f t="shared" si="45"/>
        <v>0.45454545454545453</v>
      </c>
      <c r="M268" s="7">
        <f t="shared" si="33"/>
        <v>0.56549738828302876</v>
      </c>
      <c r="N268" s="7">
        <f t="shared" si="35"/>
        <v>0.4345026117169713</v>
      </c>
      <c r="O268" s="10">
        <f t="shared" si="29"/>
        <v>-4.2345748971873154E-2</v>
      </c>
      <c r="P268" s="10">
        <f t="shared" si="27"/>
        <v>-2.0042842828483232E-2</v>
      </c>
      <c r="Q268" s="31">
        <f t="shared" si="44"/>
        <v>0</v>
      </c>
      <c r="R268" s="9">
        <v>1</v>
      </c>
      <c r="S268" s="4">
        <v>0</v>
      </c>
      <c r="V268" s="13" t="str">
        <f t="shared" si="41"/>
        <v/>
      </c>
    </row>
    <row r="269" spans="1:22" x14ac:dyDescent="0.25">
      <c r="A269" s="2">
        <v>44737</v>
      </c>
      <c r="B269" s="3" t="s">
        <v>49</v>
      </c>
      <c r="C269" s="3" t="s">
        <v>50</v>
      </c>
      <c r="D269" s="4">
        <v>4.34</v>
      </c>
      <c r="E269" s="5">
        <v>1</v>
      </c>
      <c r="F269" s="6">
        <v>5.5</v>
      </c>
      <c r="G269" s="3">
        <v>126</v>
      </c>
      <c r="H269" s="12">
        <f t="shared" si="42"/>
        <v>1.26</v>
      </c>
      <c r="I269" s="3">
        <v>-160</v>
      </c>
      <c r="J269" s="12">
        <f t="shared" si="43"/>
        <v>-0.625</v>
      </c>
      <c r="K269" s="7">
        <f t="shared" si="46"/>
        <v>0.44247787610619471</v>
      </c>
      <c r="L269" s="7">
        <f t="shared" si="45"/>
        <v>0.61538461538461542</v>
      </c>
      <c r="M269" s="7">
        <f t="shared" si="33"/>
        <v>0.27000768921509155</v>
      </c>
      <c r="N269" s="7">
        <f t="shared" si="35"/>
        <v>0.72999231078490845</v>
      </c>
      <c r="O269" s="10">
        <f t="shared" si="29"/>
        <v>-0.17247018689110316</v>
      </c>
      <c r="P269" s="10">
        <f t="shared" si="27"/>
        <v>0.11460769540029303</v>
      </c>
      <c r="Q269" s="31">
        <f t="shared" si="44"/>
        <v>1</v>
      </c>
      <c r="R269" s="9">
        <v>2</v>
      </c>
      <c r="S269" s="4">
        <v>24</v>
      </c>
      <c r="T269" s="3" t="s">
        <v>74</v>
      </c>
      <c r="U269" s="4">
        <v>15</v>
      </c>
      <c r="V269" s="13">
        <f t="shared" si="41"/>
        <v>15</v>
      </c>
    </row>
    <row r="270" spans="1:22" x14ac:dyDescent="0.25">
      <c r="A270" s="2">
        <v>44737</v>
      </c>
      <c r="B270" s="3" t="s">
        <v>43</v>
      </c>
      <c r="C270" s="3" t="s">
        <v>93</v>
      </c>
      <c r="D270" s="4">
        <v>6.56</v>
      </c>
      <c r="E270" s="5">
        <v>1</v>
      </c>
      <c r="F270" s="6">
        <v>7.5</v>
      </c>
      <c r="G270" s="3">
        <v>-150</v>
      </c>
      <c r="H270" s="12">
        <f t="shared" si="42"/>
        <v>-0.66666666666666663</v>
      </c>
      <c r="I270" s="3">
        <v>110</v>
      </c>
      <c r="J270" s="12">
        <f t="shared" si="43"/>
        <v>1.1000000000000001</v>
      </c>
      <c r="K270" s="7">
        <f t="shared" si="46"/>
        <v>0.6</v>
      </c>
      <c r="L270" s="7">
        <f t="shared" si="45"/>
        <v>0.47619047619047616</v>
      </c>
      <c r="M270" s="7">
        <f t="shared" si="33"/>
        <v>0.33603567717687222</v>
      </c>
      <c r="N270" s="7">
        <f t="shared" si="35"/>
        <v>0.66396432282312778</v>
      </c>
      <c r="O270" s="10">
        <f t="shared" si="29"/>
        <v>-0.26396432282312776</v>
      </c>
      <c r="P270" s="10">
        <f t="shared" si="27"/>
        <v>0.18777384663265162</v>
      </c>
      <c r="Q270" s="31">
        <f t="shared" si="44"/>
        <v>1</v>
      </c>
      <c r="R270" s="9">
        <v>1</v>
      </c>
      <c r="S270" s="4">
        <v>15</v>
      </c>
      <c r="T270" s="3" t="s">
        <v>73</v>
      </c>
      <c r="U270" s="4">
        <v>-15</v>
      </c>
      <c r="V270" s="13">
        <f t="shared" si="41"/>
        <v>-15</v>
      </c>
    </row>
    <row r="271" spans="1:22" x14ac:dyDescent="0.25">
      <c r="A271" s="2">
        <v>44737</v>
      </c>
      <c r="B271" s="3" t="s">
        <v>61</v>
      </c>
      <c r="C271" s="3" t="s">
        <v>62</v>
      </c>
      <c r="D271" s="4">
        <v>5.33</v>
      </c>
      <c r="E271" s="5">
        <v>1</v>
      </c>
      <c r="F271" s="6">
        <v>5.5</v>
      </c>
      <c r="G271" s="3">
        <v>-104</v>
      </c>
      <c r="H271" s="12">
        <f t="shared" si="42"/>
        <v>-0.96153846153846145</v>
      </c>
      <c r="I271" s="3">
        <v>-122</v>
      </c>
      <c r="J271" s="12">
        <f t="shared" si="43"/>
        <v>-0.81967213114754101</v>
      </c>
      <c r="K271" s="7">
        <f t="shared" si="46"/>
        <v>0.50980392156862742</v>
      </c>
      <c r="L271" s="7">
        <f t="shared" si="45"/>
        <v>0.5495495495495496</v>
      </c>
      <c r="M271" s="7">
        <f t="shared" si="33"/>
        <v>0.44174069570778851</v>
      </c>
      <c r="N271" s="7">
        <f t="shared" si="35"/>
        <v>0.55825930429221149</v>
      </c>
      <c r="O271" s="10">
        <f t="shared" si="29"/>
        <v>-6.8063225860838905E-2</v>
      </c>
      <c r="P271" s="10">
        <f t="shared" si="27"/>
        <v>8.7097547426618904E-3</v>
      </c>
      <c r="Q271" s="31">
        <f t="shared" si="44"/>
        <v>0</v>
      </c>
      <c r="R271" s="9">
        <v>2</v>
      </c>
      <c r="S271" s="4">
        <v>0</v>
      </c>
      <c r="V271" s="13" t="str">
        <f t="shared" si="41"/>
        <v/>
      </c>
    </row>
    <row r="272" spans="1:22" x14ac:dyDescent="0.25">
      <c r="A272" s="2">
        <v>44737</v>
      </c>
      <c r="B272" s="3" t="s">
        <v>69</v>
      </c>
      <c r="C272" s="3" t="s">
        <v>70</v>
      </c>
      <c r="D272" s="4">
        <v>3.69</v>
      </c>
      <c r="E272" s="5">
        <v>1</v>
      </c>
      <c r="F272" s="6">
        <v>2.5</v>
      </c>
      <c r="G272" s="3">
        <v>-155</v>
      </c>
      <c r="H272" s="12">
        <f t="shared" si="42"/>
        <v>-0.64516129032258063</v>
      </c>
      <c r="I272" s="3">
        <v>120</v>
      </c>
      <c r="J272" s="12">
        <f t="shared" si="43"/>
        <v>1.2</v>
      </c>
      <c r="K272" s="7">
        <f t="shared" si="46"/>
        <v>0.60784313725490191</v>
      </c>
      <c r="L272" s="7">
        <f t="shared" si="45"/>
        <v>0.45454545454545453</v>
      </c>
      <c r="M272" s="7">
        <f t="shared" si="33"/>
        <v>0.71287067191780662</v>
      </c>
      <c r="N272" s="7">
        <f t="shared" si="35"/>
        <v>0.28712932808219332</v>
      </c>
      <c r="O272" s="10">
        <f t="shared" si="29"/>
        <v>0.10502753466290471</v>
      </c>
      <c r="P272" s="10">
        <f t="shared" si="27"/>
        <v>-0.16741612646326121</v>
      </c>
      <c r="Q272" s="31">
        <f t="shared" si="44"/>
        <v>2</v>
      </c>
      <c r="R272" s="9">
        <v>1</v>
      </c>
      <c r="S272" s="4">
        <v>15.5</v>
      </c>
      <c r="T272" s="3" t="s">
        <v>74</v>
      </c>
      <c r="U272" s="4">
        <v>10</v>
      </c>
      <c r="V272" s="13">
        <f t="shared" si="41"/>
        <v>10</v>
      </c>
    </row>
    <row r="273" spans="1:22" x14ac:dyDescent="0.25">
      <c r="A273" s="2">
        <v>44737</v>
      </c>
      <c r="B273" s="3" t="s">
        <v>30</v>
      </c>
      <c r="C273" s="3" t="s">
        <v>157</v>
      </c>
      <c r="D273" s="4">
        <v>3.95</v>
      </c>
      <c r="E273" s="5">
        <v>1</v>
      </c>
      <c r="F273" s="6">
        <v>4.5</v>
      </c>
      <c r="G273" s="3">
        <v>130</v>
      </c>
      <c r="H273" s="12">
        <f t="shared" si="42"/>
        <v>1.3</v>
      </c>
      <c r="I273" s="3">
        <v>-166</v>
      </c>
      <c r="J273" s="12">
        <f t="shared" si="43"/>
        <v>-0.60240963855421692</v>
      </c>
      <c r="K273" s="7">
        <f t="shared" si="46"/>
        <v>0.43478260869565216</v>
      </c>
      <c r="L273" s="7">
        <f t="shared" si="45"/>
        <v>0.62406015037593987</v>
      </c>
      <c r="M273" s="7">
        <f t="shared" si="33"/>
        <v>0.36139574792592954</v>
      </c>
      <c r="N273" s="7">
        <f t="shared" si="35"/>
        <v>0.63860425207407046</v>
      </c>
      <c r="O273" s="10">
        <f t="shared" si="29"/>
        <v>-7.3386860769722617E-2</v>
      </c>
      <c r="P273" s="10">
        <f t="shared" si="27"/>
        <v>1.4544101698130585E-2</v>
      </c>
      <c r="Q273" s="31">
        <f t="shared" si="44"/>
        <v>0</v>
      </c>
      <c r="R273" s="9">
        <v>2</v>
      </c>
      <c r="S273" s="4">
        <v>0</v>
      </c>
      <c r="V273" s="13" t="str">
        <f t="shared" si="41"/>
        <v/>
      </c>
    </row>
    <row r="274" spans="1:22" x14ac:dyDescent="0.25">
      <c r="A274" s="2">
        <v>44737</v>
      </c>
      <c r="B274" s="3" t="s">
        <v>19</v>
      </c>
      <c r="C274" s="3" t="s">
        <v>96</v>
      </c>
      <c r="D274" s="4">
        <v>3.72</v>
      </c>
      <c r="E274" s="5">
        <v>1</v>
      </c>
      <c r="F274" s="6">
        <v>3.5</v>
      </c>
      <c r="G274" s="3">
        <v>135</v>
      </c>
      <c r="H274" s="12">
        <f t="shared" si="42"/>
        <v>1.35</v>
      </c>
      <c r="I274" s="3">
        <v>-180</v>
      </c>
      <c r="J274" s="12">
        <f t="shared" si="43"/>
        <v>-0.55555555555555558</v>
      </c>
      <c r="K274" s="7">
        <f t="shared" si="46"/>
        <v>0.42553191489361702</v>
      </c>
      <c r="L274" s="7">
        <f t="shared" si="45"/>
        <v>0.6428571428571429</v>
      </c>
      <c r="M274" s="7">
        <f t="shared" si="33"/>
        <v>0.5100132102562287</v>
      </c>
      <c r="N274" s="7">
        <f t="shared" si="35"/>
        <v>0.4899867897437713</v>
      </c>
      <c r="O274" s="10">
        <f t="shared" si="29"/>
        <v>8.4481295362611675E-2</v>
      </c>
      <c r="P274" s="10">
        <f t="shared" si="27"/>
        <v>-0.1528703531133716</v>
      </c>
      <c r="Q274" s="31">
        <f t="shared" si="44"/>
        <v>2</v>
      </c>
      <c r="R274" s="9">
        <v>1</v>
      </c>
      <c r="S274" s="4">
        <v>10</v>
      </c>
      <c r="T274" s="3" t="s">
        <v>74</v>
      </c>
      <c r="U274" s="4">
        <v>13.5</v>
      </c>
      <c r="V274" s="13">
        <f t="shared" si="41"/>
        <v>13.5</v>
      </c>
    </row>
    <row r="275" spans="1:22" x14ac:dyDescent="0.25">
      <c r="A275" s="2">
        <v>44737</v>
      </c>
      <c r="B275" s="3" t="s">
        <v>21</v>
      </c>
      <c r="C275" s="3" t="s">
        <v>22</v>
      </c>
      <c r="D275" s="4">
        <v>6.71</v>
      </c>
      <c r="E275" s="5">
        <v>1</v>
      </c>
      <c r="F275" s="6">
        <v>6.5</v>
      </c>
      <c r="G275" s="3">
        <v>-152</v>
      </c>
      <c r="H275" s="12">
        <f t="shared" si="42"/>
        <v>-0.65789473684210531</v>
      </c>
      <c r="I275" s="3">
        <v>120</v>
      </c>
      <c r="J275" s="12">
        <f t="shared" si="43"/>
        <v>1.2</v>
      </c>
      <c r="K275" s="7">
        <f t="shared" si="46"/>
        <v>0.60317460317460314</v>
      </c>
      <c r="L275" s="7">
        <f t="shared" si="45"/>
        <v>0.45454545454545453</v>
      </c>
      <c r="M275" s="7">
        <f t="shared" si="33"/>
        <v>0.50624857878990392</v>
      </c>
      <c r="N275" s="7">
        <f t="shared" si="35"/>
        <v>0.49375142121009608</v>
      </c>
      <c r="O275" s="10">
        <f t="shared" si="29"/>
        <v>-9.6926024384699216E-2</v>
      </c>
      <c r="P275" s="10">
        <f t="shared" si="27"/>
        <v>3.9205966664641545E-2</v>
      </c>
      <c r="Q275" s="31">
        <f t="shared" si="44"/>
        <v>0</v>
      </c>
      <c r="R275" s="9">
        <v>2</v>
      </c>
      <c r="S275" s="4">
        <v>0</v>
      </c>
      <c r="V275" s="13" t="str">
        <f t="shared" si="41"/>
        <v/>
      </c>
    </row>
    <row r="276" spans="1:22" x14ac:dyDescent="0.25">
      <c r="A276" s="2">
        <v>44737</v>
      </c>
      <c r="B276" s="3" t="s">
        <v>34</v>
      </c>
      <c r="C276" s="3" t="s">
        <v>35</v>
      </c>
      <c r="D276" s="4">
        <v>5.59</v>
      </c>
      <c r="E276" s="5">
        <v>1</v>
      </c>
      <c r="F276" s="6">
        <v>5.5</v>
      </c>
      <c r="G276" s="3">
        <v>105</v>
      </c>
      <c r="H276" s="12">
        <f t="shared" si="42"/>
        <v>1.05</v>
      </c>
      <c r="I276" s="3">
        <v>-135</v>
      </c>
      <c r="J276" s="12">
        <f t="shared" si="43"/>
        <v>-0.7407407407407407</v>
      </c>
      <c r="K276" s="7">
        <f t="shared" si="46"/>
        <v>0.48780487804878048</v>
      </c>
      <c r="L276" s="7">
        <f t="shared" si="45"/>
        <v>0.57446808510638303</v>
      </c>
      <c r="M276" s="7">
        <f t="shared" si="33"/>
        <v>0.48644104744147154</v>
      </c>
      <c r="N276" s="7">
        <f t="shared" si="35"/>
        <v>0.51355895255852846</v>
      </c>
      <c r="O276" s="10">
        <f t="shared" si="29"/>
        <v>-1.3638306073089357E-3</v>
      </c>
      <c r="P276" s="10">
        <f t="shared" si="27"/>
        <v>-6.0909132547854572E-2</v>
      </c>
      <c r="Q276" s="31">
        <f t="shared" si="44"/>
        <v>0</v>
      </c>
      <c r="R276" s="9">
        <v>1</v>
      </c>
      <c r="S276" s="4">
        <v>0</v>
      </c>
      <c r="V276" s="13" t="str">
        <f t="shared" si="41"/>
        <v/>
      </c>
    </row>
    <row r="277" spans="1:22" x14ac:dyDescent="0.25">
      <c r="A277" s="2">
        <v>44737</v>
      </c>
      <c r="B277" s="3" t="s">
        <v>55</v>
      </c>
      <c r="C277" s="3" t="s">
        <v>198</v>
      </c>
      <c r="D277" s="4">
        <v>4.3099999999999996</v>
      </c>
      <c r="E277" s="5">
        <v>1</v>
      </c>
      <c r="F277" s="6">
        <v>4.5</v>
      </c>
      <c r="G277" s="3">
        <v>-140</v>
      </c>
      <c r="H277" s="12">
        <f t="shared" si="42"/>
        <v>-0.7142857142857143</v>
      </c>
      <c r="I277" s="3">
        <v>105</v>
      </c>
      <c r="J277" s="12">
        <f t="shared" si="43"/>
        <v>1.05</v>
      </c>
      <c r="K277" s="7">
        <f t="shared" si="46"/>
        <v>0.58333333333333337</v>
      </c>
      <c r="L277" s="7">
        <f t="shared" si="45"/>
        <v>0.48780487804878048</v>
      </c>
      <c r="M277" s="7">
        <f t="shared" si="33"/>
        <v>0.4314940533549696</v>
      </c>
      <c r="N277" s="7">
        <f t="shared" si="35"/>
        <v>0.5685059466450304</v>
      </c>
      <c r="O277" s="10">
        <f t="shared" si="29"/>
        <v>-0.15183927997836377</v>
      </c>
      <c r="P277" s="10">
        <f t="shared" si="27"/>
        <v>8.0701068596249925E-2</v>
      </c>
      <c r="Q277" s="31">
        <f t="shared" si="44"/>
        <v>1</v>
      </c>
      <c r="R277" s="9">
        <v>1</v>
      </c>
      <c r="S277" s="4">
        <v>10</v>
      </c>
      <c r="T277" s="3" t="s">
        <v>74</v>
      </c>
      <c r="U277" s="4">
        <v>10.5</v>
      </c>
      <c r="V277" s="13">
        <f t="shared" si="41"/>
        <v>10.5</v>
      </c>
    </row>
    <row r="278" spans="1:22" x14ac:dyDescent="0.25">
      <c r="A278" s="2">
        <v>44737</v>
      </c>
      <c r="B278" s="3" t="s">
        <v>28</v>
      </c>
      <c r="C278" s="3" t="s">
        <v>182</v>
      </c>
      <c r="D278" s="4">
        <v>3.9</v>
      </c>
      <c r="E278" s="5">
        <v>1</v>
      </c>
      <c r="F278" s="6">
        <v>3.5</v>
      </c>
      <c r="G278" s="3">
        <v>-118</v>
      </c>
      <c r="H278" s="12">
        <f t="shared" si="42"/>
        <v>-0.84745762711864414</v>
      </c>
      <c r="I278" s="3">
        <v>-108</v>
      </c>
      <c r="J278" s="12">
        <f t="shared" si="43"/>
        <v>-0.92592592592592582</v>
      </c>
      <c r="K278" s="7">
        <f t="shared" si="46"/>
        <v>0.54128440366972475</v>
      </c>
      <c r="L278" s="7">
        <f t="shared" si="45"/>
        <v>0.51923076923076927</v>
      </c>
      <c r="M278" s="7">
        <f t="shared" si="33"/>
        <v>0.54675323986127111</v>
      </c>
      <c r="N278" s="7">
        <f t="shared" si="35"/>
        <v>0.45324676013872889</v>
      </c>
      <c r="O278" s="10">
        <f t="shared" si="29"/>
        <v>5.4688361915463668E-3</v>
      </c>
      <c r="P278" s="10">
        <f t="shared" si="27"/>
        <v>-6.5984009092040385E-2</v>
      </c>
      <c r="Q278" s="31">
        <f t="shared" si="44"/>
        <v>0</v>
      </c>
      <c r="R278" s="9">
        <v>2</v>
      </c>
      <c r="S278" s="4">
        <v>0</v>
      </c>
      <c r="V278" s="13" t="str">
        <f t="shared" si="41"/>
        <v/>
      </c>
    </row>
    <row r="279" spans="1:22" x14ac:dyDescent="0.25">
      <c r="A279" s="2">
        <v>44737</v>
      </c>
      <c r="B279" s="3" t="s">
        <v>4</v>
      </c>
      <c r="C279" s="3" t="s">
        <v>5</v>
      </c>
      <c r="D279" s="4">
        <v>5.78</v>
      </c>
      <c r="E279" s="5">
        <v>1</v>
      </c>
      <c r="F279" s="6">
        <v>5.5</v>
      </c>
      <c r="G279" s="3">
        <v>-130</v>
      </c>
      <c r="H279" s="12">
        <f t="shared" si="42"/>
        <v>-0.76923076923076916</v>
      </c>
      <c r="I279" s="3">
        <v>100</v>
      </c>
      <c r="J279" s="12">
        <f t="shared" si="43"/>
        <v>1</v>
      </c>
      <c r="K279" s="7">
        <f t="shared" si="46"/>
        <v>0.56521739130434778</v>
      </c>
      <c r="L279" s="7">
        <f t="shared" si="45"/>
        <v>0.5</v>
      </c>
      <c r="M279" s="7">
        <f t="shared" si="33"/>
        <v>0.51836884665930394</v>
      </c>
      <c r="N279" s="7">
        <f t="shared" si="35"/>
        <v>0.48163115334069606</v>
      </c>
      <c r="O279" s="10">
        <f t="shared" si="29"/>
        <v>-4.6848544645043844E-2</v>
      </c>
      <c r="P279" s="10">
        <f t="shared" si="27"/>
        <v>-1.8368846659303939E-2</v>
      </c>
      <c r="Q279" s="31">
        <f t="shared" si="44"/>
        <v>0</v>
      </c>
      <c r="R279" s="9">
        <v>1</v>
      </c>
      <c r="S279" s="4">
        <v>0</v>
      </c>
      <c r="V279" s="13" t="str">
        <f t="shared" si="41"/>
        <v/>
      </c>
    </row>
    <row r="280" spans="1:22" x14ac:dyDescent="0.25">
      <c r="A280" s="2">
        <v>44737</v>
      </c>
      <c r="B280" s="3" t="s">
        <v>67</v>
      </c>
      <c r="C280" s="3" t="s">
        <v>68</v>
      </c>
      <c r="D280" s="4">
        <v>6.29</v>
      </c>
      <c r="E280" s="5">
        <v>1</v>
      </c>
      <c r="F280" s="6">
        <v>6.5</v>
      </c>
      <c r="G280" s="3">
        <v>106</v>
      </c>
      <c r="H280" s="12">
        <f t="shared" si="42"/>
        <v>1.06</v>
      </c>
      <c r="I280" s="3">
        <v>-134</v>
      </c>
      <c r="J280" s="12">
        <f t="shared" si="43"/>
        <v>-0.74626865671641784</v>
      </c>
      <c r="K280" s="7">
        <f t="shared" si="46"/>
        <v>0.4854368932038835</v>
      </c>
      <c r="L280" s="7">
        <f t="shared" si="45"/>
        <v>0.57264957264957261</v>
      </c>
      <c r="M280" s="7">
        <f t="shared" si="33"/>
        <v>0.44017188332917234</v>
      </c>
      <c r="N280" s="7">
        <f t="shared" si="35"/>
        <v>0.55982811667082766</v>
      </c>
      <c r="O280" s="10">
        <f t="shared" si="29"/>
        <v>-4.526500987471116E-2</v>
      </c>
      <c r="P280" s="10">
        <f t="shared" si="27"/>
        <v>-1.2821455978744956E-2</v>
      </c>
      <c r="Q280" s="31">
        <f t="shared" si="44"/>
        <v>0</v>
      </c>
      <c r="R280" s="9">
        <v>2</v>
      </c>
      <c r="S280" s="4">
        <v>0</v>
      </c>
      <c r="V280" s="13" t="str">
        <f t="shared" si="41"/>
        <v/>
      </c>
    </row>
    <row r="281" spans="1:22" x14ac:dyDescent="0.25">
      <c r="A281" s="2">
        <v>44737</v>
      </c>
      <c r="B281" s="3" t="s">
        <v>71</v>
      </c>
      <c r="C281" s="3" t="s">
        <v>175</v>
      </c>
      <c r="D281" s="4">
        <v>5.56</v>
      </c>
      <c r="E281" s="5">
        <v>1</v>
      </c>
      <c r="F281" s="6">
        <v>5.5</v>
      </c>
      <c r="G281" s="3">
        <v>-140</v>
      </c>
      <c r="H281" s="12">
        <f t="shared" si="42"/>
        <v>-0.7142857142857143</v>
      </c>
      <c r="I281" s="3">
        <v>110</v>
      </c>
      <c r="J281" s="12">
        <f t="shared" si="43"/>
        <v>1.1000000000000001</v>
      </c>
      <c r="K281" s="7">
        <f t="shared" si="46"/>
        <v>0.58333333333333337</v>
      </c>
      <c r="L281" s="7">
        <f t="shared" si="45"/>
        <v>0.47619047619047616</v>
      </c>
      <c r="M281" s="7">
        <f t="shared" si="33"/>
        <v>0.48133634791191404</v>
      </c>
      <c r="N281" s="7">
        <f t="shared" si="35"/>
        <v>0.51866365208808596</v>
      </c>
      <c r="O281" s="10">
        <f t="shared" si="29"/>
        <v>-0.10199698542141933</v>
      </c>
      <c r="P281" s="10">
        <f t="shared" si="27"/>
        <v>4.2473175897609794E-2</v>
      </c>
      <c r="Q281" s="31">
        <f t="shared" si="44"/>
        <v>0</v>
      </c>
      <c r="R281" s="9">
        <v>2</v>
      </c>
      <c r="S281" s="4">
        <v>0</v>
      </c>
      <c r="V281" s="13" t="str">
        <f t="shared" si="41"/>
        <v/>
      </c>
    </row>
    <row r="282" spans="1:22" x14ac:dyDescent="0.25">
      <c r="A282" s="2">
        <v>44737</v>
      </c>
      <c r="B282" s="3" t="s">
        <v>39</v>
      </c>
      <c r="C282" s="3" t="s">
        <v>40</v>
      </c>
      <c r="D282" s="4">
        <v>4.71</v>
      </c>
      <c r="E282" s="5">
        <v>1</v>
      </c>
      <c r="F282" s="6">
        <v>4.5</v>
      </c>
      <c r="G282" s="3">
        <v>102</v>
      </c>
      <c r="H282" s="12">
        <f t="shared" si="42"/>
        <v>1.02</v>
      </c>
      <c r="I282" s="3">
        <v>-130</v>
      </c>
      <c r="J282" s="12">
        <f t="shared" si="43"/>
        <v>-0.76923076923076916</v>
      </c>
      <c r="K282" s="7">
        <f t="shared" si="46"/>
        <v>0.49504950495049505</v>
      </c>
      <c r="L282" s="7">
        <f t="shared" si="45"/>
        <v>0.56521739130434778</v>
      </c>
      <c r="M282" s="7">
        <f t="shared" si="33"/>
        <v>0.50723908404647167</v>
      </c>
      <c r="N282" s="7">
        <f t="shared" si="35"/>
        <v>0.49276091595352833</v>
      </c>
      <c r="O282" s="10">
        <f t="shared" si="29"/>
        <v>1.2189579095976621E-2</v>
      </c>
      <c r="P282" s="10">
        <f t="shared" si="27"/>
        <v>-7.2456475350819449E-2</v>
      </c>
      <c r="Q282" s="31">
        <f t="shared" si="44"/>
        <v>0</v>
      </c>
      <c r="R282" s="9">
        <v>2</v>
      </c>
      <c r="S282" s="4">
        <v>0</v>
      </c>
      <c r="V282" s="13" t="str">
        <f t="shared" si="41"/>
        <v/>
      </c>
    </row>
    <row r="283" spans="1:22" x14ac:dyDescent="0.25">
      <c r="A283" s="2">
        <v>44737</v>
      </c>
      <c r="B283" s="3" t="s">
        <v>36</v>
      </c>
      <c r="C283" s="3" t="s">
        <v>178</v>
      </c>
      <c r="D283" s="4">
        <v>6.78</v>
      </c>
      <c r="E283" s="5">
        <v>1</v>
      </c>
      <c r="F283" s="6">
        <v>6.5</v>
      </c>
      <c r="G283" s="3">
        <v>108</v>
      </c>
      <c r="H283" s="12">
        <f t="shared" si="42"/>
        <v>1.08</v>
      </c>
      <c r="I283" s="3">
        <v>-138</v>
      </c>
      <c r="J283" s="12">
        <f t="shared" si="43"/>
        <v>-0.7246376811594204</v>
      </c>
      <c r="K283" s="7">
        <f t="shared" si="46"/>
        <v>0.48076923076923078</v>
      </c>
      <c r="L283" s="7">
        <f t="shared" si="45"/>
        <v>0.57983193277310929</v>
      </c>
      <c r="M283" s="7">
        <f t="shared" si="33"/>
        <v>0.51702142289101893</v>
      </c>
      <c r="N283" s="7">
        <f t="shared" si="35"/>
        <v>0.48297857710898107</v>
      </c>
      <c r="O283" s="10">
        <f t="shared" si="29"/>
        <v>3.6252192121788152E-2</v>
      </c>
      <c r="P283" s="10">
        <f t="shared" si="27"/>
        <v>-9.6853355664128227E-2</v>
      </c>
      <c r="Q283" s="31">
        <f t="shared" si="44"/>
        <v>0</v>
      </c>
      <c r="R283" s="9">
        <v>2</v>
      </c>
      <c r="S283" s="4">
        <v>0</v>
      </c>
      <c r="V283" s="13" t="str">
        <f t="shared" si="41"/>
        <v/>
      </c>
    </row>
    <row r="284" spans="1:22" x14ac:dyDescent="0.25">
      <c r="A284" s="2">
        <v>44737</v>
      </c>
      <c r="B284" s="3" t="s">
        <v>78</v>
      </c>
      <c r="C284" s="3" t="s">
        <v>79</v>
      </c>
      <c r="D284" s="4">
        <v>4.8499999999999996</v>
      </c>
      <c r="E284" s="5">
        <v>1</v>
      </c>
      <c r="F284" s="6">
        <v>3.5</v>
      </c>
      <c r="G284" s="3">
        <v>-165</v>
      </c>
      <c r="H284" s="12">
        <f t="shared" si="42"/>
        <v>-0.60606060606060608</v>
      </c>
      <c r="I284" s="3">
        <v>125</v>
      </c>
      <c r="J284" s="12">
        <f t="shared" si="43"/>
        <v>1.25</v>
      </c>
      <c r="K284" s="7">
        <f t="shared" si="46"/>
        <v>0.62264150943396224</v>
      </c>
      <c r="L284" s="7">
        <f t="shared" si="45"/>
        <v>0.44444444444444442</v>
      </c>
      <c r="M284" s="7">
        <f t="shared" si="33"/>
        <v>0.71328355207401994</v>
      </c>
      <c r="N284" s="7">
        <f t="shared" si="35"/>
        <v>0.28671644792598011</v>
      </c>
      <c r="O284" s="10">
        <f t="shared" si="29"/>
        <v>9.0642042640057707E-2</v>
      </c>
      <c r="P284" s="10">
        <f t="shared" si="27"/>
        <v>-0.15772799651846431</v>
      </c>
      <c r="Q284" s="31">
        <f t="shared" si="44"/>
        <v>2</v>
      </c>
      <c r="R284" s="9">
        <v>1</v>
      </c>
      <c r="S284" s="4">
        <v>24.75</v>
      </c>
      <c r="T284" s="3" t="s">
        <v>74</v>
      </c>
      <c r="U284" s="4">
        <v>15</v>
      </c>
      <c r="V284" s="13">
        <f t="shared" si="41"/>
        <v>15</v>
      </c>
    </row>
    <row r="285" spans="1:22" x14ac:dyDescent="0.25">
      <c r="A285" s="2">
        <v>44737</v>
      </c>
      <c r="B285" s="3" t="s">
        <v>59</v>
      </c>
      <c r="C285" s="3" t="s">
        <v>60</v>
      </c>
      <c r="D285" s="4">
        <v>4.71</v>
      </c>
      <c r="E285" s="5">
        <v>1</v>
      </c>
      <c r="F285" s="6">
        <v>4.5</v>
      </c>
      <c r="G285" s="3">
        <v>-105</v>
      </c>
      <c r="H285" s="12">
        <f t="shared" si="42"/>
        <v>-0.95238095238095233</v>
      </c>
      <c r="I285" s="3">
        <v>-125</v>
      </c>
      <c r="J285" s="12">
        <f t="shared" si="43"/>
        <v>-0.8</v>
      </c>
      <c r="K285" s="7">
        <f t="shared" si="46"/>
        <v>0.51219512195121952</v>
      </c>
      <c r="L285" s="7">
        <f t="shared" si="45"/>
        <v>0.55555555555555558</v>
      </c>
      <c r="M285" s="7">
        <f t="shared" si="33"/>
        <v>0.50723908404647167</v>
      </c>
      <c r="N285" s="7">
        <f t="shared" si="35"/>
        <v>0.49276091595352833</v>
      </c>
      <c r="O285" s="10">
        <f t="shared" si="29"/>
        <v>-4.9560379047478564E-3</v>
      </c>
      <c r="P285" s="10">
        <f t="shared" si="27"/>
        <v>-6.2794639602027247E-2</v>
      </c>
      <c r="Q285" s="31">
        <f t="shared" si="44"/>
        <v>0</v>
      </c>
      <c r="R285" s="9">
        <v>1</v>
      </c>
      <c r="S285" s="4">
        <v>0</v>
      </c>
      <c r="V285" s="13" t="str">
        <f t="shared" si="41"/>
        <v/>
      </c>
    </row>
    <row r="286" spans="1:22" x14ac:dyDescent="0.25">
      <c r="A286" s="2">
        <v>44739</v>
      </c>
      <c r="B286" s="3" t="s">
        <v>23</v>
      </c>
      <c r="C286" s="3" t="s">
        <v>134</v>
      </c>
      <c r="D286" s="4">
        <v>4.93</v>
      </c>
      <c r="E286" s="5">
        <v>1</v>
      </c>
      <c r="F286" s="6">
        <v>5.5</v>
      </c>
      <c r="G286" s="3">
        <v>110</v>
      </c>
      <c r="H286" s="12">
        <f t="shared" si="42"/>
        <v>1.1000000000000001</v>
      </c>
      <c r="I286" s="3">
        <v>-145</v>
      </c>
      <c r="J286" s="12">
        <f t="shared" si="43"/>
        <v>-0.68965517241379315</v>
      </c>
      <c r="K286" s="7">
        <f t="shared" si="46"/>
        <v>0.47619047619047616</v>
      </c>
      <c r="L286" s="7">
        <f t="shared" si="45"/>
        <v>0.59183673469387754</v>
      </c>
      <c r="M286" s="7">
        <f t="shared" si="33"/>
        <v>0.37175864932290814</v>
      </c>
      <c r="N286" s="7">
        <f t="shared" si="35"/>
        <v>0.62824135067709186</v>
      </c>
      <c r="O286" s="10">
        <f t="shared" si="29"/>
        <v>-0.10443182686756802</v>
      </c>
      <c r="P286" s="10">
        <f t="shared" si="27"/>
        <v>3.6404615983214317E-2</v>
      </c>
      <c r="Q286" s="31">
        <f t="shared" si="44"/>
        <v>0</v>
      </c>
      <c r="R286" s="9">
        <v>1</v>
      </c>
      <c r="S286" s="4">
        <v>0</v>
      </c>
      <c r="V286" s="13" t="str">
        <f t="shared" si="41"/>
        <v/>
      </c>
    </row>
    <row r="287" spans="1:22" x14ac:dyDescent="0.25">
      <c r="A287" s="2">
        <v>44739</v>
      </c>
      <c r="B287" s="3" t="s">
        <v>69</v>
      </c>
      <c r="C287" s="3" t="s">
        <v>111</v>
      </c>
      <c r="D287" s="4">
        <v>3.53</v>
      </c>
      <c r="E287" s="5">
        <v>1</v>
      </c>
      <c r="F287" s="6">
        <v>3.5</v>
      </c>
      <c r="G287" s="3">
        <v>-146</v>
      </c>
      <c r="H287" s="12">
        <f t="shared" si="42"/>
        <v>-0.68493150684931503</v>
      </c>
      <c r="I287" s="3">
        <v>114</v>
      </c>
      <c r="J287" s="12">
        <f t="shared" si="43"/>
        <v>1.1399999999999999</v>
      </c>
      <c r="K287" s="7">
        <f t="shared" si="46"/>
        <v>0.5934959349593496</v>
      </c>
      <c r="L287" s="7">
        <f t="shared" si="45"/>
        <v>0.46728971962616822</v>
      </c>
      <c r="M287" s="7">
        <f t="shared" si="33"/>
        <v>0.4698268080200918</v>
      </c>
      <c r="N287" s="7">
        <f t="shared" si="35"/>
        <v>0.5301731919799082</v>
      </c>
      <c r="O287" s="10">
        <f t="shared" si="29"/>
        <v>-0.1236691269392578</v>
      </c>
      <c r="P287" s="10">
        <f t="shared" si="27"/>
        <v>6.2883472353739978E-2</v>
      </c>
      <c r="Q287" s="31">
        <f t="shared" si="44"/>
        <v>1</v>
      </c>
      <c r="R287" s="9">
        <v>2</v>
      </c>
      <c r="S287" s="4">
        <v>10</v>
      </c>
      <c r="T287" s="3" t="s">
        <v>73</v>
      </c>
      <c r="U287" s="4">
        <v>-10</v>
      </c>
      <c r="V287" s="13">
        <f t="shared" si="41"/>
        <v>-10</v>
      </c>
    </row>
    <row r="288" spans="1:22" x14ac:dyDescent="0.25">
      <c r="A288" s="2">
        <v>44739</v>
      </c>
      <c r="B288" s="3" t="s">
        <v>61</v>
      </c>
      <c r="C288" s="3" t="s">
        <v>114</v>
      </c>
      <c r="D288" s="4">
        <v>5.48</v>
      </c>
      <c r="E288" s="5">
        <v>1</v>
      </c>
      <c r="F288" s="6">
        <v>6.5</v>
      </c>
      <c r="G288" s="3">
        <v>124</v>
      </c>
      <c r="H288" s="12">
        <f t="shared" si="42"/>
        <v>1.24</v>
      </c>
      <c r="I288" s="3">
        <v>-158</v>
      </c>
      <c r="J288" s="12">
        <f t="shared" si="43"/>
        <v>-0.63291139240506322</v>
      </c>
      <c r="K288" s="7">
        <f t="shared" si="46"/>
        <v>0.44642857142857145</v>
      </c>
      <c r="L288" s="7">
        <f t="shared" si="45"/>
        <v>0.61240310077519378</v>
      </c>
      <c r="M288" s="7">
        <f t="shared" si="33"/>
        <v>0.31082457036027078</v>
      </c>
      <c r="N288" s="7">
        <f t="shared" si="35"/>
        <v>0.68917542963972922</v>
      </c>
      <c r="O288" s="10">
        <f t="shared" si="29"/>
        <v>-0.13560400106830067</v>
      </c>
      <c r="P288" s="10">
        <f t="shared" si="27"/>
        <v>7.6772328864535444E-2</v>
      </c>
      <c r="Q288" s="31">
        <f t="shared" si="44"/>
        <v>1</v>
      </c>
      <c r="R288" s="9">
        <v>2</v>
      </c>
      <c r="S288" s="4">
        <v>15.8</v>
      </c>
      <c r="T288" s="3" t="s">
        <v>73</v>
      </c>
      <c r="U288" s="4">
        <v>-15.8</v>
      </c>
      <c r="V288" s="13">
        <f t="shared" si="41"/>
        <v>-15.8</v>
      </c>
    </row>
    <row r="289" spans="1:22" x14ac:dyDescent="0.25">
      <c r="A289" s="2">
        <v>44739</v>
      </c>
      <c r="B289" s="3" t="s">
        <v>28</v>
      </c>
      <c r="C289" s="3" t="s">
        <v>84</v>
      </c>
      <c r="D289" s="4">
        <v>4.25</v>
      </c>
      <c r="E289" s="5">
        <v>1</v>
      </c>
      <c r="F289" s="6">
        <v>4.5</v>
      </c>
      <c r="G289" s="3">
        <v>-130</v>
      </c>
      <c r="H289" s="12">
        <f t="shared" si="42"/>
        <v>-0.76923076923076916</v>
      </c>
      <c r="I289" s="3">
        <v>100</v>
      </c>
      <c r="J289" s="12">
        <f t="shared" si="43"/>
        <v>1</v>
      </c>
      <c r="K289" s="7">
        <f t="shared" si="46"/>
        <v>0.56521739130434778</v>
      </c>
      <c r="L289" s="7">
        <f t="shared" si="45"/>
        <v>0.5</v>
      </c>
      <c r="M289" s="7">
        <f t="shared" si="33"/>
        <v>0.41988168627223788</v>
      </c>
      <c r="N289" s="7">
        <f t="shared" si="35"/>
        <v>0.58011831372776212</v>
      </c>
      <c r="O289" s="10">
        <f t="shared" si="29"/>
        <v>-0.14533570503210991</v>
      </c>
      <c r="P289" s="10">
        <f t="shared" si="27"/>
        <v>8.0118313727762125E-2</v>
      </c>
      <c r="Q289" s="31">
        <f t="shared" si="44"/>
        <v>1</v>
      </c>
      <c r="R289" s="9">
        <v>1</v>
      </c>
      <c r="S289" s="4">
        <v>15</v>
      </c>
      <c r="T289" s="3" t="s">
        <v>74</v>
      </c>
      <c r="U289" s="4">
        <v>15</v>
      </c>
      <c r="V289" s="13">
        <f t="shared" si="41"/>
        <v>15</v>
      </c>
    </row>
    <row r="290" spans="1:22" x14ac:dyDescent="0.25">
      <c r="A290" s="2">
        <v>44739</v>
      </c>
      <c r="B290" s="3" t="s">
        <v>21</v>
      </c>
      <c r="C290" s="3" t="s">
        <v>115</v>
      </c>
      <c r="D290" s="4">
        <v>4.8</v>
      </c>
      <c r="E290" s="5">
        <v>1</v>
      </c>
      <c r="F290" s="6">
        <v>5.5</v>
      </c>
      <c r="G290" s="3">
        <v>-115</v>
      </c>
      <c r="H290" s="12">
        <f t="shared" si="42"/>
        <v>-0.86956521739130443</v>
      </c>
      <c r="I290" s="3">
        <v>-115</v>
      </c>
      <c r="J290" s="12">
        <f t="shared" si="43"/>
        <v>-0.86956521739130443</v>
      </c>
      <c r="K290" s="7">
        <f t="shared" si="46"/>
        <v>0.53488372093023251</v>
      </c>
      <c r="L290" s="7">
        <f t="shared" si="45"/>
        <v>0.53488372093023251</v>
      </c>
      <c r="M290" s="7">
        <f t="shared" si="33"/>
        <v>0.34899356273050841</v>
      </c>
      <c r="N290" s="7">
        <f t="shared" si="35"/>
        <v>0.65100643726949159</v>
      </c>
      <c r="O290" s="10">
        <f t="shared" si="29"/>
        <v>-0.1858901581997241</v>
      </c>
      <c r="P290" s="10">
        <f t="shared" si="27"/>
        <v>0.11612271633925908</v>
      </c>
      <c r="Q290" s="31">
        <f t="shared" si="44"/>
        <v>1</v>
      </c>
      <c r="R290" s="9">
        <v>1</v>
      </c>
      <c r="S290" s="4">
        <v>17.25</v>
      </c>
      <c r="T290" s="3" t="s">
        <v>73</v>
      </c>
      <c r="U290" s="4">
        <v>-17.25</v>
      </c>
      <c r="V290" s="13">
        <f t="shared" si="41"/>
        <v>-17.25</v>
      </c>
    </row>
    <row r="291" spans="1:22" x14ac:dyDescent="0.25">
      <c r="A291" s="2">
        <v>44739</v>
      </c>
      <c r="B291" s="3" t="s">
        <v>16</v>
      </c>
      <c r="C291" s="3" t="s">
        <v>136</v>
      </c>
      <c r="D291" s="4">
        <v>4.96</v>
      </c>
      <c r="E291" s="5">
        <v>1</v>
      </c>
      <c r="F291" s="6">
        <v>4.5</v>
      </c>
      <c r="G291" s="3">
        <v>-145</v>
      </c>
      <c r="H291" s="12">
        <f t="shared" si="42"/>
        <v>-0.68965517241379315</v>
      </c>
      <c r="I291" s="3">
        <v>110</v>
      </c>
      <c r="J291" s="12">
        <f t="shared" si="43"/>
        <v>1.1000000000000001</v>
      </c>
      <c r="K291" s="7">
        <f t="shared" si="46"/>
        <v>0.59183673469387754</v>
      </c>
      <c r="L291" s="7">
        <f t="shared" si="45"/>
        <v>0.47619047619047616</v>
      </c>
      <c r="M291" s="7">
        <f t="shared" si="33"/>
        <v>0.55246017281540882</v>
      </c>
      <c r="N291" s="7">
        <f t="shared" si="35"/>
        <v>0.44753982718459118</v>
      </c>
      <c r="O291" s="10">
        <f t="shared" si="29"/>
        <v>-3.9376561878468719E-2</v>
      </c>
      <c r="P291" s="10">
        <f t="shared" si="27"/>
        <v>-2.8650649005884987E-2</v>
      </c>
      <c r="Q291" s="31">
        <f t="shared" si="44"/>
        <v>0</v>
      </c>
      <c r="R291" s="9">
        <v>1</v>
      </c>
      <c r="S291" s="4">
        <v>0</v>
      </c>
      <c r="V291" s="13" t="str">
        <f t="shared" si="41"/>
        <v/>
      </c>
    </row>
    <row r="292" spans="1:22" x14ac:dyDescent="0.25">
      <c r="A292" s="2">
        <v>44739</v>
      </c>
      <c r="B292" s="3" t="s">
        <v>49</v>
      </c>
      <c r="C292" s="3" t="s">
        <v>189</v>
      </c>
      <c r="D292" s="4">
        <v>4.99</v>
      </c>
      <c r="E292" s="5">
        <v>1</v>
      </c>
      <c r="F292" s="6">
        <v>5.5</v>
      </c>
      <c r="G292" s="3">
        <v>112</v>
      </c>
      <c r="H292" s="12">
        <f t="shared" si="42"/>
        <v>1.1200000000000001</v>
      </c>
      <c r="I292" s="3">
        <v>-144</v>
      </c>
      <c r="J292" s="12">
        <f t="shared" si="43"/>
        <v>-0.69444444444444442</v>
      </c>
      <c r="K292" s="7">
        <f t="shared" si="46"/>
        <v>0.47169811320754718</v>
      </c>
      <c r="L292" s="7">
        <f t="shared" si="45"/>
        <v>0.5901639344262295</v>
      </c>
      <c r="M292" s="7">
        <f t="shared" si="33"/>
        <v>0.38228467732400917</v>
      </c>
      <c r="N292" s="7">
        <f t="shared" si="35"/>
        <v>0.61771532267599083</v>
      </c>
      <c r="O292" s="10">
        <f t="shared" si="29"/>
        <v>-8.9413435883538006E-2</v>
      </c>
      <c r="P292" s="10">
        <f t="shared" si="27"/>
        <v>2.7551388249761333E-2</v>
      </c>
      <c r="Q292" s="31">
        <f t="shared" si="44"/>
        <v>0</v>
      </c>
      <c r="R292" s="9">
        <v>2</v>
      </c>
      <c r="S292" s="4">
        <v>0</v>
      </c>
      <c r="V292" s="13" t="str">
        <f t="shared" si="41"/>
        <v/>
      </c>
    </row>
    <row r="293" spans="1:22" x14ac:dyDescent="0.25">
      <c r="A293" s="2">
        <v>44739</v>
      </c>
      <c r="B293" s="3" t="s">
        <v>30</v>
      </c>
      <c r="C293" s="3" t="s">
        <v>31</v>
      </c>
      <c r="D293" s="4">
        <v>4.07</v>
      </c>
      <c r="E293" s="5">
        <v>1</v>
      </c>
      <c r="F293" s="6">
        <v>4.5</v>
      </c>
      <c r="G293" s="3">
        <v>106</v>
      </c>
      <c r="H293" s="12">
        <f t="shared" si="42"/>
        <v>1.06</v>
      </c>
      <c r="I293" s="3">
        <v>-136</v>
      </c>
      <c r="J293" s="12">
        <f t="shared" si="43"/>
        <v>-0.73529411764705876</v>
      </c>
      <c r="K293" s="7">
        <f t="shared" si="46"/>
        <v>0.4854368932038835</v>
      </c>
      <c r="L293" s="7">
        <f t="shared" si="45"/>
        <v>0.57627118644067798</v>
      </c>
      <c r="M293" s="7">
        <f t="shared" si="33"/>
        <v>0.38483597442027295</v>
      </c>
      <c r="N293" s="7">
        <f t="shared" si="35"/>
        <v>0.61516402557972705</v>
      </c>
      <c r="O293" s="10">
        <f t="shared" si="29"/>
        <v>-0.10060091878361055</v>
      </c>
      <c r="P293" s="10">
        <f t="shared" si="27"/>
        <v>3.8892839139049062E-2</v>
      </c>
      <c r="Q293" s="31">
        <f t="shared" si="44"/>
        <v>0</v>
      </c>
      <c r="R293" s="9">
        <v>2</v>
      </c>
      <c r="S293" s="4">
        <v>0</v>
      </c>
      <c r="V293" s="13" t="str">
        <f t="shared" si="41"/>
        <v/>
      </c>
    </row>
    <row r="294" spans="1:22" x14ac:dyDescent="0.25">
      <c r="A294" s="2">
        <v>44739</v>
      </c>
      <c r="B294" s="3" t="s">
        <v>63</v>
      </c>
      <c r="C294" s="3" t="s">
        <v>122</v>
      </c>
      <c r="D294" s="4">
        <v>3.76</v>
      </c>
      <c r="E294" s="5">
        <v>1</v>
      </c>
      <c r="F294" s="6">
        <v>4.5</v>
      </c>
      <c r="G294" s="3">
        <v>110</v>
      </c>
      <c r="H294" s="12">
        <f t="shared" si="42"/>
        <v>1.1000000000000001</v>
      </c>
      <c r="I294" s="3">
        <v>-145</v>
      </c>
      <c r="J294" s="12">
        <f t="shared" si="43"/>
        <v>-0.68965517241379315</v>
      </c>
      <c r="K294" s="7">
        <f t="shared" si="46"/>
        <v>0.47619047619047616</v>
      </c>
      <c r="L294" s="7">
        <f t="shared" si="45"/>
        <v>0.59183673469387754</v>
      </c>
      <c r="M294" s="7">
        <f t="shared" si="33"/>
        <v>0.32439080333977244</v>
      </c>
      <c r="N294" s="7">
        <f t="shared" si="35"/>
        <v>0.67560919666022756</v>
      </c>
      <c r="O294" s="10">
        <f t="shared" si="29"/>
        <v>-0.15179967285070373</v>
      </c>
      <c r="P294" s="10">
        <f t="shared" si="27"/>
        <v>8.377246196635002E-2</v>
      </c>
      <c r="Q294" s="31">
        <f t="shared" si="44"/>
        <v>1</v>
      </c>
      <c r="R294" s="9">
        <v>1</v>
      </c>
      <c r="S294" s="4">
        <v>21.75</v>
      </c>
      <c r="T294" s="3" t="s">
        <v>73</v>
      </c>
      <c r="U294" s="4">
        <v>-21.75</v>
      </c>
      <c r="V294" s="13">
        <f t="shared" si="41"/>
        <v>-21.75</v>
      </c>
    </row>
    <row r="295" spans="1:22" x14ac:dyDescent="0.25">
      <c r="A295" s="2">
        <v>44739</v>
      </c>
      <c r="B295" s="3" t="s">
        <v>53</v>
      </c>
      <c r="C295" s="3" t="s">
        <v>116</v>
      </c>
      <c r="D295" s="4">
        <v>3.8</v>
      </c>
      <c r="E295" s="5">
        <v>1</v>
      </c>
      <c r="F295" s="6">
        <v>3.5</v>
      </c>
      <c r="G295" s="3">
        <v>-145</v>
      </c>
      <c r="H295" s="12">
        <f t="shared" si="42"/>
        <v>-0.68965517241379315</v>
      </c>
      <c r="I295" s="3">
        <v>110</v>
      </c>
      <c r="J295" s="12">
        <f t="shared" si="43"/>
        <v>1.1000000000000001</v>
      </c>
      <c r="K295" s="7">
        <f t="shared" si="46"/>
        <v>0.59183673469387754</v>
      </c>
      <c r="L295" s="7">
        <f t="shared" si="45"/>
        <v>0.47619047619047616</v>
      </c>
      <c r="M295" s="7">
        <f t="shared" si="33"/>
        <v>0.52651515674030347</v>
      </c>
      <c r="N295" s="7">
        <f t="shared" si="35"/>
        <v>0.47348484325969653</v>
      </c>
      <c r="O295" s="10">
        <f t="shared" si="29"/>
        <v>-6.5321577953574073E-2</v>
      </c>
      <c r="P295" s="10">
        <f t="shared" si="27"/>
        <v>-2.7056329307796334E-3</v>
      </c>
      <c r="Q295" s="31">
        <f t="shared" si="44"/>
        <v>0</v>
      </c>
      <c r="R295" s="9">
        <v>1</v>
      </c>
      <c r="S295" s="4">
        <v>0</v>
      </c>
      <c r="V295" s="13" t="str">
        <f t="shared" si="41"/>
        <v/>
      </c>
    </row>
    <row r="296" spans="1:22" x14ac:dyDescent="0.25">
      <c r="A296" s="2">
        <v>44739</v>
      </c>
      <c r="B296" s="3" t="s">
        <v>45</v>
      </c>
      <c r="C296" s="3" t="s">
        <v>107</v>
      </c>
      <c r="D296" s="4">
        <v>3.78</v>
      </c>
      <c r="E296" s="5">
        <v>1</v>
      </c>
      <c r="F296" s="6">
        <v>3.5</v>
      </c>
      <c r="G296" s="3">
        <v>-145</v>
      </c>
      <c r="H296" s="12">
        <f t="shared" si="42"/>
        <v>-0.68965517241379315</v>
      </c>
      <c r="I296" s="3">
        <v>110</v>
      </c>
      <c r="J296" s="12">
        <f t="shared" si="43"/>
        <v>1.1000000000000001</v>
      </c>
      <c r="K296" s="7">
        <f t="shared" si="46"/>
        <v>0.59183673469387754</v>
      </c>
      <c r="L296" s="7">
        <f t="shared" si="45"/>
        <v>0.47619047619047616</v>
      </c>
      <c r="M296" s="7">
        <f t="shared" si="33"/>
        <v>0.52241482408917828</v>
      </c>
      <c r="N296" s="7">
        <f t="shared" si="35"/>
        <v>0.47758517591082172</v>
      </c>
      <c r="O296" s="10">
        <f t="shared" si="29"/>
        <v>-6.9421910604699266E-2</v>
      </c>
      <c r="P296" s="10">
        <f t="shared" si="27"/>
        <v>1.3946997203455602E-3</v>
      </c>
      <c r="Q296" s="31">
        <f t="shared" si="44"/>
        <v>0</v>
      </c>
      <c r="R296" s="9">
        <v>1</v>
      </c>
      <c r="S296" s="4">
        <v>0</v>
      </c>
      <c r="V296" s="13" t="str">
        <f t="shared" si="41"/>
        <v/>
      </c>
    </row>
    <row r="297" spans="1:22" x14ac:dyDescent="0.25">
      <c r="A297" s="2">
        <v>44739</v>
      </c>
      <c r="B297" s="3" t="s">
        <v>32</v>
      </c>
      <c r="C297" s="3" t="s">
        <v>140</v>
      </c>
      <c r="D297" s="4">
        <v>6.72</v>
      </c>
      <c r="E297" s="5">
        <v>1</v>
      </c>
      <c r="F297" s="6">
        <v>6.5</v>
      </c>
      <c r="G297" s="3">
        <v>-128</v>
      </c>
      <c r="H297" s="12">
        <f t="shared" si="42"/>
        <v>-0.78125</v>
      </c>
      <c r="I297" s="3">
        <v>100</v>
      </c>
      <c r="J297" s="12">
        <f t="shared" si="43"/>
        <v>1</v>
      </c>
      <c r="K297" s="7">
        <f t="shared" si="46"/>
        <v>0.56140350877192979</v>
      </c>
      <c r="L297" s="7">
        <f t="shared" si="45"/>
        <v>0.5</v>
      </c>
      <c r="M297" s="7">
        <f t="shared" si="33"/>
        <v>0.50779260951896066</v>
      </c>
      <c r="N297" s="7">
        <f t="shared" si="35"/>
        <v>0.49220739048103934</v>
      </c>
      <c r="O297" s="10">
        <f t="shared" si="29"/>
        <v>-5.3610899252969135E-2</v>
      </c>
      <c r="P297" s="10">
        <f t="shared" si="27"/>
        <v>-7.7926095189606581E-3</v>
      </c>
      <c r="Q297" s="31">
        <f t="shared" si="44"/>
        <v>0</v>
      </c>
      <c r="R297" s="9">
        <v>2</v>
      </c>
      <c r="S297" s="4">
        <v>0</v>
      </c>
      <c r="V297" s="13" t="str">
        <f t="shared" si="41"/>
        <v/>
      </c>
    </row>
    <row r="298" spans="1:22" x14ac:dyDescent="0.25">
      <c r="A298" s="2">
        <v>44739</v>
      </c>
      <c r="B298" s="3" t="s">
        <v>71</v>
      </c>
      <c r="C298" s="3" t="s">
        <v>72</v>
      </c>
      <c r="D298" s="4">
        <v>3.66</v>
      </c>
      <c r="E298" s="5">
        <v>1</v>
      </c>
      <c r="F298" s="6">
        <v>4.5</v>
      </c>
      <c r="G298" s="3">
        <v>124</v>
      </c>
      <c r="H298" s="12">
        <f t="shared" si="42"/>
        <v>1.24</v>
      </c>
      <c r="I298" s="3">
        <v>-158</v>
      </c>
      <c r="J298" s="12">
        <f t="shared" si="43"/>
        <v>-0.63291139240506322</v>
      </c>
      <c r="K298" s="7">
        <f t="shared" si="46"/>
        <v>0.44642857142857145</v>
      </c>
      <c r="L298" s="7">
        <f t="shared" si="45"/>
        <v>0.61240310077519378</v>
      </c>
      <c r="M298" s="7">
        <f t="shared" si="33"/>
        <v>0.3050711029360258</v>
      </c>
      <c r="N298" s="7">
        <f t="shared" si="35"/>
        <v>0.6949288970639742</v>
      </c>
      <c r="O298" s="10">
        <f t="shared" si="29"/>
        <v>-0.14135746849254566</v>
      </c>
      <c r="P298" s="10">
        <f t="shared" si="27"/>
        <v>8.2525796288780429E-2</v>
      </c>
      <c r="Q298" s="31">
        <f t="shared" si="44"/>
        <v>1</v>
      </c>
      <c r="R298" s="9">
        <v>2</v>
      </c>
      <c r="S298" s="4">
        <v>23.7</v>
      </c>
      <c r="T298" s="3" t="s">
        <v>73</v>
      </c>
      <c r="U298" s="4">
        <v>-23.7</v>
      </c>
      <c r="V298" s="13">
        <f t="shared" si="41"/>
        <v>-23.7</v>
      </c>
    </row>
    <row r="299" spans="1:22" x14ac:dyDescent="0.25">
      <c r="A299" s="2">
        <v>44739</v>
      </c>
      <c r="B299" s="3" t="s">
        <v>51</v>
      </c>
      <c r="C299" s="3" t="s">
        <v>109</v>
      </c>
      <c r="D299" s="4">
        <v>4.1900000000000004</v>
      </c>
      <c r="E299" s="5">
        <v>1</v>
      </c>
      <c r="F299" s="6">
        <v>4.5</v>
      </c>
      <c r="G299" s="3">
        <v>116</v>
      </c>
      <c r="H299" s="12">
        <f t="shared" si="42"/>
        <v>1.1599999999999999</v>
      </c>
      <c r="I299" s="3">
        <v>-148</v>
      </c>
      <c r="J299" s="12">
        <f t="shared" si="43"/>
        <v>-0.67567567567567566</v>
      </c>
      <c r="K299" s="7">
        <f t="shared" si="46"/>
        <v>0.46296296296296297</v>
      </c>
      <c r="L299" s="7">
        <f t="shared" si="45"/>
        <v>0.59677419354838712</v>
      </c>
      <c r="M299" s="7">
        <f t="shared" si="33"/>
        <v>0.40822828654459209</v>
      </c>
      <c r="N299" s="7">
        <f t="shared" si="35"/>
        <v>0.59177171345540791</v>
      </c>
      <c r="O299" s="10">
        <f t="shared" si="29"/>
        <v>-5.4734676418370876E-2</v>
      </c>
      <c r="P299" s="10">
        <f t="shared" si="27"/>
        <v>-5.0024800929792113E-3</v>
      </c>
      <c r="Q299" s="31">
        <f t="shared" si="44"/>
        <v>0</v>
      </c>
      <c r="R299" s="9">
        <v>2</v>
      </c>
      <c r="S299" s="4">
        <v>0</v>
      </c>
      <c r="V299" s="13" t="str">
        <f t="shared" si="41"/>
        <v/>
      </c>
    </row>
    <row r="300" spans="1:22" x14ac:dyDescent="0.25">
      <c r="A300" s="2">
        <v>44739</v>
      </c>
      <c r="B300" s="3" t="s">
        <v>67</v>
      </c>
      <c r="C300" s="3" t="s">
        <v>125</v>
      </c>
      <c r="D300" s="4">
        <v>4.78</v>
      </c>
      <c r="E300" s="5">
        <v>1</v>
      </c>
      <c r="F300" s="6">
        <v>5.5</v>
      </c>
      <c r="G300" s="3">
        <v>-104</v>
      </c>
      <c r="H300" s="12">
        <f t="shared" si="42"/>
        <v>-0.96153846153846145</v>
      </c>
      <c r="I300" s="3">
        <v>-122</v>
      </c>
      <c r="J300" s="12">
        <f t="shared" si="43"/>
        <v>-0.81967213114754101</v>
      </c>
      <c r="K300" s="7">
        <f t="shared" si="46"/>
        <v>0.50980392156862742</v>
      </c>
      <c r="L300" s="7">
        <f t="shared" si="45"/>
        <v>0.5495495495495496</v>
      </c>
      <c r="M300" s="7">
        <f t="shared" si="33"/>
        <v>0.34550011552075133</v>
      </c>
      <c r="N300" s="7">
        <f t="shared" si="35"/>
        <v>0.65449988447924867</v>
      </c>
      <c r="O300" s="10">
        <f t="shared" si="29"/>
        <v>-0.16430380604787609</v>
      </c>
      <c r="P300" s="10">
        <f t="shared" si="27"/>
        <v>0.10495033492969907</v>
      </c>
      <c r="Q300" s="31">
        <f t="shared" si="44"/>
        <v>1</v>
      </c>
      <c r="R300" s="9">
        <v>2</v>
      </c>
      <c r="S300" s="4">
        <v>18.3</v>
      </c>
      <c r="T300" s="3" t="s">
        <v>74</v>
      </c>
      <c r="U300" s="4">
        <v>15</v>
      </c>
      <c r="V300" s="13">
        <f t="shared" si="41"/>
        <v>15.000000000000002</v>
      </c>
    </row>
    <row r="301" spans="1:22" x14ac:dyDescent="0.25">
      <c r="A301" s="2">
        <v>44740</v>
      </c>
      <c r="B301" s="3" t="s">
        <v>28</v>
      </c>
      <c r="C301" s="3" t="s">
        <v>144</v>
      </c>
      <c r="D301" s="4">
        <v>3.44</v>
      </c>
      <c r="E301" s="5">
        <v>1</v>
      </c>
      <c r="F301" s="6">
        <v>2.5</v>
      </c>
      <c r="G301" s="3">
        <v>-160</v>
      </c>
      <c r="H301" s="12">
        <f t="shared" si="42"/>
        <v>-0.625</v>
      </c>
      <c r="I301" s="3">
        <v>120</v>
      </c>
      <c r="J301" s="12">
        <f t="shared" si="43"/>
        <v>1.2</v>
      </c>
      <c r="K301" s="7">
        <f t="shared" si="46"/>
        <v>0.61538461538461542</v>
      </c>
      <c r="L301" s="7">
        <f t="shared" si="45"/>
        <v>0.45454545454545453</v>
      </c>
      <c r="M301" s="7">
        <f t="shared" si="33"/>
        <v>0.6679124669964116</v>
      </c>
      <c r="N301" s="7">
        <f t="shared" si="35"/>
        <v>0.3320875330035884</v>
      </c>
      <c r="O301" s="10">
        <f t="shared" si="29"/>
        <v>5.2527851611796184E-2</v>
      </c>
      <c r="P301" s="10">
        <f t="shared" si="27"/>
        <v>-0.12245792154186613</v>
      </c>
      <c r="Q301" s="31">
        <f t="shared" si="44"/>
        <v>2</v>
      </c>
      <c r="R301" s="9">
        <v>1</v>
      </c>
      <c r="S301" s="4">
        <v>24</v>
      </c>
      <c r="T301" s="3" t="s">
        <v>74</v>
      </c>
      <c r="U301" s="4">
        <v>15</v>
      </c>
      <c r="V301" s="13">
        <f t="shared" si="41"/>
        <v>15</v>
      </c>
    </row>
    <row r="302" spans="1:22" x14ac:dyDescent="0.25">
      <c r="A302" s="2">
        <v>44740</v>
      </c>
      <c r="B302" s="3" t="s">
        <v>69</v>
      </c>
      <c r="C302" s="3" t="s">
        <v>192</v>
      </c>
      <c r="D302" s="4">
        <v>6.03</v>
      </c>
      <c r="E302" s="5">
        <v>1</v>
      </c>
      <c r="F302" s="6">
        <v>6.5</v>
      </c>
      <c r="G302" s="3">
        <v>120</v>
      </c>
      <c r="H302" s="12">
        <f t="shared" si="42"/>
        <v>1.2</v>
      </c>
      <c r="I302" s="3">
        <v>-165</v>
      </c>
      <c r="J302" s="12">
        <f t="shared" si="43"/>
        <v>-0.60606060606060608</v>
      </c>
      <c r="K302" s="7">
        <f t="shared" si="46"/>
        <v>0.45454545454545453</v>
      </c>
      <c r="L302" s="7">
        <f t="shared" si="45"/>
        <v>0.62264150943396224</v>
      </c>
      <c r="M302" s="7">
        <f t="shared" si="33"/>
        <v>0.39851579165445572</v>
      </c>
      <c r="N302" s="7">
        <f t="shared" si="35"/>
        <v>0.60148420834554428</v>
      </c>
      <c r="O302" s="10">
        <f t="shared" si="29"/>
        <v>-5.602966289099881E-2</v>
      </c>
      <c r="P302" s="10">
        <f t="shared" si="27"/>
        <v>-2.1157301088417957E-2</v>
      </c>
      <c r="Q302" s="31">
        <f t="shared" si="44"/>
        <v>0</v>
      </c>
      <c r="R302" s="9">
        <v>1</v>
      </c>
      <c r="S302" s="4">
        <v>0</v>
      </c>
      <c r="V302" s="13" t="str">
        <f t="shared" si="41"/>
        <v/>
      </c>
    </row>
    <row r="303" spans="1:22" x14ac:dyDescent="0.25">
      <c r="A303" s="2">
        <v>44740</v>
      </c>
      <c r="B303" s="3" t="s">
        <v>4</v>
      </c>
      <c r="C303" s="3" t="s">
        <v>128</v>
      </c>
      <c r="D303" s="4">
        <v>6.17</v>
      </c>
      <c r="E303" s="5">
        <v>1</v>
      </c>
      <c r="F303" s="6">
        <v>6.5</v>
      </c>
      <c r="G303" s="3">
        <v>-130</v>
      </c>
      <c r="H303" s="12">
        <f t="shared" si="42"/>
        <v>-0.76923076923076916</v>
      </c>
      <c r="I303" s="3">
        <v>102</v>
      </c>
      <c r="J303" s="12">
        <f t="shared" si="43"/>
        <v>1.02</v>
      </c>
      <c r="K303" s="7">
        <f t="shared" si="46"/>
        <v>0.56521739130434778</v>
      </c>
      <c r="L303" s="7">
        <f t="shared" si="45"/>
        <v>0.49504950495049505</v>
      </c>
      <c r="M303" s="7">
        <f t="shared" si="33"/>
        <v>0.42098155167208118</v>
      </c>
      <c r="N303" s="7">
        <f t="shared" si="35"/>
        <v>0.57901844832791882</v>
      </c>
      <c r="O303" s="10">
        <f t="shared" si="29"/>
        <v>-0.1442358396322666</v>
      </c>
      <c r="P303" s="10">
        <f t="shared" si="27"/>
        <v>8.3968943377423777E-2</v>
      </c>
      <c r="Q303" s="31">
        <f t="shared" si="44"/>
        <v>1</v>
      </c>
      <c r="R303" s="9">
        <v>2</v>
      </c>
      <c r="S303" s="4">
        <v>15</v>
      </c>
      <c r="T303" s="3" t="s">
        <v>74</v>
      </c>
      <c r="U303" s="4">
        <v>15.3</v>
      </c>
      <c r="V303" s="13">
        <f t="shared" si="41"/>
        <v>15.3</v>
      </c>
    </row>
    <row r="304" spans="1:22" x14ac:dyDescent="0.25">
      <c r="A304" s="2">
        <v>44740</v>
      </c>
      <c r="B304" s="3" t="s">
        <v>39</v>
      </c>
      <c r="C304" s="3" t="s">
        <v>118</v>
      </c>
      <c r="D304" s="4">
        <v>6.85</v>
      </c>
      <c r="E304" s="5">
        <v>1</v>
      </c>
      <c r="F304" s="6">
        <v>7.5</v>
      </c>
      <c r="G304" s="3">
        <v>116</v>
      </c>
      <c r="H304" s="12">
        <f t="shared" si="42"/>
        <v>1.1599999999999999</v>
      </c>
      <c r="I304" s="3">
        <v>-146</v>
      </c>
      <c r="J304" s="12">
        <f t="shared" si="43"/>
        <v>-0.68493150684931503</v>
      </c>
      <c r="K304" s="7">
        <f t="shared" si="46"/>
        <v>0.46296296296296297</v>
      </c>
      <c r="L304" s="7">
        <f t="shared" si="45"/>
        <v>0.5934959349593496</v>
      </c>
      <c r="M304" s="7">
        <f t="shared" si="33"/>
        <v>0.37894784501277612</v>
      </c>
      <c r="N304" s="7">
        <f t="shared" si="35"/>
        <v>0.62105215498722388</v>
      </c>
      <c r="O304" s="10">
        <f t="shared" si="29"/>
        <v>-8.4015117950186846E-2</v>
      </c>
      <c r="P304" s="10">
        <f t="shared" si="27"/>
        <v>2.7556220027874279E-2</v>
      </c>
      <c r="Q304" s="31">
        <f t="shared" si="44"/>
        <v>0</v>
      </c>
      <c r="R304" s="9">
        <v>2</v>
      </c>
      <c r="S304" s="4">
        <v>0</v>
      </c>
      <c r="V304" s="13" t="str">
        <f t="shared" si="41"/>
        <v/>
      </c>
    </row>
    <row r="305" spans="1:22" x14ac:dyDescent="0.25">
      <c r="A305" s="2">
        <v>44740</v>
      </c>
      <c r="B305" s="3" t="s">
        <v>14</v>
      </c>
      <c r="C305" s="3" t="s">
        <v>191</v>
      </c>
      <c r="D305" s="4">
        <v>4.07</v>
      </c>
      <c r="E305" s="5">
        <v>1</v>
      </c>
      <c r="F305" s="6">
        <v>4.5</v>
      </c>
      <c r="G305" s="3">
        <v>120</v>
      </c>
      <c r="H305" s="12">
        <f t="shared" si="42"/>
        <v>1.2</v>
      </c>
      <c r="I305" s="3">
        <v>-152</v>
      </c>
      <c r="J305" s="12">
        <f t="shared" si="43"/>
        <v>-0.65789473684210531</v>
      </c>
      <c r="K305" s="7">
        <f t="shared" si="46"/>
        <v>0.45454545454545453</v>
      </c>
      <c r="L305" s="7">
        <f t="shared" si="45"/>
        <v>0.60317460317460314</v>
      </c>
      <c r="M305" s="7">
        <f t="shared" si="33"/>
        <v>0.38483597442027295</v>
      </c>
      <c r="N305" s="7">
        <f t="shared" si="35"/>
        <v>0.61516402557972705</v>
      </c>
      <c r="O305" s="10">
        <f t="shared" si="29"/>
        <v>-6.9709480125181578E-2</v>
      </c>
      <c r="P305" s="10">
        <f t="shared" si="27"/>
        <v>1.1989422405123906E-2</v>
      </c>
      <c r="Q305" s="31">
        <f t="shared" si="44"/>
        <v>0</v>
      </c>
      <c r="R305" s="9">
        <v>2</v>
      </c>
      <c r="S305" s="4">
        <v>0</v>
      </c>
      <c r="V305" s="13" t="str">
        <f t="shared" si="41"/>
        <v/>
      </c>
    </row>
    <row r="306" spans="1:22" x14ac:dyDescent="0.25">
      <c r="A306" s="2">
        <v>44740</v>
      </c>
      <c r="B306" s="3" t="s">
        <v>87</v>
      </c>
      <c r="C306" s="3" t="s">
        <v>119</v>
      </c>
      <c r="D306" s="4">
        <v>5.05</v>
      </c>
      <c r="E306" s="5">
        <v>1</v>
      </c>
      <c r="F306" s="6">
        <v>4.5</v>
      </c>
      <c r="G306" s="3">
        <v>-150</v>
      </c>
      <c r="H306" s="12">
        <f t="shared" si="42"/>
        <v>-0.66666666666666663</v>
      </c>
      <c r="I306" s="3">
        <v>115</v>
      </c>
      <c r="J306" s="12">
        <f t="shared" si="43"/>
        <v>1.1499999999999999</v>
      </c>
      <c r="K306" s="7">
        <f t="shared" si="46"/>
        <v>0.6</v>
      </c>
      <c r="L306" s="7">
        <f t="shared" si="45"/>
        <v>0.46511627906976744</v>
      </c>
      <c r="M306" s="7">
        <f t="shared" si="33"/>
        <v>0.56823578483496207</v>
      </c>
      <c r="N306" s="7">
        <f t="shared" si="35"/>
        <v>0.43176421516503793</v>
      </c>
      <c r="O306" s="10">
        <f t="shared" si="29"/>
        <v>-3.1764215165037912E-2</v>
      </c>
      <c r="P306" s="10">
        <f t="shared" si="27"/>
        <v>-3.3352063904729501E-2</v>
      </c>
      <c r="Q306" s="31">
        <f t="shared" si="44"/>
        <v>0</v>
      </c>
      <c r="R306" s="9">
        <v>1</v>
      </c>
      <c r="S306" s="4">
        <v>0</v>
      </c>
      <c r="V306" s="13" t="str">
        <f t="shared" si="41"/>
        <v/>
      </c>
    </row>
    <row r="307" spans="1:22" x14ac:dyDescent="0.25">
      <c r="A307" s="2">
        <v>44740</v>
      </c>
      <c r="B307" s="3" t="s">
        <v>19</v>
      </c>
      <c r="C307" s="3" t="s">
        <v>137</v>
      </c>
      <c r="D307" s="4">
        <v>4.01</v>
      </c>
      <c r="E307" s="5">
        <v>1</v>
      </c>
      <c r="F307" s="6">
        <v>3.5</v>
      </c>
      <c r="G307" s="3">
        <v>-115</v>
      </c>
      <c r="H307" s="12">
        <f t="shared" si="42"/>
        <v>-0.86956521739130443</v>
      </c>
      <c r="I307" s="3">
        <v>-115</v>
      </c>
      <c r="J307" s="12">
        <f t="shared" si="43"/>
        <v>-0.86956521739130443</v>
      </c>
      <c r="K307" s="7">
        <f t="shared" si="46"/>
        <v>0.53488372093023251</v>
      </c>
      <c r="L307" s="7">
        <f t="shared" si="45"/>
        <v>0.53488372093023251</v>
      </c>
      <c r="M307" s="7">
        <f t="shared" si="33"/>
        <v>0.56848110164388199</v>
      </c>
      <c r="N307" s="7">
        <f t="shared" si="35"/>
        <v>0.43151889835611795</v>
      </c>
      <c r="O307" s="10">
        <f t="shared" si="29"/>
        <v>3.3597380713649483E-2</v>
      </c>
      <c r="P307" s="10">
        <f t="shared" si="27"/>
        <v>-0.10336482257411456</v>
      </c>
      <c r="Q307" s="31">
        <f t="shared" si="44"/>
        <v>0</v>
      </c>
      <c r="R307" s="9">
        <v>1</v>
      </c>
      <c r="S307" s="4">
        <v>0</v>
      </c>
      <c r="V307" s="13" t="str">
        <f t="shared" si="41"/>
        <v/>
      </c>
    </row>
    <row r="308" spans="1:22" x14ac:dyDescent="0.25">
      <c r="A308" s="2">
        <v>44740</v>
      </c>
      <c r="B308" s="3" t="s">
        <v>61</v>
      </c>
      <c r="C308" s="3" t="s">
        <v>135</v>
      </c>
      <c r="D308" s="4">
        <v>4.4000000000000004</v>
      </c>
      <c r="E308" s="5">
        <v>1</v>
      </c>
      <c r="F308" s="6">
        <v>3.5</v>
      </c>
      <c r="G308" s="3">
        <v>-110</v>
      </c>
      <c r="H308" s="12">
        <f t="shared" si="42"/>
        <v>-0.90909090909090906</v>
      </c>
      <c r="I308" s="3">
        <v>-120</v>
      </c>
      <c r="J308" s="12">
        <f t="shared" si="43"/>
        <v>-0.83333333333333337</v>
      </c>
      <c r="K308" s="7">
        <f t="shared" si="46"/>
        <v>0.52380952380952384</v>
      </c>
      <c r="L308" s="7">
        <f t="shared" si="45"/>
        <v>0.54545454545454541</v>
      </c>
      <c r="M308" s="7">
        <f t="shared" si="33"/>
        <v>0.64055222721123095</v>
      </c>
      <c r="N308" s="7">
        <f t="shared" si="35"/>
        <v>0.35944777278876899</v>
      </c>
      <c r="O308" s="10">
        <f t="shared" si="29"/>
        <v>0.11674270340170712</v>
      </c>
      <c r="P308" s="10">
        <f t="shared" si="27"/>
        <v>-0.18600677266577642</v>
      </c>
      <c r="Q308" s="31">
        <f t="shared" si="44"/>
        <v>2</v>
      </c>
      <c r="R308" s="9">
        <v>1</v>
      </c>
      <c r="S308" s="4">
        <v>16.5</v>
      </c>
      <c r="T308" s="3" t="s">
        <v>73</v>
      </c>
      <c r="U308" s="4">
        <v>-16.5</v>
      </c>
      <c r="V308" s="13">
        <f t="shared" si="41"/>
        <v>-16.5</v>
      </c>
    </row>
    <row r="309" spans="1:22" x14ac:dyDescent="0.25">
      <c r="A309" s="2">
        <v>44740</v>
      </c>
      <c r="B309" s="3" t="s">
        <v>47</v>
      </c>
      <c r="C309" s="3" t="s">
        <v>141</v>
      </c>
      <c r="D309" s="4">
        <v>5.03</v>
      </c>
      <c r="E309" s="5">
        <v>1</v>
      </c>
      <c r="F309" s="6">
        <v>4.5</v>
      </c>
      <c r="G309" s="3">
        <v>-130</v>
      </c>
      <c r="H309" s="12">
        <f t="shared" si="42"/>
        <v>-0.76923076923076916</v>
      </c>
      <c r="I309" s="3">
        <v>-105</v>
      </c>
      <c r="J309" s="12">
        <f t="shared" si="43"/>
        <v>-0.95238095238095233</v>
      </c>
      <c r="K309" s="7">
        <f t="shared" si="46"/>
        <v>0.56521739130434778</v>
      </c>
      <c r="L309" s="7">
        <f t="shared" si="45"/>
        <v>0.51219512195121952</v>
      </c>
      <c r="M309" s="7">
        <f t="shared" si="33"/>
        <v>0.56475485011053694</v>
      </c>
      <c r="N309" s="7">
        <f t="shared" si="35"/>
        <v>0.43524514988946306</v>
      </c>
      <c r="O309" s="10">
        <f t="shared" si="29"/>
        <v>-4.6254119381083925E-4</v>
      </c>
      <c r="P309" s="10">
        <f t="shared" si="27"/>
        <v>-7.6949972061756466E-2</v>
      </c>
      <c r="Q309" s="31">
        <f t="shared" si="44"/>
        <v>0</v>
      </c>
      <c r="R309" s="9">
        <v>1</v>
      </c>
      <c r="S309" s="4">
        <v>0</v>
      </c>
      <c r="V309" s="13" t="str">
        <f t="shared" si="41"/>
        <v/>
      </c>
    </row>
    <row r="310" spans="1:22" x14ac:dyDescent="0.25">
      <c r="A310" s="2">
        <v>44740</v>
      </c>
      <c r="B310" s="3" t="s">
        <v>41</v>
      </c>
      <c r="C310" s="3" t="s">
        <v>188</v>
      </c>
      <c r="D310" s="4">
        <v>4.97</v>
      </c>
      <c r="E310" s="5">
        <v>1</v>
      </c>
      <c r="F310" s="6">
        <v>3.5</v>
      </c>
      <c r="G310" s="3">
        <v>-165</v>
      </c>
      <c r="H310" s="12">
        <f t="shared" si="42"/>
        <v>-0.60606060606060608</v>
      </c>
      <c r="I310" s="3">
        <v>125</v>
      </c>
      <c r="J310" s="12">
        <f t="shared" si="43"/>
        <v>1.25</v>
      </c>
      <c r="K310" s="7">
        <f t="shared" si="46"/>
        <v>0.62264150943396224</v>
      </c>
      <c r="L310" s="7">
        <f t="shared" si="45"/>
        <v>0.44444444444444442</v>
      </c>
      <c r="M310" s="7">
        <f t="shared" si="33"/>
        <v>0.73073757587040933</v>
      </c>
      <c r="N310" s="7">
        <f t="shared" si="35"/>
        <v>0.26926242412959067</v>
      </c>
      <c r="O310" s="10">
        <f t="shared" si="29"/>
        <v>0.10809606643644709</v>
      </c>
      <c r="P310" s="10">
        <f t="shared" si="27"/>
        <v>-0.17518202031485375</v>
      </c>
      <c r="Q310" s="31">
        <f t="shared" si="44"/>
        <v>2</v>
      </c>
      <c r="R310" s="9">
        <v>1</v>
      </c>
      <c r="S310" s="4">
        <v>24.75</v>
      </c>
      <c r="T310" s="3" t="s">
        <v>74</v>
      </c>
      <c r="U310" s="4">
        <v>15</v>
      </c>
      <c r="V310" s="13">
        <f t="shared" si="41"/>
        <v>15</v>
      </c>
    </row>
    <row r="311" spans="1:22" x14ac:dyDescent="0.25">
      <c r="A311" s="2">
        <v>44740</v>
      </c>
      <c r="B311" s="3" t="s">
        <v>43</v>
      </c>
      <c r="C311" s="3" t="s">
        <v>199</v>
      </c>
      <c r="D311" s="4">
        <v>5.56</v>
      </c>
      <c r="E311" s="5">
        <v>1</v>
      </c>
      <c r="F311" s="6">
        <v>5.5</v>
      </c>
      <c r="G311" s="3">
        <v>-154</v>
      </c>
      <c r="H311" s="12">
        <f t="shared" si="42"/>
        <v>-0.64935064935064934</v>
      </c>
      <c r="I311" s="3">
        <v>120</v>
      </c>
      <c r="J311" s="12">
        <f t="shared" si="43"/>
        <v>1.2</v>
      </c>
      <c r="K311" s="7">
        <f t="shared" si="46"/>
        <v>0.60629921259842523</v>
      </c>
      <c r="L311" s="7">
        <f t="shared" si="45"/>
        <v>0.45454545454545453</v>
      </c>
      <c r="M311" s="7">
        <f t="shared" si="33"/>
        <v>0.48133634791191404</v>
      </c>
      <c r="N311" s="7">
        <f t="shared" si="35"/>
        <v>0.51866365208808596</v>
      </c>
      <c r="O311" s="10">
        <f t="shared" si="29"/>
        <v>-0.12496286468651119</v>
      </c>
      <c r="P311" s="10">
        <f t="shared" si="27"/>
        <v>6.4118197542631428E-2</v>
      </c>
      <c r="Q311" s="31">
        <f t="shared" si="44"/>
        <v>1</v>
      </c>
      <c r="R311" s="9">
        <v>2</v>
      </c>
      <c r="S311" s="4">
        <v>15</v>
      </c>
      <c r="T311" s="3" t="s">
        <v>73</v>
      </c>
      <c r="U311" s="4">
        <v>-15</v>
      </c>
      <c r="V311" s="13">
        <f t="shared" si="41"/>
        <v>-15</v>
      </c>
    </row>
    <row r="312" spans="1:22" x14ac:dyDescent="0.25">
      <c r="A312" s="2">
        <v>44740</v>
      </c>
      <c r="B312" s="3" t="s">
        <v>16</v>
      </c>
      <c r="C312" s="3" t="s">
        <v>170</v>
      </c>
      <c r="D312" s="4">
        <v>4</v>
      </c>
      <c r="E312" s="5">
        <v>1</v>
      </c>
      <c r="F312" s="6">
        <v>3.5</v>
      </c>
      <c r="G312" s="3">
        <v>-115</v>
      </c>
      <c r="H312" s="12">
        <f t="shared" si="42"/>
        <v>-0.86956521739130443</v>
      </c>
      <c r="I312" s="3">
        <v>-115</v>
      </c>
      <c r="J312" s="12">
        <f t="shared" si="43"/>
        <v>-0.86956521739130443</v>
      </c>
      <c r="K312" s="7">
        <f t="shared" si="46"/>
        <v>0.53488372093023251</v>
      </c>
      <c r="L312" s="7">
        <f t="shared" si="45"/>
        <v>0.53488372093023251</v>
      </c>
      <c r="M312" s="7">
        <f t="shared" si="33"/>
        <v>0.56652987963329104</v>
      </c>
      <c r="N312" s="7">
        <f t="shared" si="35"/>
        <v>0.43347012036670896</v>
      </c>
      <c r="O312" s="10">
        <f t="shared" si="29"/>
        <v>3.1646158703058536E-2</v>
      </c>
      <c r="P312" s="10">
        <f t="shared" si="27"/>
        <v>-0.10141360056352355</v>
      </c>
      <c r="Q312" s="31">
        <f t="shared" si="44"/>
        <v>0</v>
      </c>
      <c r="R312" s="9">
        <v>1</v>
      </c>
      <c r="S312" s="4">
        <v>0</v>
      </c>
      <c r="V312" s="13" t="str">
        <f t="shared" si="41"/>
        <v/>
      </c>
    </row>
    <row r="313" spans="1:22" x14ac:dyDescent="0.25">
      <c r="A313" s="2">
        <v>44740</v>
      </c>
      <c r="B313" s="3" t="s">
        <v>55</v>
      </c>
      <c r="C313" s="3" t="s">
        <v>81</v>
      </c>
      <c r="D313" s="4">
        <v>5.95</v>
      </c>
      <c r="E313" s="5">
        <v>1</v>
      </c>
      <c r="F313" s="6">
        <v>5.5</v>
      </c>
      <c r="G313" s="3">
        <v>-130</v>
      </c>
      <c r="H313" s="12">
        <f t="shared" si="42"/>
        <v>-0.76923076923076916</v>
      </c>
      <c r="I313" s="3">
        <v>100</v>
      </c>
      <c r="J313" s="12">
        <f t="shared" si="43"/>
        <v>1</v>
      </c>
      <c r="K313" s="7">
        <f t="shared" si="46"/>
        <v>0.56521739130434778</v>
      </c>
      <c r="L313" s="7">
        <f t="shared" si="45"/>
        <v>0.5</v>
      </c>
      <c r="M313" s="7">
        <f t="shared" si="33"/>
        <v>0.54625611489663151</v>
      </c>
      <c r="N313" s="7">
        <f t="shared" si="35"/>
        <v>0.45374388510336849</v>
      </c>
      <c r="O313" s="10">
        <f t="shared" si="29"/>
        <v>-1.8961276407716277E-2</v>
      </c>
      <c r="P313" s="10">
        <f t="shared" si="27"/>
        <v>-4.6256114896631506E-2</v>
      </c>
      <c r="Q313" s="31">
        <f t="shared" si="44"/>
        <v>0</v>
      </c>
      <c r="R313" s="9">
        <v>1</v>
      </c>
      <c r="S313" s="4">
        <v>0</v>
      </c>
      <c r="V313" s="13" t="str">
        <f t="shared" si="41"/>
        <v/>
      </c>
    </row>
    <row r="314" spans="1:22" x14ac:dyDescent="0.25">
      <c r="A314" s="2">
        <v>44740</v>
      </c>
      <c r="B314" s="3" t="s">
        <v>57</v>
      </c>
      <c r="C314" s="3" t="s">
        <v>129</v>
      </c>
      <c r="D314" s="4">
        <v>3.77</v>
      </c>
      <c r="E314" s="5">
        <v>1</v>
      </c>
      <c r="F314" s="6">
        <v>3.5</v>
      </c>
      <c r="G314" s="3">
        <v>-135</v>
      </c>
      <c r="H314" s="12">
        <f t="shared" si="42"/>
        <v>-0.7407407407407407</v>
      </c>
      <c r="I314" s="3">
        <v>100</v>
      </c>
      <c r="J314" s="12">
        <f t="shared" si="43"/>
        <v>1</v>
      </c>
      <c r="K314" s="7">
        <f t="shared" si="46"/>
        <v>0.57446808510638303</v>
      </c>
      <c r="L314" s="7">
        <f t="shared" si="45"/>
        <v>0.5</v>
      </c>
      <c r="M314" s="7">
        <f t="shared" si="33"/>
        <v>0.52035828180373322</v>
      </c>
      <c r="N314" s="7">
        <f t="shared" si="35"/>
        <v>0.47964171819626678</v>
      </c>
      <c r="O314" s="10">
        <f t="shared" si="29"/>
        <v>-5.4109803302649806E-2</v>
      </c>
      <c r="P314" s="10">
        <f t="shared" si="27"/>
        <v>-2.0358281803733225E-2</v>
      </c>
      <c r="Q314" s="31">
        <f t="shared" si="44"/>
        <v>0</v>
      </c>
      <c r="R314" s="9">
        <v>1</v>
      </c>
      <c r="S314" s="4">
        <v>0</v>
      </c>
      <c r="V314" s="13" t="str">
        <f t="shared" si="41"/>
        <v/>
      </c>
    </row>
    <row r="315" spans="1:22" x14ac:dyDescent="0.25">
      <c r="A315" s="2">
        <v>44740</v>
      </c>
      <c r="B315" s="3" t="s">
        <v>63</v>
      </c>
      <c r="C315" s="3" t="s">
        <v>138</v>
      </c>
      <c r="D315" s="4">
        <v>4.97</v>
      </c>
      <c r="E315" s="5">
        <v>1</v>
      </c>
      <c r="F315" s="6">
        <v>5.5</v>
      </c>
      <c r="G315" s="3">
        <v>110</v>
      </c>
      <c r="H315" s="12">
        <f t="shared" si="42"/>
        <v>1.1000000000000001</v>
      </c>
      <c r="I315" s="3">
        <v>-140</v>
      </c>
      <c r="J315" s="12">
        <f t="shared" si="43"/>
        <v>-0.7142857142857143</v>
      </c>
      <c r="K315" s="7">
        <f t="shared" si="46"/>
        <v>0.47619047619047616</v>
      </c>
      <c r="L315" s="7">
        <f t="shared" si="45"/>
        <v>0.58333333333333337</v>
      </c>
      <c r="M315" s="7">
        <f t="shared" si="33"/>
        <v>0.37877548246571613</v>
      </c>
      <c r="N315" s="7">
        <f t="shared" si="35"/>
        <v>0.62122451753428387</v>
      </c>
      <c r="O315" s="10">
        <f t="shared" si="29"/>
        <v>-9.7414993724760035E-2</v>
      </c>
      <c r="P315" s="10">
        <f t="shared" si="27"/>
        <v>3.7891184200950501E-2</v>
      </c>
      <c r="Q315" s="31">
        <f t="shared" si="44"/>
        <v>0</v>
      </c>
      <c r="R315" s="9">
        <v>2</v>
      </c>
      <c r="S315" s="4">
        <v>0</v>
      </c>
      <c r="V315" s="13" t="str">
        <f t="shared" si="41"/>
        <v/>
      </c>
    </row>
    <row r="316" spans="1:22" x14ac:dyDescent="0.25">
      <c r="A316" s="2">
        <v>44740</v>
      </c>
      <c r="B316" s="3" t="s">
        <v>30</v>
      </c>
      <c r="C316" s="3" t="s">
        <v>83</v>
      </c>
      <c r="D316" s="4">
        <v>4.3499999999999996</v>
      </c>
      <c r="E316" s="5">
        <v>1</v>
      </c>
      <c r="F316" s="6">
        <v>3.5</v>
      </c>
      <c r="G316" s="3">
        <v>-130</v>
      </c>
      <c r="H316" s="12">
        <f t="shared" si="42"/>
        <v>-0.76923076923076916</v>
      </c>
      <c r="I316" s="3">
        <v>100</v>
      </c>
      <c r="J316" s="12">
        <f t="shared" si="43"/>
        <v>1</v>
      </c>
      <c r="K316" s="7">
        <f t="shared" si="46"/>
        <v>0.56521739130434778</v>
      </c>
      <c r="L316" s="7">
        <f t="shared" si="45"/>
        <v>0.5</v>
      </c>
      <c r="M316" s="7">
        <f t="shared" si="33"/>
        <v>0.63176783040312312</v>
      </c>
      <c r="N316" s="7">
        <f t="shared" si="35"/>
        <v>0.36823216959687693</v>
      </c>
      <c r="O316" s="10">
        <f t="shared" si="29"/>
        <v>6.6550439098775338E-2</v>
      </c>
      <c r="P316" s="10">
        <f t="shared" si="27"/>
        <v>-0.13176783040312307</v>
      </c>
      <c r="Q316" s="31">
        <f t="shared" si="44"/>
        <v>2</v>
      </c>
      <c r="R316" s="9">
        <v>1</v>
      </c>
      <c r="S316" s="4">
        <v>19.5</v>
      </c>
      <c r="T316" s="3" t="s">
        <v>73</v>
      </c>
      <c r="U316" s="4">
        <v>-19.5</v>
      </c>
      <c r="V316" s="13">
        <f t="shared" si="41"/>
        <v>-19.5</v>
      </c>
    </row>
    <row r="317" spans="1:22" x14ac:dyDescent="0.25">
      <c r="A317" s="2">
        <v>44740</v>
      </c>
      <c r="B317" s="3" t="s">
        <v>45</v>
      </c>
      <c r="C317" s="3" t="s">
        <v>147</v>
      </c>
      <c r="D317" s="4">
        <v>4.08</v>
      </c>
      <c r="E317" s="5">
        <v>1</v>
      </c>
      <c r="F317" s="6">
        <v>4.5</v>
      </c>
      <c r="G317" s="3">
        <v>-125</v>
      </c>
      <c r="H317" s="12">
        <f t="shared" si="42"/>
        <v>-0.8</v>
      </c>
      <c r="I317" s="3">
        <v>-105</v>
      </c>
      <c r="J317" s="12">
        <f t="shared" si="43"/>
        <v>-0.95238095238095233</v>
      </c>
      <c r="K317" s="7">
        <f t="shared" si="46"/>
        <v>0.55555555555555558</v>
      </c>
      <c r="L317" s="7">
        <f t="shared" si="45"/>
        <v>0.51219512195121952</v>
      </c>
      <c r="M317" s="7">
        <f t="shared" si="33"/>
        <v>0.38678828434275769</v>
      </c>
      <c r="N317" s="7">
        <f t="shared" si="35"/>
        <v>0.61321171565724231</v>
      </c>
      <c r="O317" s="10">
        <f t="shared" si="29"/>
        <v>-0.16876727121279789</v>
      </c>
      <c r="P317" s="10">
        <f t="shared" si="27"/>
        <v>0.10101659370602278</v>
      </c>
      <c r="Q317" s="31">
        <f t="shared" si="44"/>
        <v>1</v>
      </c>
      <c r="R317" s="9">
        <v>1</v>
      </c>
      <c r="S317" s="4">
        <v>15.75</v>
      </c>
      <c r="T317" s="3" t="s">
        <v>74</v>
      </c>
      <c r="U317" s="4">
        <v>15</v>
      </c>
      <c r="V317" s="13">
        <f t="shared" ref="V317:V380" si="47">IF(IF(T317="L",-S317,IF(T317="W",S317*IF(Q317=1,ABS(J317),ABS(H317)))),IF(T317="L",-S317,IF(T317="W",S317*IF(Q317=1,ABS(J317),ABS(H317)))),"")</f>
        <v>15</v>
      </c>
    </row>
    <row r="318" spans="1:22" x14ac:dyDescent="0.25">
      <c r="A318" s="2">
        <v>44740</v>
      </c>
      <c r="B318" s="3" t="s">
        <v>53</v>
      </c>
      <c r="C318" s="3" t="s">
        <v>143</v>
      </c>
      <c r="D318" s="4">
        <v>3.51</v>
      </c>
      <c r="E318" s="5">
        <v>1</v>
      </c>
      <c r="F318" s="6">
        <v>3.5</v>
      </c>
      <c r="G318" s="3">
        <v>-120</v>
      </c>
      <c r="H318" s="12">
        <f t="shared" si="42"/>
        <v>-0.83333333333333337</v>
      </c>
      <c r="I318" s="3">
        <v>-110</v>
      </c>
      <c r="J318" s="12">
        <f t="shared" si="43"/>
        <v>-0.90909090909090906</v>
      </c>
      <c r="K318" s="7">
        <f t="shared" si="46"/>
        <v>0.54545454545454541</v>
      </c>
      <c r="L318" s="7">
        <f t="shared" si="45"/>
        <v>0.52380952380952384</v>
      </c>
      <c r="M318" s="7">
        <f t="shared" si="33"/>
        <v>0.46552363741296432</v>
      </c>
      <c r="N318" s="7">
        <f t="shared" si="35"/>
        <v>0.53447636258703568</v>
      </c>
      <c r="O318" s="10">
        <f t="shared" si="29"/>
        <v>-7.9930908041581095E-2</v>
      </c>
      <c r="P318" s="10">
        <f t="shared" si="27"/>
        <v>1.0666838777511845E-2</v>
      </c>
      <c r="Q318" s="31">
        <f t="shared" si="44"/>
        <v>0</v>
      </c>
      <c r="R318" s="9">
        <v>1</v>
      </c>
      <c r="S318" s="4">
        <v>0</v>
      </c>
      <c r="V318" s="13" t="str">
        <f t="shared" si="47"/>
        <v/>
      </c>
    </row>
    <row r="319" spans="1:22" x14ac:dyDescent="0.25">
      <c r="A319" s="2">
        <v>44740</v>
      </c>
      <c r="B319" s="3" t="s">
        <v>32</v>
      </c>
      <c r="C319" s="3" t="s">
        <v>161</v>
      </c>
      <c r="D319" s="4">
        <v>4.78</v>
      </c>
      <c r="E319" s="5">
        <v>1</v>
      </c>
      <c r="F319" s="6">
        <v>4.5</v>
      </c>
      <c r="G319" s="3">
        <v>-150</v>
      </c>
      <c r="H319" s="12">
        <f t="shared" si="42"/>
        <v>-0.66666666666666663</v>
      </c>
      <c r="I319" s="3">
        <v>110</v>
      </c>
      <c r="J319" s="12">
        <f t="shared" si="43"/>
        <v>1.1000000000000001</v>
      </c>
      <c r="K319" s="7">
        <f t="shared" si="46"/>
        <v>0.6</v>
      </c>
      <c r="L319" s="7">
        <f t="shared" si="45"/>
        <v>0.47619047619047616</v>
      </c>
      <c r="M319" s="7">
        <f t="shared" si="33"/>
        <v>0.52009463758605856</v>
      </c>
      <c r="N319" s="7">
        <f t="shared" si="35"/>
        <v>0.47990536241394144</v>
      </c>
      <c r="O319" s="10">
        <f t="shared" si="29"/>
        <v>-7.9905362413941416E-2</v>
      </c>
      <c r="P319" s="10">
        <f t="shared" si="27"/>
        <v>3.7148862234652746E-3</v>
      </c>
      <c r="Q319" s="31">
        <f t="shared" si="44"/>
        <v>0</v>
      </c>
      <c r="R319" s="9">
        <v>1</v>
      </c>
      <c r="S319" s="4">
        <v>0</v>
      </c>
      <c r="V319" s="13" t="str">
        <f t="shared" si="47"/>
        <v/>
      </c>
    </row>
    <row r="320" spans="1:22" x14ac:dyDescent="0.25">
      <c r="A320" s="2">
        <v>44740</v>
      </c>
      <c r="B320" s="3" t="s">
        <v>36</v>
      </c>
      <c r="C320" s="3" t="s">
        <v>37</v>
      </c>
      <c r="D320" s="4">
        <v>6.02</v>
      </c>
      <c r="E320" s="5">
        <v>1</v>
      </c>
      <c r="F320" s="6">
        <v>5.5</v>
      </c>
      <c r="G320" s="3">
        <v>-110</v>
      </c>
      <c r="H320" s="12">
        <f t="shared" si="42"/>
        <v>-0.90909090909090906</v>
      </c>
      <c r="I320" s="3">
        <v>-115</v>
      </c>
      <c r="J320" s="12">
        <f t="shared" si="43"/>
        <v>-0.86956521739130443</v>
      </c>
      <c r="K320" s="7">
        <f t="shared" si="46"/>
        <v>0.52380952380952384</v>
      </c>
      <c r="L320" s="7">
        <f t="shared" si="45"/>
        <v>0.53488372093023251</v>
      </c>
      <c r="M320" s="7">
        <f t="shared" si="33"/>
        <v>0.55752744367452578</v>
      </c>
      <c r="N320" s="7">
        <f t="shared" si="35"/>
        <v>0.44247255632547422</v>
      </c>
      <c r="O320" s="10">
        <f t="shared" si="29"/>
        <v>3.3717919865001944E-2</v>
      </c>
      <c r="P320" s="10">
        <f t="shared" si="27"/>
        <v>-9.2411164604758289E-2</v>
      </c>
      <c r="Q320" s="31">
        <f t="shared" si="44"/>
        <v>0</v>
      </c>
      <c r="R320" s="9">
        <v>1</v>
      </c>
      <c r="S320" s="4">
        <v>0</v>
      </c>
      <c r="V320" s="13" t="str">
        <f t="shared" si="47"/>
        <v/>
      </c>
    </row>
    <row r="321" spans="1:22" x14ac:dyDescent="0.25">
      <c r="A321" s="2">
        <v>44740</v>
      </c>
      <c r="B321" s="3" t="s">
        <v>59</v>
      </c>
      <c r="C321" s="3" t="s">
        <v>82</v>
      </c>
      <c r="D321" s="4">
        <v>5.87</v>
      </c>
      <c r="E321" s="5">
        <v>1</v>
      </c>
      <c r="F321" s="6">
        <v>5.5</v>
      </c>
      <c r="G321" s="3">
        <v>-118</v>
      </c>
      <c r="H321" s="12">
        <f t="shared" si="42"/>
        <v>-0.84745762711864414</v>
      </c>
      <c r="I321" s="3">
        <v>-108</v>
      </c>
      <c r="J321" s="12">
        <f t="shared" si="43"/>
        <v>-0.92592592592592582</v>
      </c>
      <c r="K321" s="7">
        <f t="shared" si="46"/>
        <v>0.54128440366972475</v>
      </c>
      <c r="L321" s="7">
        <f t="shared" si="45"/>
        <v>0.51923076923076927</v>
      </c>
      <c r="M321" s="7">
        <f t="shared" si="33"/>
        <v>0.53321988760037764</v>
      </c>
      <c r="N321" s="7">
        <f t="shared" si="35"/>
        <v>0.46678011239962236</v>
      </c>
      <c r="O321" s="10">
        <f t="shared" si="29"/>
        <v>-8.0645160693471052E-3</v>
      </c>
      <c r="P321" s="10">
        <f t="shared" si="27"/>
        <v>-5.2450656831146913E-2</v>
      </c>
      <c r="Q321" s="31">
        <f t="shared" si="44"/>
        <v>0</v>
      </c>
      <c r="R321" s="9">
        <v>2</v>
      </c>
      <c r="S321" s="4">
        <v>0</v>
      </c>
      <c r="V321" s="13" t="str">
        <f t="shared" si="47"/>
        <v/>
      </c>
    </row>
    <row r="322" spans="1:22" x14ac:dyDescent="0.25">
      <c r="A322" s="2">
        <v>44740</v>
      </c>
      <c r="B322" s="3" t="s">
        <v>78</v>
      </c>
      <c r="C322" s="3" t="s">
        <v>139</v>
      </c>
      <c r="D322" s="4">
        <v>5.48</v>
      </c>
      <c r="E322" s="5">
        <v>1</v>
      </c>
      <c r="F322" s="6">
        <v>5.5</v>
      </c>
      <c r="G322" s="3">
        <v>-105</v>
      </c>
      <c r="H322" s="12">
        <f t="shared" si="42"/>
        <v>-0.95238095238095233</v>
      </c>
      <c r="I322" s="3">
        <v>-130</v>
      </c>
      <c r="J322" s="12">
        <f t="shared" si="43"/>
        <v>-0.76923076923076916</v>
      </c>
      <c r="K322" s="7">
        <f t="shared" si="46"/>
        <v>0.51219512195121952</v>
      </c>
      <c r="L322" s="7">
        <f t="shared" si="45"/>
        <v>0.56521739130434778</v>
      </c>
      <c r="M322" s="7">
        <f t="shared" si="33"/>
        <v>0.46765021942089069</v>
      </c>
      <c r="N322" s="7">
        <f t="shared" si="35"/>
        <v>0.53234978057910931</v>
      </c>
      <c r="O322" s="10">
        <f t="shared" si="29"/>
        <v>-4.4544902530328834E-2</v>
      </c>
      <c r="P322" s="10">
        <f t="shared" si="27"/>
        <v>-3.2867610725238472E-2</v>
      </c>
      <c r="Q322" s="31">
        <f t="shared" si="44"/>
        <v>0</v>
      </c>
      <c r="R322" s="9">
        <v>1</v>
      </c>
      <c r="S322" s="4">
        <v>0</v>
      </c>
      <c r="V322" s="13" t="str">
        <f t="shared" si="47"/>
        <v/>
      </c>
    </row>
    <row r="323" spans="1:22" x14ac:dyDescent="0.25">
      <c r="A323" s="2">
        <v>44740</v>
      </c>
      <c r="B323" s="3" t="s">
        <v>34</v>
      </c>
      <c r="C323" s="3" t="s">
        <v>132</v>
      </c>
      <c r="D323" s="4">
        <v>7.41</v>
      </c>
      <c r="E323" s="5">
        <v>1</v>
      </c>
      <c r="F323" s="6">
        <v>8.5</v>
      </c>
      <c r="G323" s="3">
        <v>122</v>
      </c>
      <c r="H323" s="12">
        <f t="shared" ref="H323:H577" si="48">IF(G323&gt;0,G323/100,1/(G323/100))</f>
        <v>1.22</v>
      </c>
      <c r="I323" s="3">
        <v>-154</v>
      </c>
      <c r="J323" s="12">
        <f t="shared" ref="J323:J577" si="49">IF(I323&gt;0,I323/100,1/(I323/100))</f>
        <v>-0.64935064935064934</v>
      </c>
      <c r="K323" s="7">
        <f t="shared" si="46"/>
        <v>0.45045045045045046</v>
      </c>
      <c r="L323" s="7">
        <f t="shared" si="45"/>
        <v>0.60629921259842523</v>
      </c>
      <c r="M323" s="7">
        <f t="shared" si="33"/>
        <v>0.32571268843776602</v>
      </c>
      <c r="N323" s="7">
        <f t="shared" si="35"/>
        <v>0.67428731156223398</v>
      </c>
      <c r="O323" s="10">
        <f t="shared" si="29"/>
        <v>-0.12473776201268444</v>
      </c>
      <c r="P323" s="10">
        <f t="shared" si="27"/>
        <v>6.7988098963808752E-2</v>
      </c>
      <c r="Q323" s="31">
        <f t="shared" ref="Q323:Q365" si="50">IF(P323&gt;0.05,1,IF(O323&gt;0.05,2,0))</f>
        <v>1</v>
      </c>
      <c r="R323" s="9">
        <v>2</v>
      </c>
      <c r="S323" s="4">
        <v>15.4</v>
      </c>
      <c r="T323" s="3" t="s">
        <v>74</v>
      </c>
      <c r="U323" s="4">
        <v>10</v>
      </c>
      <c r="V323" s="13">
        <f t="shared" si="47"/>
        <v>10</v>
      </c>
    </row>
    <row r="324" spans="1:22" x14ac:dyDescent="0.25">
      <c r="A324" s="2">
        <v>44740</v>
      </c>
      <c r="B324" s="3" t="s">
        <v>51</v>
      </c>
      <c r="C324" s="3" t="s">
        <v>200</v>
      </c>
      <c r="D324" s="4">
        <v>4.03</v>
      </c>
      <c r="E324" s="5">
        <v>1</v>
      </c>
      <c r="F324" s="6">
        <v>4.5</v>
      </c>
      <c r="G324" s="3">
        <v>115</v>
      </c>
      <c r="H324" s="12">
        <f t="shared" si="48"/>
        <v>1.1499999999999999</v>
      </c>
      <c r="I324" s="3">
        <v>-155</v>
      </c>
      <c r="J324" s="12">
        <f t="shared" si="49"/>
        <v>-0.64516129032258063</v>
      </c>
      <c r="K324" s="7">
        <f t="shared" si="46"/>
        <v>0.46511627906976744</v>
      </c>
      <c r="L324" s="7">
        <f t="shared" si="45"/>
        <v>0.60784313725490191</v>
      </c>
      <c r="M324" s="7">
        <f t="shared" si="33"/>
        <v>0.37702385030472441</v>
      </c>
      <c r="N324" s="7">
        <f t="shared" si="35"/>
        <v>0.62297614969527559</v>
      </c>
      <c r="O324" s="10">
        <f t="shared" si="29"/>
        <v>-8.8092428765043029E-2</v>
      </c>
      <c r="P324" s="10">
        <f t="shared" si="27"/>
        <v>1.5133012440373683E-2</v>
      </c>
      <c r="Q324" s="31">
        <f t="shared" si="50"/>
        <v>0</v>
      </c>
      <c r="R324" s="9">
        <v>1</v>
      </c>
      <c r="S324" s="4">
        <v>0</v>
      </c>
      <c r="V324" s="13" t="str">
        <f t="shared" si="47"/>
        <v/>
      </c>
    </row>
    <row r="325" spans="1:22" x14ac:dyDescent="0.25">
      <c r="A325" s="2">
        <v>44740</v>
      </c>
      <c r="B325" s="3" t="s">
        <v>67</v>
      </c>
      <c r="C325" s="3" t="s">
        <v>149</v>
      </c>
      <c r="D325" s="4">
        <v>6.51</v>
      </c>
      <c r="E325" s="5">
        <v>1</v>
      </c>
      <c r="F325" s="6">
        <v>6.5</v>
      </c>
      <c r="G325" s="3">
        <v>-116</v>
      </c>
      <c r="H325" s="12">
        <f t="shared" si="48"/>
        <v>-0.86206896551724144</v>
      </c>
      <c r="I325" s="3">
        <v>-110</v>
      </c>
      <c r="J325" s="12">
        <f t="shared" si="49"/>
        <v>-0.90909090909090906</v>
      </c>
      <c r="K325" s="7">
        <f t="shared" si="46"/>
        <v>0.53703703703703709</v>
      </c>
      <c r="L325" s="7">
        <f t="shared" si="45"/>
        <v>0.52380952380952384</v>
      </c>
      <c r="M325" s="7">
        <f t="shared" si="33"/>
        <v>0.4750505976009548</v>
      </c>
      <c r="N325" s="7">
        <f t="shared" si="35"/>
        <v>0.5249494023990452</v>
      </c>
      <c r="O325" s="10">
        <f t="shared" si="29"/>
        <v>-6.1986439436082286E-2</v>
      </c>
      <c r="P325" s="10">
        <f t="shared" si="27"/>
        <v>1.1398785895213592E-3</v>
      </c>
      <c r="Q325" s="31">
        <f t="shared" si="50"/>
        <v>0</v>
      </c>
      <c r="R325" s="9">
        <v>2</v>
      </c>
      <c r="S325" s="4">
        <v>0</v>
      </c>
      <c r="V325" s="13" t="str">
        <f t="shared" si="47"/>
        <v/>
      </c>
    </row>
    <row r="326" spans="1:22" x14ac:dyDescent="0.25">
      <c r="A326" s="2">
        <v>44741</v>
      </c>
      <c r="B326" s="3" t="s">
        <v>43</v>
      </c>
      <c r="C326" s="3" t="s">
        <v>130</v>
      </c>
      <c r="D326" s="4">
        <v>4.62</v>
      </c>
      <c r="E326" s="5">
        <v>1</v>
      </c>
      <c r="F326" s="6">
        <v>4.5</v>
      </c>
      <c r="G326" s="3">
        <v>-115</v>
      </c>
      <c r="H326" s="12">
        <f t="shared" si="48"/>
        <v>-0.86956521739130443</v>
      </c>
      <c r="I326" s="3">
        <v>-115</v>
      </c>
      <c r="J326" s="12">
        <f t="shared" si="49"/>
        <v>-0.86956521739130443</v>
      </c>
      <c r="K326" s="7">
        <f t="shared" si="46"/>
        <v>0.53488372093023251</v>
      </c>
      <c r="L326" s="7">
        <f t="shared" si="45"/>
        <v>0.53488372093023251</v>
      </c>
      <c r="M326" s="7">
        <f t="shared" si="33"/>
        <v>0.49051161871273363</v>
      </c>
      <c r="N326" s="7">
        <f t="shared" si="35"/>
        <v>0.50948838128726637</v>
      </c>
      <c r="O326" s="10">
        <f t="shared" si="29"/>
        <v>-4.4372102217498877E-2</v>
      </c>
      <c r="P326" s="10">
        <f t="shared" si="27"/>
        <v>-2.5395339642966142E-2</v>
      </c>
      <c r="Q326" s="31">
        <f t="shared" si="50"/>
        <v>0</v>
      </c>
      <c r="R326" s="9">
        <v>1</v>
      </c>
      <c r="S326" s="4">
        <v>0</v>
      </c>
      <c r="V326" s="13" t="str">
        <f t="shared" si="47"/>
        <v/>
      </c>
    </row>
    <row r="327" spans="1:22" x14ac:dyDescent="0.25">
      <c r="A327" s="2">
        <v>44741</v>
      </c>
      <c r="B327" s="3" t="s">
        <v>69</v>
      </c>
      <c r="C327" s="3" t="s">
        <v>158</v>
      </c>
      <c r="D327" s="4">
        <v>3.65</v>
      </c>
      <c r="E327" s="5">
        <v>1</v>
      </c>
      <c r="F327" s="6">
        <v>3.5</v>
      </c>
      <c r="G327" s="3">
        <v>-140</v>
      </c>
      <c r="H327" s="12">
        <f t="shared" si="48"/>
        <v>-0.7142857142857143</v>
      </c>
      <c r="I327" s="3">
        <v>100</v>
      </c>
      <c r="J327" s="12">
        <f t="shared" si="49"/>
        <v>1</v>
      </c>
      <c r="K327" s="7">
        <f t="shared" si="46"/>
        <v>0.58333333333333337</v>
      </c>
      <c r="L327" s="7">
        <f t="shared" si="45"/>
        <v>0.5</v>
      </c>
      <c r="M327" s="7">
        <f t="shared" si="33"/>
        <v>0.49536219993203168</v>
      </c>
      <c r="N327" s="7">
        <f t="shared" si="35"/>
        <v>0.50463780006796832</v>
      </c>
      <c r="O327" s="10">
        <f t="shared" si="29"/>
        <v>-8.7971133401301693E-2</v>
      </c>
      <c r="P327" s="10">
        <f t="shared" si="27"/>
        <v>4.6378000679683229E-3</v>
      </c>
      <c r="Q327" s="31">
        <f t="shared" si="50"/>
        <v>0</v>
      </c>
      <c r="R327" s="9">
        <v>1</v>
      </c>
      <c r="S327" s="4">
        <v>0</v>
      </c>
      <c r="V327" s="13" t="str">
        <f t="shared" si="47"/>
        <v/>
      </c>
    </row>
    <row r="328" spans="1:22" x14ac:dyDescent="0.25">
      <c r="A328" s="2">
        <v>44741</v>
      </c>
      <c r="B328" s="3" t="s">
        <v>23</v>
      </c>
      <c r="C328" s="3" t="s">
        <v>152</v>
      </c>
      <c r="D328" s="4">
        <v>4.8</v>
      </c>
      <c r="E328" s="5">
        <v>1</v>
      </c>
      <c r="F328" s="6">
        <v>5.5</v>
      </c>
      <c r="G328" s="3">
        <v>112</v>
      </c>
      <c r="H328" s="12">
        <f t="shared" si="48"/>
        <v>1.1200000000000001</v>
      </c>
      <c r="I328" s="3">
        <v>-142</v>
      </c>
      <c r="J328" s="12">
        <f t="shared" si="49"/>
        <v>-0.70422535211267612</v>
      </c>
      <c r="K328" s="7">
        <f t="shared" si="46"/>
        <v>0.47169811320754718</v>
      </c>
      <c r="L328" s="7">
        <f t="shared" si="45"/>
        <v>0.58677685950413228</v>
      </c>
      <c r="M328" s="7">
        <f t="shared" si="33"/>
        <v>0.34899356273050841</v>
      </c>
      <c r="N328" s="7">
        <f t="shared" si="35"/>
        <v>0.65100643726949159</v>
      </c>
      <c r="O328" s="10">
        <f t="shared" si="29"/>
        <v>-0.12270455047703877</v>
      </c>
      <c r="P328" s="10">
        <f t="shared" si="27"/>
        <v>6.4229577765359314E-2</v>
      </c>
      <c r="Q328" s="31">
        <f t="shared" si="50"/>
        <v>1</v>
      </c>
      <c r="R328" s="9">
        <v>2</v>
      </c>
      <c r="S328" s="4">
        <v>14.2</v>
      </c>
      <c r="T328" s="3" t="s">
        <v>73</v>
      </c>
      <c r="U328" s="4">
        <v>-14.2</v>
      </c>
      <c r="V328" s="13">
        <f t="shared" si="47"/>
        <v>-14.2</v>
      </c>
    </row>
    <row r="329" spans="1:22" x14ac:dyDescent="0.25">
      <c r="A329" s="2">
        <v>44741</v>
      </c>
      <c r="B329" s="3" t="s">
        <v>14</v>
      </c>
      <c r="C329" s="3" t="s">
        <v>179</v>
      </c>
      <c r="D329" s="4">
        <v>3.64</v>
      </c>
      <c r="E329" s="5">
        <v>1</v>
      </c>
      <c r="F329" s="6">
        <v>3.5</v>
      </c>
      <c r="G329" s="3">
        <v>-104</v>
      </c>
      <c r="H329" s="12">
        <f t="shared" si="48"/>
        <v>-0.96153846153846145</v>
      </c>
      <c r="I329" s="3">
        <v>-125</v>
      </c>
      <c r="J329" s="12">
        <f t="shared" si="49"/>
        <v>-0.8</v>
      </c>
      <c r="K329" s="7">
        <f t="shared" si="46"/>
        <v>0.50980392156862742</v>
      </c>
      <c r="L329" s="7">
        <f t="shared" si="45"/>
        <v>0.55555555555555558</v>
      </c>
      <c r="M329" s="7">
        <f t="shared" si="33"/>
        <v>0.49325387468659909</v>
      </c>
      <c r="N329" s="7">
        <f t="shared" si="35"/>
        <v>0.50674612531340091</v>
      </c>
      <c r="O329" s="10">
        <f t="shared" si="29"/>
        <v>-1.6550046882028324E-2</v>
      </c>
      <c r="P329" s="10">
        <f t="shared" si="27"/>
        <v>-4.8809430242154672E-2</v>
      </c>
      <c r="Q329" s="31">
        <f t="shared" si="50"/>
        <v>0</v>
      </c>
      <c r="R329" s="9">
        <v>1</v>
      </c>
      <c r="S329" s="4">
        <v>0</v>
      </c>
      <c r="V329" s="13" t="str">
        <f t="shared" si="47"/>
        <v/>
      </c>
    </row>
    <row r="330" spans="1:22" x14ac:dyDescent="0.25">
      <c r="A330" s="2">
        <v>44741</v>
      </c>
      <c r="B330" s="3" t="s">
        <v>47</v>
      </c>
      <c r="C330" s="3" t="s">
        <v>162</v>
      </c>
      <c r="D330" s="4">
        <v>5.74</v>
      </c>
      <c r="E330" s="5">
        <v>1</v>
      </c>
      <c r="F330" s="6">
        <v>5.5</v>
      </c>
      <c r="G330" s="3">
        <v>-115</v>
      </c>
      <c r="H330" s="12">
        <f t="shared" si="48"/>
        <v>-0.86956521739130443</v>
      </c>
      <c r="I330" s="3">
        <v>-110</v>
      </c>
      <c r="J330" s="12">
        <f t="shared" si="49"/>
        <v>-0.90909090909090906</v>
      </c>
      <c r="K330" s="7">
        <f t="shared" si="46"/>
        <v>0.53488372093023251</v>
      </c>
      <c r="L330" s="7">
        <f t="shared" si="45"/>
        <v>0.52380952380952384</v>
      </c>
      <c r="M330" s="7">
        <f t="shared" si="33"/>
        <v>0.51170920153487975</v>
      </c>
      <c r="N330" s="7">
        <f t="shared" si="35"/>
        <v>0.48829079846512025</v>
      </c>
      <c r="O330" s="10">
        <f t="shared" si="29"/>
        <v>-2.3174519395352755E-2</v>
      </c>
      <c r="P330" s="10">
        <f t="shared" si="27"/>
        <v>-3.551872534440359E-2</v>
      </c>
      <c r="Q330" s="31">
        <f t="shared" si="50"/>
        <v>0</v>
      </c>
      <c r="R330" s="9">
        <v>1</v>
      </c>
      <c r="S330" s="4">
        <v>0</v>
      </c>
      <c r="V330" s="13" t="str">
        <f t="shared" si="47"/>
        <v/>
      </c>
    </row>
    <row r="331" spans="1:22" x14ac:dyDescent="0.25">
      <c r="A331" s="2">
        <v>44741</v>
      </c>
      <c r="B331" s="3" t="s">
        <v>41</v>
      </c>
      <c r="C331" s="3" t="s">
        <v>160</v>
      </c>
      <c r="D331" s="4">
        <v>4.37</v>
      </c>
      <c r="E331" s="5">
        <v>1</v>
      </c>
      <c r="F331" s="6">
        <v>4.5</v>
      </c>
      <c r="G331" s="3">
        <v>115</v>
      </c>
      <c r="H331" s="12">
        <f t="shared" si="48"/>
        <v>1.1499999999999999</v>
      </c>
      <c r="I331" s="3">
        <v>-155</v>
      </c>
      <c r="J331" s="12">
        <f t="shared" si="49"/>
        <v>-0.64516129032258063</v>
      </c>
      <c r="K331" s="7">
        <f t="shared" si="46"/>
        <v>0.46511627906976744</v>
      </c>
      <c r="L331" s="7">
        <f t="shared" si="45"/>
        <v>0.60784313725490191</v>
      </c>
      <c r="M331" s="7">
        <f t="shared" si="33"/>
        <v>0.44305643873910494</v>
      </c>
      <c r="N331" s="7">
        <f t="shared" si="35"/>
        <v>0.55694356126089506</v>
      </c>
      <c r="O331" s="10">
        <f t="shared" si="29"/>
        <v>-2.2059840330662495E-2</v>
      </c>
      <c r="P331" s="10">
        <f t="shared" si="27"/>
        <v>-5.0899575994006852E-2</v>
      </c>
      <c r="Q331" s="31">
        <f t="shared" si="50"/>
        <v>0</v>
      </c>
      <c r="R331" s="9">
        <v>1</v>
      </c>
      <c r="S331" s="4">
        <v>0</v>
      </c>
      <c r="V331" s="13" t="str">
        <f t="shared" si="47"/>
        <v/>
      </c>
    </row>
    <row r="332" spans="1:22" x14ac:dyDescent="0.25">
      <c r="A332" s="2">
        <v>44741</v>
      </c>
      <c r="B332" s="3" t="s">
        <v>63</v>
      </c>
      <c r="C332" s="3" t="s">
        <v>64</v>
      </c>
      <c r="D332" s="4">
        <v>4.04</v>
      </c>
      <c r="E332" s="5">
        <v>1</v>
      </c>
      <c r="F332" s="6">
        <v>3.5</v>
      </c>
      <c r="G332" s="3">
        <v>-125</v>
      </c>
      <c r="H332" s="12">
        <f t="shared" si="48"/>
        <v>-0.8</v>
      </c>
      <c r="I332" s="3">
        <v>100</v>
      </c>
      <c r="J332" s="12">
        <f t="shared" si="49"/>
        <v>1</v>
      </c>
      <c r="K332" s="7">
        <f t="shared" si="46"/>
        <v>0.55555555555555558</v>
      </c>
      <c r="L332" s="7">
        <f t="shared" si="45"/>
        <v>0.5</v>
      </c>
      <c r="M332" s="7">
        <f t="shared" si="33"/>
        <v>0.57430522291142061</v>
      </c>
      <c r="N332" s="7">
        <f t="shared" si="35"/>
        <v>0.42569477708857939</v>
      </c>
      <c r="O332" s="10">
        <f t="shared" si="29"/>
        <v>1.874966735586503E-2</v>
      </c>
      <c r="P332" s="10">
        <f t="shared" si="27"/>
        <v>-7.430522291142061E-2</v>
      </c>
      <c r="Q332" s="31">
        <f t="shared" si="50"/>
        <v>0</v>
      </c>
      <c r="R332" s="9">
        <v>1</v>
      </c>
      <c r="S332" s="4">
        <v>0</v>
      </c>
      <c r="V332" s="13" t="str">
        <f t="shared" si="47"/>
        <v/>
      </c>
    </row>
    <row r="333" spans="1:22" x14ac:dyDescent="0.25">
      <c r="A333" s="2">
        <v>44741</v>
      </c>
      <c r="B333" s="3" t="s">
        <v>30</v>
      </c>
      <c r="C333" s="3" t="s">
        <v>193</v>
      </c>
      <c r="D333" s="4">
        <v>3.78</v>
      </c>
      <c r="E333" s="5">
        <v>1</v>
      </c>
      <c r="F333" s="6">
        <v>2.5</v>
      </c>
      <c r="G333" s="3">
        <v>-195</v>
      </c>
      <c r="H333" s="12">
        <f t="shared" si="48"/>
        <v>-0.51282051282051289</v>
      </c>
      <c r="I333" s="3">
        <v>145</v>
      </c>
      <c r="J333" s="12">
        <f t="shared" si="49"/>
        <v>1.45</v>
      </c>
      <c r="K333" s="7">
        <f t="shared" si="46"/>
        <v>0.66101694915254239</v>
      </c>
      <c r="L333" s="7">
        <f t="shared" si="45"/>
        <v>0.40816326530612246</v>
      </c>
      <c r="M333" s="7">
        <f t="shared" si="33"/>
        <v>0.7278576629089063</v>
      </c>
      <c r="N333" s="7">
        <f t="shared" si="35"/>
        <v>0.2721423370910937</v>
      </c>
      <c r="O333" s="10">
        <f t="shared" si="29"/>
        <v>6.6840713756363912E-2</v>
      </c>
      <c r="P333" s="10">
        <f t="shared" si="27"/>
        <v>-0.13602092821502876</v>
      </c>
      <c r="Q333" s="31">
        <f t="shared" si="50"/>
        <v>2</v>
      </c>
      <c r="R333" s="9">
        <v>1</v>
      </c>
      <c r="S333" s="4">
        <v>19.5</v>
      </c>
      <c r="T333" s="3" t="s">
        <v>74</v>
      </c>
      <c r="U333" s="4">
        <v>10</v>
      </c>
      <c r="V333" s="13">
        <f t="shared" si="47"/>
        <v>10.000000000000002</v>
      </c>
    </row>
    <row r="334" spans="1:22" x14ac:dyDescent="0.25">
      <c r="A334" s="2">
        <v>44741</v>
      </c>
      <c r="B334" s="3" t="s">
        <v>59</v>
      </c>
      <c r="C334" s="3" t="s">
        <v>145</v>
      </c>
      <c r="D334" s="4">
        <v>4.18</v>
      </c>
      <c r="E334" s="5">
        <v>1</v>
      </c>
      <c r="F334" s="6">
        <v>4.5</v>
      </c>
      <c r="G334" s="3">
        <v>116</v>
      </c>
      <c r="H334" s="12">
        <f t="shared" si="48"/>
        <v>1.1599999999999999</v>
      </c>
      <c r="I334" s="3">
        <v>-148</v>
      </c>
      <c r="J334" s="12">
        <f t="shared" si="49"/>
        <v>-0.67567567567567566</v>
      </c>
      <c r="K334" s="7">
        <f t="shared" si="46"/>
        <v>0.46296296296296297</v>
      </c>
      <c r="L334" s="7">
        <f t="shared" si="45"/>
        <v>0.59677419354838712</v>
      </c>
      <c r="M334" s="7">
        <f t="shared" si="33"/>
        <v>0.40628271237779234</v>
      </c>
      <c r="N334" s="7">
        <f t="shared" si="35"/>
        <v>0.59371728762220766</v>
      </c>
      <c r="O334" s="10">
        <f t="shared" si="29"/>
        <v>-5.6680250585170622E-2</v>
      </c>
      <c r="P334" s="10">
        <f t="shared" si="27"/>
        <v>-3.0569059261794651E-3</v>
      </c>
      <c r="Q334" s="31">
        <f t="shared" si="50"/>
        <v>0</v>
      </c>
      <c r="R334" s="9">
        <v>2</v>
      </c>
      <c r="S334" s="4">
        <v>0</v>
      </c>
      <c r="V334" s="13" t="str">
        <f t="shared" si="47"/>
        <v/>
      </c>
    </row>
    <row r="335" spans="1:22" x14ac:dyDescent="0.25">
      <c r="A335" s="2">
        <v>44741</v>
      </c>
      <c r="B335" s="3" t="s">
        <v>36</v>
      </c>
      <c r="C335" s="3" t="s">
        <v>205</v>
      </c>
      <c r="D335" s="4">
        <v>4.8499999999999996</v>
      </c>
      <c r="E335" s="5">
        <v>1</v>
      </c>
      <c r="F335" s="6">
        <v>4.5</v>
      </c>
      <c r="G335" s="3">
        <v>-155</v>
      </c>
      <c r="H335" s="12">
        <f t="shared" si="48"/>
        <v>-0.64516129032258063</v>
      </c>
      <c r="I335" s="3">
        <v>115</v>
      </c>
      <c r="J335" s="12">
        <f t="shared" si="49"/>
        <v>1.1499999999999999</v>
      </c>
      <c r="K335" s="7">
        <f t="shared" si="46"/>
        <v>0.60784313725490191</v>
      </c>
      <c r="L335" s="7">
        <f t="shared" si="45"/>
        <v>0.46511627906976744</v>
      </c>
      <c r="M335" s="7">
        <f t="shared" si="33"/>
        <v>0.5328042198267543</v>
      </c>
      <c r="N335" s="7">
        <f t="shared" si="35"/>
        <v>0.4671957801732457</v>
      </c>
      <c r="O335" s="10">
        <f t="shared" si="29"/>
        <v>-7.5038917428147611E-2</v>
      </c>
      <c r="P335" s="10">
        <f t="shared" si="27"/>
        <v>2.0795011034782651E-3</v>
      </c>
      <c r="Q335" s="31">
        <f t="shared" si="50"/>
        <v>0</v>
      </c>
      <c r="R335" s="9">
        <v>1</v>
      </c>
      <c r="S335" s="4">
        <v>0</v>
      </c>
      <c r="V335" s="13" t="str">
        <f t="shared" si="47"/>
        <v/>
      </c>
    </row>
    <row r="336" spans="1:22" x14ac:dyDescent="0.25">
      <c r="A336" s="2">
        <v>44741</v>
      </c>
      <c r="B336" s="3" t="s">
        <v>34</v>
      </c>
      <c r="C336" s="3" t="s">
        <v>156</v>
      </c>
      <c r="D336" s="4">
        <v>5.86</v>
      </c>
      <c r="E336" s="5">
        <v>1</v>
      </c>
      <c r="F336" s="6">
        <v>4.5</v>
      </c>
      <c r="G336" s="3">
        <v>-135</v>
      </c>
      <c r="H336" s="12">
        <f t="shared" si="48"/>
        <v>-0.7407407407407407</v>
      </c>
      <c r="I336" s="3">
        <v>105</v>
      </c>
      <c r="J336" s="12">
        <f t="shared" si="49"/>
        <v>1.05</v>
      </c>
      <c r="K336" s="7">
        <f t="shared" si="46"/>
        <v>0.57446808510638303</v>
      </c>
      <c r="L336" s="7">
        <f t="shared" si="45"/>
        <v>0.48780487804878048</v>
      </c>
      <c r="M336" s="7">
        <f t="shared" si="33"/>
        <v>0.69576712498220539</v>
      </c>
      <c r="N336" s="7">
        <f t="shared" si="35"/>
        <v>0.30423287501779461</v>
      </c>
      <c r="O336" s="10">
        <f t="shared" si="29"/>
        <v>0.12129903987582236</v>
      </c>
      <c r="P336" s="10">
        <f t="shared" si="27"/>
        <v>-0.18357200303098586</v>
      </c>
      <c r="Q336" s="31">
        <f t="shared" si="50"/>
        <v>2</v>
      </c>
      <c r="R336" s="9">
        <v>1</v>
      </c>
      <c r="S336" s="4">
        <v>20.25</v>
      </c>
      <c r="T336" s="3" t="s">
        <v>74</v>
      </c>
      <c r="U336" s="4">
        <v>15</v>
      </c>
      <c r="V336" s="13">
        <f t="shared" si="47"/>
        <v>15</v>
      </c>
    </row>
    <row r="337" spans="1:22" x14ac:dyDescent="0.25">
      <c r="A337" s="2">
        <v>44741</v>
      </c>
      <c r="B337" s="3" t="s">
        <v>78</v>
      </c>
      <c r="C337" s="3" t="s">
        <v>164</v>
      </c>
      <c r="D337" s="4">
        <v>4.45</v>
      </c>
      <c r="E337" s="5">
        <v>1</v>
      </c>
      <c r="F337" s="6">
        <v>3.5</v>
      </c>
      <c r="G337" s="3">
        <v>-128</v>
      </c>
      <c r="H337" s="12">
        <f t="shared" si="48"/>
        <v>-0.78125</v>
      </c>
      <c r="I337" s="3">
        <v>102</v>
      </c>
      <c r="J337" s="12">
        <f t="shared" si="49"/>
        <v>1.02</v>
      </c>
      <c r="K337" s="7">
        <f t="shared" si="46"/>
        <v>0.56140350877192979</v>
      </c>
      <c r="L337" s="7">
        <f t="shared" si="45"/>
        <v>0.49504950495049505</v>
      </c>
      <c r="M337" s="7">
        <f t="shared" si="33"/>
        <v>0.64919798882586899</v>
      </c>
      <c r="N337" s="7">
        <f t="shared" si="35"/>
        <v>0.35080201117413107</v>
      </c>
      <c r="O337" s="10">
        <f t="shared" si="29"/>
        <v>8.7794480053939195E-2</v>
      </c>
      <c r="P337" s="10">
        <f t="shared" si="27"/>
        <v>-0.14424749377636398</v>
      </c>
      <c r="Q337" s="31">
        <f t="shared" si="50"/>
        <v>2</v>
      </c>
      <c r="R337" s="9">
        <v>2</v>
      </c>
      <c r="S337" s="4">
        <v>19.2</v>
      </c>
      <c r="T337" s="3" t="s">
        <v>74</v>
      </c>
      <c r="U337" s="4">
        <v>15</v>
      </c>
      <c r="V337" s="13">
        <f t="shared" si="47"/>
        <v>15</v>
      </c>
    </row>
    <row r="338" spans="1:22" x14ac:dyDescent="0.25">
      <c r="A338" s="2">
        <v>44741</v>
      </c>
      <c r="B338" s="3" t="s">
        <v>67</v>
      </c>
      <c r="C338" s="3" t="s">
        <v>194</v>
      </c>
      <c r="D338" s="4">
        <v>4.6100000000000003</v>
      </c>
      <c r="E338" s="5">
        <v>1</v>
      </c>
      <c r="F338" s="6">
        <v>4.5</v>
      </c>
      <c r="G338" s="3">
        <v>-102</v>
      </c>
      <c r="H338" s="12">
        <f t="shared" si="48"/>
        <v>-0.98039215686274506</v>
      </c>
      <c r="I338" s="3">
        <v>-126</v>
      </c>
      <c r="J338" s="12">
        <f t="shared" si="49"/>
        <v>-0.79365079365079361</v>
      </c>
      <c r="K338" s="7">
        <f t="shared" si="46"/>
        <v>0.50495049504950495</v>
      </c>
      <c r="L338" s="7">
        <f t="shared" si="45"/>
        <v>0.55752212389380529</v>
      </c>
      <c r="M338" s="7">
        <f t="shared" si="33"/>
        <v>0.48864004801069716</v>
      </c>
      <c r="N338" s="7">
        <f t="shared" si="35"/>
        <v>0.51135995198930284</v>
      </c>
      <c r="O338" s="10">
        <f t="shared" si="29"/>
        <v>-1.6310447038807796E-2</v>
      </c>
      <c r="P338" s="10">
        <f t="shared" si="27"/>
        <v>-4.6162171904502447E-2</v>
      </c>
      <c r="Q338" s="31">
        <f t="shared" si="50"/>
        <v>0</v>
      </c>
      <c r="R338" s="9">
        <v>2</v>
      </c>
      <c r="S338" s="4">
        <v>0</v>
      </c>
      <c r="V338" s="13" t="str">
        <f t="shared" si="47"/>
        <v/>
      </c>
    </row>
    <row r="339" spans="1:22" x14ac:dyDescent="0.25">
      <c r="A339" s="2">
        <v>44741</v>
      </c>
      <c r="B339" s="3" t="s">
        <v>4</v>
      </c>
      <c r="C339" s="3" t="s">
        <v>151</v>
      </c>
      <c r="D339" s="4">
        <v>5.59</v>
      </c>
      <c r="E339" s="5">
        <v>1</v>
      </c>
      <c r="F339" s="6">
        <v>4.5</v>
      </c>
      <c r="G339" s="3">
        <v>-158</v>
      </c>
      <c r="H339" s="12">
        <f t="shared" si="48"/>
        <v>-0.63291139240506322</v>
      </c>
      <c r="I339" s="3">
        <v>124</v>
      </c>
      <c r="J339" s="12">
        <f t="shared" si="49"/>
        <v>1.24</v>
      </c>
      <c r="K339" s="7">
        <f t="shared" si="46"/>
        <v>0.61240310077519378</v>
      </c>
      <c r="L339" s="7">
        <f t="shared" si="45"/>
        <v>0.44642857142857145</v>
      </c>
      <c r="M339" s="7">
        <f t="shared" si="33"/>
        <v>0.65633254303072008</v>
      </c>
      <c r="N339" s="7">
        <f t="shared" si="35"/>
        <v>0.34366745696927986</v>
      </c>
      <c r="O339" s="10">
        <f t="shared" si="29"/>
        <v>4.3929442255526308E-2</v>
      </c>
      <c r="P339" s="10">
        <f t="shared" si="27"/>
        <v>-0.10276111445929159</v>
      </c>
      <c r="Q339" s="31">
        <f t="shared" si="50"/>
        <v>0</v>
      </c>
      <c r="R339" s="9">
        <v>2</v>
      </c>
      <c r="S339" s="4">
        <v>0</v>
      </c>
      <c r="V339" s="13" t="str">
        <f t="shared" si="47"/>
        <v/>
      </c>
    </row>
    <row r="340" spans="1:22" x14ac:dyDescent="0.25">
      <c r="A340" s="2">
        <v>44741</v>
      </c>
      <c r="B340" s="3" t="s">
        <v>39</v>
      </c>
      <c r="C340" s="3" t="s">
        <v>126</v>
      </c>
      <c r="D340" s="4">
        <v>4.78</v>
      </c>
      <c r="E340" s="5">
        <v>1</v>
      </c>
      <c r="F340" s="6">
        <v>4.5</v>
      </c>
      <c r="G340" s="3">
        <v>-110</v>
      </c>
      <c r="H340" s="12">
        <f t="shared" si="48"/>
        <v>-0.90909090909090906</v>
      </c>
      <c r="I340" s="3">
        <v>-120</v>
      </c>
      <c r="J340" s="12">
        <f t="shared" si="49"/>
        <v>-0.83333333333333337</v>
      </c>
      <c r="K340" s="7">
        <f t="shared" si="46"/>
        <v>0.52380952380952384</v>
      </c>
      <c r="L340" s="7">
        <f t="shared" si="45"/>
        <v>0.54545454545454541</v>
      </c>
      <c r="M340" s="7">
        <f t="shared" si="33"/>
        <v>0.52009463758605856</v>
      </c>
      <c r="N340" s="7">
        <f t="shared" si="35"/>
        <v>0.47990536241394144</v>
      </c>
      <c r="O340" s="10">
        <f t="shared" si="29"/>
        <v>-3.7148862234652746E-3</v>
      </c>
      <c r="P340" s="10">
        <f t="shared" si="27"/>
        <v>-6.5549183040603975E-2</v>
      </c>
      <c r="Q340" s="31">
        <f t="shared" si="50"/>
        <v>0</v>
      </c>
      <c r="R340" s="9">
        <v>1</v>
      </c>
      <c r="S340" s="4">
        <v>0</v>
      </c>
      <c r="V340" s="13" t="str">
        <f t="shared" si="47"/>
        <v/>
      </c>
    </row>
    <row r="341" spans="1:22" x14ac:dyDescent="0.25">
      <c r="A341" s="2">
        <v>44741</v>
      </c>
      <c r="B341" s="3" t="s">
        <v>61</v>
      </c>
      <c r="C341" s="3" t="s">
        <v>153</v>
      </c>
      <c r="D341" s="4">
        <v>5.75</v>
      </c>
      <c r="E341" s="5">
        <v>1</v>
      </c>
      <c r="F341" s="6">
        <v>5.5</v>
      </c>
      <c r="G341" s="3">
        <v>-110</v>
      </c>
      <c r="H341" s="12">
        <f t="shared" si="48"/>
        <v>-0.90909090909090906</v>
      </c>
      <c r="I341" s="3">
        <v>-120</v>
      </c>
      <c r="J341" s="12">
        <f t="shared" si="49"/>
        <v>-0.83333333333333337</v>
      </c>
      <c r="K341" s="7">
        <f t="shared" si="46"/>
        <v>0.52380952380952384</v>
      </c>
      <c r="L341" s="7">
        <f t="shared" si="45"/>
        <v>0.54545454545454541</v>
      </c>
      <c r="M341" s="7">
        <f t="shared" si="33"/>
        <v>0.51337739677174421</v>
      </c>
      <c r="N341" s="7">
        <f t="shared" si="35"/>
        <v>0.48662260322825579</v>
      </c>
      <c r="O341" s="10">
        <f t="shared" si="29"/>
        <v>-1.0432127037779626E-2</v>
      </c>
      <c r="P341" s="10">
        <f t="shared" si="27"/>
        <v>-5.8831942226289624E-2</v>
      </c>
      <c r="Q341" s="31">
        <f t="shared" si="50"/>
        <v>0</v>
      </c>
      <c r="R341" s="9">
        <v>1</v>
      </c>
      <c r="S341" s="4">
        <v>0</v>
      </c>
      <c r="V341" s="13" t="str">
        <f t="shared" si="47"/>
        <v/>
      </c>
    </row>
    <row r="342" spans="1:22" x14ac:dyDescent="0.25">
      <c r="A342" s="2">
        <v>44741</v>
      </c>
      <c r="B342" s="3" t="s">
        <v>19</v>
      </c>
      <c r="C342" s="3" t="s">
        <v>20</v>
      </c>
      <c r="D342" s="4">
        <v>5.45</v>
      </c>
      <c r="E342" s="5">
        <v>1</v>
      </c>
      <c r="F342" s="6">
        <v>4.5</v>
      </c>
      <c r="G342" s="3">
        <v>-135</v>
      </c>
      <c r="H342" s="12">
        <f t="shared" si="48"/>
        <v>-0.7407407407407407</v>
      </c>
      <c r="I342" s="3">
        <v>100</v>
      </c>
      <c r="J342" s="12">
        <f t="shared" si="49"/>
        <v>1</v>
      </c>
      <c r="K342" s="7">
        <f t="shared" si="46"/>
        <v>0.57446808510638303</v>
      </c>
      <c r="L342" s="7">
        <f t="shared" si="45"/>
        <v>0.5</v>
      </c>
      <c r="M342" s="7">
        <f t="shared" si="33"/>
        <v>0.63463813068759634</v>
      </c>
      <c r="N342" s="7">
        <f t="shared" si="35"/>
        <v>0.36536186931240366</v>
      </c>
      <c r="O342" s="10">
        <f t="shared" si="29"/>
        <v>6.0170045581213305E-2</v>
      </c>
      <c r="P342" s="10">
        <f t="shared" si="27"/>
        <v>-0.13463813068759634</v>
      </c>
      <c r="Q342" s="31">
        <f t="shared" si="50"/>
        <v>2</v>
      </c>
      <c r="R342" s="9">
        <v>1</v>
      </c>
      <c r="S342" s="4">
        <v>13.5</v>
      </c>
      <c r="T342" s="3" t="s">
        <v>74</v>
      </c>
      <c r="U342" s="4">
        <v>10</v>
      </c>
      <c r="V342" s="13">
        <f t="shared" si="47"/>
        <v>10</v>
      </c>
    </row>
    <row r="343" spans="1:22" x14ac:dyDescent="0.25">
      <c r="A343" s="2">
        <v>44741</v>
      </c>
      <c r="B343" s="3" t="s">
        <v>28</v>
      </c>
      <c r="C343" s="3" t="s">
        <v>174</v>
      </c>
      <c r="D343" s="4">
        <v>4.09</v>
      </c>
      <c r="E343" s="5">
        <v>1</v>
      </c>
      <c r="F343" s="6">
        <v>3.5</v>
      </c>
      <c r="G343" s="3">
        <v>130</v>
      </c>
      <c r="H343" s="12">
        <f t="shared" si="48"/>
        <v>1.3</v>
      </c>
      <c r="I343" s="3">
        <v>-166</v>
      </c>
      <c r="J343" s="12">
        <f t="shared" si="49"/>
        <v>-0.60240963855421692</v>
      </c>
      <c r="K343" s="7">
        <f t="shared" si="46"/>
        <v>0.43478260869565216</v>
      </c>
      <c r="L343" s="7">
        <f t="shared" si="45"/>
        <v>0.62406015037593987</v>
      </c>
      <c r="M343" s="7">
        <f t="shared" si="33"/>
        <v>0.58391223255361369</v>
      </c>
      <c r="N343" s="7">
        <f t="shared" si="35"/>
        <v>0.41608776744638626</v>
      </c>
      <c r="O343" s="10">
        <f t="shared" si="29"/>
        <v>0.14912962385796152</v>
      </c>
      <c r="P343" s="10">
        <f t="shared" si="27"/>
        <v>-0.20797238292955361</v>
      </c>
      <c r="Q343" s="31">
        <f t="shared" si="50"/>
        <v>2</v>
      </c>
      <c r="R343" s="9">
        <v>2</v>
      </c>
      <c r="S343" s="4">
        <v>15</v>
      </c>
      <c r="T343" s="3" t="s">
        <v>73</v>
      </c>
      <c r="U343" s="4">
        <v>-15</v>
      </c>
      <c r="V343" s="13">
        <f t="shared" si="47"/>
        <v>-15</v>
      </c>
    </row>
    <row r="344" spans="1:22" x14ac:dyDescent="0.25">
      <c r="A344" s="2">
        <v>44741</v>
      </c>
      <c r="B344" s="3" t="s">
        <v>21</v>
      </c>
      <c r="C344" s="3" t="s">
        <v>168</v>
      </c>
      <c r="D344" s="4">
        <v>3.99</v>
      </c>
      <c r="E344" s="5">
        <v>1</v>
      </c>
      <c r="F344" s="6">
        <v>4.5</v>
      </c>
      <c r="G344" s="3">
        <v>132</v>
      </c>
      <c r="H344" s="12">
        <f t="shared" si="48"/>
        <v>1.32</v>
      </c>
      <c r="I344" s="3">
        <v>-168</v>
      </c>
      <c r="J344" s="12">
        <f t="shared" si="49"/>
        <v>-0.59523809523809523</v>
      </c>
      <c r="K344" s="7">
        <f t="shared" si="46"/>
        <v>0.43103448275862066</v>
      </c>
      <c r="L344" s="7">
        <f t="shared" si="45"/>
        <v>0.62686567164179108</v>
      </c>
      <c r="M344" s="7">
        <f t="shared" si="33"/>
        <v>0.3692094048224388</v>
      </c>
      <c r="N344" s="7">
        <f t="shared" si="35"/>
        <v>0.6307905951775612</v>
      </c>
      <c r="O344" s="10">
        <f t="shared" si="29"/>
        <v>-6.182507793618186E-2</v>
      </c>
      <c r="P344" s="10">
        <f t="shared" si="27"/>
        <v>3.9249235357701195E-3</v>
      </c>
      <c r="Q344" s="31">
        <f t="shared" si="50"/>
        <v>0</v>
      </c>
      <c r="R344" s="9">
        <v>2</v>
      </c>
      <c r="S344" s="4">
        <v>0</v>
      </c>
      <c r="V344" s="13" t="str">
        <f t="shared" si="47"/>
        <v/>
      </c>
    </row>
    <row r="345" spans="1:22" x14ac:dyDescent="0.25">
      <c r="A345" s="2">
        <v>44741</v>
      </c>
      <c r="B345" s="3" t="s">
        <v>16</v>
      </c>
      <c r="C345" s="3" t="s">
        <v>184</v>
      </c>
      <c r="D345" s="4">
        <v>4.28</v>
      </c>
      <c r="E345" s="5">
        <v>1</v>
      </c>
      <c r="F345" s="6">
        <v>3.5</v>
      </c>
      <c r="G345" s="3">
        <v>100</v>
      </c>
      <c r="H345" s="12">
        <f t="shared" si="48"/>
        <v>1</v>
      </c>
      <c r="I345" s="3">
        <v>-130</v>
      </c>
      <c r="J345" s="12">
        <f t="shared" si="49"/>
        <v>-0.76923076923076916</v>
      </c>
      <c r="K345" s="7">
        <f t="shared" si="46"/>
        <v>0.5</v>
      </c>
      <c r="L345" s="7">
        <f t="shared" si="45"/>
        <v>0.56521739130434778</v>
      </c>
      <c r="M345" s="7">
        <f t="shared" si="33"/>
        <v>0.61923923316989593</v>
      </c>
      <c r="N345" s="7">
        <f t="shared" si="35"/>
        <v>0.38076076683010401</v>
      </c>
      <c r="O345" s="10">
        <f t="shared" si="29"/>
        <v>0.11923923316989593</v>
      </c>
      <c r="P345" s="10">
        <f t="shared" si="27"/>
        <v>-0.18445662447424377</v>
      </c>
      <c r="Q345" s="31">
        <f t="shared" si="50"/>
        <v>2</v>
      </c>
      <c r="R345" s="9">
        <v>1</v>
      </c>
      <c r="S345" s="4">
        <v>10</v>
      </c>
      <c r="T345" s="3" t="s">
        <v>73</v>
      </c>
      <c r="U345" s="4">
        <v>-10</v>
      </c>
      <c r="V345" s="13">
        <f t="shared" si="47"/>
        <v>-10</v>
      </c>
    </row>
    <row r="346" spans="1:22" x14ac:dyDescent="0.25">
      <c r="A346" s="2">
        <v>44741</v>
      </c>
      <c r="B346" s="3" t="s">
        <v>49</v>
      </c>
      <c r="C346" s="3" t="s">
        <v>176</v>
      </c>
      <c r="D346" s="4">
        <v>5.4</v>
      </c>
      <c r="E346" s="5">
        <v>1</v>
      </c>
      <c r="F346" s="6">
        <v>5.5</v>
      </c>
      <c r="G346" s="3">
        <v>112</v>
      </c>
      <c r="H346" s="12">
        <f t="shared" si="48"/>
        <v>1.1200000000000001</v>
      </c>
      <c r="I346" s="3">
        <v>-142</v>
      </c>
      <c r="J346" s="12">
        <f t="shared" si="49"/>
        <v>-0.70422535211267612</v>
      </c>
      <c r="K346" s="7">
        <f t="shared" si="46"/>
        <v>0.47169811320754718</v>
      </c>
      <c r="L346" s="7">
        <f t="shared" si="45"/>
        <v>0.58677685950413228</v>
      </c>
      <c r="M346" s="7">
        <f t="shared" si="33"/>
        <v>0.45386789564180074</v>
      </c>
      <c r="N346" s="7">
        <f t="shared" si="35"/>
        <v>0.54613210435819926</v>
      </c>
      <c r="O346" s="10">
        <f t="shared" si="29"/>
        <v>-1.7830217565746431E-2</v>
      </c>
      <c r="P346" s="10">
        <f t="shared" si="27"/>
        <v>-4.064475514593302E-2</v>
      </c>
      <c r="Q346" s="31">
        <f t="shared" si="50"/>
        <v>0</v>
      </c>
      <c r="R346" s="9">
        <v>2</v>
      </c>
      <c r="S346" s="4">
        <v>0</v>
      </c>
      <c r="V346" s="13" t="str">
        <f t="shared" si="47"/>
        <v/>
      </c>
    </row>
    <row r="347" spans="1:22" x14ac:dyDescent="0.25">
      <c r="A347" s="2">
        <v>44741</v>
      </c>
      <c r="B347" s="3" t="s">
        <v>55</v>
      </c>
      <c r="C347" s="3" t="s">
        <v>131</v>
      </c>
      <c r="D347" s="4">
        <v>6.96</v>
      </c>
      <c r="E347" s="5">
        <v>1</v>
      </c>
      <c r="F347" s="6">
        <v>6.5</v>
      </c>
      <c r="G347" s="3">
        <v>108</v>
      </c>
      <c r="H347" s="12">
        <f t="shared" si="48"/>
        <v>1.08</v>
      </c>
      <c r="I347" s="3">
        <v>-136</v>
      </c>
      <c r="J347" s="12">
        <f t="shared" si="49"/>
        <v>-0.73529411764705876</v>
      </c>
      <c r="K347" s="7">
        <f t="shared" si="46"/>
        <v>0.48076923076923078</v>
      </c>
      <c r="L347" s="7">
        <f t="shared" si="45"/>
        <v>0.57627118644067798</v>
      </c>
      <c r="M347" s="7">
        <f t="shared" si="33"/>
        <v>0.54431196759943878</v>
      </c>
      <c r="N347" s="7">
        <f t="shared" si="35"/>
        <v>0.45568803240056122</v>
      </c>
      <c r="O347" s="10">
        <f t="shared" si="29"/>
        <v>6.3542736830208002E-2</v>
      </c>
      <c r="P347" s="10">
        <f t="shared" si="27"/>
        <v>-0.12058315404011677</v>
      </c>
      <c r="Q347" s="31">
        <f t="shared" si="50"/>
        <v>2</v>
      </c>
      <c r="R347" s="9">
        <v>2</v>
      </c>
      <c r="S347" s="4">
        <v>10</v>
      </c>
      <c r="T347" s="3" t="s">
        <v>73</v>
      </c>
      <c r="U347" s="4">
        <v>-10</v>
      </c>
      <c r="V347" s="13">
        <f t="shared" si="47"/>
        <v>-10</v>
      </c>
    </row>
    <row r="348" spans="1:22" x14ac:dyDescent="0.25">
      <c r="A348" s="2">
        <v>44741</v>
      </c>
      <c r="B348" s="3" t="s">
        <v>57</v>
      </c>
      <c r="C348" s="3" t="s">
        <v>150</v>
      </c>
      <c r="D348" s="4">
        <v>4.29</v>
      </c>
      <c r="E348" s="5">
        <v>1</v>
      </c>
      <c r="F348" s="6">
        <v>4.5</v>
      </c>
      <c r="G348" s="3">
        <v>105</v>
      </c>
      <c r="H348" s="12">
        <f t="shared" si="48"/>
        <v>1.05</v>
      </c>
      <c r="I348" s="3">
        <v>-140</v>
      </c>
      <c r="J348" s="12">
        <f t="shared" si="49"/>
        <v>-0.7142857142857143</v>
      </c>
      <c r="K348" s="7">
        <f t="shared" si="46"/>
        <v>0.48780487804878048</v>
      </c>
      <c r="L348" s="7">
        <f t="shared" si="45"/>
        <v>0.58333333333333337</v>
      </c>
      <c r="M348" s="7">
        <f t="shared" si="33"/>
        <v>0.42762838338599063</v>
      </c>
      <c r="N348" s="7">
        <f t="shared" si="35"/>
        <v>0.57237161661400937</v>
      </c>
      <c r="O348" s="10">
        <f t="shared" si="29"/>
        <v>-6.0176494662789848E-2</v>
      </c>
      <c r="P348" s="10">
        <f t="shared" si="27"/>
        <v>-1.0961716719323999E-2</v>
      </c>
      <c r="Q348" s="31">
        <f t="shared" si="50"/>
        <v>0</v>
      </c>
      <c r="R348" s="9">
        <v>1</v>
      </c>
      <c r="S348" s="4">
        <v>0</v>
      </c>
      <c r="V348" s="13" t="str">
        <f t="shared" si="47"/>
        <v/>
      </c>
    </row>
    <row r="349" spans="1:22" x14ac:dyDescent="0.25">
      <c r="A349" s="2">
        <v>44741</v>
      </c>
      <c r="B349" s="3" t="s">
        <v>45</v>
      </c>
      <c r="C349" s="3" t="s">
        <v>169</v>
      </c>
      <c r="D349" s="4">
        <v>3.88</v>
      </c>
      <c r="E349" s="5">
        <v>1</v>
      </c>
      <c r="F349" s="6">
        <v>4.5</v>
      </c>
      <c r="G349" s="3">
        <v>102</v>
      </c>
      <c r="H349" s="12">
        <f t="shared" si="48"/>
        <v>1.02</v>
      </c>
      <c r="I349" s="3">
        <v>-130</v>
      </c>
      <c r="J349" s="12">
        <f t="shared" si="49"/>
        <v>-0.76923076923076916</v>
      </c>
      <c r="K349" s="7">
        <f t="shared" si="46"/>
        <v>0.49504950495049505</v>
      </c>
      <c r="L349" s="7">
        <f t="shared" si="45"/>
        <v>0.56521739130434778</v>
      </c>
      <c r="M349" s="7">
        <f t="shared" si="33"/>
        <v>0.34773332047205607</v>
      </c>
      <c r="N349" s="7">
        <f t="shared" si="35"/>
        <v>0.65226667952794393</v>
      </c>
      <c r="O349" s="10">
        <f t="shared" si="29"/>
        <v>-0.14731618447843897</v>
      </c>
      <c r="P349" s="10">
        <f t="shared" si="27"/>
        <v>8.7049288223596144E-2</v>
      </c>
      <c r="Q349" s="31">
        <f t="shared" si="50"/>
        <v>1</v>
      </c>
      <c r="R349" s="9">
        <v>2</v>
      </c>
      <c r="S349" s="4">
        <v>19.5</v>
      </c>
      <c r="T349" s="3" t="s">
        <v>73</v>
      </c>
      <c r="U349" s="4">
        <v>-19.5</v>
      </c>
      <c r="V349" s="13">
        <f t="shared" si="47"/>
        <v>-19.5</v>
      </c>
    </row>
    <row r="350" spans="1:22" x14ac:dyDescent="0.25">
      <c r="A350" s="2">
        <v>44741</v>
      </c>
      <c r="B350" s="3" t="s">
        <v>53</v>
      </c>
      <c r="C350" s="3" t="s">
        <v>172</v>
      </c>
      <c r="D350" s="4">
        <v>4.7</v>
      </c>
      <c r="E350" s="5">
        <v>1</v>
      </c>
      <c r="F350" s="6">
        <v>3.5</v>
      </c>
      <c r="G350" s="3">
        <v>-160</v>
      </c>
      <c r="H350" s="12">
        <f t="shared" si="48"/>
        <v>-0.625</v>
      </c>
      <c r="I350" s="3">
        <v>120</v>
      </c>
      <c r="J350" s="12">
        <f t="shared" si="49"/>
        <v>1.2</v>
      </c>
      <c r="K350" s="7">
        <f t="shared" si="46"/>
        <v>0.61538461538461542</v>
      </c>
      <c r="L350" s="7">
        <f t="shared" si="45"/>
        <v>0.45454545454545453</v>
      </c>
      <c r="M350" s="7">
        <f t="shared" si="33"/>
        <v>0.69031642584387609</v>
      </c>
      <c r="N350" s="7">
        <f t="shared" si="35"/>
        <v>0.30968357415612391</v>
      </c>
      <c r="O350" s="10">
        <f t="shared" si="29"/>
        <v>7.4931810459260673E-2</v>
      </c>
      <c r="P350" s="10">
        <f t="shared" si="27"/>
        <v>-0.14486188038933062</v>
      </c>
      <c r="Q350" s="31">
        <f t="shared" si="50"/>
        <v>2</v>
      </c>
      <c r="R350" s="9">
        <v>1</v>
      </c>
      <c r="S350" s="4">
        <v>24</v>
      </c>
      <c r="T350" s="3" t="s">
        <v>73</v>
      </c>
      <c r="U350" s="4">
        <v>-24</v>
      </c>
      <c r="V350" s="13">
        <f t="shared" si="47"/>
        <v>-24</v>
      </c>
    </row>
    <row r="351" spans="1:22" x14ac:dyDescent="0.25">
      <c r="A351" s="2">
        <v>44741</v>
      </c>
      <c r="B351" s="3" t="s">
        <v>32</v>
      </c>
      <c r="C351" s="3" t="s">
        <v>232</v>
      </c>
      <c r="D351" s="4">
        <v>6.17</v>
      </c>
      <c r="E351" s="5">
        <v>1</v>
      </c>
      <c r="F351" s="6">
        <v>5.5</v>
      </c>
      <c r="G351" s="3">
        <v>-110</v>
      </c>
      <c r="H351" s="12">
        <f t="shared" si="48"/>
        <v>-0.90909090909090906</v>
      </c>
      <c r="I351" s="3">
        <v>-120</v>
      </c>
      <c r="J351" s="12">
        <f t="shared" si="49"/>
        <v>-0.83333333333333337</v>
      </c>
      <c r="K351" s="7">
        <f t="shared" si="46"/>
        <v>0.52380952380952384</v>
      </c>
      <c r="L351" s="7">
        <f t="shared" si="45"/>
        <v>0.54545454545454541</v>
      </c>
      <c r="M351" s="7">
        <f t="shared" si="33"/>
        <v>0.58122546207546233</v>
      </c>
      <c r="N351" s="7">
        <f t="shared" si="35"/>
        <v>0.41877453792453767</v>
      </c>
      <c r="O351" s="10">
        <f t="shared" si="29"/>
        <v>5.7415938265938493E-2</v>
      </c>
      <c r="P351" s="10">
        <f t="shared" si="27"/>
        <v>-0.12668000753000774</v>
      </c>
      <c r="Q351" s="31">
        <f t="shared" si="50"/>
        <v>2</v>
      </c>
      <c r="R351" s="9">
        <v>1</v>
      </c>
      <c r="S351" s="4">
        <v>11</v>
      </c>
      <c r="T351" s="3" t="s">
        <v>74</v>
      </c>
      <c r="U351" s="4">
        <v>10</v>
      </c>
      <c r="V351" s="13">
        <f t="shared" si="47"/>
        <v>10</v>
      </c>
    </row>
    <row r="352" spans="1:22" x14ac:dyDescent="0.25">
      <c r="A352" s="2">
        <v>44741</v>
      </c>
      <c r="B352" s="3" t="s">
        <v>71</v>
      </c>
      <c r="C352" s="3" t="s">
        <v>124</v>
      </c>
      <c r="D352" s="4">
        <v>5.85</v>
      </c>
      <c r="E352" s="5">
        <v>1</v>
      </c>
      <c r="F352" s="6">
        <v>6.5</v>
      </c>
      <c r="G352" s="3">
        <v>-110</v>
      </c>
      <c r="H352" s="12">
        <f t="shared" si="48"/>
        <v>-0.90909090909090906</v>
      </c>
      <c r="I352" s="3">
        <v>-125</v>
      </c>
      <c r="J352" s="12">
        <f t="shared" si="49"/>
        <v>-0.8</v>
      </c>
      <c r="K352" s="7">
        <f t="shared" si="46"/>
        <v>0.52380952380952384</v>
      </c>
      <c r="L352" s="7">
        <f t="shared" si="45"/>
        <v>0.55555555555555558</v>
      </c>
      <c r="M352" s="7">
        <f t="shared" si="33"/>
        <v>0.36961898724401188</v>
      </c>
      <c r="N352" s="7">
        <f t="shared" si="35"/>
        <v>0.63038101275598812</v>
      </c>
      <c r="O352" s="10">
        <f t="shared" si="29"/>
        <v>-0.15419053656551196</v>
      </c>
      <c r="P352" s="10">
        <f t="shared" si="27"/>
        <v>7.4825457200432544E-2</v>
      </c>
      <c r="Q352" s="31">
        <f t="shared" si="50"/>
        <v>1</v>
      </c>
      <c r="R352" s="9">
        <v>1</v>
      </c>
      <c r="S352" s="4">
        <v>12.5</v>
      </c>
      <c r="T352" s="3" t="s">
        <v>73</v>
      </c>
      <c r="U352" s="4">
        <v>-12.5</v>
      </c>
      <c r="V352" s="13">
        <f t="shared" si="47"/>
        <v>-12.5</v>
      </c>
    </row>
    <row r="353" spans="1:22" x14ac:dyDescent="0.25">
      <c r="A353" s="2">
        <v>44742</v>
      </c>
      <c r="B353" s="3" t="s">
        <v>28</v>
      </c>
      <c r="C353" s="3" t="s">
        <v>182</v>
      </c>
      <c r="D353" s="4">
        <v>3.12</v>
      </c>
      <c r="E353" s="5">
        <v>1</v>
      </c>
      <c r="F353" s="6">
        <v>2.5</v>
      </c>
      <c r="G353" s="3">
        <v>-190</v>
      </c>
      <c r="H353" s="12">
        <f t="shared" si="48"/>
        <v>-0.52631578947368418</v>
      </c>
      <c r="I353" s="3">
        <v>140</v>
      </c>
      <c r="J353" s="12">
        <f t="shared" si="49"/>
        <v>1.4</v>
      </c>
      <c r="K353" s="7">
        <f t="shared" si="46"/>
        <v>0.65517241379310343</v>
      </c>
      <c r="L353" s="7">
        <f t="shared" si="45"/>
        <v>0.41666666666666669</v>
      </c>
      <c r="M353" s="7">
        <f t="shared" si="33"/>
        <v>0.60315069597853621</v>
      </c>
      <c r="N353" s="7">
        <f t="shared" si="35"/>
        <v>0.39684930402146373</v>
      </c>
      <c r="O353" s="10">
        <f t="shared" si="29"/>
        <v>-5.2021717814567214E-2</v>
      </c>
      <c r="P353" s="10">
        <f t="shared" si="27"/>
        <v>-1.9817362645202952E-2</v>
      </c>
      <c r="Q353" s="31">
        <f t="shared" si="50"/>
        <v>0</v>
      </c>
      <c r="R353" s="9">
        <v>1</v>
      </c>
      <c r="S353" s="4">
        <v>0</v>
      </c>
      <c r="V353" s="13" t="str">
        <f t="shared" si="47"/>
        <v/>
      </c>
    </row>
    <row r="354" spans="1:22" x14ac:dyDescent="0.25">
      <c r="A354" s="2">
        <v>44742</v>
      </c>
      <c r="B354" s="3" t="s">
        <v>21</v>
      </c>
      <c r="C354" s="3" t="s">
        <v>22</v>
      </c>
      <c r="D354" s="4">
        <v>5.97</v>
      </c>
      <c r="E354" s="5">
        <v>1</v>
      </c>
      <c r="F354" s="6">
        <v>6.5</v>
      </c>
      <c r="G354" s="3">
        <v>-105</v>
      </c>
      <c r="H354" s="12">
        <f t="shared" si="48"/>
        <v>-0.95238095238095233</v>
      </c>
      <c r="I354" s="3">
        <v>-125</v>
      </c>
      <c r="J354" s="12">
        <f t="shared" si="49"/>
        <v>-0.8</v>
      </c>
      <c r="K354" s="7">
        <f t="shared" si="46"/>
        <v>0.51219512195121952</v>
      </c>
      <c r="L354" s="7">
        <f t="shared" si="45"/>
        <v>0.55555555555555558</v>
      </c>
      <c r="M354" s="7">
        <f t="shared" si="33"/>
        <v>0.38887864412267437</v>
      </c>
      <c r="N354" s="7">
        <f t="shared" si="35"/>
        <v>0.61112135587732563</v>
      </c>
      <c r="O354" s="10">
        <f t="shared" si="29"/>
        <v>-0.12331647782854516</v>
      </c>
      <c r="P354" s="10">
        <f t="shared" si="27"/>
        <v>5.5565800321770054E-2</v>
      </c>
      <c r="Q354" s="31">
        <f t="shared" si="50"/>
        <v>1</v>
      </c>
      <c r="R354" s="9">
        <v>1</v>
      </c>
      <c r="S354" s="4">
        <v>18.75</v>
      </c>
      <c r="T354" s="3" t="s">
        <v>74</v>
      </c>
      <c r="U354" s="4">
        <v>15</v>
      </c>
      <c r="V354" s="13">
        <f t="shared" si="47"/>
        <v>15</v>
      </c>
    </row>
    <row r="355" spans="1:22" x14ac:dyDescent="0.25">
      <c r="A355" s="2">
        <v>44742</v>
      </c>
      <c r="B355" s="3" t="s">
        <v>4</v>
      </c>
      <c r="C355" s="3" t="s">
        <v>180</v>
      </c>
      <c r="D355" s="4">
        <v>5</v>
      </c>
      <c r="E355" s="5">
        <v>1</v>
      </c>
      <c r="F355" s="6">
        <v>4.5</v>
      </c>
      <c r="G355" s="3">
        <v>-128</v>
      </c>
      <c r="H355" s="12">
        <f t="shared" si="48"/>
        <v>-0.78125</v>
      </c>
      <c r="I355" s="3">
        <v>102</v>
      </c>
      <c r="J355" s="12">
        <f t="shared" si="49"/>
        <v>1.02</v>
      </c>
      <c r="K355" s="7">
        <f t="shared" si="46"/>
        <v>0.56140350877192979</v>
      </c>
      <c r="L355" s="7">
        <f t="shared" si="45"/>
        <v>0.49504950495049505</v>
      </c>
      <c r="M355" s="7">
        <f t="shared" si="33"/>
        <v>0.55950671493478765</v>
      </c>
      <c r="N355" s="7">
        <f t="shared" si="35"/>
        <v>0.44049328506521235</v>
      </c>
      <c r="O355" s="10">
        <f t="shared" si="29"/>
        <v>-1.8967938371421411E-3</v>
      </c>
      <c r="P355" s="10">
        <f t="shared" si="27"/>
        <v>-5.4556219885282697E-2</v>
      </c>
      <c r="Q355" s="31">
        <f t="shared" si="50"/>
        <v>0</v>
      </c>
      <c r="R355" s="9">
        <v>2</v>
      </c>
      <c r="S355" s="4">
        <v>0</v>
      </c>
      <c r="V355" s="13" t="str">
        <f t="shared" si="47"/>
        <v/>
      </c>
    </row>
    <row r="356" spans="1:22" x14ac:dyDescent="0.25">
      <c r="A356" s="2">
        <v>44742</v>
      </c>
      <c r="B356" s="3" t="s">
        <v>39</v>
      </c>
      <c r="C356" s="3" t="s">
        <v>166</v>
      </c>
      <c r="D356" s="4">
        <v>7.31</v>
      </c>
      <c r="E356" s="5">
        <v>1</v>
      </c>
      <c r="F356" s="6">
        <v>7.5</v>
      </c>
      <c r="G356" s="3">
        <v>-120</v>
      </c>
      <c r="H356" s="12">
        <f t="shared" si="48"/>
        <v>-0.83333333333333337</v>
      </c>
      <c r="I356" s="3">
        <v>-110</v>
      </c>
      <c r="J356" s="12">
        <f t="shared" si="49"/>
        <v>-0.90909090909090906</v>
      </c>
      <c r="K356" s="7">
        <f t="shared" si="46"/>
        <v>0.54545454545454541</v>
      </c>
      <c r="L356" s="7">
        <f t="shared" si="45"/>
        <v>0.52380952380952384</v>
      </c>
      <c r="M356" s="7">
        <f t="shared" si="33"/>
        <v>0.44737382396854564</v>
      </c>
      <c r="N356" s="7">
        <f t="shared" si="35"/>
        <v>0.55262617603145436</v>
      </c>
      <c r="O356" s="10">
        <f t="shared" si="29"/>
        <v>-9.8080721485999778E-2</v>
      </c>
      <c r="P356" s="10">
        <f t="shared" si="27"/>
        <v>2.8816652221930528E-2</v>
      </c>
      <c r="Q356" s="31">
        <f t="shared" si="50"/>
        <v>0</v>
      </c>
      <c r="R356" s="9">
        <v>1</v>
      </c>
      <c r="S356" s="4">
        <v>0</v>
      </c>
      <c r="V356" s="13" t="str">
        <f t="shared" si="47"/>
        <v/>
      </c>
    </row>
    <row r="357" spans="1:22" x14ac:dyDescent="0.25">
      <c r="A357" s="2">
        <v>44742</v>
      </c>
      <c r="B357" s="3" t="s">
        <v>47</v>
      </c>
      <c r="C357" s="3" t="s">
        <v>80</v>
      </c>
      <c r="D357" s="4">
        <v>4.7300000000000004</v>
      </c>
      <c r="E357" s="5">
        <v>1</v>
      </c>
      <c r="F357" s="6">
        <v>5.5</v>
      </c>
      <c r="G357" s="3">
        <v>102</v>
      </c>
      <c r="H357" s="12">
        <f t="shared" si="48"/>
        <v>1.02</v>
      </c>
      <c r="I357" s="3">
        <v>-130</v>
      </c>
      <c r="J357" s="12">
        <f t="shared" si="49"/>
        <v>-0.76923076923076916</v>
      </c>
      <c r="K357" s="7">
        <f t="shared" si="46"/>
        <v>0.49504950495049505</v>
      </c>
      <c r="L357" s="7">
        <f t="shared" si="45"/>
        <v>0.56521739130434778</v>
      </c>
      <c r="M357" s="7">
        <f t="shared" si="33"/>
        <v>0.33678122510653696</v>
      </c>
      <c r="N357" s="7">
        <f t="shared" si="35"/>
        <v>0.66321877489346304</v>
      </c>
      <c r="O357" s="10">
        <f t="shared" si="29"/>
        <v>-0.15826827984395808</v>
      </c>
      <c r="P357" s="10">
        <f t="shared" si="27"/>
        <v>9.8001383589115254E-2</v>
      </c>
      <c r="Q357" s="31">
        <f t="shared" si="50"/>
        <v>1</v>
      </c>
      <c r="R357" s="9">
        <v>2</v>
      </c>
      <c r="S357" s="4">
        <v>19.5</v>
      </c>
      <c r="T357" s="3" t="s">
        <v>73</v>
      </c>
      <c r="U357" s="4">
        <v>-19.5</v>
      </c>
      <c r="V357" s="13">
        <f t="shared" si="47"/>
        <v>-19.5</v>
      </c>
    </row>
    <row r="358" spans="1:22" x14ac:dyDescent="0.25">
      <c r="A358" s="2">
        <v>44742</v>
      </c>
      <c r="B358" s="3" t="s">
        <v>23</v>
      </c>
      <c r="C358" s="3" t="s">
        <v>117</v>
      </c>
      <c r="D358" s="4">
        <v>5.44</v>
      </c>
      <c r="E358" s="5">
        <v>1</v>
      </c>
      <c r="F358" s="6">
        <v>6.5</v>
      </c>
      <c r="G358" s="3">
        <v>-102</v>
      </c>
      <c r="H358" s="12">
        <f t="shared" si="48"/>
        <v>-0.98039215686274506</v>
      </c>
      <c r="I358" s="3">
        <v>-124</v>
      </c>
      <c r="J358" s="12">
        <f t="shared" si="49"/>
        <v>-0.80645161290322587</v>
      </c>
      <c r="K358" s="7">
        <f t="shared" si="46"/>
        <v>0.50495049504950495</v>
      </c>
      <c r="L358" s="7">
        <f t="shared" si="45"/>
        <v>0.5535714285714286</v>
      </c>
      <c r="M358" s="7">
        <f t="shared" si="33"/>
        <v>0.3045637688406504</v>
      </c>
      <c r="N358" s="7">
        <f t="shared" si="35"/>
        <v>0.6954362311593496</v>
      </c>
      <c r="O358" s="10">
        <f t="shared" si="29"/>
        <v>-0.20038672620885456</v>
      </c>
      <c r="P358" s="10">
        <f t="shared" si="27"/>
        <v>0.141864802587921</v>
      </c>
      <c r="Q358" s="31">
        <f t="shared" si="50"/>
        <v>1</v>
      </c>
      <c r="R358" s="9">
        <v>2</v>
      </c>
      <c r="S358" s="4">
        <v>18.600000000000001</v>
      </c>
      <c r="T358" s="3" t="s">
        <v>74</v>
      </c>
      <c r="U358" s="4">
        <v>15</v>
      </c>
      <c r="V358" s="13">
        <f t="shared" si="47"/>
        <v>15.000000000000002</v>
      </c>
    </row>
    <row r="359" spans="1:22" x14ac:dyDescent="0.25">
      <c r="A359" s="2">
        <v>44742</v>
      </c>
      <c r="B359" s="3" t="s">
        <v>14</v>
      </c>
      <c r="C359" s="3" t="s">
        <v>15</v>
      </c>
      <c r="D359" s="4">
        <v>4.55</v>
      </c>
      <c r="E359" s="5">
        <v>1</v>
      </c>
      <c r="F359" s="6">
        <v>4.5</v>
      </c>
      <c r="G359" s="3">
        <v>-144</v>
      </c>
      <c r="H359" s="12">
        <f t="shared" si="48"/>
        <v>-0.69444444444444442</v>
      </c>
      <c r="I359" s="3">
        <v>114</v>
      </c>
      <c r="J359" s="12">
        <f t="shared" si="49"/>
        <v>1.1399999999999999</v>
      </c>
      <c r="K359" s="7">
        <f t="shared" si="46"/>
        <v>0.5901639344262295</v>
      </c>
      <c r="L359" s="7">
        <f t="shared" si="45"/>
        <v>0.46728971962616822</v>
      </c>
      <c r="M359" s="7">
        <f t="shared" si="33"/>
        <v>0.47735971772843389</v>
      </c>
      <c r="N359" s="7">
        <f t="shared" si="35"/>
        <v>0.52264028227156611</v>
      </c>
      <c r="O359" s="10">
        <f t="shared" si="29"/>
        <v>-0.11280421669779561</v>
      </c>
      <c r="P359" s="10">
        <f t="shared" si="27"/>
        <v>5.5350562645397894E-2</v>
      </c>
      <c r="Q359" s="31">
        <f t="shared" si="50"/>
        <v>1</v>
      </c>
      <c r="R359" s="9">
        <v>2</v>
      </c>
      <c r="S359" s="4">
        <v>15</v>
      </c>
      <c r="T359" s="3" t="s">
        <v>73</v>
      </c>
      <c r="U359" s="4">
        <v>-15</v>
      </c>
      <c r="V359" s="13">
        <f t="shared" si="47"/>
        <v>-15</v>
      </c>
    </row>
    <row r="360" spans="1:22" x14ac:dyDescent="0.25">
      <c r="A360" s="2">
        <v>44742</v>
      </c>
      <c r="B360" s="3" t="s">
        <v>43</v>
      </c>
      <c r="C360" s="3" t="s">
        <v>44</v>
      </c>
      <c r="D360" s="4">
        <v>4.32</v>
      </c>
      <c r="E360" s="5">
        <v>1</v>
      </c>
      <c r="F360" s="6">
        <v>4.5</v>
      </c>
      <c r="G360" s="3">
        <v>115</v>
      </c>
      <c r="H360" s="12">
        <f t="shared" si="48"/>
        <v>1.1499999999999999</v>
      </c>
      <c r="I360" s="3">
        <v>-155</v>
      </c>
      <c r="J360" s="12">
        <f t="shared" si="49"/>
        <v>-0.64516129032258063</v>
      </c>
      <c r="K360" s="7">
        <f t="shared" si="46"/>
        <v>0.46511627906976744</v>
      </c>
      <c r="L360" s="7">
        <f t="shared" si="45"/>
        <v>0.60784313725490191</v>
      </c>
      <c r="M360" s="7">
        <f t="shared" si="33"/>
        <v>0.43342482490108813</v>
      </c>
      <c r="N360" s="7">
        <f t="shared" si="35"/>
        <v>0.56657517509891187</v>
      </c>
      <c r="O360" s="10">
        <f t="shared" si="29"/>
        <v>-3.1691454168679301E-2</v>
      </c>
      <c r="P360" s="10">
        <f t="shared" si="27"/>
        <v>-4.1267962155990046E-2</v>
      </c>
      <c r="Q360" s="31">
        <f t="shared" si="50"/>
        <v>0</v>
      </c>
      <c r="R360" s="9">
        <v>1</v>
      </c>
      <c r="S360" s="4">
        <v>0</v>
      </c>
      <c r="V360" s="13" t="str">
        <f t="shared" si="47"/>
        <v/>
      </c>
    </row>
    <row r="361" spans="1:22" x14ac:dyDescent="0.25">
      <c r="A361" s="2">
        <v>44742</v>
      </c>
      <c r="B361" s="3" t="s">
        <v>61</v>
      </c>
      <c r="C361" s="3" t="s">
        <v>62</v>
      </c>
      <c r="D361" s="4">
        <v>4.1500000000000004</v>
      </c>
      <c r="E361" s="5">
        <v>1</v>
      </c>
      <c r="F361" s="6">
        <v>4.5</v>
      </c>
      <c r="G361" s="3">
        <v>110</v>
      </c>
      <c r="H361" s="12">
        <f t="shared" si="48"/>
        <v>1.1000000000000001</v>
      </c>
      <c r="I361" s="3">
        <v>-145</v>
      </c>
      <c r="J361" s="12">
        <f t="shared" si="49"/>
        <v>-0.68965517241379315</v>
      </c>
      <c r="K361" s="7">
        <f t="shared" si="46"/>
        <v>0.47619047619047616</v>
      </c>
      <c r="L361" s="7">
        <f t="shared" si="45"/>
        <v>0.59183673469387754</v>
      </c>
      <c r="M361" s="7">
        <f t="shared" si="33"/>
        <v>0.4004411396358285</v>
      </c>
      <c r="N361" s="7">
        <f t="shared" si="35"/>
        <v>0.5995588603641715</v>
      </c>
      <c r="O361" s="10">
        <f t="shared" si="29"/>
        <v>-7.5749336554647662E-2</v>
      </c>
      <c r="P361" s="10">
        <f t="shared" si="27"/>
        <v>7.7221256702939556E-3</v>
      </c>
      <c r="Q361" s="31">
        <f t="shared" si="50"/>
        <v>0</v>
      </c>
      <c r="R361" s="9">
        <v>1</v>
      </c>
      <c r="S361" s="4">
        <v>0</v>
      </c>
      <c r="V361" s="13" t="str">
        <f t="shared" si="47"/>
        <v/>
      </c>
    </row>
    <row r="362" spans="1:22" x14ac:dyDescent="0.25">
      <c r="A362" s="2">
        <v>44742</v>
      </c>
      <c r="B362" s="3" t="s">
        <v>55</v>
      </c>
      <c r="C362" s="3" t="s">
        <v>195</v>
      </c>
      <c r="D362" s="4">
        <v>4.01</v>
      </c>
      <c r="E362" s="5">
        <v>1</v>
      </c>
      <c r="F362" s="6">
        <v>4.5</v>
      </c>
      <c r="G362" s="3">
        <v>104</v>
      </c>
      <c r="H362" s="12">
        <f t="shared" si="48"/>
        <v>1.04</v>
      </c>
      <c r="I362" s="3">
        <v>-134</v>
      </c>
      <c r="J362" s="12">
        <f t="shared" si="49"/>
        <v>-0.74626865671641784</v>
      </c>
      <c r="K362" s="7">
        <f t="shared" si="46"/>
        <v>0.49019607843137253</v>
      </c>
      <c r="L362" s="7">
        <f t="shared" si="45"/>
        <v>0.57264957264957261</v>
      </c>
      <c r="M362" s="7">
        <f t="shared" si="33"/>
        <v>0.3731167248381646</v>
      </c>
      <c r="N362" s="7">
        <f t="shared" si="35"/>
        <v>0.6268832751618354</v>
      </c>
      <c r="O362" s="10">
        <f t="shared" si="29"/>
        <v>-0.11707935359320792</v>
      </c>
      <c r="P362" s="10">
        <f t="shared" si="27"/>
        <v>5.4233702512262782E-2</v>
      </c>
      <c r="Q362" s="31">
        <f t="shared" si="50"/>
        <v>1</v>
      </c>
      <c r="R362" s="9">
        <v>2</v>
      </c>
      <c r="S362" s="4">
        <v>20.100000000000001</v>
      </c>
      <c r="T362" s="3" t="s">
        <v>74</v>
      </c>
      <c r="U362" s="4">
        <v>15</v>
      </c>
      <c r="V362" s="13">
        <f t="shared" si="47"/>
        <v>15</v>
      </c>
    </row>
    <row r="363" spans="1:22" x14ac:dyDescent="0.25">
      <c r="A363" s="2">
        <v>44742</v>
      </c>
      <c r="B363" s="3" t="s">
        <v>57</v>
      </c>
      <c r="C363" s="3" t="s">
        <v>58</v>
      </c>
      <c r="D363" s="4">
        <v>3.47</v>
      </c>
      <c r="E363" s="5">
        <v>1</v>
      </c>
      <c r="F363" s="6">
        <v>3.5</v>
      </c>
      <c r="G363" s="3">
        <v>-102</v>
      </c>
      <c r="H363" s="12">
        <f t="shared" si="48"/>
        <v>-0.98039215686274506</v>
      </c>
      <c r="I363" s="3">
        <v>-124</v>
      </c>
      <c r="J363" s="12">
        <f t="shared" si="49"/>
        <v>-0.80645161290322587</v>
      </c>
      <c r="K363" s="7">
        <f t="shared" si="46"/>
        <v>0.50495049504950495</v>
      </c>
      <c r="L363" s="7">
        <f t="shared" si="45"/>
        <v>0.5535714285714286</v>
      </c>
      <c r="M363" s="7">
        <f t="shared" si="33"/>
        <v>0.45688011585682675</v>
      </c>
      <c r="N363" s="7">
        <f t="shared" si="35"/>
        <v>0.54311988414317325</v>
      </c>
      <c r="O363" s="10">
        <f t="shared" si="29"/>
        <v>-4.8070379192678203E-2</v>
      </c>
      <c r="P363" s="10">
        <f t="shared" si="27"/>
        <v>-1.0451544428255355E-2</v>
      </c>
      <c r="Q363" s="31">
        <f t="shared" si="50"/>
        <v>0</v>
      </c>
      <c r="R363" s="9">
        <v>2</v>
      </c>
      <c r="S363" s="4">
        <v>0</v>
      </c>
      <c r="V363" s="13" t="str">
        <f t="shared" si="47"/>
        <v/>
      </c>
    </row>
    <row r="364" spans="1:22" x14ac:dyDescent="0.25">
      <c r="A364" s="2">
        <v>44742</v>
      </c>
      <c r="B364" s="3" t="s">
        <v>36</v>
      </c>
      <c r="C364" s="3" t="s">
        <v>112</v>
      </c>
      <c r="D364" s="4">
        <v>5.74</v>
      </c>
      <c r="E364" s="5">
        <v>1</v>
      </c>
      <c r="F364" s="6">
        <v>5.5</v>
      </c>
      <c r="G364" s="3">
        <v>-156</v>
      </c>
      <c r="H364" s="12">
        <f t="shared" si="48"/>
        <v>-0.64102564102564097</v>
      </c>
      <c r="I364" s="3">
        <v>122</v>
      </c>
      <c r="J364" s="12">
        <f t="shared" si="49"/>
        <v>1.22</v>
      </c>
      <c r="K364" s="7">
        <f t="shared" si="46"/>
        <v>0.609375</v>
      </c>
      <c r="L364" s="7">
        <f t="shared" si="45"/>
        <v>0.45045045045045046</v>
      </c>
      <c r="M364" s="7">
        <f t="shared" si="33"/>
        <v>0.51170920153487975</v>
      </c>
      <c r="N364" s="7">
        <f t="shared" si="35"/>
        <v>0.48829079846512025</v>
      </c>
      <c r="O364" s="10">
        <f t="shared" si="29"/>
        <v>-9.7665798465120246E-2</v>
      </c>
      <c r="P364" s="10">
        <f t="shared" si="27"/>
        <v>3.7840348014669789E-2</v>
      </c>
      <c r="Q364" s="31">
        <f t="shared" si="50"/>
        <v>0</v>
      </c>
      <c r="R364" s="9">
        <v>2</v>
      </c>
      <c r="S364" s="4">
        <v>0</v>
      </c>
      <c r="V364" s="13" t="str">
        <f t="shared" si="47"/>
        <v/>
      </c>
    </row>
    <row r="365" spans="1:22" x14ac:dyDescent="0.25">
      <c r="A365" s="2">
        <v>44742</v>
      </c>
      <c r="B365" s="3" t="s">
        <v>67</v>
      </c>
      <c r="C365" s="3" t="s">
        <v>68</v>
      </c>
      <c r="D365" s="4">
        <v>6</v>
      </c>
      <c r="E365" s="5">
        <v>1</v>
      </c>
      <c r="F365" s="6">
        <v>5.5</v>
      </c>
      <c r="G365" s="3">
        <v>-160</v>
      </c>
      <c r="H365" s="12">
        <f t="shared" si="48"/>
        <v>-0.625</v>
      </c>
      <c r="I365" s="3">
        <v>120</v>
      </c>
      <c r="J365" s="12">
        <f t="shared" si="49"/>
        <v>1.2</v>
      </c>
      <c r="K365" s="7">
        <f t="shared" si="46"/>
        <v>0.61538461538461542</v>
      </c>
      <c r="L365" s="7">
        <f t="shared" si="45"/>
        <v>0.45454545454545453</v>
      </c>
      <c r="M365" s="7">
        <f t="shared" si="33"/>
        <v>0.55432035863538887</v>
      </c>
      <c r="N365" s="7">
        <f t="shared" si="35"/>
        <v>0.44567964136461113</v>
      </c>
      <c r="O365" s="10">
        <f t="shared" si="29"/>
        <v>-6.1064256749226553E-2</v>
      </c>
      <c r="P365" s="10">
        <f t="shared" si="27"/>
        <v>-8.865813180843396E-3</v>
      </c>
      <c r="Q365" s="31">
        <f t="shared" si="50"/>
        <v>0</v>
      </c>
      <c r="R365" s="9">
        <v>1</v>
      </c>
      <c r="S365" s="4">
        <v>0</v>
      </c>
      <c r="V365" s="13" t="str">
        <f t="shared" si="47"/>
        <v/>
      </c>
    </row>
    <row r="366" spans="1:22" x14ac:dyDescent="0.25">
      <c r="A366" s="2">
        <v>44743</v>
      </c>
      <c r="B366" s="3" t="s">
        <v>19</v>
      </c>
      <c r="C366" s="3" t="s">
        <v>110</v>
      </c>
      <c r="D366" s="4">
        <v>5.05</v>
      </c>
      <c r="E366" s="5">
        <v>1</v>
      </c>
      <c r="F366" s="6">
        <v>4.5</v>
      </c>
      <c r="G366" s="3">
        <v>100</v>
      </c>
      <c r="H366" s="3">
        <f t="shared" si="48"/>
        <v>1</v>
      </c>
      <c r="I366" s="3">
        <v>-130</v>
      </c>
      <c r="J366" s="3">
        <f t="shared" si="49"/>
        <v>-0.76923076923076916</v>
      </c>
      <c r="K366" s="7">
        <f t="shared" si="46"/>
        <v>0.5</v>
      </c>
      <c r="L366" s="7">
        <f t="shared" si="45"/>
        <v>0.56521739130434778</v>
      </c>
      <c r="M366" s="7">
        <f t="shared" si="33"/>
        <v>0.56823578483496207</v>
      </c>
      <c r="N366" s="7">
        <f t="shared" si="35"/>
        <v>0.43176421516503793</v>
      </c>
      <c r="O366" s="10">
        <f t="shared" si="29"/>
        <v>6.8235784834962065E-2</v>
      </c>
      <c r="P366" s="10">
        <f t="shared" si="27"/>
        <v>-0.13345317613930985</v>
      </c>
      <c r="Q366" s="31">
        <f t="shared" ref="Q366:Q429" si="51">IF(P366&gt;0.05,1,IF(O366&gt;0.05,2,0))</f>
        <v>2</v>
      </c>
      <c r="R366" s="9">
        <v>1</v>
      </c>
      <c r="S366" s="4">
        <v>15</v>
      </c>
      <c r="T366" s="3" t="s">
        <v>73</v>
      </c>
      <c r="U366" s="4">
        <v>-15</v>
      </c>
      <c r="V366" s="4">
        <f t="shared" si="47"/>
        <v>-15</v>
      </c>
    </row>
    <row r="367" spans="1:22" x14ac:dyDescent="0.25">
      <c r="A367" s="2">
        <v>44743</v>
      </c>
      <c r="B367" s="3" t="s">
        <v>65</v>
      </c>
      <c r="C367" s="3" t="s">
        <v>66</v>
      </c>
      <c r="D367" s="4">
        <v>4.08</v>
      </c>
      <c r="E367" s="5">
        <v>1</v>
      </c>
      <c r="F367" s="6">
        <v>4.5</v>
      </c>
      <c r="G367" s="3">
        <v>134</v>
      </c>
      <c r="H367" s="3">
        <f t="shared" si="48"/>
        <v>1.34</v>
      </c>
      <c r="I367" s="3">
        <v>-172</v>
      </c>
      <c r="J367" s="3">
        <f t="shared" si="49"/>
        <v>-0.58139534883720934</v>
      </c>
      <c r="K367" s="7">
        <f t="shared" si="46"/>
        <v>0.42735042735042733</v>
      </c>
      <c r="L367" s="7">
        <f t="shared" si="45"/>
        <v>0.63235294117647056</v>
      </c>
      <c r="M367" s="7">
        <f t="shared" si="33"/>
        <v>0.38678828434275769</v>
      </c>
      <c r="N367" s="7">
        <f t="shared" si="35"/>
        <v>0.61321171565724231</v>
      </c>
      <c r="O367" s="10">
        <f t="shared" si="29"/>
        <v>-4.0562143007669638E-2</v>
      </c>
      <c r="P367" s="10">
        <f t="shared" si="27"/>
        <v>-1.9141225519228255E-2</v>
      </c>
      <c r="Q367" s="31">
        <f t="shared" si="51"/>
        <v>0</v>
      </c>
      <c r="R367" s="9">
        <v>2</v>
      </c>
      <c r="S367" s="4">
        <v>0</v>
      </c>
      <c r="V367" s="4" t="str">
        <f t="shared" si="47"/>
        <v/>
      </c>
    </row>
    <row r="368" spans="1:22" x14ac:dyDescent="0.25">
      <c r="A368" s="2">
        <v>44743</v>
      </c>
      <c r="B368" s="3" t="s">
        <v>61</v>
      </c>
      <c r="C368" s="3" t="s">
        <v>92</v>
      </c>
      <c r="D368" s="4">
        <v>5.03</v>
      </c>
      <c r="E368" s="5">
        <v>1</v>
      </c>
      <c r="F368" s="6">
        <v>4.5</v>
      </c>
      <c r="G368" s="3">
        <v>-140</v>
      </c>
      <c r="H368" s="3">
        <f t="shared" si="48"/>
        <v>-0.7142857142857143</v>
      </c>
      <c r="I368" s="3">
        <v>110</v>
      </c>
      <c r="J368" s="3">
        <f t="shared" si="49"/>
        <v>1.1000000000000001</v>
      </c>
      <c r="K368" s="7">
        <f t="shared" si="46"/>
        <v>0.58333333333333337</v>
      </c>
      <c r="L368" s="7">
        <f t="shared" si="45"/>
        <v>0.47619047619047616</v>
      </c>
      <c r="M368" s="7">
        <f t="shared" si="33"/>
        <v>0.56475485011053694</v>
      </c>
      <c r="N368" s="7">
        <f t="shared" si="35"/>
        <v>0.43524514988946306</v>
      </c>
      <c r="O368" s="10">
        <f t="shared" si="29"/>
        <v>-1.8578483222796427E-2</v>
      </c>
      <c r="P368" s="10">
        <f t="shared" si="27"/>
        <v>-4.0945326301013107E-2</v>
      </c>
      <c r="Q368" s="31">
        <f t="shared" si="51"/>
        <v>0</v>
      </c>
      <c r="R368" s="9">
        <v>2</v>
      </c>
      <c r="S368" s="4">
        <v>0</v>
      </c>
      <c r="V368" s="4" t="str">
        <f t="shared" si="47"/>
        <v/>
      </c>
    </row>
    <row r="369" spans="1:22" x14ac:dyDescent="0.25">
      <c r="A369" s="2">
        <v>44743</v>
      </c>
      <c r="B369" s="3" t="s">
        <v>87</v>
      </c>
      <c r="C369" s="3" t="s">
        <v>167</v>
      </c>
      <c r="D369" s="4">
        <v>5.99</v>
      </c>
      <c r="E369" s="5">
        <v>1</v>
      </c>
      <c r="F369" s="6">
        <v>5.5</v>
      </c>
      <c r="G369" s="3">
        <v>-125</v>
      </c>
      <c r="H369" s="3">
        <f t="shared" si="48"/>
        <v>-0.8</v>
      </c>
      <c r="I369" s="3">
        <v>-105</v>
      </c>
      <c r="J369" s="3">
        <f t="shared" si="49"/>
        <v>-0.95238095238095233</v>
      </c>
      <c r="K369" s="7">
        <f t="shared" si="46"/>
        <v>0.55555555555555558</v>
      </c>
      <c r="L369" s="7">
        <f t="shared" si="45"/>
        <v>0.51219512195121952</v>
      </c>
      <c r="M369" s="7">
        <f t="shared" si="33"/>
        <v>0.55271279168067489</v>
      </c>
      <c r="N369" s="7">
        <f t="shared" si="35"/>
        <v>0.44728720831932511</v>
      </c>
      <c r="O369" s="10">
        <f t="shared" si="29"/>
        <v>-2.8427638748806938E-3</v>
      </c>
      <c r="P369" s="10">
        <f t="shared" si="27"/>
        <v>-6.4907913631894409E-2</v>
      </c>
      <c r="Q369" s="31">
        <f t="shared" si="51"/>
        <v>0</v>
      </c>
      <c r="R369" s="9">
        <v>1</v>
      </c>
      <c r="S369" s="4">
        <v>0</v>
      </c>
      <c r="V369" s="4" t="str">
        <f t="shared" si="47"/>
        <v/>
      </c>
    </row>
    <row r="370" spans="1:22" x14ac:dyDescent="0.25">
      <c r="A370" s="2">
        <v>44743</v>
      </c>
      <c r="B370" s="3" t="s">
        <v>49</v>
      </c>
      <c r="C370" s="3" t="s">
        <v>50</v>
      </c>
      <c r="D370" s="4">
        <v>4.03</v>
      </c>
      <c r="E370" s="5">
        <v>1</v>
      </c>
      <c r="F370" s="6">
        <v>4.5</v>
      </c>
      <c r="G370" s="3">
        <v>-102</v>
      </c>
      <c r="H370" s="3">
        <f t="shared" si="48"/>
        <v>-0.98039215686274506</v>
      </c>
      <c r="I370" s="3">
        <v>-126</v>
      </c>
      <c r="J370" s="3">
        <f t="shared" si="49"/>
        <v>-0.79365079365079361</v>
      </c>
      <c r="K370" s="7">
        <f t="shared" si="46"/>
        <v>0.50495049504950495</v>
      </c>
      <c r="L370" s="7">
        <f t="shared" si="45"/>
        <v>0.55752212389380529</v>
      </c>
      <c r="M370" s="7">
        <f t="shared" si="33"/>
        <v>0.37702385030472441</v>
      </c>
      <c r="N370" s="7">
        <f t="shared" si="35"/>
        <v>0.62297614969527559</v>
      </c>
      <c r="O370" s="10">
        <f t="shared" si="29"/>
        <v>-0.12792664474478055</v>
      </c>
      <c r="P370" s="10">
        <f t="shared" si="27"/>
        <v>6.5454025801470306E-2</v>
      </c>
      <c r="Q370" s="31">
        <f t="shared" si="51"/>
        <v>1</v>
      </c>
      <c r="R370" s="9">
        <v>2</v>
      </c>
      <c r="S370" s="4">
        <f>15*1.26</f>
        <v>18.899999999999999</v>
      </c>
      <c r="T370" s="3" t="s">
        <v>74</v>
      </c>
      <c r="U370" s="4">
        <v>15</v>
      </c>
      <c r="V370" s="4">
        <f t="shared" si="47"/>
        <v>14.999999999999998</v>
      </c>
    </row>
    <row r="371" spans="1:22" x14ac:dyDescent="0.25">
      <c r="A371" s="2">
        <v>44743</v>
      </c>
      <c r="B371" s="3" t="s">
        <v>16</v>
      </c>
      <c r="C371" s="3" t="s">
        <v>38</v>
      </c>
      <c r="D371" s="4">
        <v>4.55</v>
      </c>
      <c r="E371" s="5">
        <v>1</v>
      </c>
      <c r="F371" s="6">
        <v>4.5</v>
      </c>
      <c r="G371" s="3">
        <v>-135</v>
      </c>
      <c r="H371" s="3">
        <f t="shared" si="48"/>
        <v>-0.7407407407407407</v>
      </c>
      <c r="I371" s="3">
        <v>100</v>
      </c>
      <c r="J371" s="3">
        <f t="shared" si="49"/>
        <v>1</v>
      </c>
      <c r="K371" s="7">
        <f t="shared" si="46"/>
        <v>0.57446808510638303</v>
      </c>
      <c r="L371" s="7">
        <f t="shared" si="45"/>
        <v>0.5</v>
      </c>
      <c r="M371" s="7">
        <f t="shared" si="33"/>
        <v>0.47735971772843389</v>
      </c>
      <c r="N371" s="7">
        <f t="shared" si="35"/>
        <v>0.52264028227156611</v>
      </c>
      <c r="O371" s="10">
        <f t="shared" si="29"/>
        <v>-9.7108367377949145E-2</v>
      </c>
      <c r="P371" s="10">
        <f t="shared" si="27"/>
        <v>2.2640282271566115E-2</v>
      </c>
      <c r="Q371" s="31">
        <f t="shared" si="51"/>
        <v>0</v>
      </c>
      <c r="R371" s="9">
        <v>1</v>
      </c>
      <c r="S371" s="4">
        <v>0</v>
      </c>
      <c r="V371" s="4" t="str">
        <f t="shared" si="47"/>
        <v/>
      </c>
    </row>
    <row r="372" spans="1:22" x14ac:dyDescent="0.25">
      <c r="A372" s="2">
        <v>44743</v>
      </c>
      <c r="B372" s="3" t="s">
        <v>4</v>
      </c>
      <c r="C372" s="3" t="s">
        <v>5</v>
      </c>
      <c r="D372" s="4">
        <v>6.05</v>
      </c>
      <c r="E372" s="5">
        <v>2</v>
      </c>
      <c r="F372" s="6">
        <v>6.5</v>
      </c>
      <c r="G372" s="3">
        <v>124</v>
      </c>
      <c r="H372" s="3">
        <f t="shared" si="48"/>
        <v>1.24</v>
      </c>
      <c r="I372" s="3">
        <v>-158</v>
      </c>
      <c r="J372" s="3">
        <f t="shared" si="49"/>
        <v>-0.63291139240506322</v>
      </c>
      <c r="K372" s="7">
        <f t="shared" si="46"/>
        <v>0.44642857142857145</v>
      </c>
      <c r="L372" s="7">
        <f t="shared" si="45"/>
        <v>0.61240310077519378</v>
      </c>
      <c r="M372" s="7">
        <f t="shared" si="33"/>
        <v>0.40172781926737877</v>
      </c>
      <c r="N372" s="7">
        <f t="shared" si="35"/>
        <v>0.59827218073262123</v>
      </c>
      <c r="O372" s="10">
        <f t="shared" si="29"/>
        <v>-4.4700752161192681E-2</v>
      </c>
      <c r="P372" s="10">
        <f t="shared" si="27"/>
        <v>-1.4130920042572548E-2</v>
      </c>
      <c r="Q372" s="31">
        <f t="shared" si="51"/>
        <v>0</v>
      </c>
      <c r="R372" s="9">
        <v>2</v>
      </c>
      <c r="S372" s="4">
        <v>0</v>
      </c>
      <c r="V372" s="4" t="str">
        <f t="shared" si="47"/>
        <v/>
      </c>
    </row>
    <row r="373" spans="1:22" x14ac:dyDescent="0.25">
      <c r="A373" s="2">
        <v>44743</v>
      </c>
      <c r="B373" s="3" t="s">
        <v>55</v>
      </c>
      <c r="C373" s="3" t="s">
        <v>198</v>
      </c>
      <c r="D373" s="4">
        <v>4.57</v>
      </c>
      <c r="E373" s="5">
        <v>1</v>
      </c>
      <c r="F373" s="6">
        <v>5.5</v>
      </c>
      <c r="G373" s="3">
        <v>125</v>
      </c>
      <c r="H373" s="3">
        <f t="shared" si="48"/>
        <v>1.25</v>
      </c>
      <c r="I373" s="3">
        <v>-165</v>
      </c>
      <c r="J373" s="3">
        <f t="shared" si="49"/>
        <v>-0.60606060606060608</v>
      </c>
      <c r="K373" s="7">
        <f t="shared" si="46"/>
        <v>0.44444444444444442</v>
      </c>
      <c r="L373" s="7">
        <f t="shared" si="45"/>
        <v>0.62264150943396224</v>
      </c>
      <c r="M373" s="7">
        <f t="shared" si="33"/>
        <v>0.30907166265852748</v>
      </c>
      <c r="N373" s="7">
        <f t="shared" si="35"/>
        <v>0.69092833734147252</v>
      </c>
      <c r="O373" s="10">
        <f t="shared" si="29"/>
        <v>-0.13537278178591694</v>
      </c>
      <c r="P373" s="10">
        <f t="shared" si="27"/>
        <v>6.8286827907510284E-2</v>
      </c>
      <c r="Q373" s="31">
        <f t="shared" si="51"/>
        <v>1</v>
      </c>
      <c r="R373" s="9">
        <v>1</v>
      </c>
      <c r="S373" s="4">
        <f>15*1.65</f>
        <v>24.75</v>
      </c>
      <c r="T373" s="3" t="s">
        <v>74</v>
      </c>
      <c r="U373" s="4">
        <v>15</v>
      </c>
      <c r="V373" s="4">
        <f t="shared" si="47"/>
        <v>15</v>
      </c>
    </row>
    <row r="374" spans="1:22" x14ac:dyDescent="0.25">
      <c r="A374" s="2">
        <v>44743</v>
      </c>
      <c r="B374" s="3" t="s">
        <v>43</v>
      </c>
      <c r="C374" s="3" t="s">
        <v>93</v>
      </c>
      <c r="D374" s="4">
        <v>6.94</v>
      </c>
      <c r="E374" s="5">
        <v>1</v>
      </c>
      <c r="F374" s="6">
        <v>8.5</v>
      </c>
      <c r="G374" s="3">
        <v>104</v>
      </c>
      <c r="H374" s="3">
        <f t="shared" si="48"/>
        <v>1.04</v>
      </c>
      <c r="I374" s="3">
        <v>-132</v>
      </c>
      <c r="J374" s="3">
        <f t="shared" si="49"/>
        <v>-0.75757575757575757</v>
      </c>
      <c r="K374" s="7">
        <f t="shared" si="46"/>
        <v>0.49019607843137253</v>
      </c>
      <c r="L374" s="7">
        <f t="shared" si="45"/>
        <v>0.56896551724137934</v>
      </c>
      <c r="M374" s="7">
        <f t="shared" si="33"/>
        <v>0.26312028097334461</v>
      </c>
      <c r="N374" s="7">
        <f t="shared" si="35"/>
        <v>0.73687971902665539</v>
      </c>
      <c r="O374" s="10">
        <f t="shared" si="29"/>
        <v>-0.22707579745802792</v>
      </c>
      <c r="P374" s="10">
        <f t="shared" si="27"/>
        <v>0.16791420178527605</v>
      </c>
      <c r="Q374" s="31">
        <f t="shared" si="51"/>
        <v>1</v>
      </c>
      <c r="R374" s="9">
        <v>2</v>
      </c>
      <c r="S374" s="4">
        <f>20*1.32</f>
        <v>26.400000000000002</v>
      </c>
      <c r="T374" s="3" t="s">
        <v>74</v>
      </c>
      <c r="U374" s="4">
        <v>20</v>
      </c>
      <c r="V374" s="4">
        <f t="shared" si="47"/>
        <v>20</v>
      </c>
    </row>
    <row r="375" spans="1:22" x14ac:dyDescent="0.25">
      <c r="A375" s="2">
        <v>44743</v>
      </c>
      <c r="B375" s="3" t="s">
        <v>14</v>
      </c>
      <c r="C375" s="3" t="s">
        <v>97</v>
      </c>
      <c r="D375" s="4">
        <v>5.61</v>
      </c>
      <c r="E375" s="5">
        <v>1</v>
      </c>
      <c r="F375" s="6">
        <v>4.5</v>
      </c>
      <c r="G375" s="3">
        <v>105</v>
      </c>
      <c r="H375" s="3">
        <f t="shared" si="48"/>
        <v>1.05</v>
      </c>
      <c r="I375" s="3">
        <v>-140</v>
      </c>
      <c r="J375" s="3">
        <f t="shared" si="49"/>
        <v>-0.7142857142857143</v>
      </c>
      <c r="K375" s="7">
        <f t="shared" si="46"/>
        <v>0.48780487804878048</v>
      </c>
      <c r="L375" s="7">
        <f t="shared" si="45"/>
        <v>0.58333333333333337</v>
      </c>
      <c r="M375" s="7">
        <f t="shared" si="33"/>
        <v>0.65936309287209038</v>
      </c>
      <c r="N375" s="7">
        <f t="shared" si="35"/>
        <v>0.34063690712790962</v>
      </c>
      <c r="O375" s="10">
        <f t="shared" si="29"/>
        <v>0.17155821482330991</v>
      </c>
      <c r="P375" s="10">
        <f t="shared" si="27"/>
        <v>-0.24269642620542375</v>
      </c>
      <c r="Q375" s="31">
        <f t="shared" si="51"/>
        <v>2</v>
      </c>
      <c r="R375" s="9">
        <v>1</v>
      </c>
      <c r="S375" s="4">
        <v>15</v>
      </c>
      <c r="T375" s="3" t="s">
        <v>73</v>
      </c>
      <c r="U375" s="4">
        <v>-15</v>
      </c>
      <c r="V375" s="4">
        <f t="shared" si="47"/>
        <v>-15</v>
      </c>
    </row>
    <row r="376" spans="1:22" x14ac:dyDescent="0.25">
      <c r="A376" s="2">
        <v>44743</v>
      </c>
      <c r="B376" s="3" t="s">
        <v>63</v>
      </c>
      <c r="C376" s="3" t="s">
        <v>209</v>
      </c>
      <c r="D376" s="4">
        <v>3.44</v>
      </c>
      <c r="E376" s="5">
        <v>1</v>
      </c>
      <c r="F376" s="6">
        <v>3.5</v>
      </c>
      <c r="G376" s="3">
        <v>130</v>
      </c>
      <c r="H376" s="3">
        <f t="shared" si="48"/>
        <v>1.3</v>
      </c>
      <c r="I376" s="3">
        <v>-175</v>
      </c>
      <c r="J376" s="3">
        <f t="shared" si="49"/>
        <v>-0.5714285714285714</v>
      </c>
      <c r="K376" s="7">
        <f t="shared" si="46"/>
        <v>0.43478260869565216</v>
      </c>
      <c r="L376" s="7">
        <f t="shared" si="45"/>
        <v>0.63636363636363635</v>
      </c>
      <c r="M376" s="7">
        <f t="shared" si="33"/>
        <v>0.4503664884268348</v>
      </c>
      <c r="N376" s="7">
        <f t="shared" si="35"/>
        <v>0.5496335115731652</v>
      </c>
      <c r="O376" s="10">
        <f t="shared" si="29"/>
        <v>1.5583879731182637E-2</v>
      </c>
      <c r="P376" s="10">
        <f t="shared" si="27"/>
        <v>-8.6730124790471153E-2</v>
      </c>
      <c r="Q376" s="31">
        <f t="shared" si="51"/>
        <v>0</v>
      </c>
      <c r="R376" s="9">
        <v>1</v>
      </c>
      <c r="S376" s="4">
        <v>0</v>
      </c>
      <c r="V376" s="4" t="str">
        <f t="shared" si="47"/>
        <v/>
      </c>
    </row>
    <row r="377" spans="1:22" x14ac:dyDescent="0.25">
      <c r="A377" s="2">
        <v>44743</v>
      </c>
      <c r="B377" s="3" t="s">
        <v>41</v>
      </c>
      <c r="C377" s="3" t="s">
        <v>42</v>
      </c>
      <c r="D377" s="4">
        <v>6.12</v>
      </c>
      <c r="E377" s="5">
        <v>1</v>
      </c>
      <c r="F377" s="6">
        <v>5.5</v>
      </c>
      <c r="G377" s="3">
        <v>-175</v>
      </c>
      <c r="H377" s="3">
        <f t="shared" si="48"/>
        <v>-0.5714285714285714</v>
      </c>
      <c r="I377" s="3">
        <v>130</v>
      </c>
      <c r="J377" s="3">
        <f t="shared" si="49"/>
        <v>1.3</v>
      </c>
      <c r="K377" s="7">
        <f t="shared" si="46"/>
        <v>0.63636363636363635</v>
      </c>
      <c r="L377" s="7">
        <f t="shared" si="45"/>
        <v>0.43478260869565216</v>
      </c>
      <c r="M377" s="7">
        <f t="shared" si="33"/>
        <v>0.57339740139457529</v>
      </c>
      <c r="N377" s="7">
        <f t="shared" si="35"/>
        <v>0.42660259860542471</v>
      </c>
      <c r="O377" s="10">
        <f t="shared" si="29"/>
        <v>-6.2966234969061063E-2</v>
      </c>
      <c r="P377" s="10">
        <f t="shared" si="27"/>
        <v>-8.180010090227452E-3</v>
      </c>
      <c r="Q377" s="31">
        <f t="shared" si="51"/>
        <v>0</v>
      </c>
      <c r="R377" s="9">
        <v>1</v>
      </c>
      <c r="S377" s="4">
        <v>0</v>
      </c>
      <c r="V377" s="4" t="str">
        <f t="shared" si="47"/>
        <v/>
      </c>
    </row>
    <row r="378" spans="1:22" x14ac:dyDescent="0.25">
      <c r="A378" s="2">
        <v>44743</v>
      </c>
      <c r="B378" s="3" t="s">
        <v>21</v>
      </c>
      <c r="C378" s="3" t="s">
        <v>187</v>
      </c>
      <c r="D378" s="4">
        <v>4.13</v>
      </c>
      <c r="E378" s="5">
        <v>1</v>
      </c>
      <c r="F378" s="6">
        <v>4.5</v>
      </c>
      <c r="G378" s="3">
        <v>110</v>
      </c>
      <c r="H378" s="3">
        <f t="shared" si="48"/>
        <v>1.1000000000000001</v>
      </c>
      <c r="I378" s="3">
        <v>-140</v>
      </c>
      <c r="J378" s="3">
        <f t="shared" si="49"/>
        <v>-0.7142857142857143</v>
      </c>
      <c r="K378" s="7">
        <f t="shared" si="46"/>
        <v>0.47619047619047616</v>
      </c>
      <c r="L378" s="7">
        <f t="shared" si="45"/>
        <v>0.58333333333333337</v>
      </c>
      <c r="M378" s="7">
        <f t="shared" si="33"/>
        <v>0.39654316254470201</v>
      </c>
      <c r="N378" s="7">
        <f t="shared" si="35"/>
        <v>0.60345683745529799</v>
      </c>
      <c r="O378" s="10">
        <f t="shared" si="29"/>
        <v>-7.9647313645774154E-2</v>
      </c>
      <c r="P378" s="10">
        <f t="shared" si="27"/>
        <v>2.0123504121964619E-2</v>
      </c>
      <c r="Q378" s="31">
        <f t="shared" si="51"/>
        <v>0</v>
      </c>
      <c r="R378" s="9">
        <v>2</v>
      </c>
      <c r="S378" s="4">
        <v>0</v>
      </c>
      <c r="V378" s="4" t="str">
        <f t="shared" si="47"/>
        <v/>
      </c>
    </row>
    <row r="379" spans="1:22" x14ac:dyDescent="0.25">
      <c r="A379" s="2">
        <v>44743</v>
      </c>
      <c r="B379" s="3" t="s">
        <v>30</v>
      </c>
      <c r="C379" s="3" t="s">
        <v>157</v>
      </c>
      <c r="D379" s="4">
        <v>4.3899999999999997</v>
      </c>
      <c r="E379" s="5">
        <v>1</v>
      </c>
      <c r="F379" s="6">
        <v>4.5</v>
      </c>
      <c r="G379" s="3">
        <v>130</v>
      </c>
      <c r="H379" s="3">
        <f t="shared" si="48"/>
        <v>1.3</v>
      </c>
      <c r="I379" s="3">
        <v>-170</v>
      </c>
      <c r="J379" s="3">
        <f t="shared" si="49"/>
        <v>-0.58823529411764708</v>
      </c>
      <c r="K379" s="7">
        <f t="shared" si="46"/>
        <v>0.43478260869565216</v>
      </c>
      <c r="L379" s="7">
        <f t="shared" si="45"/>
        <v>0.62962962962962965</v>
      </c>
      <c r="M379" s="7">
        <f t="shared" si="33"/>
        <v>0.44689796592101594</v>
      </c>
      <c r="N379" s="7">
        <f t="shared" si="35"/>
        <v>0.55310203407898406</v>
      </c>
      <c r="O379" s="10">
        <f t="shared" si="29"/>
        <v>1.2115357225363776E-2</v>
      </c>
      <c r="P379" s="10">
        <f t="shared" si="27"/>
        <v>-7.6527595550645588E-2</v>
      </c>
      <c r="Q379" s="31">
        <f t="shared" si="51"/>
        <v>0</v>
      </c>
      <c r="R379" s="9">
        <v>1</v>
      </c>
      <c r="S379" s="4">
        <v>0</v>
      </c>
      <c r="V379" s="4" t="str">
        <f t="shared" si="47"/>
        <v/>
      </c>
    </row>
    <row r="380" spans="1:22" x14ac:dyDescent="0.25">
      <c r="A380" s="2">
        <v>44743</v>
      </c>
      <c r="B380" s="3" t="s">
        <v>53</v>
      </c>
      <c r="C380" s="3" t="s">
        <v>54</v>
      </c>
      <c r="D380" s="4">
        <v>3.2</v>
      </c>
      <c r="E380" s="5">
        <v>2</v>
      </c>
      <c r="F380" s="6">
        <v>2.5</v>
      </c>
      <c r="G380" s="3">
        <v>-186</v>
      </c>
      <c r="H380" s="3">
        <f t="shared" si="48"/>
        <v>-0.5376344086021505</v>
      </c>
      <c r="I380" s="3">
        <v>140</v>
      </c>
      <c r="J380" s="3">
        <f t="shared" si="49"/>
        <v>1.4</v>
      </c>
      <c r="K380" s="7">
        <f t="shared" si="46"/>
        <v>0.65034965034965031</v>
      </c>
      <c r="L380" s="7">
        <f t="shared" si="45"/>
        <v>0.41666666666666669</v>
      </c>
      <c r="M380" s="7">
        <f t="shared" si="33"/>
        <v>0.6200962589216269</v>
      </c>
      <c r="N380" s="7">
        <f t="shared" si="35"/>
        <v>0.3799037410783731</v>
      </c>
      <c r="O380" s="10">
        <f t="shared" si="29"/>
        <v>-3.0253391428023413E-2</v>
      </c>
      <c r="P380" s="10">
        <f t="shared" si="27"/>
        <v>-3.6762925588293582E-2</v>
      </c>
      <c r="Q380" s="31">
        <f t="shared" si="51"/>
        <v>0</v>
      </c>
      <c r="R380" s="9">
        <v>1</v>
      </c>
      <c r="S380" s="4">
        <v>0</v>
      </c>
      <c r="V380" s="4" t="str">
        <f t="shared" si="47"/>
        <v/>
      </c>
    </row>
    <row r="381" spans="1:22" x14ac:dyDescent="0.25">
      <c r="A381" s="2">
        <v>44743</v>
      </c>
      <c r="B381" s="3" t="s">
        <v>59</v>
      </c>
      <c r="C381" s="3" t="s">
        <v>238</v>
      </c>
      <c r="D381" s="4">
        <v>3.73</v>
      </c>
      <c r="E381" s="5">
        <v>1</v>
      </c>
      <c r="F381" s="6">
        <v>3.5</v>
      </c>
      <c r="G381" s="3">
        <v>-150</v>
      </c>
      <c r="H381" s="3">
        <f t="shared" si="48"/>
        <v>-0.66666666666666663</v>
      </c>
      <c r="I381" s="3">
        <v>118</v>
      </c>
      <c r="J381" s="3">
        <f t="shared" si="49"/>
        <v>1.18</v>
      </c>
      <c r="K381" s="7">
        <f t="shared" si="46"/>
        <v>0.6</v>
      </c>
      <c r="L381" s="7">
        <f t="shared" si="45"/>
        <v>0.45871559633027525</v>
      </c>
      <c r="M381" s="7">
        <f t="shared" si="33"/>
        <v>0.5120904198181212</v>
      </c>
      <c r="N381" s="7">
        <f t="shared" si="35"/>
        <v>0.4879095801818788</v>
      </c>
      <c r="O381" s="10">
        <f t="shared" si="29"/>
        <v>-8.7909580181878777E-2</v>
      </c>
      <c r="P381" s="10">
        <f t="shared" si="27"/>
        <v>2.9193983851603544E-2</v>
      </c>
      <c r="Q381" s="31">
        <f t="shared" si="51"/>
        <v>0</v>
      </c>
      <c r="R381" s="9">
        <v>2</v>
      </c>
      <c r="S381" s="4">
        <v>0</v>
      </c>
      <c r="V381" s="4" t="str">
        <f t="shared" ref="V381:V444" si="52">IF(IF(T381="L",-S381,IF(T381="W",S381*IF(Q381=1,ABS(J381),ABS(H381)))),IF(T381="L",-S381,IF(T381="W",S381*IF(Q381=1,ABS(J381),ABS(H381)))),"")</f>
        <v/>
      </c>
    </row>
    <row r="382" spans="1:22" x14ac:dyDescent="0.25">
      <c r="A382" s="2">
        <v>44743</v>
      </c>
      <c r="B382" s="3" t="s">
        <v>28</v>
      </c>
      <c r="C382" s="3" t="s">
        <v>29</v>
      </c>
      <c r="D382" s="4">
        <v>6.24</v>
      </c>
      <c r="E382" s="5">
        <v>1</v>
      </c>
      <c r="F382" s="6">
        <v>5.5</v>
      </c>
      <c r="G382" s="3">
        <v>126</v>
      </c>
      <c r="H382" s="3">
        <f t="shared" si="48"/>
        <v>1.26</v>
      </c>
      <c r="I382" s="3">
        <v>-160</v>
      </c>
      <c r="J382" s="3">
        <f t="shared" si="49"/>
        <v>-0.625</v>
      </c>
      <c r="K382" s="7">
        <f t="shared" si="46"/>
        <v>0.44247787610619471</v>
      </c>
      <c r="L382" s="7">
        <f t="shared" si="45"/>
        <v>0.61538461538461542</v>
      </c>
      <c r="M382" s="7">
        <f t="shared" si="33"/>
        <v>0.59206024692677406</v>
      </c>
      <c r="N382" s="7">
        <f t="shared" si="35"/>
        <v>0.40793975307322594</v>
      </c>
      <c r="O382" s="10">
        <f t="shared" si="29"/>
        <v>0.14958237082057935</v>
      </c>
      <c r="P382" s="10">
        <f t="shared" si="27"/>
        <v>-0.20744486231138948</v>
      </c>
      <c r="Q382" s="31">
        <f t="shared" si="51"/>
        <v>2</v>
      </c>
      <c r="R382" s="9">
        <v>2</v>
      </c>
      <c r="S382" s="4">
        <v>15</v>
      </c>
      <c r="T382" s="3" t="s">
        <v>74</v>
      </c>
      <c r="U382" s="4">
        <v>18.899999999999999</v>
      </c>
      <c r="V382" s="4">
        <f t="shared" si="52"/>
        <v>18.899999999999999</v>
      </c>
    </row>
    <row r="383" spans="1:22" x14ac:dyDescent="0.25">
      <c r="A383" s="2">
        <v>44743</v>
      </c>
      <c r="B383" s="3" t="s">
        <v>47</v>
      </c>
      <c r="C383" s="3" t="s">
        <v>196</v>
      </c>
      <c r="D383" s="4">
        <v>7.28</v>
      </c>
      <c r="E383" s="5">
        <v>1</v>
      </c>
      <c r="F383" s="6">
        <v>7.5</v>
      </c>
      <c r="G383" s="3">
        <v>-108</v>
      </c>
      <c r="H383" s="3">
        <f t="shared" si="48"/>
        <v>-0.92592592592592582</v>
      </c>
      <c r="I383" s="3">
        <v>-118</v>
      </c>
      <c r="J383" s="3">
        <f t="shared" si="49"/>
        <v>-0.84745762711864414</v>
      </c>
      <c r="K383" s="7">
        <f t="shared" si="46"/>
        <v>0.51923076923076927</v>
      </c>
      <c r="L383" s="7">
        <f t="shared" si="45"/>
        <v>0.54128440366972475</v>
      </c>
      <c r="M383" s="7">
        <f t="shared" si="33"/>
        <v>0.44293071023003017</v>
      </c>
      <c r="N383" s="7">
        <f t="shared" si="35"/>
        <v>0.55706928976996983</v>
      </c>
      <c r="O383" s="10">
        <f t="shared" si="29"/>
        <v>-7.6300059000739107E-2</v>
      </c>
      <c r="P383" s="10">
        <f t="shared" ref="P383:P637" si="53">N383-L383</f>
        <v>1.5784886100245088E-2</v>
      </c>
      <c r="Q383" s="31">
        <f t="shared" si="51"/>
        <v>0</v>
      </c>
      <c r="R383" s="9">
        <v>2</v>
      </c>
      <c r="S383" s="4">
        <v>0</v>
      </c>
      <c r="V383" s="4" t="str">
        <f t="shared" si="52"/>
        <v/>
      </c>
    </row>
    <row r="384" spans="1:22" x14ac:dyDescent="0.25">
      <c r="A384" s="2">
        <v>44743</v>
      </c>
      <c r="B384" s="3" t="s">
        <v>71</v>
      </c>
      <c r="C384" s="3" t="s">
        <v>148</v>
      </c>
      <c r="D384" s="4">
        <v>4.01</v>
      </c>
      <c r="E384" s="5">
        <v>1</v>
      </c>
      <c r="F384" s="6">
        <v>3.5</v>
      </c>
      <c r="G384" s="3">
        <v>-148</v>
      </c>
      <c r="H384" s="3">
        <f t="shared" si="48"/>
        <v>-0.67567567567567566</v>
      </c>
      <c r="I384" s="3">
        <v>116</v>
      </c>
      <c r="J384" s="3">
        <f t="shared" si="49"/>
        <v>1.1599999999999999</v>
      </c>
      <c r="K384" s="7">
        <f t="shared" si="46"/>
        <v>0.59677419354838712</v>
      </c>
      <c r="L384" s="7">
        <f t="shared" si="45"/>
        <v>0.46296296296296297</v>
      </c>
      <c r="M384" s="7">
        <f t="shared" si="33"/>
        <v>0.56848110164388199</v>
      </c>
      <c r="N384" s="7">
        <f t="shared" si="35"/>
        <v>0.43151889835611795</v>
      </c>
      <c r="O384" s="10">
        <f t="shared" ref="O384:O638" si="54">M384-K384</f>
        <v>-2.829309190450513E-2</v>
      </c>
      <c r="P384" s="10">
        <f t="shared" si="53"/>
        <v>-3.1444064606845012E-2</v>
      </c>
      <c r="Q384" s="31">
        <f t="shared" si="51"/>
        <v>0</v>
      </c>
      <c r="R384" s="9">
        <v>2</v>
      </c>
      <c r="S384" s="4">
        <v>0</v>
      </c>
      <c r="V384" s="4" t="str">
        <f t="shared" si="52"/>
        <v/>
      </c>
    </row>
    <row r="385" spans="1:22" x14ac:dyDescent="0.25">
      <c r="A385" s="2">
        <v>44743</v>
      </c>
      <c r="B385" s="3" t="s">
        <v>69</v>
      </c>
      <c r="C385" s="3" t="s">
        <v>95</v>
      </c>
      <c r="D385" s="4">
        <v>4.67</v>
      </c>
      <c r="E385" s="5">
        <v>1</v>
      </c>
      <c r="F385" s="6">
        <v>4.5</v>
      </c>
      <c r="G385" s="3">
        <v>100</v>
      </c>
      <c r="H385" s="3">
        <f t="shared" si="48"/>
        <v>1</v>
      </c>
      <c r="I385" s="3">
        <v>-130</v>
      </c>
      <c r="J385" s="3">
        <f t="shared" si="49"/>
        <v>-0.76923076923076916</v>
      </c>
      <c r="K385" s="7">
        <f t="shared" si="46"/>
        <v>0.5</v>
      </c>
      <c r="L385" s="7">
        <f t="shared" si="45"/>
        <v>0.56521739130434778</v>
      </c>
      <c r="M385" s="7">
        <f t="shared" si="33"/>
        <v>0.49983119682653077</v>
      </c>
      <c r="N385" s="7">
        <f t="shared" si="35"/>
        <v>0.50016880317346923</v>
      </c>
      <c r="O385" s="10">
        <f t="shared" si="54"/>
        <v>-1.6880317346923412E-4</v>
      </c>
      <c r="P385" s="10">
        <f t="shared" si="53"/>
        <v>-6.5048588130878549E-2</v>
      </c>
      <c r="Q385" s="31">
        <f t="shared" si="51"/>
        <v>0</v>
      </c>
      <c r="R385" s="9">
        <v>1</v>
      </c>
      <c r="S385" s="4">
        <v>0</v>
      </c>
      <c r="V385" s="4" t="str">
        <f t="shared" si="52"/>
        <v/>
      </c>
    </row>
    <row r="386" spans="1:22" x14ac:dyDescent="0.25">
      <c r="A386" s="2">
        <v>44743</v>
      </c>
      <c r="B386" s="3" t="s">
        <v>67</v>
      </c>
      <c r="C386" s="3" t="s">
        <v>85</v>
      </c>
      <c r="D386" s="4">
        <v>4.5</v>
      </c>
      <c r="E386" s="5">
        <v>1</v>
      </c>
      <c r="F386" s="6">
        <v>4.5</v>
      </c>
      <c r="G386" s="3">
        <v>120</v>
      </c>
      <c r="H386" s="3">
        <f t="shared" si="48"/>
        <v>1.2</v>
      </c>
      <c r="I386" s="3">
        <v>-165</v>
      </c>
      <c r="J386" s="3">
        <f t="shared" si="49"/>
        <v>-0.60606060606060608</v>
      </c>
      <c r="K386" s="7">
        <f t="shared" si="46"/>
        <v>0.45454545454545453</v>
      </c>
      <c r="L386" s="7">
        <f t="shared" si="45"/>
        <v>0.62264150943396224</v>
      </c>
      <c r="M386" s="7">
        <f t="shared" si="33"/>
        <v>0.46789642362528472</v>
      </c>
      <c r="N386" s="7">
        <f t="shared" si="35"/>
        <v>0.53210357637471528</v>
      </c>
      <c r="O386" s="10">
        <f t="shared" si="54"/>
        <v>1.3350969079830188E-2</v>
      </c>
      <c r="P386" s="10">
        <f t="shared" si="53"/>
        <v>-9.0537933059246956E-2</v>
      </c>
      <c r="Q386" s="31">
        <f t="shared" si="51"/>
        <v>0</v>
      </c>
      <c r="R386" s="9">
        <v>1</v>
      </c>
      <c r="S386" s="4">
        <v>0</v>
      </c>
      <c r="V386" s="4" t="str">
        <f t="shared" si="52"/>
        <v/>
      </c>
    </row>
    <row r="387" spans="1:22" x14ac:dyDescent="0.25">
      <c r="A387" s="2">
        <v>44743</v>
      </c>
      <c r="B387" s="3" t="s">
        <v>36</v>
      </c>
      <c r="C387" s="3" t="s">
        <v>178</v>
      </c>
      <c r="D387" s="4">
        <v>5.84</v>
      </c>
      <c r="E387" s="5">
        <v>1</v>
      </c>
      <c r="F387" s="6">
        <v>6.5</v>
      </c>
      <c r="G387" s="3">
        <v>110</v>
      </c>
      <c r="H387" s="3">
        <f t="shared" si="48"/>
        <v>1.1000000000000001</v>
      </c>
      <c r="I387" s="3">
        <v>-145</v>
      </c>
      <c r="J387" s="3">
        <f t="shared" si="49"/>
        <v>-0.68965517241379315</v>
      </c>
      <c r="K387" s="7">
        <f t="shared" si="46"/>
        <v>0.47619047619047616</v>
      </c>
      <c r="L387" s="7">
        <f t="shared" si="45"/>
        <v>0.59183673469387754</v>
      </c>
      <c r="M387" s="7">
        <f t="shared" ref="M387:M641" si="55">1-_xlfn.POISSON.DIST(_xlfn.CEILING.MATH(F387)-1,D387,TRUE)</f>
        <v>0.368016025959093</v>
      </c>
      <c r="N387" s="7">
        <f t="shared" si="35"/>
        <v>0.631983974040907</v>
      </c>
      <c r="O387" s="10">
        <f t="shared" si="54"/>
        <v>-0.10817445023138317</v>
      </c>
      <c r="P387" s="10">
        <f t="shared" si="53"/>
        <v>4.0147239347029462E-2</v>
      </c>
      <c r="Q387" s="31">
        <f t="shared" si="51"/>
        <v>0</v>
      </c>
      <c r="R387" s="9">
        <v>1</v>
      </c>
      <c r="S387" s="4">
        <v>0</v>
      </c>
      <c r="V387" s="4" t="str">
        <f t="shared" si="52"/>
        <v/>
      </c>
    </row>
    <row r="388" spans="1:22" x14ac:dyDescent="0.25">
      <c r="A388" s="2">
        <v>44743</v>
      </c>
      <c r="B388" s="3" t="s">
        <v>71</v>
      </c>
      <c r="C388" s="3" t="s">
        <v>46</v>
      </c>
      <c r="D388" s="4">
        <v>5.56</v>
      </c>
      <c r="E388" s="5">
        <v>1</v>
      </c>
      <c r="F388" s="6">
        <v>5.5</v>
      </c>
      <c r="G388" s="3">
        <v>110</v>
      </c>
      <c r="H388" s="3">
        <f t="shared" si="48"/>
        <v>1.1000000000000001</v>
      </c>
      <c r="I388" s="3">
        <v>-140</v>
      </c>
      <c r="J388" s="3">
        <f t="shared" si="49"/>
        <v>-0.7142857142857143</v>
      </c>
      <c r="K388" s="7">
        <f t="shared" si="46"/>
        <v>0.47619047619047616</v>
      </c>
      <c r="L388" s="7">
        <f t="shared" si="45"/>
        <v>0.58333333333333337</v>
      </c>
      <c r="M388" s="7">
        <f t="shared" si="55"/>
        <v>0.48133634791191404</v>
      </c>
      <c r="N388" s="7">
        <f t="shared" ref="N388:N642" si="56">_xlfn.POISSON.DIST(_xlfn.FLOOR.MATH(F388),D388,TRUE)</f>
        <v>0.51866365208808596</v>
      </c>
      <c r="O388" s="10">
        <f t="shared" si="54"/>
        <v>5.145871721437878E-3</v>
      </c>
      <c r="P388" s="10">
        <f t="shared" si="53"/>
        <v>-6.4669681245247412E-2</v>
      </c>
      <c r="Q388" s="31">
        <f t="shared" si="51"/>
        <v>0</v>
      </c>
      <c r="R388" s="9">
        <v>2</v>
      </c>
      <c r="S388" s="4">
        <v>0</v>
      </c>
      <c r="V388" s="4" t="str">
        <f t="shared" si="52"/>
        <v/>
      </c>
    </row>
    <row r="389" spans="1:22" x14ac:dyDescent="0.25">
      <c r="A389" s="2">
        <v>44743</v>
      </c>
      <c r="B389" s="3" t="s">
        <v>34</v>
      </c>
      <c r="C389" s="3" t="s">
        <v>177</v>
      </c>
      <c r="D389" s="4">
        <v>4.58</v>
      </c>
      <c r="E389" s="5">
        <v>1</v>
      </c>
      <c r="F389" s="6">
        <v>4.5</v>
      </c>
      <c r="G389" s="3">
        <v>100</v>
      </c>
      <c r="H389" s="3">
        <f t="shared" si="48"/>
        <v>1</v>
      </c>
      <c r="I389" s="3">
        <v>-135</v>
      </c>
      <c r="J389" s="3">
        <f t="shared" si="49"/>
        <v>-0.7407407407407407</v>
      </c>
      <c r="K389" s="7">
        <f t="shared" si="46"/>
        <v>0.5</v>
      </c>
      <c r="L389" s="7">
        <f t="shared" si="45"/>
        <v>0.57446808510638303</v>
      </c>
      <c r="M389" s="7">
        <f t="shared" si="55"/>
        <v>0.48301059602590302</v>
      </c>
      <c r="N389" s="7">
        <f t="shared" si="56"/>
        <v>0.51698940397409698</v>
      </c>
      <c r="O389" s="10">
        <f t="shared" si="54"/>
        <v>-1.6989403974096984E-2</v>
      </c>
      <c r="P389" s="10">
        <f t="shared" si="53"/>
        <v>-5.7478681132286047E-2</v>
      </c>
      <c r="Q389" s="31">
        <f t="shared" si="51"/>
        <v>0</v>
      </c>
      <c r="R389" s="9">
        <v>1</v>
      </c>
      <c r="S389" s="4">
        <v>0</v>
      </c>
      <c r="V389" s="4" t="str">
        <f t="shared" si="52"/>
        <v/>
      </c>
    </row>
    <row r="390" spans="1:22" x14ac:dyDescent="0.25">
      <c r="A390" s="2">
        <v>44743</v>
      </c>
      <c r="B390" s="3" t="s">
        <v>32</v>
      </c>
      <c r="C390" s="3" t="s">
        <v>197</v>
      </c>
      <c r="D390" s="4">
        <v>5.15</v>
      </c>
      <c r="E390" s="5">
        <v>1</v>
      </c>
      <c r="F390" s="6">
        <v>5.5</v>
      </c>
      <c r="G390" s="3">
        <v>114</v>
      </c>
      <c r="H390" s="3">
        <f t="shared" si="48"/>
        <v>1.1399999999999999</v>
      </c>
      <c r="I390" s="3">
        <v>-144</v>
      </c>
      <c r="J390" s="3">
        <f t="shared" si="49"/>
        <v>-0.69444444444444442</v>
      </c>
      <c r="K390" s="7">
        <f t="shared" si="46"/>
        <v>0.46728971962616822</v>
      </c>
      <c r="L390" s="7">
        <f t="shared" si="45"/>
        <v>0.5901639344262295</v>
      </c>
      <c r="M390" s="7">
        <f t="shared" si="55"/>
        <v>0.41034001431442202</v>
      </c>
      <c r="N390" s="7">
        <f t="shared" si="56"/>
        <v>0.58965998568557798</v>
      </c>
      <c r="O390" s="10">
        <f t="shared" si="54"/>
        <v>-5.6949705311746202E-2</v>
      </c>
      <c r="P390" s="10">
        <f t="shared" si="53"/>
        <v>-5.039487406515164E-4</v>
      </c>
      <c r="Q390" s="31">
        <f t="shared" si="51"/>
        <v>0</v>
      </c>
      <c r="R390" s="9">
        <v>2</v>
      </c>
      <c r="S390" s="4">
        <v>0</v>
      </c>
      <c r="V390" s="4" t="str">
        <f t="shared" si="52"/>
        <v/>
      </c>
    </row>
    <row r="391" spans="1:22" x14ac:dyDescent="0.25">
      <c r="A391" s="2">
        <v>44744</v>
      </c>
      <c r="B391" s="3" t="s">
        <v>51</v>
      </c>
      <c r="C391" s="3" t="s">
        <v>52</v>
      </c>
      <c r="D391" s="4">
        <v>3.93</v>
      </c>
      <c r="E391" s="5">
        <v>1</v>
      </c>
      <c r="F391" s="6">
        <v>3.5</v>
      </c>
      <c r="G391" s="3">
        <v>-155</v>
      </c>
      <c r="H391" s="3">
        <f t="shared" si="48"/>
        <v>-0.64516129032258063</v>
      </c>
      <c r="I391" s="3">
        <v>115</v>
      </c>
      <c r="J391" s="3">
        <f t="shared" si="49"/>
        <v>1.1499999999999999</v>
      </c>
      <c r="K391" s="7">
        <f t="shared" si="46"/>
        <v>0.60784313725490191</v>
      </c>
      <c r="L391" s="7">
        <f t="shared" si="45"/>
        <v>0.46511627906976744</v>
      </c>
      <c r="M391" s="7">
        <f t="shared" si="55"/>
        <v>0.55273597957525022</v>
      </c>
      <c r="N391" s="7">
        <f t="shared" si="56"/>
        <v>0.44726402042474978</v>
      </c>
      <c r="O391" s="10">
        <f t="shared" si="54"/>
        <v>-5.5107157679651686E-2</v>
      </c>
      <c r="P391" s="10">
        <f t="shared" si="53"/>
        <v>-1.785225864501766E-2</v>
      </c>
      <c r="Q391" s="31">
        <f t="shared" si="51"/>
        <v>0</v>
      </c>
      <c r="R391" s="9">
        <v>1</v>
      </c>
      <c r="S391" s="4">
        <v>0</v>
      </c>
      <c r="V391" s="4" t="str">
        <f t="shared" si="52"/>
        <v/>
      </c>
    </row>
    <row r="392" spans="1:22" x14ac:dyDescent="0.25">
      <c r="A392" s="2">
        <v>44744</v>
      </c>
      <c r="B392" s="3" t="s">
        <v>28</v>
      </c>
      <c r="C392" s="3" t="s">
        <v>84</v>
      </c>
      <c r="D392" s="4">
        <v>5.45</v>
      </c>
      <c r="E392" s="5">
        <v>1</v>
      </c>
      <c r="F392" s="6">
        <v>4.5</v>
      </c>
      <c r="G392" s="3">
        <v>-155</v>
      </c>
      <c r="H392" s="3">
        <f t="shared" si="48"/>
        <v>-0.64516129032258063</v>
      </c>
      <c r="I392" s="3">
        <v>120</v>
      </c>
      <c r="J392" s="3">
        <f t="shared" si="49"/>
        <v>1.2</v>
      </c>
      <c r="K392" s="7">
        <f t="shared" si="46"/>
        <v>0.60784313725490191</v>
      </c>
      <c r="L392" s="7">
        <f t="shared" si="45"/>
        <v>0.45454545454545453</v>
      </c>
      <c r="M392" s="7">
        <f t="shared" si="55"/>
        <v>0.63463813068759634</v>
      </c>
      <c r="N392" s="7">
        <f t="shared" si="56"/>
        <v>0.36536186931240366</v>
      </c>
      <c r="O392" s="10">
        <f t="shared" si="54"/>
        <v>2.6794993432694425E-2</v>
      </c>
      <c r="P392" s="10">
        <f t="shared" si="53"/>
        <v>-8.9183585233050866E-2</v>
      </c>
      <c r="Q392" s="31">
        <f t="shared" si="51"/>
        <v>0</v>
      </c>
      <c r="R392" s="9">
        <v>1</v>
      </c>
      <c r="S392" s="4">
        <v>0</v>
      </c>
      <c r="V392" s="4" t="str">
        <f t="shared" si="52"/>
        <v/>
      </c>
    </row>
    <row r="393" spans="1:22" x14ac:dyDescent="0.25">
      <c r="A393" s="2">
        <v>44744</v>
      </c>
      <c r="B393" s="3" t="s">
        <v>32</v>
      </c>
      <c r="C393" s="3" t="s">
        <v>33</v>
      </c>
      <c r="D393" s="4">
        <v>6.99</v>
      </c>
      <c r="E393" s="5">
        <v>1</v>
      </c>
      <c r="F393" s="6">
        <v>7.5</v>
      </c>
      <c r="G393" s="3">
        <v>105</v>
      </c>
      <c r="H393" s="3">
        <f t="shared" si="48"/>
        <v>1.05</v>
      </c>
      <c r="I393" s="3">
        <v>-145</v>
      </c>
      <c r="J393" s="3">
        <f t="shared" si="49"/>
        <v>-0.68965517241379315</v>
      </c>
      <c r="K393" s="7">
        <f t="shared" si="46"/>
        <v>0.48780487804878048</v>
      </c>
      <c r="L393" s="7">
        <f t="shared" si="45"/>
        <v>0.59183673469387754</v>
      </c>
      <c r="M393" s="7">
        <f t="shared" si="55"/>
        <v>0.39979614023043397</v>
      </c>
      <c r="N393" s="7">
        <f t="shared" si="56"/>
        <v>0.60020385976956603</v>
      </c>
      <c r="O393" s="10">
        <f t="shared" si="54"/>
        <v>-8.8008737818346505E-2</v>
      </c>
      <c r="P393" s="10">
        <f t="shared" si="53"/>
        <v>8.3671250756884863E-3</v>
      </c>
      <c r="Q393" s="31">
        <f t="shared" si="51"/>
        <v>0</v>
      </c>
      <c r="R393" s="9">
        <v>1</v>
      </c>
      <c r="S393" s="4">
        <v>0</v>
      </c>
      <c r="V393" s="4" t="str">
        <f t="shared" si="52"/>
        <v/>
      </c>
    </row>
    <row r="394" spans="1:22" x14ac:dyDescent="0.25">
      <c r="A394" s="2">
        <v>44744</v>
      </c>
      <c r="B394" s="3" t="s">
        <v>34</v>
      </c>
      <c r="C394" s="3" t="s">
        <v>35</v>
      </c>
      <c r="D394" s="4">
        <v>5.4</v>
      </c>
      <c r="E394" s="5">
        <v>1</v>
      </c>
      <c r="F394" s="6">
        <v>5.5</v>
      </c>
      <c r="G394" s="3">
        <v>120</v>
      </c>
      <c r="H394" s="3">
        <f t="shared" si="48"/>
        <v>1.2</v>
      </c>
      <c r="I394" s="3">
        <v>-152</v>
      </c>
      <c r="J394" s="3">
        <f t="shared" si="49"/>
        <v>-0.65789473684210531</v>
      </c>
      <c r="K394" s="7">
        <f t="shared" si="46"/>
        <v>0.45454545454545453</v>
      </c>
      <c r="L394" s="7">
        <f t="shared" si="45"/>
        <v>0.60317460317460314</v>
      </c>
      <c r="M394" s="7">
        <f t="shared" si="55"/>
        <v>0.45386789564180074</v>
      </c>
      <c r="N394" s="7">
        <f t="shared" si="56"/>
        <v>0.54613210435819926</v>
      </c>
      <c r="O394" s="10">
        <f t="shared" si="54"/>
        <v>-6.7755890365378546E-4</v>
      </c>
      <c r="P394" s="10">
        <f t="shared" si="53"/>
        <v>-5.7042498816403886E-2</v>
      </c>
      <c r="Q394" s="31">
        <f t="shared" si="51"/>
        <v>0</v>
      </c>
      <c r="R394" s="9">
        <v>2</v>
      </c>
      <c r="S394" s="4">
        <v>0</v>
      </c>
      <c r="V394" s="4" t="str">
        <f t="shared" si="52"/>
        <v/>
      </c>
    </row>
    <row r="395" spans="1:22" x14ac:dyDescent="0.25">
      <c r="A395" s="2">
        <v>44744</v>
      </c>
      <c r="B395" s="3" t="s">
        <v>39</v>
      </c>
      <c r="C395" s="3" t="s">
        <v>77</v>
      </c>
      <c r="D395" s="4">
        <v>5.03</v>
      </c>
      <c r="E395" s="5">
        <v>1</v>
      </c>
      <c r="F395" s="6">
        <v>4.5</v>
      </c>
      <c r="G395" s="3">
        <v>-115</v>
      </c>
      <c r="H395" s="3">
        <f t="shared" si="48"/>
        <v>-0.86956521739130443</v>
      </c>
      <c r="I395" s="3">
        <v>-115</v>
      </c>
      <c r="J395" s="3">
        <f t="shared" si="49"/>
        <v>-0.86956521739130443</v>
      </c>
      <c r="K395" s="7">
        <f t="shared" si="46"/>
        <v>0.53488372093023251</v>
      </c>
      <c r="L395" s="7">
        <f t="shared" si="45"/>
        <v>0.53488372093023251</v>
      </c>
      <c r="M395" s="7">
        <f t="shared" si="55"/>
        <v>0.56475485011053694</v>
      </c>
      <c r="N395" s="7">
        <f t="shared" si="56"/>
        <v>0.43524514988946306</v>
      </c>
      <c r="O395" s="10">
        <f t="shared" si="54"/>
        <v>2.9871129180304434E-2</v>
      </c>
      <c r="P395" s="10">
        <f t="shared" si="53"/>
        <v>-9.9638571040769452E-2</v>
      </c>
      <c r="Q395" s="31">
        <f t="shared" si="51"/>
        <v>0</v>
      </c>
      <c r="R395" s="9">
        <v>1</v>
      </c>
      <c r="S395" s="4">
        <v>0</v>
      </c>
      <c r="V395" s="4" t="str">
        <f t="shared" si="52"/>
        <v/>
      </c>
    </row>
    <row r="396" spans="1:22" x14ac:dyDescent="0.25">
      <c r="A396" s="2">
        <v>44744</v>
      </c>
      <c r="B396" s="3" t="s">
        <v>16</v>
      </c>
      <c r="C396" s="3" t="s">
        <v>17</v>
      </c>
      <c r="D396" s="4">
        <v>3.96</v>
      </c>
      <c r="E396" s="5">
        <v>1</v>
      </c>
      <c r="F396" s="6">
        <v>3.5</v>
      </c>
      <c r="G396" s="3">
        <v>-166</v>
      </c>
      <c r="H396" s="3">
        <f t="shared" si="48"/>
        <v>-0.60240963855421692</v>
      </c>
      <c r="I396" s="3">
        <v>130</v>
      </c>
      <c r="J396" s="3">
        <f t="shared" si="49"/>
        <v>1.3</v>
      </c>
      <c r="K396" s="7">
        <f t="shared" si="46"/>
        <v>0.62406015037593987</v>
      </c>
      <c r="L396" s="7">
        <f t="shared" si="45"/>
        <v>0.43478260869565216</v>
      </c>
      <c r="M396" s="7">
        <f t="shared" si="55"/>
        <v>0.55867639874621566</v>
      </c>
      <c r="N396" s="7">
        <f t="shared" si="56"/>
        <v>0.44132360125378434</v>
      </c>
      <c r="O396" s="10">
        <f t="shared" si="54"/>
        <v>-6.5383751629724207E-2</v>
      </c>
      <c r="P396" s="10">
        <f t="shared" si="53"/>
        <v>6.5409925581321748E-3</v>
      </c>
      <c r="Q396" s="31">
        <f t="shared" si="51"/>
        <v>0</v>
      </c>
      <c r="R396" s="9">
        <v>2</v>
      </c>
      <c r="S396" s="4">
        <v>0</v>
      </c>
      <c r="V396" s="4" t="str">
        <f t="shared" si="52"/>
        <v/>
      </c>
    </row>
    <row r="397" spans="1:22" x14ac:dyDescent="0.25">
      <c r="A397" s="2">
        <v>44744</v>
      </c>
      <c r="B397" s="3" t="s">
        <v>43</v>
      </c>
      <c r="C397" s="3" t="s">
        <v>120</v>
      </c>
      <c r="D397" s="4">
        <v>5.0199999999999996</v>
      </c>
      <c r="E397" s="5">
        <v>1</v>
      </c>
      <c r="F397" s="6">
        <v>5.5</v>
      </c>
      <c r="G397" s="3">
        <v>100</v>
      </c>
      <c r="H397" s="3">
        <f t="shared" si="48"/>
        <v>1</v>
      </c>
      <c r="I397" s="3">
        <v>-130</v>
      </c>
      <c r="J397" s="3">
        <f t="shared" si="49"/>
        <v>-0.76923076923076916</v>
      </c>
      <c r="K397" s="7">
        <f t="shared" si="46"/>
        <v>0.5</v>
      </c>
      <c r="L397" s="7">
        <f t="shared" si="45"/>
        <v>0.56521739130434778</v>
      </c>
      <c r="M397" s="7">
        <f t="shared" si="55"/>
        <v>0.38754864586491278</v>
      </c>
      <c r="N397" s="7">
        <f t="shared" si="56"/>
        <v>0.61245135413508722</v>
      </c>
      <c r="O397" s="10">
        <f t="shared" si="54"/>
        <v>-0.11245135413508722</v>
      </c>
      <c r="P397" s="10">
        <f t="shared" si="53"/>
        <v>4.723396283073944E-2</v>
      </c>
      <c r="Q397" s="31">
        <f t="shared" si="51"/>
        <v>0</v>
      </c>
      <c r="R397" s="9">
        <v>1</v>
      </c>
      <c r="S397" s="4">
        <v>0</v>
      </c>
      <c r="V397" s="4" t="str">
        <f t="shared" si="52"/>
        <v/>
      </c>
    </row>
    <row r="398" spans="1:22" x14ac:dyDescent="0.25">
      <c r="A398" s="2">
        <v>44744</v>
      </c>
      <c r="B398" s="3" t="s">
        <v>4</v>
      </c>
      <c r="C398" s="3" t="s">
        <v>86</v>
      </c>
      <c r="D398" s="4">
        <v>7.01</v>
      </c>
      <c r="E398" s="5">
        <v>1</v>
      </c>
      <c r="F398" s="6">
        <v>6.5</v>
      </c>
      <c r="G398" s="3">
        <v>-130</v>
      </c>
      <c r="H398" s="3">
        <f t="shared" si="48"/>
        <v>-0.76923076923076916</v>
      </c>
      <c r="I398" s="3">
        <v>100</v>
      </c>
      <c r="J398" s="3">
        <f t="shared" si="49"/>
        <v>1</v>
      </c>
      <c r="K398" s="7">
        <f t="shared" si="46"/>
        <v>0.56521739130434778</v>
      </c>
      <c r="L398" s="7">
        <f t="shared" si="45"/>
        <v>0.5</v>
      </c>
      <c r="M398" s="7">
        <f t="shared" si="55"/>
        <v>0.55177790511366309</v>
      </c>
      <c r="N398" s="7">
        <f t="shared" si="56"/>
        <v>0.44822209488633691</v>
      </c>
      <c r="O398" s="10">
        <f t="shared" si="54"/>
        <v>-1.3439486190684691E-2</v>
      </c>
      <c r="P398" s="10">
        <f t="shared" si="53"/>
        <v>-5.1777905113663092E-2</v>
      </c>
      <c r="Q398" s="31">
        <f t="shared" si="51"/>
        <v>0</v>
      </c>
      <c r="R398" s="9">
        <v>1</v>
      </c>
      <c r="S398" s="4">
        <v>0</v>
      </c>
      <c r="V398" s="4" t="str">
        <f t="shared" si="52"/>
        <v/>
      </c>
    </row>
    <row r="399" spans="1:22" x14ac:dyDescent="0.25">
      <c r="A399" s="2">
        <v>44744</v>
      </c>
      <c r="B399" s="3" t="s">
        <v>55</v>
      </c>
      <c r="C399" s="3" t="s">
        <v>56</v>
      </c>
      <c r="D399" s="4">
        <v>6.34</v>
      </c>
      <c r="E399" s="5">
        <v>1</v>
      </c>
      <c r="F399" s="6">
        <v>6.5</v>
      </c>
      <c r="G399" s="3">
        <v>-110</v>
      </c>
      <c r="H399" s="3">
        <f t="shared" si="48"/>
        <v>-0.90909090909090906</v>
      </c>
      <c r="I399" s="3">
        <v>-125</v>
      </c>
      <c r="J399" s="3">
        <f t="shared" si="49"/>
        <v>-0.8</v>
      </c>
      <c r="K399" s="7">
        <f t="shared" si="46"/>
        <v>0.52380952380952384</v>
      </c>
      <c r="L399" s="7">
        <f t="shared" si="45"/>
        <v>0.55555555555555558</v>
      </c>
      <c r="M399" s="7">
        <f t="shared" si="55"/>
        <v>0.44813900207568502</v>
      </c>
      <c r="N399" s="7">
        <f t="shared" si="56"/>
        <v>0.55186099792431498</v>
      </c>
      <c r="O399" s="10">
        <f t="shared" si="54"/>
        <v>-7.5670521733838814E-2</v>
      </c>
      <c r="P399" s="10">
        <f t="shared" si="53"/>
        <v>-3.6945576312406025E-3</v>
      </c>
      <c r="Q399" s="31">
        <f t="shared" si="51"/>
        <v>0</v>
      </c>
      <c r="R399" s="9">
        <v>1</v>
      </c>
      <c r="S399" s="4">
        <v>0</v>
      </c>
      <c r="V399" s="4" t="str">
        <f t="shared" si="52"/>
        <v/>
      </c>
    </row>
    <row r="400" spans="1:22" x14ac:dyDescent="0.25">
      <c r="A400" s="2">
        <v>44744</v>
      </c>
      <c r="B400" s="3" t="s">
        <v>47</v>
      </c>
      <c r="C400" s="3" t="s">
        <v>48</v>
      </c>
      <c r="D400" s="4">
        <v>5.62</v>
      </c>
      <c r="E400" s="5">
        <v>1</v>
      </c>
      <c r="F400" s="6">
        <v>5.5</v>
      </c>
      <c r="G400" s="3">
        <v>-126</v>
      </c>
      <c r="H400" s="3">
        <f t="shared" si="48"/>
        <v>-0.79365079365079361</v>
      </c>
      <c r="I400" s="3">
        <v>-102</v>
      </c>
      <c r="J400" s="3">
        <f t="shared" si="49"/>
        <v>-0.98039215686274506</v>
      </c>
      <c r="K400" s="7">
        <f t="shared" si="46"/>
        <v>0.55752212389380529</v>
      </c>
      <c r="L400" s="7">
        <f t="shared" si="45"/>
        <v>0.50495049504950495</v>
      </c>
      <c r="M400" s="7">
        <f t="shared" si="55"/>
        <v>0.49152961002255469</v>
      </c>
      <c r="N400" s="7">
        <f t="shared" si="56"/>
        <v>0.50847038997744531</v>
      </c>
      <c r="O400" s="10">
        <f t="shared" si="54"/>
        <v>-6.5992513871250602E-2</v>
      </c>
      <c r="P400" s="10">
        <f t="shared" si="53"/>
        <v>3.5198949279403591E-3</v>
      </c>
      <c r="Q400" s="31">
        <f t="shared" si="51"/>
        <v>0</v>
      </c>
      <c r="R400" s="9">
        <v>2</v>
      </c>
      <c r="S400" s="4">
        <v>0</v>
      </c>
      <c r="V400" s="4" t="str">
        <f t="shared" si="52"/>
        <v/>
      </c>
    </row>
    <row r="401" spans="1:22" x14ac:dyDescent="0.25">
      <c r="A401" s="2">
        <v>44744</v>
      </c>
      <c r="B401" s="3" t="s">
        <v>71</v>
      </c>
      <c r="C401" s="3" t="s">
        <v>175</v>
      </c>
      <c r="D401" s="4">
        <v>4.7699999999999996</v>
      </c>
      <c r="E401" s="5">
        <v>1</v>
      </c>
      <c r="F401" s="6">
        <v>4.5</v>
      </c>
      <c r="G401" s="3">
        <v>-106</v>
      </c>
      <c r="H401" s="3">
        <f t="shared" si="48"/>
        <v>-0.94339622641509424</v>
      </c>
      <c r="I401" s="3">
        <v>-122</v>
      </c>
      <c r="J401" s="3">
        <f t="shared" si="49"/>
        <v>-0.81967213114754101</v>
      </c>
      <c r="K401" s="7">
        <f t="shared" si="46"/>
        <v>0.5145631067961165</v>
      </c>
      <c r="L401" s="7">
        <f t="shared" si="45"/>
        <v>0.5495495495495496</v>
      </c>
      <c r="M401" s="7">
        <f t="shared" si="55"/>
        <v>0.51826684950454271</v>
      </c>
      <c r="N401" s="7">
        <f t="shared" si="56"/>
        <v>0.48173315049545729</v>
      </c>
      <c r="O401" s="10">
        <f t="shared" si="54"/>
        <v>3.7037427084262164E-3</v>
      </c>
      <c r="P401" s="10">
        <f t="shared" si="53"/>
        <v>-6.7816399054092313E-2</v>
      </c>
      <c r="Q401" s="31">
        <f t="shared" si="51"/>
        <v>0</v>
      </c>
      <c r="R401" s="9">
        <v>2</v>
      </c>
      <c r="S401" s="4">
        <v>0</v>
      </c>
      <c r="V401" s="4" t="str">
        <f t="shared" si="52"/>
        <v/>
      </c>
    </row>
    <row r="402" spans="1:22" x14ac:dyDescent="0.25">
      <c r="A402" s="2">
        <v>44744</v>
      </c>
      <c r="B402" s="3" t="s">
        <v>67</v>
      </c>
      <c r="C402" s="3" t="s">
        <v>125</v>
      </c>
      <c r="D402" s="4">
        <v>5</v>
      </c>
      <c r="E402" s="5">
        <v>1</v>
      </c>
      <c r="F402" s="6">
        <v>5.5</v>
      </c>
      <c r="G402" s="3">
        <v>-102</v>
      </c>
      <c r="H402" s="3">
        <f t="shared" si="48"/>
        <v>-0.98039215686274506</v>
      </c>
      <c r="I402" s="3">
        <v>-124</v>
      </c>
      <c r="J402" s="3">
        <f t="shared" si="49"/>
        <v>-0.80645161290322587</v>
      </c>
      <c r="K402" s="7">
        <f t="shared" si="46"/>
        <v>0.50495049504950495</v>
      </c>
      <c r="L402" s="7">
        <f t="shared" si="45"/>
        <v>0.5535714285714286</v>
      </c>
      <c r="M402" s="7">
        <f t="shared" si="55"/>
        <v>0.38403934516693694</v>
      </c>
      <c r="N402" s="7">
        <f t="shared" si="56"/>
        <v>0.61596065483306306</v>
      </c>
      <c r="O402" s="10">
        <f t="shared" si="54"/>
        <v>-0.12091114988256801</v>
      </c>
      <c r="P402" s="10">
        <f t="shared" si="53"/>
        <v>6.2389226261634456E-2</v>
      </c>
      <c r="Q402" s="31">
        <f t="shared" si="51"/>
        <v>1</v>
      </c>
      <c r="R402" s="9">
        <v>2</v>
      </c>
      <c r="S402" s="4">
        <f>15*1.24</f>
        <v>18.600000000000001</v>
      </c>
      <c r="T402" s="3" t="s">
        <v>73</v>
      </c>
      <c r="U402" s="4">
        <v>-18.600000000000001</v>
      </c>
      <c r="V402" s="4">
        <f t="shared" si="52"/>
        <v>-18.600000000000001</v>
      </c>
    </row>
    <row r="403" spans="1:22" x14ac:dyDescent="0.25">
      <c r="A403" s="2">
        <v>44744</v>
      </c>
      <c r="B403" s="3" t="s">
        <v>69</v>
      </c>
      <c r="C403" s="3" t="s">
        <v>111</v>
      </c>
      <c r="D403" s="4">
        <v>4.5</v>
      </c>
      <c r="E403" s="5">
        <v>1</v>
      </c>
      <c r="F403" s="6">
        <v>3.5</v>
      </c>
      <c r="G403" s="3">
        <v>-160</v>
      </c>
      <c r="H403" s="3">
        <f t="shared" si="48"/>
        <v>-0.625</v>
      </c>
      <c r="I403" s="3">
        <v>120</v>
      </c>
      <c r="J403" s="3">
        <f t="shared" si="49"/>
        <v>1.2</v>
      </c>
      <c r="K403" s="7">
        <f t="shared" si="46"/>
        <v>0.61538461538461542</v>
      </c>
      <c r="L403" s="7">
        <f t="shared" si="45"/>
        <v>0.45454545454545453</v>
      </c>
      <c r="M403" s="7">
        <f t="shared" si="55"/>
        <v>0.65770404416540895</v>
      </c>
      <c r="N403" s="7">
        <f t="shared" si="56"/>
        <v>0.34229595583459105</v>
      </c>
      <c r="O403" s="10">
        <f t="shared" si="54"/>
        <v>4.2319428780793533E-2</v>
      </c>
      <c r="P403" s="10">
        <f t="shared" si="53"/>
        <v>-0.11224949871086348</v>
      </c>
      <c r="Q403" s="31">
        <f t="shared" si="51"/>
        <v>0</v>
      </c>
      <c r="R403" s="9">
        <v>1</v>
      </c>
      <c r="S403" s="4">
        <v>0</v>
      </c>
      <c r="V403" s="4" t="str">
        <f t="shared" si="52"/>
        <v/>
      </c>
    </row>
    <row r="404" spans="1:22" x14ac:dyDescent="0.25">
      <c r="A404" s="2">
        <v>44744</v>
      </c>
      <c r="B404" s="3" t="s">
        <v>78</v>
      </c>
      <c r="C404" s="3" t="s">
        <v>123</v>
      </c>
      <c r="D404" s="4">
        <v>3.66</v>
      </c>
      <c r="E404" s="5">
        <v>1</v>
      </c>
      <c r="F404" s="6">
        <v>3.5</v>
      </c>
      <c r="G404" s="3">
        <v>114</v>
      </c>
      <c r="H404" s="3">
        <f t="shared" si="48"/>
        <v>1.1399999999999999</v>
      </c>
      <c r="I404" s="3">
        <v>-144</v>
      </c>
      <c r="J404" s="3">
        <f t="shared" si="49"/>
        <v>-0.69444444444444442</v>
      </c>
      <c r="K404" s="7">
        <f t="shared" si="46"/>
        <v>0.46728971962616822</v>
      </c>
      <c r="L404" s="7">
        <f t="shared" si="45"/>
        <v>0.5901639344262295</v>
      </c>
      <c r="M404" s="7">
        <f t="shared" si="55"/>
        <v>0.49746677399544037</v>
      </c>
      <c r="N404" s="7">
        <f t="shared" si="56"/>
        <v>0.50253322600455963</v>
      </c>
      <c r="O404" s="10">
        <f t="shared" si="54"/>
        <v>3.0177054369272149E-2</v>
      </c>
      <c r="P404" s="10">
        <f t="shared" si="53"/>
        <v>-8.7630708421669867E-2</v>
      </c>
      <c r="Q404" s="31">
        <f t="shared" si="51"/>
        <v>0</v>
      </c>
      <c r="R404" s="9">
        <v>2</v>
      </c>
      <c r="S404" s="4">
        <v>0</v>
      </c>
      <c r="V404" s="4" t="str">
        <f t="shared" si="52"/>
        <v/>
      </c>
    </row>
    <row r="405" spans="1:22" x14ac:dyDescent="0.25">
      <c r="A405" s="2">
        <v>44744</v>
      </c>
      <c r="B405" s="3" t="s">
        <v>30</v>
      </c>
      <c r="C405" s="3" t="s">
        <v>31</v>
      </c>
      <c r="D405" s="4">
        <v>4.49</v>
      </c>
      <c r="E405" s="5">
        <v>1</v>
      </c>
      <c r="F405" s="6">
        <v>3.5</v>
      </c>
      <c r="G405" s="3">
        <v>-155</v>
      </c>
      <c r="H405" s="3">
        <f t="shared" si="48"/>
        <v>-0.64516129032258063</v>
      </c>
      <c r="I405" s="3">
        <v>115</v>
      </c>
      <c r="J405" s="3">
        <f t="shared" si="49"/>
        <v>1.1499999999999999</v>
      </c>
      <c r="K405" s="7">
        <f t="shared" si="46"/>
        <v>0.60784313725490191</v>
      </c>
      <c r="L405" s="7">
        <f t="shared" si="45"/>
        <v>0.46511627906976744</v>
      </c>
      <c r="M405" s="7">
        <f t="shared" si="55"/>
        <v>0.65601405440534433</v>
      </c>
      <c r="N405" s="7">
        <f t="shared" si="56"/>
        <v>0.34398594559465573</v>
      </c>
      <c r="O405" s="10">
        <f t="shared" si="54"/>
        <v>4.8170917150442416E-2</v>
      </c>
      <c r="P405" s="10">
        <f t="shared" si="53"/>
        <v>-0.12113033347511171</v>
      </c>
      <c r="Q405" s="31">
        <f t="shared" si="51"/>
        <v>0</v>
      </c>
      <c r="R405" s="9">
        <v>1</v>
      </c>
      <c r="S405" s="4">
        <v>0</v>
      </c>
      <c r="V405" s="4" t="str">
        <f t="shared" si="52"/>
        <v/>
      </c>
    </row>
    <row r="406" spans="1:22" x14ac:dyDescent="0.25">
      <c r="A406" s="2">
        <v>44744</v>
      </c>
      <c r="B406" s="3" t="s">
        <v>63</v>
      </c>
      <c r="C406" s="3" t="s">
        <v>122</v>
      </c>
      <c r="D406" s="4">
        <v>4.47</v>
      </c>
      <c r="E406" s="5">
        <v>1</v>
      </c>
      <c r="F406" s="6">
        <v>4.5</v>
      </c>
      <c r="G406" s="3">
        <v>100</v>
      </c>
      <c r="H406" s="3">
        <f t="shared" si="48"/>
        <v>1</v>
      </c>
      <c r="I406" s="3">
        <v>-135</v>
      </c>
      <c r="J406" s="3">
        <f t="shared" si="49"/>
        <v>-0.7407407407407407</v>
      </c>
      <c r="K406" s="7">
        <f t="shared" si="46"/>
        <v>0.5</v>
      </c>
      <c r="L406" s="7">
        <f t="shared" si="45"/>
        <v>0.57446808510638303</v>
      </c>
      <c r="M406" s="7">
        <f t="shared" si="55"/>
        <v>0.46219286377625068</v>
      </c>
      <c r="N406" s="7">
        <f t="shared" si="56"/>
        <v>0.53780713622374932</v>
      </c>
      <c r="O406" s="10">
        <f t="shared" si="54"/>
        <v>-3.7807136223749316E-2</v>
      </c>
      <c r="P406" s="10">
        <f t="shared" si="53"/>
        <v>-3.6660948882633715E-2</v>
      </c>
      <c r="Q406" s="31">
        <f t="shared" si="51"/>
        <v>0</v>
      </c>
      <c r="R406" s="9">
        <v>1</v>
      </c>
      <c r="S406" s="4">
        <v>0</v>
      </c>
      <c r="V406" s="4" t="str">
        <f t="shared" si="52"/>
        <v/>
      </c>
    </row>
    <row r="407" spans="1:22" x14ac:dyDescent="0.25">
      <c r="A407" s="2">
        <v>44744</v>
      </c>
      <c r="B407" s="3" t="s">
        <v>19</v>
      </c>
      <c r="C407" s="3" t="s">
        <v>96</v>
      </c>
      <c r="D407" s="4">
        <v>4.53</v>
      </c>
      <c r="E407" s="5">
        <v>1</v>
      </c>
      <c r="F407" s="6">
        <v>3.5</v>
      </c>
      <c r="G407" s="3">
        <v>-120</v>
      </c>
      <c r="H407" s="3">
        <f t="shared" si="48"/>
        <v>-0.83333333333333337</v>
      </c>
      <c r="I407" s="3">
        <v>-110</v>
      </c>
      <c r="J407" s="3">
        <f t="shared" si="49"/>
        <v>-0.90909090909090906</v>
      </c>
      <c r="K407" s="7">
        <f t="shared" si="46"/>
        <v>0.54545454545454541</v>
      </c>
      <c r="L407" s="7">
        <f t="shared" si="45"/>
        <v>0.52380952380952384</v>
      </c>
      <c r="M407" s="7">
        <f t="shared" si="55"/>
        <v>0.66274024591318303</v>
      </c>
      <c r="N407" s="7">
        <f t="shared" si="56"/>
        <v>0.33725975408681697</v>
      </c>
      <c r="O407" s="10">
        <f t="shared" si="54"/>
        <v>0.11728570045863762</v>
      </c>
      <c r="P407" s="10">
        <f t="shared" si="53"/>
        <v>-0.18654976972270687</v>
      </c>
      <c r="Q407" s="31">
        <f t="shared" si="51"/>
        <v>2</v>
      </c>
      <c r="R407" s="9">
        <v>1</v>
      </c>
      <c r="S407" s="4">
        <f>15*1.2</f>
        <v>18</v>
      </c>
      <c r="T407" s="3" t="s">
        <v>74</v>
      </c>
      <c r="U407" s="4">
        <v>15</v>
      </c>
      <c r="V407" s="4">
        <f t="shared" si="52"/>
        <v>15</v>
      </c>
    </row>
    <row r="408" spans="1:22" x14ac:dyDescent="0.25">
      <c r="A408" s="2">
        <v>44744</v>
      </c>
      <c r="B408" s="3" t="s">
        <v>36</v>
      </c>
      <c r="C408" s="3" t="s">
        <v>185</v>
      </c>
      <c r="D408" s="4">
        <v>5.66</v>
      </c>
      <c r="E408" s="5">
        <v>1</v>
      </c>
      <c r="F408" s="6">
        <v>5.5</v>
      </c>
      <c r="G408" s="3">
        <v>-170</v>
      </c>
      <c r="H408" s="3">
        <f t="shared" si="48"/>
        <v>-0.58823529411764708</v>
      </c>
      <c r="I408" s="3">
        <v>125</v>
      </c>
      <c r="J408" s="3">
        <f t="shared" si="49"/>
        <v>1.25</v>
      </c>
      <c r="K408" s="7">
        <f t="shared" si="46"/>
        <v>0.62962962962962965</v>
      </c>
      <c r="L408" s="7">
        <f t="shared" si="45"/>
        <v>0.44444444444444442</v>
      </c>
      <c r="M408" s="7">
        <f t="shared" si="55"/>
        <v>0.49828809276358155</v>
      </c>
      <c r="N408" s="7">
        <f t="shared" si="56"/>
        <v>0.50171190723641845</v>
      </c>
      <c r="O408" s="10">
        <f t="shared" si="54"/>
        <v>-0.1313415368660481</v>
      </c>
      <c r="P408" s="10">
        <f t="shared" si="53"/>
        <v>5.7267462791974033E-2</v>
      </c>
      <c r="Q408" s="31">
        <f t="shared" si="51"/>
        <v>1</v>
      </c>
      <c r="R408" s="9">
        <v>1</v>
      </c>
      <c r="S408" s="4">
        <v>15</v>
      </c>
      <c r="T408" s="3" t="s">
        <v>73</v>
      </c>
      <c r="U408" s="4">
        <v>-15</v>
      </c>
      <c r="V408" s="4">
        <f t="shared" si="52"/>
        <v>-15</v>
      </c>
    </row>
    <row r="409" spans="1:22" x14ac:dyDescent="0.25">
      <c r="A409" s="2">
        <v>44744</v>
      </c>
      <c r="B409" s="3" t="s">
        <v>45</v>
      </c>
      <c r="C409" s="3" t="s">
        <v>107</v>
      </c>
      <c r="D409" s="4">
        <v>4.38</v>
      </c>
      <c r="E409" s="5">
        <v>1</v>
      </c>
      <c r="F409" s="6">
        <v>4.5</v>
      </c>
      <c r="G409" s="3">
        <v>108</v>
      </c>
      <c r="H409" s="3">
        <f t="shared" si="48"/>
        <v>1.08</v>
      </c>
      <c r="I409" s="3">
        <v>-138</v>
      </c>
      <c r="J409" s="3">
        <f t="shared" si="49"/>
        <v>-0.7246376811594204</v>
      </c>
      <c r="K409" s="7">
        <f t="shared" si="46"/>
        <v>0.48076923076923078</v>
      </c>
      <c r="L409" s="7">
        <f t="shared" si="45"/>
        <v>0.57983193277310929</v>
      </c>
      <c r="M409" s="7">
        <f t="shared" si="55"/>
        <v>0.44497803552889126</v>
      </c>
      <c r="N409" s="7">
        <f t="shared" si="56"/>
        <v>0.55502196447110874</v>
      </c>
      <c r="O409" s="10">
        <f t="shared" si="54"/>
        <v>-3.5791195240339524E-2</v>
      </c>
      <c r="P409" s="10">
        <f t="shared" si="53"/>
        <v>-2.4809968302000551E-2</v>
      </c>
      <c r="Q409" s="31">
        <f t="shared" si="51"/>
        <v>0</v>
      </c>
      <c r="R409" s="9">
        <v>2</v>
      </c>
      <c r="S409" s="4">
        <v>0</v>
      </c>
      <c r="V409" s="4" t="str">
        <f t="shared" si="52"/>
        <v/>
      </c>
    </row>
    <row r="410" spans="1:22" x14ac:dyDescent="0.25">
      <c r="A410" s="2">
        <v>44744</v>
      </c>
      <c r="B410" s="3" t="s">
        <v>53</v>
      </c>
      <c r="C410" s="3" t="s">
        <v>104</v>
      </c>
      <c r="D410" s="4">
        <v>3.2</v>
      </c>
      <c r="E410" s="5">
        <v>1</v>
      </c>
      <c r="F410" s="6">
        <v>3.5</v>
      </c>
      <c r="G410" s="3">
        <v>120</v>
      </c>
      <c r="H410" s="3">
        <f t="shared" si="48"/>
        <v>1.2</v>
      </c>
      <c r="I410" s="3">
        <v>-165</v>
      </c>
      <c r="J410" s="3">
        <f t="shared" si="49"/>
        <v>-0.60606060606060608</v>
      </c>
      <c r="K410" s="7">
        <f t="shared" si="46"/>
        <v>0.45454545454545453</v>
      </c>
      <c r="L410" s="7">
        <f t="shared" si="45"/>
        <v>0.62264150943396224</v>
      </c>
      <c r="M410" s="7">
        <f t="shared" si="55"/>
        <v>0.39748027559444288</v>
      </c>
      <c r="N410" s="7">
        <f t="shared" si="56"/>
        <v>0.60251972440555712</v>
      </c>
      <c r="O410" s="10">
        <f t="shared" si="54"/>
        <v>-5.7065178951011652E-2</v>
      </c>
      <c r="P410" s="10">
        <f t="shared" si="53"/>
        <v>-2.0121785028405115E-2</v>
      </c>
      <c r="Q410" s="31">
        <f t="shared" si="51"/>
        <v>0</v>
      </c>
      <c r="R410" s="9">
        <v>1</v>
      </c>
      <c r="S410" s="4">
        <v>0</v>
      </c>
      <c r="V410" s="4" t="str">
        <f t="shared" si="52"/>
        <v/>
      </c>
    </row>
    <row r="411" spans="1:22" x14ac:dyDescent="0.25">
      <c r="A411" s="2">
        <v>44745</v>
      </c>
      <c r="B411" s="3" t="s">
        <v>30</v>
      </c>
      <c r="C411" s="3" t="s">
        <v>181</v>
      </c>
      <c r="D411" s="4">
        <v>4.9800000000000004</v>
      </c>
      <c r="E411" s="5">
        <v>1</v>
      </c>
      <c r="F411" s="6">
        <v>4.5</v>
      </c>
      <c r="G411" s="3">
        <v>-135</v>
      </c>
      <c r="H411" s="3">
        <f t="shared" si="48"/>
        <v>-0.7407407407407407</v>
      </c>
      <c r="I411" s="3">
        <v>100</v>
      </c>
      <c r="J411" s="3">
        <f t="shared" si="49"/>
        <v>1</v>
      </c>
      <c r="K411" s="7">
        <f t="shared" si="46"/>
        <v>0.57446808510638303</v>
      </c>
      <c r="L411" s="7">
        <f t="shared" si="45"/>
        <v>0.5</v>
      </c>
      <c r="M411" s="7">
        <f t="shared" si="55"/>
        <v>0.5559903770974568</v>
      </c>
      <c r="N411" s="7">
        <f t="shared" si="56"/>
        <v>0.4440096229025432</v>
      </c>
      <c r="O411" s="10">
        <f t="shared" si="54"/>
        <v>-1.847770800892623E-2</v>
      </c>
      <c r="P411" s="10">
        <f t="shared" si="53"/>
        <v>-5.59903770974568E-2</v>
      </c>
      <c r="Q411" s="31">
        <f t="shared" si="51"/>
        <v>0</v>
      </c>
      <c r="R411" s="9">
        <v>1</v>
      </c>
      <c r="S411" s="4">
        <v>0</v>
      </c>
      <c r="V411" s="4" t="str">
        <f t="shared" si="52"/>
        <v/>
      </c>
    </row>
    <row r="412" spans="1:22" x14ac:dyDescent="0.25">
      <c r="A412" s="2">
        <v>44745</v>
      </c>
      <c r="B412" s="3" t="s">
        <v>78</v>
      </c>
      <c r="C412" s="3" t="s">
        <v>139</v>
      </c>
      <c r="D412" s="4">
        <v>5.88</v>
      </c>
      <c r="E412" s="5">
        <v>1</v>
      </c>
      <c r="F412" s="6">
        <v>5.5</v>
      </c>
      <c r="G412" s="3">
        <v>116</v>
      </c>
      <c r="H412" s="3">
        <f t="shared" si="48"/>
        <v>1.1599999999999999</v>
      </c>
      <c r="I412" s="3">
        <v>-148</v>
      </c>
      <c r="J412" s="3">
        <f t="shared" si="49"/>
        <v>-0.67567567567567566</v>
      </c>
      <c r="K412" s="7">
        <f t="shared" si="46"/>
        <v>0.46296296296296297</v>
      </c>
      <c r="L412" s="7">
        <f t="shared" si="45"/>
        <v>0.59677419354838712</v>
      </c>
      <c r="M412" s="7">
        <f t="shared" si="55"/>
        <v>0.53485812865598126</v>
      </c>
      <c r="N412" s="7">
        <f t="shared" si="56"/>
        <v>0.46514187134401874</v>
      </c>
      <c r="O412" s="10">
        <f t="shared" si="54"/>
        <v>7.1895165693018293E-2</v>
      </c>
      <c r="P412" s="10">
        <f t="shared" si="53"/>
        <v>-0.13163232220436838</v>
      </c>
      <c r="Q412" s="31">
        <f t="shared" si="51"/>
        <v>2</v>
      </c>
      <c r="R412" s="9">
        <v>2</v>
      </c>
      <c r="S412" s="4">
        <v>15</v>
      </c>
      <c r="T412" s="3" t="s">
        <v>73</v>
      </c>
      <c r="U412" s="4">
        <v>-15</v>
      </c>
      <c r="V412" s="4">
        <f t="shared" si="52"/>
        <v>-15</v>
      </c>
    </row>
    <row r="413" spans="1:22" x14ac:dyDescent="0.25">
      <c r="A413" s="2">
        <v>44745</v>
      </c>
      <c r="B413" s="3" t="s">
        <v>43</v>
      </c>
      <c r="C413" s="3" t="s">
        <v>199</v>
      </c>
      <c r="D413" s="4">
        <v>6.56</v>
      </c>
      <c r="E413" s="5">
        <v>1</v>
      </c>
      <c r="F413" s="6">
        <v>6.5</v>
      </c>
      <c r="G413" s="3">
        <v>-160</v>
      </c>
      <c r="H413" s="3">
        <f t="shared" si="48"/>
        <v>-0.625</v>
      </c>
      <c r="I413" s="3">
        <v>120</v>
      </c>
      <c r="J413" s="3">
        <f t="shared" si="49"/>
        <v>1.2</v>
      </c>
      <c r="K413" s="7">
        <f t="shared" si="46"/>
        <v>0.61538461538461542</v>
      </c>
      <c r="L413" s="7">
        <f t="shared" si="45"/>
        <v>0.45454545454545453</v>
      </c>
      <c r="M413" s="7">
        <f t="shared" si="55"/>
        <v>0.48290278340270243</v>
      </c>
      <c r="N413" s="7">
        <f t="shared" si="56"/>
        <v>0.51709721659729757</v>
      </c>
      <c r="O413" s="10">
        <f t="shared" si="54"/>
        <v>-0.13248183198191299</v>
      </c>
      <c r="P413" s="10">
        <f t="shared" si="53"/>
        <v>6.2551762051843041E-2</v>
      </c>
      <c r="Q413" s="31">
        <f t="shared" si="51"/>
        <v>1</v>
      </c>
      <c r="R413" s="9">
        <v>1</v>
      </c>
      <c r="S413" s="4">
        <v>15</v>
      </c>
      <c r="T413" s="3" t="s">
        <v>73</v>
      </c>
      <c r="U413" s="4">
        <v>-15</v>
      </c>
      <c r="V413" s="4">
        <f t="shared" si="52"/>
        <v>-15</v>
      </c>
    </row>
    <row r="414" spans="1:22" x14ac:dyDescent="0.25">
      <c r="A414" s="2">
        <v>44745</v>
      </c>
      <c r="B414" s="3" t="s">
        <v>14</v>
      </c>
      <c r="C414" s="3" t="s">
        <v>133</v>
      </c>
      <c r="D414" s="4">
        <v>3.87</v>
      </c>
      <c r="E414" s="5">
        <v>1</v>
      </c>
      <c r="F414" s="6">
        <v>3.5</v>
      </c>
      <c r="G414" s="3">
        <v>100</v>
      </c>
      <c r="H414" s="3">
        <f t="shared" si="48"/>
        <v>1</v>
      </c>
      <c r="I414" s="3">
        <v>-130</v>
      </c>
      <c r="J414" s="3">
        <f t="shared" si="49"/>
        <v>-0.76923076923076916</v>
      </c>
      <c r="K414" s="7">
        <f t="shared" si="46"/>
        <v>0.5</v>
      </c>
      <c r="L414" s="7">
        <f t="shared" si="45"/>
        <v>0.56521739130434778</v>
      </c>
      <c r="M414" s="7">
        <f t="shared" si="55"/>
        <v>0.54072893946325373</v>
      </c>
      <c r="N414" s="7">
        <f t="shared" si="56"/>
        <v>0.45927106053674627</v>
      </c>
      <c r="O414" s="10">
        <f t="shared" si="54"/>
        <v>4.0728939463253733E-2</v>
      </c>
      <c r="P414" s="10">
        <f t="shared" si="53"/>
        <v>-0.10594633076760152</v>
      </c>
      <c r="Q414" s="31">
        <f t="shared" si="51"/>
        <v>0</v>
      </c>
      <c r="R414" s="9">
        <v>1</v>
      </c>
      <c r="S414" s="4">
        <v>0</v>
      </c>
      <c r="V414" s="4" t="str">
        <f t="shared" si="52"/>
        <v/>
      </c>
    </row>
    <row r="415" spans="1:22" x14ac:dyDescent="0.25">
      <c r="A415" s="2">
        <v>44745</v>
      </c>
      <c r="B415" s="3" t="s">
        <v>49</v>
      </c>
      <c r="C415" s="3" t="s">
        <v>189</v>
      </c>
      <c r="D415" s="4">
        <v>4.79</v>
      </c>
      <c r="E415" s="5">
        <v>1</v>
      </c>
      <c r="F415" s="6">
        <v>4.5</v>
      </c>
      <c r="G415" s="3">
        <v>-140</v>
      </c>
      <c r="H415" s="3">
        <f t="shared" si="48"/>
        <v>-0.7142857142857143</v>
      </c>
      <c r="I415" s="3">
        <v>100</v>
      </c>
      <c r="J415" s="3">
        <f t="shared" si="49"/>
        <v>1</v>
      </c>
      <c r="K415" s="7">
        <f t="shared" si="46"/>
        <v>0.58333333333333337</v>
      </c>
      <c r="L415" s="7">
        <f t="shared" si="45"/>
        <v>0.5</v>
      </c>
      <c r="M415" s="7">
        <f t="shared" si="55"/>
        <v>0.52191944553216074</v>
      </c>
      <c r="N415" s="7">
        <f t="shared" si="56"/>
        <v>0.47808055446783926</v>
      </c>
      <c r="O415" s="10">
        <f t="shared" si="54"/>
        <v>-6.1413887801172629E-2</v>
      </c>
      <c r="P415" s="10">
        <f t="shared" si="53"/>
        <v>-2.1919445532160742E-2</v>
      </c>
      <c r="Q415" s="31">
        <f t="shared" si="51"/>
        <v>0</v>
      </c>
      <c r="R415" s="9">
        <v>1</v>
      </c>
      <c r="S415" s="4">
        <v>0</v>
      </c>
      <c r="V415" s="4" t="str">
        <f t="shared" si="52"/>
        <v/>
      </c>
    </row>
    <row r="416" spans="1:22" x14ac:dyDescent="0.25">
      <c r="A416" s="2">
        <v>44745</v>
      </c>
      <c r="B416" s="3" t="s">
        <v>87</v>
      </c>
      <c r="C416" s="3" t="s">
        <v>88</v>
      </c>
      <c r="D416" s="4">
        <v>4.63</v>
      </c>
      <c r="E416" s="5">
        <v>1</v>
      </c>
      <c r="F416" s="6">
        <v>4.5</v>
      </c>
      <c r="G416" s="3">
        <v>110</v>
      </c>
      <c r="H416" s="3">
        <f t="shared" si="48"/>
        <v>1.1000000000000001</v>
      </c>
      <c r="I416" s="3">
        <v>-145</v>
      </c>
      <c r="J416" s="3">
        <f t="shared" si="49"/>
        <v>-0.68965517241379315</v>
      </c>
      <c r="K416" s="7">
        <f t="shared" si="46"/>
        <v>0.47619047619047616</v>
      </c>
      <c r="L416" s="7">
        <f t="shared" si="45"/>
        <v>0.59183673469387754</v>
      </c>
      <c r="M416" s="7">
        <f t="shared" si="55"/>
        <v>0.49238067948418562</v>
      </c>
      <c r="N416" s="7">
        <f t="shared" si="56"/>
        <v>0.50761932051581438</v>
      </c>
      <c r="O416" s="10">
        <f t="shared" si="54"/>
        <v>1.619020329370946E-2</v>
      </c>
      <c r="P416" s="10">
        <f t="shared" si="53"/>
        <v>-8.4217414178063166E-2</v>
      </c>
      <c r="Q416" s="31">
        <f t="shared" si="51"/>
        <v>0</v>
      </c>
      <c r="R416" s="9">
        <v>1</v>
      </c>
      <c r="S416" s="4">
        <v>0</v>
      </c>
      <c r="V416" s="4" t="str">
        <f t="shared" si="52"/>
        <v/>
      </c>
    </row>
    <row r="417" spans="1:22" x14ac:dyDescent="0.25">
      <c r="A417" s="2">
        <v>44745</v>
      </c>
      <c r="B417" s="3" t="s">
        <v>61</v>
      </c>
      <c r="C417" s="3" t="s">
        <v>135</v>
      </c>
      <c r="D417" s="4">
        <v>4.01</v>
      </c>
      <c r="E417" s="5">
        <v>1</v>
      </c>
      <c r="F417" s="6">
        <v>3.5</v>
      </c>
      <c r="G417" s="3">
        <v>102</v>
      </c>
      <c r="H417" s="3">
        <f t="shared" si="48"/>
        <v>1.02</v>
      </c>
      <c r="I417" s="3">
        <v>-128</v>
      </c>
      <c r="J417" s="3">
        <f t="shared" si="49"/>
        <v>-0.78125</v>
      </c>
      <c r="K417" s="7">
        <f t="shared" si="46"/>
        <v>0.49504950495049505</v>
      </c>
      <c r="L417" s="7">
        <f t="shared" si="45"/>
        <v>0.56140350877192979</v>
      </c>
      <c r="M417" s="7">
        <f t="shared" si="55"/>
        <v>0.56848110164388199</v>
      </c>
      <c r="N417" s="7">
        <f t="shared" si="56"/>
        <v>0.43151889835611795</v>
      </c>
      <c r="O417" s="10">
        <f t="shared" si="54"/>
        <v>7.3431596693386947E-2</v>
      </c>
      <c r="P417" s="10">
        <f t="shared" si="53"/>
        <v>-0.12988461041581184</v>
      </c>
      <c r="Q417" s="31">
        <f t="shared" si="51"/>
        <v>2</v>
      </c>
      <c r="R417" s="9">
        <v>2</v>
      </c>
      <c r="S417" s="4">
        <v>15</v>
      </c>
      <c r="T417" s="3" t="s">
        <v>73</v>
      </c>
      <c r="U417" s="4">
        <v>-15</v>
      </c>
      <c r="V417" s="4">
        <f t="shared" si="52"/>
        <v>-15</v>
      </c>
    </row>
    <row r="418" spans="1:22" x14ac:dyDescent="0.25">
      <c r="A418" s="2">
        <v>44745</v>
      </c>
      <c r="B418" s="3" t="s">
        <v>23</v>
      </c>
      <c r="C418" s="3" t="s">
        <v>134</v>
      </c>
      <c r="D418" s="4">
        <v>4.62</v>
      </c>
      <c r="E418" s="5">
        <v>1</v>
      </c>
      <c r="F418" s="6">
        <v>4.5</v>
      </c>
      <c r="G418" s="3">
        <v>-128</v>
      </c>
      <c r="H418" s="3">
        <f t="shared" si="48"/>
        <v>-0.78125</v>
      </c>
      <c r="I418" s="3">
        <v>102</v>
      </c>
      <c r="J418" s="3">
        <f t="shared" si="49"/>
        <v>1.02</v>
      </c>
      <c r="K418" s="7">
        <f t="shared" si="46"/>
        <v>0.56140350877192979</v>
      </c>
      <c r="L418" s="7">
        <f t="shared" si="45"/>
        <v>0.49504950495049505</v>
      </c>
      <c r="M418" s="7">
        <f t="shared" si="55"/>
        <v>0.49051161871273363</v>
      </c>
      <c r="N418" s="7">
        <f t="shared" si="56"/>
        <v>0.50948838128726637</v>
      </c>
      <c r="O418" s="10">
        <f t="shared" si="54"/>
        <v>-7.0891890059196161E-2</v>
      </c>
      <c r="P418" s="10">
        <f t="shared" si="53"/>
        <v>1.4438876336771322E-2</v>
      </c>
      <c r="Q418" s="31">
        <f t="shared" si="51"/>
        <v>0</v>
      </c>
      <c r="R418" s="9">
        <v>2</v>
      </c>
      <c r="S418" s="4">
        <v>0</v>
      </c>
      <c r="V418" s="4" t="str">
        <f t="shared" si="52"/>
        <v/>
      </c>
    </row>
    <row r="419" spans="1:22" x14ac:dyDescent="0.25">
      <c r="A419" s="2">
        <v>44745</v>
      </c>
      <c r="B419" s="3" t="s">
        <v>21</v>
      </c>
      <c r="C419" s="3" t="s">
        <v>115</v>
      </c>
      <c r="D419" s="4">
        <v>5.12</v>
      </c>
      <c r="E419" s="5">
        <v>1</v>
      </c>
      <c r="F419" s="6">
        <v>5.5</v>
      </c>
      <c r="G419" s="3">
        <v>120</v>
      </c>
      <c r="H419" s="3">
        <f t="shared" si="48"/>
        <v>1.2</v>
      </c>
      <c r="I419" s="3">
        <v>-152</v>
      </c>
      <c r="J419" s="3">
        <f t="shared" si="49"/>
        <v>-0.65789473684210531</v>
      </c>
      <c r="K419" s="7">
        <f t="shared" si="46"/>
        <v>0.45454545454545453</v>
      </c>
      <c r="L419" s="7">
        <f t="shared" si="45"/>
        <v>0.60317460317460314</v>
      </c>
      <c r="M419" s="7">
        <f t="shared" si="55"/>
        <v>0.40508544643348654</v>
      </c>
      <c r="N419" s="7">
        <f t="shared" si="56"/>
        <v>0.59491455356651346</v>
      </c>
      <c r="O419" s="10">
        <f t="shared" si="54"/>
        <v>-4.946000811196799E-2</v>
      </c>
      <c r="P419" s="10">
        <f t="shared" si="53"/>
        <v>-8.2600496080896813E-3</v>
      </c>
      <c r="Q419" s="31">
        <f t="shared" si="51"/>
        <v>0</v>
      </c>
      <c r="R419" s="9">
        <v>2</v>
      </c>
      <c r="S419" s="4">
        <v>0</v>
      </c>
      <c r="V419" s="4" t="str">
        <f t="shared" si="52"/>
        <v/>
      </c>
    </row>
    <row r="420" spans="1:22" x14ac:dyDescent="0.25">
      <c r="A420" s="2">
        <v>44745</v>
      </c>
      <c r="B420" s="3" t="s">
        <v>41</v>
      </c>
      <c r="C420" s="3" t="s">
        <v>188</v>
      </c>
      <c r="D420" s="4">
        <v>5.29</v>
      </c>
      <c r="E420" s="5">
        <v>1</v>
      </c>
      <c r="F420" s="6">
        <v>5.5</v>
      </c>
      <c r="G420" s="3">
        <v>108</v>
      </c>
      <c r="H420" s="3">
        <f t="shared" si="48"/>
        <v>1.08</v>
      </c>
      <c r="I420" s="3">
        <v>-138</v>
      </c>
      <c r="J420" s="3">
        <f t="shared" si="49"/>
        <v>-0.7246376811594204</v>
      </c>
      <c r="K420" s="7">
        <f t="shared" si="46"/>
        <v>0.48076923076923078</v>
      </c>
      <c r="L420" s="7">
        <f t="shared" si="45"/>
        <v>0.57983193277310929</v>
      </c>
      <c r="M420" s="7">
        <f t="shared" si="55"/>
        <v>0.43478656873180221</v>
      </c>
      <c r="N420" s="7">
        <f t="shared" si="56"/>
        <v>0.56521343126819779</v>
      </c>
      <c r="O420" s="10">
        <f t="shared" si="54"/>
        <v>-4.5982662037428568E-2</v>
      </c>
      <c r="P420" s="10">
        <f t="shared" si="53"/>
        <v>-1.4618501504911507E-2</v>
      </c>
      <c r="Q420" s="31">
        <f t="shared" si="51"/>
        <v>0</v>
      </c>
      <c r="R420" s="9">
        <v>2</v>
      </c>
      <c r="S420" s="4">
        <v>0</v>
      </c>
      <c r="V420" s="4" t="str">
        <f t="shared" si="52"/>
        <v/>
      </c>
    </row>
    <row r="421" spans="1:22" x14ac:dyDescent="0.25">
      <c r="A421" s="2">
        <v>44745</v>
      </c>
      <c r="B421" s="3" t="s">
        <v>63</v>
      </c>
      <c r="C421" s="3" t="s">
        <v>138</v>
      </c>
      <c r="D421" s="4">
        <v>4.76</v>
      </c>
      <c r="E421" s="5">
        <v>1</v>
      </c>
      <c r="F421" s="6">
        <v>4.5</v>
      </c>
      <c r="G421" s="3">
        <v>-180</v>
      </c>
      <c r="H421" s="3">
        <f t="shared" si="48"/>
        <v>-0.55555555555555558</v>
      </c>
      <c r="I421" s="3">
        <v>135</v>
      </c>
      <c r="J421" s="3">
        <f t="shared" si="49"/>
        <v>1.35</v>
      </c>
      <c r="K421" s="7">
        <f t="shared" si="46"/>
        <v>0.6428571428571429</v>
      </c>
      <c r="L421" s="7">
        <f t="shared" si="45"/>
        <v>0.42553191489361702</v>
      </c>
      <c r="M421" s="7">
        <f t="shared" si="55"/>
        <v>0.51643610853842692</v>
      </c>
      <c r="N421" s="7">
        <f t="shared" si="56"/>
        <v>0.48356389146157308</v>
      </c>
      <c r="O421" s="10">
        <f t="shared" si="54"/>
        <v>-0.12642103431871599</v>
      </c>
      <c r="P421" s="10">
        <f t="shared" si="53"/>
        <v>5.8031976567956056E-2</v>
      </c>
      <c r="Q421" s="31">
        <f t="shared" si="51"/>
        <v>1</v>
      </c>
      <c r="R421" s="9">
        <v>1</v>
      </c>
      <c r="S421" s="4">
        <v>10</v>
      </c>
      <c r="T421" s="3" t="s">
        <v>73</v>
      </c>
      <c r="U421" s="4">
        <v>-10</v>
      </c>
      <c r="V421" s="4">
        <f t="shared" si="52"/>
        <v>-10</v>
      </c>
    </row>
    <row r="422" spans="1:22" x14ac:dyDescent="0.25">
      <c r="A422" s="2">
        <v>44745</v>
      </c>
      <c r="B422" s="3" t="s">
        <v>4</v>
      </c>
      <c r="C422" s="3" t="s">
        <v>128</v>
      </c>
      <c r="D422" s="4">
        <v>6.01</v>
      </c>
      <c r="E422" s="5">
        <v>1</v>
      </c>
      <c r="F422" s="6">
        <v>6.5</v>
      </c>
      <c r="G422" s="3">
        <v>125</v>
      </c>
      <c r="H422" s="3">
        <f t="shared" si="48"/>
        <v>1.25</v>
      </c>
      <c r="I422" s="3">
        <v>-165</v>
      </c>
      <c r="J422" s="3">
        <f t="shared" si="49"/>
        <v>-0.60606060606060608</v>
      </c>
      <c r="K422" s="7">
        <f t="shared" si="46"/>
        <v>0.44444444444444442</v>
      </c>
      <c r="L422" s="7">
        <f t="shared" si="45"/>
        <v>0.62264150943396224</v>
      </c>
      <c r="M422" s="7">
        <f t="shared" si="55"/>
        <v>0.39530344453986022</v>
      </c>
      <c r="N422" s="7">
        <f t="shared" si="56"/>
        <v>0.60469655546013978</v>
      </c>
      <c r="O422" s="10">
        <f t="shared" si="54"/>
        <v>-4.9140999904584204E-2</v>
      </c>
      <c r="P422" s="10">
        <f t="shared" si="53"/>
        <v>-1.7944953973822453E-2</v>
      </c>
      <c r="Q422" s="31">
        <f t="shared" si="51"/>
        <v>0</v>
      </c>
      <c r="R422" s="9">
        <v>1</v>
      </c>
      <c r="S422" s="4">
        <v>0</v>
      </c>
      <c r="V422" s="4" t="str">
        <f t="shared" si="52"/>
        <v/>
      </c>
    </row>
    <row r="423" spans="1:22" x14ac:dyDescent="0.25">
      <c r="A423" s="2">
        <v>44745</v>
      </c>
      <c r="B423" s="3" t="s">
        <v>39</v>
      </c>
      <c r="C423" s="3" t="s">
        <v>118</v>
      </c>
      <c r="D423" s="4">
        <v>6.33</v>
      </c>
      <c r="E423" s="5">
        <v>1</v>
      </c>
      <c r="F423" s="6">
        <v>6.5</v>
      </c>
      <c r="G423" s="3">
        <v>-110</v>
      </c>
      <c r="H423" s="3">
        <f t="shared" si="48"/>
        <v>-0.90909090909090906</v>
      </c>
      <c r="I423" s="3">
        <v>-120</v>
      </c>
      <c r="J423" s="3">
        <f t="shared" si="49"/>
        <v>-0.83333333333333337</v>
      </c>
      <c r="K423" s="7">
        <f t="shared" si="46"/>
        <v>0.52380952380952384</v>
      </c>
      <c r="L423" s="7">
        <f t="shared" si="45"/>
        <v>0.54545454545454541</v>
      </c>
      <c r="M423" s="7">
        <f t="shared" si="55"/>
        <v>0.44654719140908705</v>
      </c>
      <c r="N423" s="7">
        <f t="shared" si="56"/>
        <v>0.55345280859091295</v>
      </c>
      <c r="O423" s="10">
        <f t="shared" si="54"/>
        <v>-7.7262332400436784E-2</v>
      </c>
      <c r="P423" s="10">
        <f t="shared" si="53"/>
        <v>7.9982631363675338E-3</v>
      </c>
      <c r="Q423" s="31">
        <f t="shared" si="51"/>
        <v>0</v>
      </c>
      <c r="R423" s="9">
        <v>1</v>
      </c>
      <c r="S423" s="4">
        <v>0</v>
      </c>
      <c r="V423" s="4" t="str">
        <f t="shared" si="52"/>
        <v/>
      </c>
    </row>
    <row r="424" spans="1:22" x14ac:dyDescent="0.25">
      <c r="A424" s="2">
        <v>44745</v>
      </c>
      <c r="B424" s="3" t="s">
        <v>16</v>
      </c>
      <c r="C424" s="3" t="s">
        <v>136</v>
      </c>
      <c r="D424" s="4">
        <v>4.84</v>
      </c>
      <c r="E424" s="5">
        <v>1</v>
      </c>
      <c r="F424" s="6">
        <v>4.5</v>
      </c>
      <c r="G424" s="3">
        <v>-150</v>
      </c>
      <c r="H424" s="3">
        <f t="shared" si="48"/>
        <v>-0.66666666666666663</v>
      </c>
      <c r="I424" s="3">
        <v>115</v>
      </c>
      <c r="J424" s="3">
        <f t="shared" si="49"/>
        <v>1.1499999999999999</v>
      </c>
      <c r="K424" s="7">
        <f t="shared" si="46"/>
        <v>0.6</v>
      </c>
      <c r="L424" s="7">
        <f t="shared" si="45"/>
        <v>0.46511627906976744</v>
      </c>
      <c r="M424" s="7">
        <f t="shared" si="55"/>
        <v>0.53099784918712889</v>
      </c>
      <c r="N424" s="7">
        <f t="shared" si="56"/>
        <v>0.46900215081287111</v>
      </c>
      <c r="O424" s="10">
        <f t="shared" si="54"/>
        <v>-6.9002150812871088E-2</v>
      </c>
      <c r="P424" s="10">
        <f t="shared" si="53"/>
        <v>3.8858717431036749E-3</v>
      </c>
      <c r="Q424" s="31">
        <f t="shared" si="51"/>
        <v>0</v>
      </c>
      <c r="R424" s="9">
        <v>1</v>
      </c>
      <c r="S424" s="4">
        <v>0</v>
      </c>
      <c r="V424" s="4" t="str">
        <f t="shared" si="52"/>
        <v/>
      </c>
    </row>
    <row r="425" spans="1:22" x14ac:dyDescent="0.25">
      <c r="A425" s="2">
        <v>44746</v>
      </c>
      <c r="B425" s="3" t="s">
        <v>87</v>
      </c>
      <c r="C425" s="3" t="s">
        <v>119</v>
      </c>
      <c r="D425" s="4">
        <v>4.37</v>
      </c>
      <c r="E425" s="5">
        <v>1</v>
      </c>
      <c r="F425" s="6">
        <v>5.5</v>
      </c>
      <c r="G425" s="3">
        <v>-110</v>
      </c>
      <c r="H425" s="3">
        <f t="shared" si="48"/>
        <v>-0.90909090909090906</v>
      </c>
      <c r="I425" s="3">
        <v>-120</v>
      </c>
      <c r="J425" s="3">
        <f t="shared" si="49"/>
        <v>-0.83333333333333337</v>
      </c>
      <c r="K425" s="7">
        <f t="shared" si="46"/>
        <v>0.52380952380952384</v>
      </c>
      <c r="L425" s="7">
        <f t="shared" si="45"/>
        <v>0.54545454545454541</v>
      </c>
      <c r="M425" s="7">
        <f t="shared" si="55"/>
        <v>0.27503718444366543</v>
      </c>
      <c r="N425" s="7">
        <f t="shared" si="56"/>
        <v>0.72496281555633457</v>
      </c>
      <c r="O425" s="10">
        <f t="shared" si="54"/>
        <v>-0.24877233936585841</v>
      </c>
      <c r="P425" s="10">
        <f t="shared" si="53"/>
        <v>0.17950827010178916</v>
      </c>
      <c r="Q425" s="31">
        <f t="shared" si="51"/>
        <v>1</v>
      </c>
      <c r="R425" s="9">
        <v>1</v>
      </c>
      <c r="S425" s="4">
        <f>15*1.2</f>
        <v>18</v>
      </c>
      <c r="T425" s="3" t="s">
        <v>74</v>
      </c>
      <c r="U425" s="4">
        <v>15</v>
      </c>
      <c r="V425" s="4">
        <f t="shared" si="52"/>
        <v>15</v>
      </c>
    </row>
    <row r="426" spans="1:22" x14ac:dyDescent="0.25">
      <c r="A426" s="2">
        <v>44746</v>
      </c>
      <c r="B426" s="3" t="s">
        <v>63</v>
      </c>
      <c r="C426" s="3" t="s">
        <v>64</v>
      </c>
      <c r="D426" s="4">
        <v>4.67</v>
      </c>
      <c r="E426" s="5">
        <v>1</v>
      </c>
      <c r="F426" s="6">
        <v>3.5</v>
      </c>
      <c r="G426" s="3">
        <v>-156</v>
      </c>
      <c r="H426" s="3">
        <f t="shared" si="48"/>
        <v>-0.64102564102564097</v>
      </c>
      <c r="I426" s="3">
        <v>122</v>
      </c>
      <c r="J426" s="3">
        <f t="shared" si="49"/>
        <v>1.22</v>
      </c>
      <c r="K426" s="7">
        <f t="shared" si="46"/>
        <v>0.609375</v>
      </c>
      <c r="L426" s="7">
        <f t="shared" si="45"/>
        <v>0.45045045045045046</v>
      </c>
      <c r="M426" s="7">
        <f t="shared" si="55"/>
        <v>0.68556931882065952</v>
      </c>
      <c r="N426" s="7">
        <f t="shared" si="56"/>
        <v>0.31443068117934053</v>
      </c>
      <c r="O426" s="10">
        <f t="shared" si="54"/>
        <v>7.6194318820659523E-2</v>
      </c>
      <c r="P426" s="10">
        <f t="shared" si="53"/>
        <v>-0.13601976927110992</v>
      </c>
      <c r="Q426" s="31">
        <f t="shared" si="51"/>
        <v>2</v>
      </c>
      <c r="R426" s="9">
        <v>2</v>
      </c>
      <c r="S426" s="4">
        <f>15*1.56</f>
        <v>23.400000000000002</v>
      </c>
      <c r="T426" s="3" t="s">
        <v>74</v>
      </c>
      <c r="U426" s="4">
        <v>15</v>
      </c>
      <c r="V426" s="4">
        <f t="shared" si="52"/>
        <v>15</v>
      </c>
    </row>
    <row r="427" spans="1:22" x14ac:dyDescent="0.25">
      <c r="A427" s="2">
        <v>44746</v>
      </c>
      <c r="B427" s="3" t="s">
        <v>21</v>
      </c>
      <c r="C427" s="3" t="s">
        <v>146</v>
      </c>
      <c r="D427" s="4">
        <v>4.8899999999999997</v>
      </c>
      <c r="E427" s="5">
        <v>1</v>
      </c>
      <c r="F427" s="6">
        <v>4.5</v>
      </c>
      <c r="G427" s="3">
        <v>100</v>
      </c>
      <c r="H427" s="3">
        <f t="shared" si="48"/>
        <v>1</v>
      </c>
      <c r="I427" s="3">
        <v>-130</v>
      </c>
      <c r="J427" s="3">
        <f t="shared" si="49"/>
        <v>-0.76923076923076916</v>
      </c>
      <c r="K427" s="7">
        <f t="shared" si="46"/>
        <v>0.5</v>
      </c>
      <c r="L427" s="7">
        <f t="shared" si="45"/>
        <v>0.56521739130434778</v>
      </c>
      <c r="M427" s="7">
        <f t="shared" si="55"/>
        <v>0.53999782352477566</v>
      </c>
      <c r="N427" s="7">
        <f t="shared" si="56"/>
        <v>0.46000217647522434</v>
      </c>
      <c r="O427" s="10">
        <f t="shared" si="54"/>
        <v>3.9997823524775655E-2</v>
      </c>
      <c r="P427" s="10">
        <f t="shared" si="53"/>
        <v>-0.10521521482912344</v>
      </c>
      <c r="Q427" s="31">
        <f t="shared" si="51"/>
        <v>0</v>
      </c>
      <c r="R427" s="9">
        <v>1</v>
      </c>
      <c r="S427" s="4">
        <v>0</v>
      </c>
      <c r="V427" s="4" t="str">
        <f t="shared" si="52"/>
        <v/>
      </c>
    </row>
    <row r="428" spans="1:22" x14ac:dyDescent="0.25">
      <c r="A428" s="2">
        <v>44746</v>
      </c>
      <c r="B428" s="3" t="s">
        <v>57</v>
      </c>
      <c r="C428" s="3" t="s">
        <v>150</v>
      </c>
      <c r="D428" s="4">
        <v>5.07</v>
      </c>
      <c r="E428" s="5">
        <v>1</v>
      </c>
      <c r="F428" s="6">
        <v>5.5</v>
      </c>
      <c r="G428" s="3">
        <v>110</v>
      </c>
      <c r="H428" s="3">
        <f t="shared" si="48"/>
        <v>1.1000000000000001</v>
      </c>
      <c r="I428" s="3">
        <v>-140</v>
      </c>
      <c r="J428" s="3">
        <f t="shared" si="49"/>
        <v>-0.7142857142857143</v>
      </c>
      <c r="K428" s="7">
        <f t="shared" si="46"/>
        <v>0.47619047619047616</v>
      </c>
      <c r="L428" s="7">
        <f t="shared" si="45"/>
        <v>0.58333333333333337</v>
      </c>
      <c r="M428" s="7">
        <f t="shared" si="55"/>
        <v>0.39632006909047024</v>
      </c>
      <c r="N428" s="7">
        <f t="shared" si="56"/>
        <v>0.60367993090952976</v>
      </c>
      <c r="O428" s="10">
        <f t="shared" si="54"/>
        <v>-7.9870407100005925E-2</v>
      </c>
      <c r="P428" s="10">
        <f t="shared" si="53"/>
        <v>2.034659757619639E-2</v>
      </c>
      <c r="Q428" s="31">
        <f t="shared" si="51"/>
        <v>0</v>
      </c>
      <c r="R428" s="9">
        <v>2</v>
      </c>
      <c r="S428" s="4">
        <v>0</v>
      </c>
      <c r="V428" s="4" t="str">
        <f t="shared" si="52"/>
        <v/>
      </c>
    </row>
    <row r="429" spans="1:22" x14ac:dyDescent="0.25">
      <c r="A429" s="2">
        <v>44746</v>
      </c>
      <c r="B429" s="3" t="s">
        <v>43</v>
      </c>
      <c r="C429" s="3" t="s">
        <v>130</v>
      </c>
      <c r="D429" s="4">
        <v>5.68</v>
      </c>
      <c r="E429" s="5">
        <v>1</v>
      </c>
      <c r="F429" s="6">
        <v>5.5</v>
      </c>
      <c r="G429" s="3">
        <v>-106</v>
      </c>
      <c r="H429" s="3">
        <f t="shared" si="48"/>
        <v>-0.94339622641509424</v>
      </c>
      <c r="I429" s="3">
        <v>-120</v>
      </c>
      <c r="J429" s="3">
        <f t="shared" si="49"/>
        <v>-0.83333333333333337</v>
      </c>
      <c r="K429" s="7">
        <f t="shared" si="46"/>
        <v>0.5145631067961165</v>
      </c>
      <c r="L429" s="7">
        <f t="shared" si="45"/>
        <v>0.54545454545454541</v>
      </c>
      <c r="M429" s="7">
        <f t="shared" si="55"/>
        <v>0.50165563698177129</v>
      </c>
      <c r="N429" s="7">
        <f t="shared" si="56"/>
        <v>0.49834436301822871</v>
      </c>
      <c r="O429" s="10">
        <f t="shared" si="54"/>
        <v>-1.2907469814345207E-2</v>
      </c>
      <c r="P429" s="10">
        <f t="shared" si="53"/>
        <v>-4.7110182436316705E-2</v>
      </c>
      <c r="Q429" s="31">
        <f t="shared" si="51"/>
        <v>0</v>
      </c>
      <c r="R429" s="9">
        <v>2</v>
      </c>
      <c r="S429" s="4">
        <v>0</v>
      </c>
      <c r="V429" s="4" t="str">
        <f t="shared" si="52"/>
        <v/>
      </c>
    </row>
    <row r="430" spans="1:22" x14ac:dyDescent="0.25">
      <c r="A430" s="2">
        <v>44746</v>
      </c>
      <c r="B430" s="3" t="s">
        <v>30</v>
      </c>
      <c r="C430" s="3" t="s">
        <v>83</v>
      </c>
      <c r="D430" s="4">
        <v>3.97</v>
      </c>
      <c r="E430" s="5">
        <v>1</v>
      </c>
      <c r="F430" s="6">
        <v>3.5</v>
      </c>
      <c r="G430" s="3">
        <v>-115</v>
      </c>
      <c r="H430" s="3">
        <f t="shared" si="48"/>
        <v>-0.86956521739130443</v>
      </c>
      <c r="I430" s="3">
        <v>-115</v>
      </c>
      <c r="J430" s="3">
        <f t="shared" si="49"/>
        <v>-0.86956521739130443</v>
      </c>
      <c r="K430" s="7">
        <f t="shared" si="46"/>
        <v>0.53488372093023251</v>
      </c>
      <c r="L430" s="7">
        <f t="shared" si="45"/>
        <v>0.53488372093023251</v>
      </c>
      <c r="M430" s="7">
        <f t="shared" si="55"/>
        <v>0.56064700776335252</v>
      </c>
      <c r="N430" s="7">
        <f t="shared" si="56"/>
        <v>0.43935299223664748</v>
      </c>
      <c r="O430" s="10">
        <f t="shared" si="54"/>
        <v>2.5763286833120014E-2</v>
      </c>
      <c r="P430" s="10">
        <f t="shared" si="53"/>
        <v>-9.5530728693585032E-2</v>
      </c>
      <c r="Q430" s="31">
        <f t="shared" ref="Q430:Q493" si="57">IF(P430&gt;0.05,1,IF(O430&gt;0.05,2,0))</f>
        <v>0</v>
      </c>
      <c r="R430" s="9">
        <v>1</v>
      </c>
      <c r="S430" s="4">
        <v>0</v>
      </c>
      <c r="V430" s="4" t="str">
        <f t="shared" si="52"/>
        <v/>
      </c>
    </row>
    <row r="431" spans="1:22" x14ac:dyDescent="0.25">
      <c r="A431" s="2">
        <v>44746</v>
      </c>
      <c r="B431" s="3" t="s">
        <v>47</v>
      </c>
      <c r="C431" s="3" t="s">
        <v>210</v>
      </c>
      <c r="D431" s="4">
        <v>4.01</v>
      </c>
      <c r="E431" s="5">
        <v>1</v>
      </c>
      <c r="F431" s="6">
        <v>3.5</v>
      </c>
      <c r="G431" s="3">
        <v>-145</v>
      </c>
      <c r="H431" s="3">
        <f t="shared" si="48"/>
        <v>-0.68965517241379315</v>
      </c>
      <c r="I431" s="3">
        <v>110</v>
      </c>
      <c r="J431" s="3">
        <f t="shared" si="49"/>
        <v>1.1000000000000001</v>
      </c>
      <c r="K431" s="7">
        <f t="shared" si="46"/>
        <v>0.59183673469387754</v>
      </c>
      <c r="L431" s="7">
        <f t="shared" si="45"/>
        <v>0.47619047619047616</v>
      </c>
      <c r="M431" s="7">
        <f t="shared" si="55"/>
        <v>0.56848110164388199</v>
      </c>
      <c r="N431" s="7">
        <f t="shared" si="56"/>
        <v>0.43151889835611795</v>
      </c>
      <c r="O431" s="10">
        <f t="shared" si="54"/>
        <v>-2.335563304999555E-2</v>
      </c>
      <c r="P431" s="10">
        <f t="shared" si="53"/>
        <v>-4.4671577834358212E-2</v>
      </c>
      <c r="Q431" s="31">
        <f t="shared" si="57"/>
        <v>0</v>
      </c>
      <c r="R431" s="9">
        <v>1</v>
      </c>
      <c r="S431" s="4">
        <v>0</v>
      </c>
      <c r="V431" s="4" t="str">
        <f t="shared" si="52"/>
        <v/>
      </c>
    </row>
    <row r="432" spans="1:22" x14ac:dyDescent="0.25">
      <c r="A432" s="2">
        <v>44746</v>
      </c>
      <c r="B432" s="3" t="s">
        <v>34</v>
      </c>
      <c r="C432" s="3" t="s">
        <v>132</v>
      </c>
      <c r="D432" s="4">
        <v>6.54</v>
      </c>
      <c r="E432" s="5">
        <v>1</v>
      </c>
      <c r="F432" s="6">
        <v>7.5</v>
      </c>
      <c r="G432" s="3">
        <v>-104</v>
      </c>
      <c r="H432" s="3">
        <f t="shared" si="48"/>
        <v>-0.96153846153846145</v>
      </c>
      <c r="I432" s="3">
        <v>-122</v>
      </c>
      <c r="J432" s="3">
        <f t="shared" si="49"/>
        <v>-0.81967213114754101</v>
      </c>
      <c r="K432" s="7">
        <f t="shared" si="46"/>
        <v>0.50980392156862742</v>
      </c>
      <c r="L432" s="7">
        <f t="shared" si="45"/>
        <v>0.5495495495495496</v>
      </c>
      <c r="M432" s="7">
        <f t="shared" si="55"/>
        <v>0.33310033620967294</v>
      </c>
      <c r="N432" s="7">
        <f t="shared" si="56"/>
        <v>0.66689966379032706</v>
      </c>
      <c r="O432" s="10">
        <f t="shared" si="54"/>
        <v>-0.17670358535895447</v>
      </c>
      <c r="P432" s="10">
        <f t="shared" si="53"/>
        <v>0.11735011424077746</v>
      </c>
      <c r="Q432" s="31">
        <f t="shared" si="57"/>
        <v>1</v>
      </c>
      <c r="R432" s="9">
        <v>2</v>
      </c>
      <c r="S432" s="4">
        <f>20*1.22</f>
        <v>24.4</v>
      </c>
      <c r="T432" s="3" t="s">
        <v>74</v>
      </c>
      <c r="U432" s="4">
        <v>20</v>
      </c>
      <c r="V432" s="4">
        <f t="shared" si="52"/>
        <v>20</v>
      </c>
    </row>
    <row r="433" spans="1:22" x14ac:dyDescent="0.25">
      <c r="A433" s="2">
        <v>44746</v>
      </c>
      <c r="B433" s="3" t="s">
        <v>59</v>
      </c>
      <c r="C433" s="3" t="s">
        <v>145</v>
      </c>
      <c r="D433" s="4">
        <v>4.0999999999999996</v>
      </c>
      <c r="E433" s="5">
        <v>1</v>
      </c>
      <c r="F433" s="6">
        <v>4.5</v>
      </c>
      <c r="G433" s="3">
        <v>-106</v>
      </c>
      <c r="H433" s="3">
        <f t="shared" si="48"/>
        <v>-0.94339622641509424</v>
      </c>
      <c r="I433" s="3">
        <v>-118</v>
      </c>
      <c r="J433" s="3">
        <f t="shared" si="49"/>
        <v>-0.84745762711864414</v>
      </c>
      <c r="K433" s="7">
        <f t="shared" si="46"/>
        <v>0.5145631067961165</v>
      </c>
      <c r="L433" s="7">
        <f t="shared" si="45"/>
        <v>0.54128440366972475</v>
      </c>
      <c r="M433" s="7">
        <f t="shared" si="55"/>
        <v>0.39069170923859864</v>
      </c>
      <c r="N433" s="7">
        <f t="shared" si="56"/>
        <v>0.60930829076140136</v>
      </c>
      <c r="O433" s="10">
        <f t="shared" si="54"/>
        <v>-0.12387139755751786</v>
      </c>
      <c r="P433" s="10">
        <f t="shared" si="53"/>
        <v>6.8023887091676616E-2</v>
      </c>
      <c r="Q433" s="31">
        <f t="shared" si="57"/>
        <v>1</v>
      </c>
      <c r="R433" s="9">
        <v>2</v>
      </c>
      <c r="S433" s="4">
        <f>15*1.18</f>
        <v>17.7</v>
      </c>
      <c r="T433" s="3" t="s">
        <v>74</v>
      </c>
      <c r="U433" s="4">
        <v>15</v>
      </c>
      <c r="V433" s="4">
        <f t="shared" si="52"/>
        <v>15</v>
      </c>
    </row>
    <row r="434" spans="1:22" x14ac:dyDescent="0.25">
      <c r="A434" s="2">
        <v>44746</v>
      </c>
      <c r="B434" s="3" t="s">
        <v>55</v>
      </c>
      <c r="C434" s="3" t="s">
        <v>131</v>
      </c>
      <c r="D434" s="4">
        <v>5.44</v>
      </c>
      <c r="E434" s="5">
        <v>1</v>
      </c>
      <c r="F434" s="6">
        <v>5.5</v>
      </c>
      <c r="G434" s="3">
        <v>-105</v>
      </c>
      <c r="H434" s="3">
        <f t="shared" si="48"/>
        <v>-0.95238095238095233</v>
      </c>
      <c r="I434" s="3">
        <v>-130</v>
      </c>
      <c r="J434" s="3">
        <f t="shared" si="49"/>
        <v>-0.76923076923076916</v>
      </c>
      <c r="K434" s="7">
        <f t="shared" si="46"/>
        <v>0.51219512195121952</v>
      </c>
      <c r="L434" s="7">
        <f t="shared" si="45"/>
        <v>0.56521739130434778</v>
      </c>
      <c r="M434" s="7">
        <f t="shared" si="55"/>
        <v>0.46077020359681842</v>
      </c>
      <c r="N434" s="7">
        <f t="shared" si="56"/>
        <v>0.53922979640318158</v>
      </c>
      <c r="O434" s="10">
        <f t="shared" si="54"/>
        <v>-5.1424918354401106E-2</v>
      </c>
      <c r="P434" s="10">
        <f t="shared" si="53"/>
        <v>-2.59875949011662E-2</v>
      </c>
      <c r="Q434" s="31">
        <f t="shared" si="57"/>
        <v>0</v>
      </c>
      <c r="R434" s="9">
        <v>1</v>
      </c>
      <c r="S434" s="4">
        <v>0</v>
      </c>
      <c r="V434" s="4" t="str">
        <f t="shared" si="52"/>
        <v/>
      </c>
    </row>
    <row r="435" spans="1:22" x14ac:dyDescent="0.25">
      <c r="A435" s="2">
        <v>44746</v>
      </c>
      <c r="B435" s="3" t="s">
        <v>41</v>
      </c>
      <c r="C435" s="3" t="s">
        <v>160</v>
      </c>
      <c r="D435" s="4">
        <v>4.29</v>
      </c>
      <c r="E435" s="5">
        <v>1</v>
      </c>
      <c r="F435" s="6">
        <v>4.5</v>
      </c>
      <c r="G435" s="3">
        <v>-128</v>
      </c>
      <c r="H435" s="3">
        <f t="shared" si="48"/>
        <v>-0.78125</v>
      </c>
      <c r="I435" s="3">
        <v>100</v>
      </c>
      <c r="J435" s="3">
        <f t="shared" si="49"/>
        <v>1</v>
      </c>
      <c r="K435" s="7">
        <f t="shared" si="46"/>
        <v>0.56140350877192979</v>
      </c>
      <c r="L435" s="7">
        <f t="shared" si="45"/>
        <v>0.5</v>
      </c>
      <c r="M435" s="7">
        <f t="shared" si="55"/>
        <v>0.42762838338599063</v>
      </c>
      <c r="N435" s="7">
        <f t="shared" si="56"/>
        <v>0.57237161661400937</v>
      </c>
      <c r="O435" s="10">
        <f t="shared" si="54"/>
        <v>-0.13377512538593916</v>
      </c>
      <c r="P435" s="10">
        <f t="shared" si="53"/>
        <v>7.2371616614009371E-2</v>
      </c>
      <c r="Q435" s="31">
        <f t="shared" si="57"/>
        <v>1</v>
      </c>
      <c r="R435" s="9">
        <v>2</v>
      </c>
      <c r="S435" s="4">
        <v>15</v>
      </c>
      <c r="T435" s="3" t="s">
        <v>73</v>
      </c>
      <c r="U435" s="4">
        <v>-15</v>
      </c>
      <c r="V435" s="4">
        <f t="shared" si="52"/>
        <v>-15</v>
      </c>
    </row>
    <row r="436" spans="1:22" x14ac:dyDescent="0.25">
      <c r="A436" s="2">
        <v>44746</v>
      </c>
      <c r="B436" s="3" t="s">
        <v>67</v>
      </c>
      <c r="C436" s="3" t="s">
        <v>194</v>
      </c>
      <c r="D436" s="4">
        <v>4.12</v>
      </c>
      <c r="E436" s="5">
        <v>1</v>
      </c>
      <c r="F436" s="6">
        <v>3.5</v>
      </c>
      <c r="G436" s="3">
        <v>100</v>
      </c>
      <c r="H436" s="3">
        <f t="shared" si="48"/>
        <v>1</v>
      </c>
      <c r="I436" s="3">
        <v>-135</v>
      </c>
      <c r="J436" s="3">
        <f t="shared" si="49"/>
        <v>-0.7407407407407407</v>
      </c>
      <c r="K436" s="7">
        <f t="shared" si="46"/>
        <v>0.5</v>
      </c>
      <c r="L436" s="7">
        <f t="shared" si="45"/>
        <v>0.57446808510638303</v>
      </c>
      <c r="M436" s="7">
        <f t="shared" si="55"/>
        <v>0.58961556807100846</v>
      </c>
      <c r="N436" s="7">
        <f t="shared" si="56"/>
        <v>0.41038443192899154</v>
      </c>
      <c r="O436" s="10">
        <f t="shared" si="54"/>
        <v>8.9615568071008456E-2</v>
      </c>
      <c r="P436" s="10">
        <f t="shared" si="53"/>
        <v>-0.16408365317739149</v>
      </c>
      <c r="Q436" s="31">
        <f t="shared" si="57"/>
        <v>2</v>
      </c>
      <c r="R436" s="9">
        <v>1</v>
      </c>
      <c r="S436" s="4">
        <v>20</v>
      </c>
      <c r="T436" s="3" t="s">
        <v>74</v>
      </c>
      <c r="U436" s="4">
        <v>20</v>
      </c>
      <c r="V436" s="4">
        <f t="shared" si="52"/>
        <v>20</v>
      </c>
    </row>
    <row r="437" spans="1:22" x14ac:dyDescent="0.25">
      <c r="A437" s="2">
        <v>44746</v>
      </c>
      <c r="B437" s="3" t="s">
        <v>36</v>
      </c>
      <c r="C437" s="3" t="s">
        <v>37</v>
      </c>
      <c r="D437" s="4">
        <v>6.41</v>
      </c>
      <c r="E437" s="5">
        <v>1</v>
      </c>
      <c r="F437" s="6">
        <v>6.5</v>
      </c>
      <c r="G437" s="3">
        <v>104</v>
      </c>
      <c r="H437" s="3">
        <f t="shared" si="48"/>
        <v>1.04</v>
      </c>
      <c r="I437" s="3">
        <v>-132</v>
      </c>
      <c r="J437" s="3">
        <f t="shared" si="49"/>
        <v>-0.75757575757575757</v>
      </c>
      <c r="K437" s="7">
        <f t="shared" si="46"/>
        <v>0.49019607843137253</v>
      </c>
      <c r="L437" s="7">
        <f t="shared" si="45"/>
        <v>0.56896551724137934</v>
      </c>
      <c r="M437" s="7">
        <f t="shared" si="55"/>
        <v>0.45925648759011439</v>
      </c>
      <c r="N437" s="7">
        <f t="shared" si="56"/>
        <v>0.54074351240988561</v>
      </c>
      <c r="O437" s="10">
        <f t="shared" si="54"/>
        <v>-3.0939590841258136E-2</v>
      </c>
      <c r="P437" s="10">
        <f t="shared" si="53"/>
        <v>-2.822200483149373E-2</v>
      </c>
      <c r="Q437" s="31">
        <f t="shared" si="57"/>
        <v>0</v>
      </c>
      <c r="R437" s="9">
        <v>2</v>
      </c>
      <c r="S437" s="4">
        <v>0</v>
      </c>
      <c r="V437" s="4" t="str">
        <f t="shared" si="52"/>
        <v/>
      </c>
    </row>
    <row r="438" spans="1:22" x14ac:dyDescent="0.25">
      <c r="A438" s="2">
        <v>44746</v>
      </c>
      <c r="B438" s="3" t="s">
        <v>16</v>
      </c>
      <c r="C438" s="3" t="s">
        <v>170</v>
      </c>
      <c r="D438" s="4">
        <v>3.79</v>
      </c>
      <c r="E438" s="5">
        <v>1</v>
      </c>
      <c r="F438" s="6">
        <v>3.5</v>
      </c>
      <c r="G438" s="3">
        <v>105</v>
      </c>
      <c r="H438" s="3">
        <f t="shared" si="48"/>
        <v>1.05</v>
      </c>
      <c r="I438" s="3">
        <v>-140</v>
      </c>
      <c r="J438" s="3">
        <f t="shared" si="49"/>
        <v>-0.7142857142857143</v>
      </c>
      <c r="K438" s="7">
        <f t="shared" si="46"/>
        <v>0.48780487804878048</v>
      </c>
      <c r="L438" s="7">
        <f t="shared" si="45"/>
        <v>0.58333333333333337</v>
      </c>
      <c r="M438" s="7">
        <f t="shared" si="55"/>
        <v>0.52446712711771637</v>
      </c>
      <c r="N438" s="7">
        <f t="shared" si="56"/>
        <v>0.47553287288228363</v>
      </c>
      <c r="O438" s="10">
        <f t="shared" si="54"/>
        <v>3.6662249068935893E-2</v>
      </c>
      <c r="P438" s="10">
        <f t="shared" si="53"/>
        <v>-0.10780046045104974</v>
      </c>
      <c r="Q438" s="31">
        <f t="shared" si="57"/>
        <v>0</v>
      </c>
      <c r="R438" s="9">
        <v>1</v>
      </c>
      <c r="S438" s="4">
        <v>0</v>
      </c>
      <c r="V438" s="4" t="str">
        <f t="shared" si="52"/>
        <v/>
      </c>
    </row>
    <row r="439" spans="1:22" x14ac:dyDescent="0.25">
      <c r="A439" s="2">
        <v>44746</v>
      </c>
      <c r="B439" s="3" t="s">
        <v>4</v>
      </c>
      <c r="C439" s="3" t="s">
        <v>151</v>
      </c>
      <c r="D439" s="4">
        <v>5.34</v>
      </c>
      <c r="E439" s="5">
        <v>1</v>
      </c>
      <c r="F439" s="6">
        <v>5.5</v>
      </c>
      <c r="G439" s="3">
        <v>128</v>
      </c>
      <c r="H439" s="3">
        <f t="shared" si="48"/>
        <v>1.28</v>
      </c>
      <c r="I439" s="3">
        <v>-164</v>
      </c>
      <c r="J439" s="3">
        <f t="shared" si="49"/>
        <v>-0.6097560975609756</v>
      </c>
      <c r="K439" s="7">
        <f t="shared" si="46"/>
        <v>0.43859649122807015</v>
      </c>
      <c r="L439" s="7">
        <f t="shared" si="45"/>
        <v>0.62121212121212122</v>
      </c>
      <c r="M439" s="7">
        <f t="shared" si="55"/>
        <v>0.44347661488534151</v>
      </c>
      <c r="N439" s="7">
        <f t="shared" si="56"/>
        <v>0.55652338511465849</v>
      </c>
      <c r="O439" s="10">
        <f t="shared" si="54"/>
        <v>4.8801236572713624E-3</v>
      </c>
      <c r="P439" s="10">
        <f t="shared" si="53"/>
        <v>-6.4688736097462729E-2</v>
      </c>
      <c r="Q439" s="31">
        <f t="shared" si="57"/>
        <v>0</v>
      </c>
      <c r="R439" s="9">
        <v>2</v>
      </c>
      <c r="S439" s="4">
        <v>0</v>
      </c>
      <c r="V439" s="4" t="str">
        <f t="shared" si="52"/>
        <v/>
      </c>
    </row>
    <row r="440" spans="1:22" x14ac:dyDescent="0.25">
      <c r="A440" s="2">
        <v>44746</v>
      </c>
      <c r="B440" s="3" t="s">
        <v>28</v>
      </c>
      <c r="C440" s="3" t="s">
        <v>174</v>
      </c>
      <c r="D440" s="4">
        <v>4.24</v>
      </c>
      <c r="E440" s="5">
        <v>1</v>
      </c>
      <c r="F440" s="6">
        <v>3.5</v>
      </c>
      <c r="G440" s="3">
        <v>120</v>
      </c>
      <c r="H440" s="3">
        <f t="shared" si="48"/>
        <v>1.2</v>
      </c>
      <c r="I440" s="3">
        <v>-160</v>
      </c>
      <c r="J440" s="3">
        <f t="shared" si="49"/>
        <v>-0.625</v>
      </c>
      <c r="K440" s="7">
        <f t="shared" si="46"/>
        <v>0.45454545454545453</v>
      </c>
      <c r="L440" s="7">
        <f t="shared" si="45"/>
        <v>0.61538461538461542</v>
      </c>
      <c r="M440" s="7">
        <f t="shared" si="55"/>
        <v>0.61196075151214924</v>
      </c>
      <c r="N440" s="7">
        <f t="shared" si="56"/>
        <v>0.38803924848785082</v>
      </c>
      <c r="O440" s="10">
        <f t="shared" si="54"/>
        <v>0.15741529696669471</v>
      </c>
      <c r="P440" s="10">
        <f t="shared" si="53"/>
        <v>-0.2273453668967646</v>
      </c>
      <c r="Q440" s="31">
        <f t="shared" si="57"/>
        <v>2</v>
      </c>
      <c r="R440" s="9">
        <v>1</v>
      </c>
      <c r="S440" s="4">
        <v>20</v>
      </c>
      <c r="T440" s="3" t="s">
        <v>74</v>
      </c>
      <c r="U440" s="4">
        <v>24</v>
      </c>
      <c r="V440" s="4">
        <f t="shared" si="52"/>
        <v>24</v>
      </c>
    </row>
    <row r="441" spans="1:22" x14ac:dyDescent="0.25">
      <c r="A441" s="2">
        <v>44746</v>
      </c>
      <c r="B441" s="3" t="s">
        <v>32</v>
      </c>
      <c r="C441" s="3" t="s">
        <v>161</v>
      </c>
      <c r="D441" s="4">
        <v>4.33</v>
      </c>
      <c r="E441" s="5">
        <v>1</v>
      </c>
      <c r="F441" s="6">
        <v>4.5</v>
      </c>
      <c r="G441" s="3">
        <v>120</v>
      </c>
      <c r="H441" s="3">
        <f t="shared" si="48"/>
        <v>1.2</v>
      </c>
      <c r="I441" s="3">
        <v>-160</v>
      </c>
      <c r="J441" s="3">
        <f t="shared" si="49"/>
        <v>-0.625</v>
      </c>
      <c r="K441" s="7">
        <f t="shared" si="46"/>
        <v>0.45454545454545453</v>
      </c>
      <c r="L441" s="7">
        <f t="shared" si="45"/>
        <v>0.61538461538461542</v>
      </c>
      <c r="M441" s="7">
        <f t="shared" si="55"/>
        <v>0.43535416679414052</v>
      </c>
      <c r="N441" s="7">
        <f t="shared" si="56"/>
        <v>0.56464583320585948</v>
      </c>
      <c r="O441" s="10">
        <f t="shared" si="54"/>
        <v>-1.9191287751314012E-2</v>
      </c>
      <c r="P441" s="10">
        <f t="shared" si="53"/>
        <v>-5.0738782178755937E-2</v>
      </c>
      <c r="Q441" s="31">
        <f t="shared" si="57"/>
        <v>0</v>
      </c>
      <c r="R441" s="9">
        <v>1</v>
      </c>
      <c r="S441" s="4">
        <v>0</v>
      </c>
      <c r="V441" s="4" t="str">
        <f t="shared" si="52"/>
        <v/>
      </c>
    </row>
    <row r="442" spans="1:22" x14ac:dyDescent="0.25">
      <c r="A442" s="2">
        <v>44746</v>
      </c>
      <c r="B442" s="3" t="s">
        <v>61</v>
      </c>
      <c r="C442" s="3" t="s">
        <v>153</v>
      </c>
      <c r="D442" s="4">
        <v>5.97</v>
      </c>
      <c r="E442" s="5">
        <v>1</v>
      </c>
      <c r="F442" s="6">
        <v>6.5</v>
      </c>
      <c r="G442" s="3">
        <v>122</v>
      </c>
      <c r="H442" s="3">
        <f t="shared" si="48"/>
        <v>1.22</v>
      </c>
      <c r="I442" s="3">
        <v>-156</v>
      </c>
      <c r="J442" s="3">
        <f t="shared" si="49"/>
        <v>-0.64102564102564097</v>
      </c>
      <c r="K442" s="7">
        <f t="shared" si="46"/>
        <v>0.45045045045045046</v>
      </c>
      <c r="L442" s="7">
        <f t="shared" si="45"/>
        <v>0.609375</v>
      </c>
      <c r="M442" s="7">
        <f t="shared" si="55"/>
        <v>0.38887864412267437</v>
      </c>
      <c r="N442" s="7">
        <f t="shared" si="56"/>
        <v>0.61112135587732563</v>
      </c>
      <c r="O442" s="10">
        <f t="shared" si="54"/>
        <v>-6.1571806327776091E-2</v>
      </c>
      <c r="P442" s="10">
        <f t="shared" si="53"/>
        <v>1.7463558773256338E-3</v>
      </c>
      <c r="Q442" s="31">
        <f t="shared" si="57"/>
        <v>0</v>
      </c>
      <c r="R442" s="9">
        <v>2</v>
      </c>
      <c r="S442" s="4">
        <v>0</v>
      </c>
      <c r="V442" s="4" t="str">
        <f t="shared" si="52"/>
        <v/>
      </c>
    </row>
    <row r="443" spans="1:22" x14ac:dyDescent="0.25">
      <c r="A443" s="2">
        <v>44746</v>
      </c>
      <c r="B443" s="3" t="s">
        <v>69</v>
      </c>
      <c r="C443" s="3" t="s">
        <v>158</v>
      </c>
      <c r="D443" s="4">
        <v>3.43</v>
      </c>
      <c r="E443" s="5">
        <v>1</v>
      </c>
      <c r="F443" s="6">
        <v>3.5</v>
      </c>
      <c r="G443" s="3">
        <v>-146</v>
      </c>
      <c r="H443" s="3">
        <f t="shared" si="48"/>
        <v>-0.68493150684931503</v>
      </c>
      <c r="I443" s="3">
        <v>114</v>
      </c>
      <c r="J443" s="3">
        <f t="shared" si="49"/>
        <v>1.1399999999999999</v>
      </c>
      <c r="K443" s="7">
        <f t="shared" si="46"/>
        <v>0.5934959349593496</v>
      </c>
      <c r="L443" s="7">
        <f t="shared" si="45"/>
        <v>0.46728971962616822</v>
      </c>
      <c r="M443" s="7">
        <f t="shared" si="55"/>
        <v>0.44818964597940691</v>
      </c>
      <c r="N443" s="7">
        <f t="shared" si="56"/>
        <v>0.55181035402059309</v>
      </c>
      <c r="O443" s="10">
        <f t="shared" si="54"/>
        <v>-0.14530628897994269</v>
      </c>
      <c r="P443" s="10">
        <f t="shared" si="53"/>
        <v>8.4520634394424865E-2</v>
      </c>
      <c r="Q443" s="31">
        <f t="shared" si="57"/>
        <v>1</v>
      </c>
      <c r="R443" s="9">
        <v>2</v>
      </c>
      <c r="S443" s="4">
        <v>15</v>
      </c>
      <c r="T443" s="3" t="s">
        <v>73</v>
      </c>
      <c r="U443" s="4">
        <v>-15</v>
      </c>
      <c r="V443" s="4">
        <f t="shared" si="52"/>
        <v>-15</v>
      </c>
    </row>
    <row r="444" spans="1:22" x14ac:dyDescent="0.25">
      <c r="A444" s="2">
        <v>44746</v>
      </c>
      <c r="B444" s="3" t="s">
        <v>53</v>
      </c>
      <c r="C444" s="3" t="s">
        <v>143</v>
      </c>
      <c r="D444" s="4">
        <v>3.52</v>
      </c>
      <c r="E444" s="5">
        <v>1</v>
      </c>
      <c r="F444" s="6">
        <v>4.5</v>
      </c>
      <c r="G444" s="3">
        <v>120</v>
      </c>
      <c r="H444" s="3">
        <f t="shared" si="48"/>
        <v>1.2</v>
      </c>
      <c r="I444" s="3">
        <v>-152</v>
      </c>
      <c r="J444" s="3">
        <f t="shared" si="49"/>
        <v>-0.65789473684210531</v>
      </c>
      <c r="K444" s="7">
        <f t="shared" si="46"/>
        <v>0.45454545454545453</v>
      </c>
      <c r="L444" s="7">
        <f t="shared" si="45"/>
        <v>0.60317460317460314</v>
      </c>
      <c r="M444" s="7">
        <f t="shared" si="55"/>
        <v>0.27833661003258392</v>
      </c>
      <c r="N444" s="7">
        <f t="shared" si="56"/>
        <v>0.72166338996741608</v>
      </c>
      <c r="O444" s="10">
        <f t="shared" si="54"/>
        <v>-0.17620884451287061</v>
      </c>
      <c r="P444" s="10">
        <f t="shared" si="53"/>
        <v>0.11848878679281294</v>
      </c>
      <c r="Q444" s="31">
        <f t="shared" si="57"/>
        <v>1</v>
      </c>
      <c r="R444" s="9">
        <v>2</v>
      </c>
      <c r="S444" s="4">
        <f>20*1.52</f>
        <v>30.4</v>
      </c>
      <c r="T444" s="3" t="s">
        <v>73</v>
      </c>
      <c r="U444" s="4">
        <v>-30.4</v>
      </c>
      <c r="V444" s="4">
        <f t="shared" si="52"/>
        <v>-30.4</v>
      </c>
    </row>
    <row r="445" spans="1:22" x14ac:dyDescent="0.25">
      <c r="A445" s="2">
        <v>44746</v>
      </c>
      <c r="B445" s="3" t="s">
        <v>45</v>
      </c>
      <c r="C445" s="3" t="s">
        <v>169</v>
      </c>
      <c r="D445" s="4">
        <v>5.2</v>
      </c>
      <c r="E445" s="5">
        <v>1</v>
      </c>
      <c r="F445" s="6">
        <v>5.5</v>
      </c>
      <c r="G445" s="3">
        <v>126</v>
      </c>
      <c r="H445" s="3">
        <f t="shared" si="48"/>
        <v>1.26</v>
      </c>
      <c r="I445" s="3">
        <v>-160</v>
      </c>
      <c r="J445" s="3">
        <f t="shared" si="49"/>
        <v>-0.625</v>
      </c>
      <c r="K445" s="7">
        <f t="shared" si="46"/>
        <v>0.44247787610619471</v>
      </c>
      <c r="L445" s="7">
        <f t="shared" si="45"/>
        <v>0.61538461538461542</v>
      </c>
      <c r="M445" s="7">
        <f t="shared" si="55"/>
        <v>0.41908699546402195</v>
      </c>
      <c r="N445" s="7">
        <f t="shared" si="56"/>
        <v>0.58091300453597805</v>
      </c>
      <c r="O445" s="10">
        <f t="shared" si="54"/>
        <v>-2.3390880642172762E-2</v>
      </c>
      <c r="P445" s="10">
        <f t="shared" si="53"/>
        <v>-3.4471610848637368E-2</v>
      </c>
      <c r="Q445" s="31">
        <f t="shared" si="57"/>
        <v>0</v>
      </c>
      <c r="R445" s="9">
        <v>2</v>
      </c>
      <c r="S445" s="4">
        <v>0</v>
      </c>
      <c r="V445" s="4" t="str">
        <f t="shared" ref="V445:V508" si="58">IF(IF(T445="L",-S445,IF(T445="W",S445*IF(Q445=1,ABS(J445),ABS(H445)))),IF(T445="L",-S445,IF(T445="W",S445*IF(Q445=1,ABS(J445),ABS(H445)))),"")</f>
        <v/>
      </c>
    </row>
    <row r="446" spans="1:22" x14ac:dyDescent="0.25">
      <c r="A446" s="2">
        <v>44747</v>
      </c>
      <c r="B446" s="3" t="s">
        <v>67</v>
      </c>
      <c r="C446" s="3" t="s">
        <v>68</v>
      </c>
      <c r="D446" s="4">
        <v>5.51</v>
      </c>
      <c r="E446" s="5">
        <v>1</v>
      </c>
      <c r="F446" s="6">
        <v>4.5</v>
      </c>
      <c r="G446" s="3">
        <v>-158</v>
      </c>
      <c r="H446" s="3">
        <f t="shared" si="48"/>
        <v>-0.63291139240506322</v>
      </c>
      <c r="I446" s="3">
        <v>124</v>
      </c>
      <c r="J446" s="3">
        <f t="shared" si="49"/>
        <v>1.24</v>
      </c>
      <c r="K446" s="7">
        <f t="shared" si="46"/>
        <v>0.61240310077519378</v>
      </c>
      <c r="L446" s="7">
        <f t="shared" si="45"/>
        <v>0.44642857142857145</v>
      </c>
      <c r="M446" s="7">
        <f t="shared" si="55"/>
        <v>0.6440380593138928</v>
      </c>
      <c r="N446" s="7">
        <f t="shared" si="56"/>
        <v>0.35596194068610715</v>
      </c>
      <c r="O446" s="10">
        <f t="shared" si="54"/>
        <v>3.1634958538699021E-2</v>
      </c>
      <c r="P446" s="10">
        <f t="shared" si="53"/>
        <v>-9.0466630742464305E-2</v>
      </c>
      <c r="Q446" s="31">
        <f t="shared" si="57"/>
        <v>0</v>
      </c>
      <c r="R446" s="9">
        <v>2</v>
      </c>
      <c r="S446" s="4">
        <v>0</v>
      </c>
      <c r="V446" s="4" t="str">
        <f t="shared" si="58"/>
        <v/>
      </c>
    </row>
    <row r="447" spans="1:22" x14ac:dyDescent="0.25">
      <c r="A447" s="2">
        <v>44747</v>
      </c>
      <c r="B447" s="3" t="s">
        <v>36</v>
      </c>
      <c r="C447" s="3" t="s">
        <v>205</v>
      </c>
      <c r="D447" s="4">
        <v>5.58</v>
      </c>
      <c r="E447" s="5">
        <v>1</v>
      </c>
      <c r="F447" s="6">
        <v>5.5</v>
      </c>
      <c r="G447" s="3">
        <v>-116</v>
      </c>
      <c r="H447" s="3">
        <f t="shared" si="48"/>
        <v>-0.86206896551724144</v>
      </c>
      <c r="I447" s="3">
        <v>-110</v>
      </c>
      <c r="J447" s="3">
        <f t="shared" si="49"/>
        <v>-0.90909090909090906</v>
      </c>
      <c r="K447" s="7">
        <f t="shared" si="46"/>
        <v>0.53703703703703709</v>
      </c>
      <c r="L447" s="7">
        <f t="shared" si="45"/>
        <v>0.52380952380952384</v>
      </c>
      <c r="M447" s="7">
        <f t="shared" si="55"/>
        <v>0.48474124014328224</v>
      </c>
      <c r="N447" s="7">
        <f t="shared" si="56"/>
        <v>0.51525875985671776</v>
      </c>
      <c r="O447" s="10">
        <f t="shared" si="54"/>
        <v>-5.2295796893754853E-2</v>
      </c>
      <c r="P447" s="10">
        <f t="shared" si="53"/>
        <v>-8.550763952806073E-3</v>
      </c>
      <c r="Q447" s="31">
        <f t="shared" si="57"/>
        <v>0</v>
      </c>
      <c r="R447" s="9">
        <v>2</v>
      </c>
      <c r="S447" s="4">
        <v>0</v>
      </c>
      <c r="V447" s="4" t="str">
        <f t="shared" si="58"/>
        <v/>
      </c>
    </row>
    <row r="448" spans="1:22" x14ac:dyDescent="0.25">
      <c r="A448" s="2">
        <v>44747</v>
      </c>
      <c r="B448" s="3" t="s">
        <v>41</v>
      </c>
      <c r="C448" s="3" t="s">
        <v>211</v>
      </c>
      <c r="D448" s="4">
        <v>6.26</v>
      </c>
      <c r="E448" s="5">
        <v>1</v>
      </c>
      <c r="F448" s="6">
        <v>7.5</v>
      </c>
      <c r="G448" s="3">
        <v>112</v>
      </c>
      <c r="H448" s="3">
        <f t="shared" si="48"/>
        <v>1.1200000000000001</v>
      </c>
      <c r="I448" s="3">
        <v>-142</v>
      </c>
      <c r="J448" s="3">
        <f t="shared" si="49"/>
        <v>-0.70422535211267612</v>
      </c>
      <c r="K448" s="7">
        <f t="shared" si="46"/>
        <v>0.47169811320754718</v>
      </c>
      <c r="L448" s="7">
        <f t="shared" si="45"/>
        <v>0.58677685950413228</v>
      </c>
      <c r="M448" s="7">
        <f t="shared" si="55"/>
        <v>0.29252401345715839</v>
      </c>
      <c r="N448" s="7">
        <f t="shared" si="56"/>
        <v>0.70747598654284161</v>
      </c>
      <c r="O448" s="10">
        <f t="shared" si="54"/>
        <v>-0.17917409975038878</v>
      </c>
      <c r="P448" s="10">
        <f t="shared" si="53"/>
        <v>0.12069912703870933</v>
      </c>
      <c r="Q448" s="31">
        <f t="shared" si="57"/>
        <v>1</v>
      </c>
      <c r="R448" s="9">
        <v>2</v>
      </c>
      <c r="S448" s="4">
        <f>20*1.42</f>
        <v>28.4</v>
      </c>
      <c r="T448" s="3" t="s">
        <v>73</v>
      </c>
      <c r="U448" s="4">
        <v>-28.4</v>
      </c>
      <c r="V448" s="4">
        <f t="shared" si="58"/>
        <v>-28.4</v>
      </c>
    </row>
    <row r="449" spans="1:22" x14ac:dyDescent="0.25">
      <c r="A449" s="2">
        <v>44747</v>
      </c>
      <c r="B449" s="3" t="s">
        <v>49</v>
      </c>
      <c r="C449" s="3" t="s">
        <v>176</v>
      </c>
      <c r="D449" s="4">
        <v>6.98</v>
      </c>
      <c r="E449" s="5">
        <v>1</v>
      </c>
      <c r="F449" s="6">
        <v>7.5</v>
      </c>
      <c r="G449" s="3">
        <v>120</v>
      </c>
      <c r="H449" s="3">
        <f t="shared" si="48"/>
        <v>1.2</v>
      </c>
      <c r="I449" s="3">
        <v>-160</v>
      </c>
      <c r="J449" s="3">
        <f t="shared" si="49"/>
        <v>-0.625</v>
      </c>
      <c r="K449" s="7">
        <f t="shared" si="46"/>
        <v>0.45454545454545453</v>
      </c>
      <c r="L449" s="7">
        <f t="shared" si="45"/>
        <v>0.61538461538461542</v>
      </c>
      <c r="M449" s="7">
        <f t="shared" si="55"/>
        <v>0.39830613730532916</v>
      </c>
      <c r="N449" s="7">
        <f t="shared" si="56"/>
        <v>0.60169386269467084</v>
      </c>
      <c r="O449" s="10">
        <f t="shared" si="54"/>
        <v>-5.6239317240125375E-2</v>
      </c>
      <c r="P449" s="10">
        <f t="shared" si="53"/>
        <v>-1.3690752689944574E-2</v>
      </c>
      <c r="Q449" s="31">
        <f t="shared" si="57"/>
        <v>0</v>
      </c>
      <c r="R449" s="9">
        <v>1</v>
      </c>
      <c r="S449" s="4">
        <v>0</v>
      </c>
      <c r="V449" s="4" t="str">
        <f t="shared" si="58"/>
        <v/>
      </c>
    </row>
    <row r="450" spans="1:22" x14ac:dyDescent="0.25">
      <c r="A450" s="2">
        <v>44747</v>
      </c>
      <c r="B450" s="3" t="s">
        <v>71</v>
      </c>
      <c r="C450" s="3" t="s">
        <v>72</v>
      </c>
      <c r="D450" s="4">
        <v>4.3499999999999996</v>
      </c>
      <c r="E450" s="5">
        <v>1</v>
      </c>
      <c r="F450" s="6">
        <v>4.5</v>
      </c>
      <c r="G450" s="3">
        <v>110</v>
      </c>
      <c r="H450" s="3">
        <f t="shared" si="48"/>
        <v>1.1000000000000001</v>
      </c>
      <c r="I450" s="3">
        <v>-140</v>
      </c>
      <c r="J450" s="3">
        <f t="shared" si="49"/>
        <v>-0.7142857142857143</v>
      </c>
      <c r="K450" s="7">
        <f t="shared" si="46"/>
        <v>0.47619047619047616</v>
      </c>
      <c r="L450" s="7">
        <f t="shared" si="45"/>
        <v>0.58333333333333337</v>
      </c>
      <c r="M450" s="7">
        <f t="shared" si="55"/>
        <v>0.439208401234507</v>
      </c>
      <c r="N450" s="7">
        <f t="shared" si="56"/>
        <v>0.560791598765493</v>
      </c>
      <c r="O450" s="10">
        <f t="shared" si="54"/>
        <v>-3.6982074955969169E-2</v>
      </c>
      <c r="P450" s="10">
        <f t="shared" si="53"/>
        <v>-2.2541734567840366E-2</v>
      </c>
      <c r="Q450" s="31">
        <f t="shared" si="57"/>
        <v>0</v>
      </c>
      <c r="R450" s="9">
        <v>2</v>
      </c>
      <c r="S450" s="4">
        <v>0</v>
      </c>
      <c r="V450" s="4" t="str">
        <f t="shared" si="58"/>
        <v/>
      </c>
    </row>
    <row r="451" spans="1:22" x14ac:dyDescent="0.25">
      <c r="A451" s="2">
        <v>44747</v>
      </c>
      <c r="B451" s="3" t="s">
        <v>23</v>
      </c>
      <c r="C451" s="3" t="s">
        <v>152</v>
      </c>
      <c r="D451" s="4">
        <v>4.87</v>
      </c>
      <c r="E451" s="5">
        <v>1</v>
      </c>
      <c r="F451" s="6">
        <v>4.5</v>
      </c>
      <c r="G451" s="3">
        <v>-130</v>
      </c>
      <c r="H451" s="3">
        <f t="shared" si="48"/>
        <v>-0.76923076923076916</v>
      </c>
      <c r="I451" s="3">
        <v>100</v>
      </c>
      <c r="J451" s="3">
        <f t="shared" si="49"/>
        <v>1</v>
      </c>
      <c r="K451" s="7">
        <f t="shared" si="46"/>
        <v>0.56521739130434778</v>
      </c>
      <c r="L451" s="7">
        <f t="shared" si="45"/>
        <v>0.5</v>
      </c>
      <c r="M451" s="7">
        <f t="shared" si="55"/>
        <v>0.53640744704793453</v>
      </c>
      <c r="N451" s="7">
        <f t="shared" si="56"/>
        <v>0.46359255295206547</v>
      </c>
      <c r="O451" s="10">
        <f t="shared" si="54"/>
        <v>-2.8809944256413256E-2</v>
      </c>
      <c r="P451" s="10">
        <f t="shared" si="53"/>
        <v>-3.6407447047934527E-2</v>
      </c>
      <c r="Q451" s="31">
        <f t="shared" si="57"/>
        <v>0</v>
      </c>
      <c r="R451" s="9">
        <v>1</v>
      </c>
      <c r="S451" s="4">
        <v>0</v>
      </c>
      <c r="V451" s="4" t="str">
        <f t="shared" si="58"/>
        <v/>
      </c>
    </row>
    <row r="452" spans="1:22" x14ac:dyDescent="0.25">
      <c r="A452" s="2">
        <v>44747</v>
      </c>
      <c r="B452" s="3" t="s">
        <v>14</v>
      </c>
      <c r="C452" s="3" t="s">
        <v>191</v>
      </c>
      <c r="D452" s="4">
        <v>3.89</v>
      </c>
      <c r="E452" s="5">
        <v>1</v>
      </c>
      <c r="F452" s="6">
        <v>4.5</v>
      </c>
      <c r="G452" s="3">
        <v>110</v>
      </c>
      <c r="H452" s="3">
        <f t="shared" si="48"/>
        <v>1.1000000000000001</v>
      </c>
      <c r="I452" s="3">
        <v>-140</v>
      </c>
      <c r="J452" s="3">
        <f t="shared" si="49"/>
        <v>-0.7142857142857143</v>
      </c>
      <c r="K452" s="7">
        <f t="shared" si="46"/>
        <v>0.47619047619047616</v>
      </c>
      <c r="L452" s="7">
        <f t="shared" si="45"/>
        <v>0.58333333333333337</v>
      </c>
      <c r="M452" s="7">
        <f t="shared" si="55"/>
        <v>0.3496836963215384</v>
      </c>
      <c r="N452" s="7">
        <f t="shared" si="56"/>
        <v>0.6503163036784616</v>
      </c>
      <c r="O452" s="10">
        <f t="shared" si="54"/>
        <v>-0.12650677986893777</v>
      </c>
      <c r="P452" s="10">
        <f t="shared" si="53"/>
        <v>6.6982970345128234E-2</v>
      </c>
      <c r="Q452" s="31">
        <f t="shared" si="57"/>
        <v>1</v>
      </c>
      <c r="R452" s="9">
        <v>2</v>
      </c>
      <c r="S452" s="4">
        <f>15*1.4</f>
        <v>21</v>
      </c>
      <c r="T452" s="3" t="s">
        <v>73</v>
      </c>
      <c r="U452" s="4">
        <v>-21</v>
      </c>
      <c r="V452" s="4">
        <f t="shared" si="58"/>
        <v>-21</v>
      </c>
    </row>
    <row r="453" spans="1:22" x14ac:dyDescent="0.25">
      <c r="A453" s="2">
        <v>44747</v>
      </c>
      <c r="B453" s="3" t="s">
        <v>65</v>
      </c>
      <c r="C453" s="3" t="s">
        <v>155</v>
      </c>
      <c r="D453" s="4">
        <v>4.6399999999999997</v>
      </c>
      <c r="E453" s="5">
        <v>1</v>
      </c>
      <c r="F453" s="6">
        <v>4.5</v>
      </c>
      <c r="G453" s="3">
        <v>-160</v>
      </c>
      <c r="H453" s="3">
        <f t="shared" si="48"/>
        <v>-0.625</v>
      </c>
      <c r="I453" s="3">
        <v>120</v>
      </c>
      <c r="J453" s="3">
        <f t="shared" si="49"/>
        <v>1.2</v>
      </c>
      <c r="K453" s="7">
        <f t="shared" si="46"/>
        <v>0.61538461538461542</v>
      </c>
      <c r="L453" s="7">
        <f t="shared" si="45"/>
        <v>0.45454545454545453</v>
      </c>
      <c r="M453" s="7">
        <f t="shared" si="55"/>
        <v>0.4942471987871635</v>
      </c>
      <c r="N453" s="7">
        <f t="shared" si="56"/>
        <v>0.5057528012128365</v>
      </c>
      <c r="O453" s="10">
        <f t="shared" si="54"/>
        <v>-0.12113741659745192</v>
      </c>
      <c r="P453" s="10">
        <f t="shared" si="53"/>
        <v>5.120734666738197E-2</v>
      </c>
      <c r="Q453" s="31">
        <f t="shared" si="57"/>
        <v>1</v>
      </c>
      <c r="R453" s="9">
        <v>1</v>
      </c>
      <c r="S453" s="4">
        <v>15</v>
      </c>
      <c r="T453" s="3" t="s">
        <v>73</v>
      </c>
      <c r="U453" s="4">
        <v>-15</v>
      </c>
      <c r="V453" s="4">
        <f t="shared" si="58"/>
        <v>-15</v>
      </c>
    </row>
    <row r="454" spans="1:22" x14ac:dyDescent="0.25">
      <c r="A454" s="2">
        <v>44747</v>
      </c>
      <c r="B454" s="3" t="s">
        <v>19</v>
      </c>
      <c r="C454" s="3" t="s">
        <v>20</v>
      </c>
      <c r="D454" s="4">
        <v>5.17</v>
      </c>
      <c r="E454" s="5">
        <v>1</v>
      </c>
      <c r="F454" s="6">
        <v>4.5</v>
      </c>
      <c r="G454" s="3">
        <v>-200</v>
      </c>
      <c r="H454" s="3">
        <f t="shared" si="48"/>
        <v>-0.5</v>
      </c>
      <c r="I454" s="3">
        <v>135</v>
      </c>
      <c r="J454" s="3">
        <f t="shared" si="49"/>
        <v>1.35</v>
      </c>
      <c r="K454" s="7">
        <f t="shared" si="46"/>
        <v>0.66666666666666663</v>
      </c>
      <c r="L454" s="7">
        <f t="shared" si="45"/>
        <v>0.42553191489361702</v>
      </c>
      <c r="M454" s="7">
        <f t="shared" si="55"/>
        <v>0.58881274313410048</v>
      </c>
      <c r="N454" s="7">
        <f t="shared" si="56"/>
        <v>0.41118725686589952</v>
      </c>
      <c r="O454" s="10">
        <f t="shared" si="54"/>
        <v>-7.7853923532566149E-2</v>
      </c>
      <c r="P454" s="10">
        <f t="shared" si="53"/>
        <v>-1.4344658027717505E-2</v>
      </c>
      <c r="Q454" s="31">
        <f t="shared" si="57"/>
        <v>0</v>
      </c>
      <c r="R454" s="9">
        <v>1</v>
      </c>
      <c r="S454" s="4">
        <v>0</v>
      </c>
      <c r="V454" s="4" t="str">
        <f t="shared" si="58"/>
        <v/>
      </c>
    </row>
    <row r="455" spans="1:22" x14ac:dyDescent="0.25">
      <c r="A455" s="2">
        <v>44747</v>
      </c>
      <c r="B455" s="3" t="s">
        <v>21</v>
      </c>
      <c r="C455" s="3" t="s">
        <v>168</v>
      </c>
      <c r="D455" s="4">
        <v>4.62</v>
      </c>
      <c r="E455" s="5">
        <v>1</v>
      </c>
      <c r="F455" s="6">
        <v>4.5</v>
      </c>
      <c r="G455" s="3">
        <v>130</v>
      </c>
      <c r="H455" s="3">
        <f t="shared" si="48"/>
        <v>1.3</v>
      </c>
      <c r="I455" s="3">
        <v>-170</v>
      </c>
      <c r="J455" s="3">
        <f t="shared" si="49"/>
        <v>-0.58823529411764708</v>
      </c>
      <c r="K455" s="7">
        <f t="shared" si="46"/>
        <v>0.43478260869565216</v>
      </c>
      <c r="L455" s="7">
        <f t="shared" si="45"/>
        <v>0.62962962962962965</v>
      </c>
      <c r="M455" s="7">
        <f t="shared" si="55"/>
        <v>0.49051161871273363</v>
      </c>
      <c r="N455" s="7">
        <f t="shared" si="56"/>
        <v>0.50948838128726637</v>
      </c>
      <c r="O455" s="10">
        <f t="shared" si="54"/>
        <v>5.5729010017081471E-2</v>
      </c>
      <c r="P455" s="10">
        <f t="shared" si="53"/>
        <v>-0.12014124834236328</v>
      </c>
      <c r="Q455" s="31">
        <f t="shared" si="57"/>
        <v>2</v>
      </c>
      <c r="R455" s="9">
        <v>1</v>
      </c>
      <c r="S455" s="4">
        <v>15</v>
      </c>
      <c r="T455" s="3" t="s">
        <v>73</v>
      </c>
      <c r="U455" s="4">
        <v>-15</v>
      </c>
      <c r="V455" s="4">
        <f t="shared" si="58"/>
        <v>-15</v>
      </c>
    </row>
    <row r="456" spans="1:22" x14ac:dyDescent="0.25">
      <c r="A456" s="2">
        <v>44747</v>
      </c>
      <c r="B456" s="3" t="s">
        <v>4</v>
      </c>
      <c r="C456" s="3" t="s">
        <v>180</v>
      </c>
      <c r="D456" s="4">
        <v>5.12</v>
      </c>
      <c r="E456" s="5">
        <v>1</v>
      </c>
      <c r="F456" s="6">
        <v>4.5</v>
      </c>
      <c r="G456" s="3">
        <v>120</v>
      </c>
      <c r="H456" s="3">
        <f t="shared" si="48"/>
        <v>1.2</v>
      </c>
      <c r="I456" s="3">
        <v>-154</v>
      </c>
      <c r="J456" s="3">
        <f t="shared" si="49"/>
        <v>-0.64935064935064934</v>
      </c>
      <c r="K456" s="7">
        <f t="shared" si="46"/>
        <v>0.45454545454545453</v>
      </c>
      <c r="L456" s="7">
        <f t="shared" si="45"/>
        <v>0.60629921259842523</v>
      </c>
      <c r="M456" s="7">
        <f t="shared" si="55"/>
        <v>0.58030429072454326</v>
      </c>
      <c r="N456" s="7">
        <f t="shared" si="56"/>
        <v>0.41969570927545669</v>
      </c>
      <c r="O456" s="10">
        <f t="shared" si="54"/>
        <v>0.12575883617908873</v>
      </c>
      <c r="P456" s="10">
        <f t="shared" si="53"/>
        <v>-0.18660350332296854</v>
      </c>
      <c r="Q456" s="31">
        <f t="shared" si="57"/>
        <v>2</v>
      </c>
      <c r="R456" s="9">
        <v>2</v>
      </c>
      <c r="S456" s="4">
        <v>20</v>
      </c>
      <c r="T456" s="3" t="s">
        <v>73</v>
      </c>
      <c r="U456" s="4">
        <v>-20</v>
      </c>
      <c r="V456" s="4">
        <f t="shared" si="58"/>
        <v>-20</v>
      </c>
    </row>
    <row r="457" spans="1:22" x14ac:dyDescent="0.25">
      <c r="A457" s="2">
        <v>44747</v>
      </c>
      <c r="B457" s="3" t="s">
        <v>47</v>
      </c>
      <c r="C457" s="3" t="s">
        <v>80</v>
      </c>
      <c r="D457" s="4">
        <v>5.29</v>
      </c>
      <c r="E457" s="5">
        <v>1</v>
      </c>
      <c r="F457" s="6">
        <v>5.5</v>
      </c>
      <c r="G457" s="3">
        <v>-136</v>
      </c>
      <c r="H457" s="3">
        <f t="shared" si="48"/>
        <v>-0.73529411764705876</v>
      </c>
      <c r="I457" s="3">
        <v>108</v>
      </c>
      <c r="J457" s="3">
        <f t="shared" si="49"/>
        <v>1.08</v>
      </c>
      <c r="K457" s="7">
        <f t="shared" si="46"/>
        <v>0.57627118644067798</v>
      </c>
      <c r="L457" s="7">
        <f t="shared" si="45"/>
        <v>0.48076923076923078</v>
      </c>
      <c r="M457" s="7">
        <f t="shared" si="55"/>
        <v>0.43478656873180221</v>
      </c>
      <c r="N457" s="7">
        <f t="shared" si="56"/>
        <v>0.56521343126819779</v>
      </c>
      <c r="O457" s="10">
        <f t="shared" si="54"/>
        <v>-0.14148461770887577</v>
      </c>
      <c r="P457" s="10">
        <f t="shared" si="53"/>
        <v>8.4444200498967004E-2</v>
      </c>
      <c r="Q457" s="31">
        <f t="shared" si="57"/>
        <v>1</v>
      </c>
      <c r="R457" s="9">
        <v>2</v>
      </c>
      <c r="S457" s="4">
        <v>15</v>
      </c>
      <c r="T457" s="3" t="s">
        <v>73</v>
      </c>
      <c r="U457" s="4">
        <v>-15</v>
      </c>
      <c r="V457" s="4">
        <f t="shared" si="58"/>
        <v>-15</v>
      </c>
    </row>
    <row r="458" spans="1:22" x14ac:dyDescent="0.25">
      <c r="A458" s="2">
        <v>44747</v>
      </c>
      <c r="B458" s="3" t="s">
        <v>30</v>
      </c>
      <c r="C458" s="3" t="s">
        <v>193</v>
      </c>
      <c r="D458" s="4">
        <v>3.43</v>
      </c>
      <c r="E458" s="5">
        <v>1</v>
      </c>
      <c r="F458" s="6">
        <v>3.5</v>
      </c>
      <c r="G458" s="3">
        <v>124</v>
      </c>
      <c r="H458" s="3">
        <f t="shared" si="48"/>
        <v>1.24</v>
      </c>
      <c r="I458" s="3">
        <v>-158</v>
      </c>
      <c r="J458" s="3">
        <f t="shared" si="49"/>
        <v>-0.63291139240506322</v>
      </c>
      <c r="K458" s="7">
        <f t="shared" si="46"/>
        <v>0.44642857142857145</v>
      </c>
      <c r="L458" s="7">
        <f t="shared" si="45"/>
        <v>0.61240310077519378</v>
      </c>
      <c r="M458" s="7">
        <f t="shared" si="55"/>
        <v>0.44818964597940691</v>
      </c>
      <c r="N458" s="7">
        <f t="shared" si="56"/>
        <v>0.55181035402059309</v>
      </c>
      <c r="O458" s="10">
        <f t="shared" si="54"/>
        <v>1.7610745508354619E-3</v>
      </c>
      <c r="P458" s="10">
        <f t="shared" si="53"/>
        <v>-6.059274675460069E-2</v>
      </c>
      <c r="Q458" s="31">
        <f t="shared" si="57"/>
        <v>0</v>
      </c>
      <c r="R458" s="9">
        <v>2</v>
      </c>
      <c r="S458" s="4">
        <v>0</v>
      </c>
      <c r="V458" s="4" t="str">
        <f t="shared" si="58"/>
        <v/>
      </c>
    </row>
    <row r="459" spans="1:22" x14ac:dyDescent="0.25">
      <c r="A459" s="2">
        <v>44747</v>
      </c>
      <c r="B459" s="3" t="s">
        <v>28</v>
      </c>
      <c r="C459" s="3" t="s">
        <v>182</v>
      </c>
      <c r="D459" s="4">
        <v>3.43</v>
      </c>
      <c r="E459" s="5">
        <v>1</v>
      </c>
      <c r="F459" s="6">
        <v>3.5</v>
      </c>
      <c r="G459" s="3">
        <v>-110</v>
      </c>
      <c r="H459" s="3">
        <f t="shared" si="48"/>
        <v>-0.90909090909090906</v>
      </c>
      <c r="I459" s="3">
        <v>-120</v>
      </c>
      <c r="J459" s="3">
        <f t="shared" si="49"/>
        <v>-0.83333333333333337</v>
      </c>
      <c r="K459" s="7">
        <f t="shared" si="46"/>
        <v>0.52380952380952384</v>
      </c>
      <c r="L459" s="7">
        <f t="shared" si="45"/>
        <v>0.54545454545454541</v>
      </c>
      <c r="M459" s="7">
        <f t="shared" si="55"/>
        <v>0.44818964597940691</v>
      </c>
      <c r="N459" s="7">
        <f t="shared" si="56"/>
        <v>0.55181035402059309</v>
      </c>
      <c r="O459" s="10">
        <f t="shared" si="54"/>
        <v>-7.5619877830116922E-2</v>
      </c>
      <c r="P459" s="10">
        <f t="shared" si="53"/>
        <v>6.3558085660476715E-3</v>
      </c>
      <c r="Q459" s="31">
        <f t="shared" si="57"/>
        <v>0</v>
      </c>
      <c r="R459" s="9">
        <v>1</v>
      </c>
      <c r="S459" s="4">
        <v>0</v>
      </c>
      <c r="V459" s="4" t="str">
        <f t="shared" si="58"/>
        <v/>
      </c>
    </row>
    <row r="460" spans="1:22" x14ac:dyDescent="0.25">
      <c r="A460" s="2">
        <v>44747</v>
      </c>
      <c r="B460" s="3" t="s">
        <v>32</v>
      </c>
      <c r="C460" s="3" t="s">
        <v>232</v>
      </c>
      <c r="D460" s="4">
        <v>5.61</v>
      </c>
      <c r="E460" s="5">
        <v>1</v>
      </c>
      <c r="F460" s="6">
        <v>5.5</v>
      </c>
      <c r="G460" s="3">
        <v>120</v>
      </c>
      <c r="H460" s="3">
        <f t="shared" si="48"/>
        <v>1.2</v>
      </c>
      <c r="I460" s="3">
        <v>-152</v>
      </c>
      <c r="J460" s="3">
        <f t="shared" si="49"/>
        <v>-0.65789473684210531</v>
      </c>
      <c r="K460" s="7">
        <f t="shared" si="46"/>
        <v>0.45454545454545453</v>
      </c>
      <c r="L460" s="7">
        <f t="shared" si="45"/>
        <v>0.60317460317460314</v>
      </c>
      <c r="M460" s="7">
        <f t="shared" si="55"/>
        <v>0.48983525749135248</v>
      </c>
      <c r="N460" s="7">
        <f t="shared" si="56"/>
        <v>0.51016474250864752</v>
      </c>
      <c r="O460" s="10">
        <f t="shared" si="54"/>
        <v>3.5289802945897952E-2</v>
      </c>
      <c r="P460" s="10">
        <f t="shared" si="53"/>
        <v>-9.3009860665955624E-2</v>
      </c>
      <c r="Q460" s="31">
        <f t="shared" si="57"/>
        <v>0</v>
      </c>
      <c r="R460" s="9">
        <v>2</v>
      </c>
      <c r="S460" s="4">
        <v>0</v>
      </c>
      <c r="V460" s="4" t="str">
        <f t="shared" si="58"/>
        <v/>
      </c>
    </row>
    <row r="461" spans="1:22" x14ac:dyDescent="0.25">
      <c r="A461" s="2">
        <v>44747</v>
      </c>
      <c r="B461" s="3" t="s">
        <v>57</v>
      </c>
      <c r="C461" s="3" t="s">
        <v>58</v>
      </c>
      <c r="D461" s="4">
        <v>4.25</v>
      </c>
      <c r="E461" s="5">
        <v>1</v>
      </c>
      <c r="F461" s="6">
        <v>3.5</v>
      </c>
      <c r="G461" s="3">
        <v>-165</v>
      </c>
      <c r="H461" s="3">
        <f t="shared" si="48"/>
        <v>-0.60606060606060608</v>
      </c>
      <c r="I461" s="3">
        <v>125</v>
      </c>
      <c r="J461" s="3">
        <f t="shared" si="49"/>
        <v>1.25</v>
      </c>
      <c r="K461" s="7">
        <f t="shared" si="46"/>
        <v>0.62264150943396224</v>
      </c>
      <c r="L461" s="7">
        <f t="shared" si="45"/>
        <v>0.44444444444444442</v>
      </c>
      <c r="M461" s="7">
        <f t="shared" si="55"/>
        <v>0.61378843762535085</v>
      </c>
      <c r="N461" s="7">
        <f t="shared" si="56"/>
        <v>0.3862115623746491</v>
      </c>
      <c r="O461" s="10">
        <f t="shared" si="54"/>
        <v>-8.8530718086113902E-3</v>
      </c>
      <c r="P461" s="10">
        <f t="shared" si="53"/>
        <v>-5.8232882069795322E-2</v>
      </c>
      <c r="Q461" s="31">
        <f t="shared" si="57"/>
        <v>0</v>
      </c>
      <c r="R461" s="9">
        <v>1</v>
      </c>
      <c r="S461" s="4">
        <v>0</v>
      </c>
      <c r="V461" s="4" t="str">
        <f t="shared" si="58"/>
        <v/>
      </c>
    </row>
    <row r="462" spans="1:22" x14ac:dyDescent="0.25">
      <c r="A462" s="2">
        <v>44747</v>
      </c>
      <c r="B462" s="3" t="s">
        <v>61</v>
      </c>
      <c r="C462" s="3" t="s">
        <v>62</v>
      </c>
      <c r="D462" s="4">
        <v>4.97</v>
      </c>
      <c r="E462" s="5">
        <v>1</v>
      </c>
      <c r="F462" s="6">
        <v>4.5</v>
      </c>
      <c r="G462" s="3">
        <v>-165</v>
      </c>
      <c r="H462" s="3">
        <f t="shared" si="48"/>
        <v>-0.60606060606060608</v>
      </c>
      <c r="I462" s="3">
        <v>125</v>
      </c>
      <c r="J462" s="3">
        <f t="shared" si="49"/>
        <v>1.25</v>
      </c>
      <c r="K462" s="7">
        <f t="shared" si="46"/>
        <v>0.62264150943396224</v>
      </c>
      <c r="L462" s="7">
        <f t="shared" si="45"/>
        <v>0.44444444444444442</v>
      </c>
      <c r="M462" s="7">
        <f t="shared" si="55"/>
        <v>0.55422699743274983</v>
      </c>
      <c r="N462" s="7">
        <f t="shared" si="56"/>
        <v>0.44577300256725017</v>
      </c>
      <c r="O462" s="10">
        <f t="shared" si="54"/>
        <v>-6.8414512001212402E-2</v>
      </c>
      <c r="P462" s="10">
        <f t="shared" si="53"/>
        <v>1.3285581228057453E-3</v>
      </c>
      <c r="Q462" s="31">
        <f t="shared" si="57"/>
        <v>0</v>
      </c>
      <c r="R462" s="9">
        <v>2</v>
      </c>
      <c r="S462" s="4">
        <v>0</v>
      </c>
      <c r="V462" s="4" t="str">
        <f t="shared" si="58"/>
        <v/>
      </c>
    </row>
    <row r="463" spans="1:22" x14ac:dyDescent="0.25">
      <c r="A463" s="2">
        <v>44747</v>
      </c>
      <c r="B463" s="3" t="s">
        <v>34</v>
      </c>
      <c r="C463" s="3" t="s">
        <v>156</v>
      </c>
      <c r="D463" s="4">
        <v>5.22</v>
      </c>
      <c r="E463" s="5">
        <v>1</v>
      </c>
      <c r="F463" s="6">
        <v>5.5</v>
      </c>
      <c r="G463" s="3">
        <v>124</v>
      </c>
      <c r="H463" s="3">
        <f t="shared" si="48"/>
        <v>1.24</v>
      </c>
      <c r="I463" s="3">
        <v>-158</v>
      </c>
      <c r="J463" s="3">
        <f t="shared" si="49"/>
        <v>-0.63291139240506322</v>
      </c>
      <c r="K463" s="7">
        <f t="shared" si="46"/>
        <v>0.44642857142857145</v>
      </c>
      <c r="L463" s="7">
        <f t="shared" si="45"/>
        <v>0.61240310077519378</v>
      </c>
      <c r="M463" s="7">
        <f t="shared" si="55"/>
        <v>0.42258130838295371</v>
      </c>
      <c r="N463" s="7">
        <f t="shared" si="56"/>
        <v>0.57741869161704629</v>
      </c>
      <c r="O463" s="10">
        <f t="shared" si="54"/>
        <v>-2.3847263045617739E-2</v>
      </c>
      <c r="P463" s="10">
        <f t="shared" si="53"/>
        <v>-3.4984409158147489E-2</v>
      </c>
      <c r="Q463" s="31">
        <f t="shared" si="57"/>
        <v>0</v>
      </c>
      <c r="R463" s="9">
        <v>2</v>
      </c>
      <c r="S463" s="4">
        <v>0</v>
      </c>
      <c r="V463" s="4" t="str">
        <f t="shared" si="58"/>
        <v/>
      </c>
    </row>
    <row r="464" spans="1:22" x14ac:dyDescent="0.25">
      <c r="A464" s="2">
        <v>44747</v>
      </c>
      <c r="B464" s="3" t="s">
        <v>53</v>
      </c>
      <c r="C464" s="3" t="s">
        <v>172</v>
      </c>
      <c r="D464" s="4">
        <v>4.87</v>
      </c>
      <c r="E464" s="5">
        <v>1</v>
      </c>
      <c r="F464" s="6">
        <v>4.5</v>
      </c>
      <c r="G464" s="3">
        <v>-106</v>
      </c>
      <c r="H464" s="3">
        <f t="shared" si="48"/>
        <v>-0.94339622641509424</v>
      </c>
      <c r="I464" s="3">
        <v>-118</v>
      </c>
      <c r="J464" s="3">
        <f t="shared" si="49"/>
        <v>-0.84745762711864414</v>
      </c>
      <c r="K464" s="7">
        <f t="shared" si="46"/>
        <v>0.5145631067961165</v>
      </c>
      <c r="L464" s="7">
        <f t="shared" si="45"/>
        <v>0.54128440366972475</v>
      </c>
      <c r="M464" s="7">
        <f t="shared" si="55"/>
        <v>0.53640744704793453</v>
      </c>
      <c r="N464" s="7">
        <f t="shared" si="56"/>
        <v>0.46359255295206547</v>
      </c>
      <c r="O464" s="10">
        <f t="shared" si="54"/>
        <v>2.1844340251818029E-2</v>
      </c>
      <c r="P464" s="10">
        <f t="shared" si="53"/>
        <v>-7.7691850717659272E-2</v>
      </c>
      <c r="Q464" s="31">
        <f t="shared" si="57"/>
        <v>0</v>
      </c>
      <c r="R464" s="9">
        <v>2</v>
      </c>
      <c r="S464" s="4">
        <v>0</v>
      </c>
      <c r="V464" s="4" t="str">
        <f t="shared" si="58"/>
        <v/>
      </c>
    </row>
    <row r="465" spans="1:22" x14ac:dyDescent="0.25">
      <c r="A465" s="2">
        <v>44748</v>
      </c>
      <c r="B465" s="3" t="s">
        <v>21</v>
      </c>
      <c r="C465" s="3" t="s">
        <v>22</v>
      </c>
      <c r="D465" s="4">
        <v>6.95</v>
      </c>
      <c r="E465" s="5">
        <v>1</v>
      </c>
      <c r="F465" s="6">
        <v>6.5</v>
      </c>
      <c r="G465" s="3">
        <v>-165</v>
      </c>
      <c r="H465" s="3">
        <f t="shared" si="48"/>
        <v>-0.60606060606060608</v>
      </c>
      <c r="I465" s="3">
        <v>120</v>
      </c>
      <c r="J465" s="3">
        <f t="shared" si="49"/>
        <v>1.2</v>
      </c>
      <c r="K465" s="7">
        <f t="shared" si="46"/>
        <v>0.62264150943396224</v>
      </c>
      <c r="L465" s="7">
        <f t="shared" si="45"/>
        <v>0.45454545454545453</v>
      </c>
      <c r="M465" s="7">
        <f t="shared" si="55"/>
        <v>0.54281251756830129</v>
      </c>
      <c r="N465" s="7">
        <f t="shared" si="56"/>
        <v>0.45718748243169871</v>
      </c>
      <c r="O465" s="10">
        <f t="shared" si="54"/>
        <v>-7.9828991865660948E-2</v>
      </c>
      <c r="P465" s="10">
        <f t="shared" si="53"/>
        <v>2.6420278862441804E-3</v>
      </c>
      <c r="Q465" s="31">
        <f t="shared" si="57"/>
        <v>0</v>
      </c>
      <c r="R465" s="9">
        <v>1</v>
      </c>
      <c r="S465" s="4">
        <v>0</v>
      </c>
      <c r="V465" s="4" t="str">
        <f t="shared" si="58"/>
        <v/>
      </c>
    </row>
    <row r="466" spans="1:22" x14ac:dyDescent="0.25">
      <c r="A466" s="2">
        <v>44748</v>
      </c>
      <c r="B466" s="3" t="s">
        <v>78</v>
      </c>
      <c r="C466" s="3" t="s">
        <v>212</v>
      </c>
      <c r="D466" s="4">
        <v>3.2</v>
      </c>
      <c r="E466" s="5">
        <v>1</v>
      </c>
      <c r="F466" s="6">
        <v>2.5</v>
      </c>
      <c r="G466" s="3">
        <v>-160</v>
      </c>
      <c r="H466" s="3">
        <f t="shared" si="48"/>
        <v>-0.625</v>
      </c>
      <c r="I466" s="3">
        <v>120</v>
      </c>
      <c r="J466" s="3">
        <f t="shared" si="49"/>
        <v>1.2</v>
      </c>
      <c r="K466" s="7">
        <f t="shared" si="46"/>
        <v>0.61538461538461542</v>
      </c>
      <c r="L466" s="7">
        <f t="shared" si="45"/>
        <v>0.45454545454545453</v>
      </c>
      <c r="M466" s="7">
        <f t="shared" si="55"/>
        <v>0.6200962589216269</v>
      </c>
      <c r="N466" s="7">
        <f t="shared" si="56"/>
        <v>0.3799037410783731</v>
      </c>
      <c r="O466" s="10">
        <f t="shared" si="54"/>
        <v>4.7116435370114784E-3</v>
      </c>
      <c r="P466" s="10">
        <f t="shared" si="53"/>
        <v>-7.4641713467081428E-2</v>
      </c>
      <c r="Q466" s="31">
        <f t="shared" si="57"/>
        <v>0</v>
      </c>
      <c r="R466" s="9">
        <v>1</v>
      </c>
      <c r="S466" s="4">
        <v>0</v>
      </c>
      <c r="V466" s="4" t="str">
        <f t="shared" si="58"/>
        <v/>
      </c>
    </row>
    <row r="467" spans="1:22" x14ac:dyDescent="0.25">
      <c r="A467" s="2">
        <v>44748</v>
      </c>
      <c r="B467" s="3" t="s">
        <v>43</v>
      </c>
      <c r="C467" s="3" t="s">
        <v>93</v>
      </c>
      <c r="D467" s="4">
        <v>8.43</v>
      </c>
      <c r="E467" s="5">
        <v>1</v>
      </c>
      <c r="F467" s="6">
        <v>8.5</v>
      </c>
      <c r="G467" s="3">
        <v>-120</v>
      </c>
      <c r="H467" s="3">
        <f t="shared" si="48"/>
        <v>-0.83333333333333337</v>
      </c>
      <c r="I467" s="3">
        <v>-110</v>
      </c>
      <c r="J467" s="3">
        <f t="shared" si="49"/>
        <v>-0.90909090909090906</v>
      </c>
      <c r="K467" s="7">
        <f t="shared" si="46"/>
        <v>0.54545454545454541</v>
      </c>
      <c r="L467" s="7">
        <f t="shared" si="45"/>
        <v>0.52380952380952384</v>
      </c>
      <c r="M467" s="7">
        <f t="shared" si="55"/>
        <v>0.4672504310355029</v>
      </c>
      <c r="N467" s="7">
        <f t="shared" si="56"/>
        <v>0.5327495689644971</v>
      </c>
      <c r="O467" s="10">
        <f t="shared" si="54"/>
        <v>-7.8204114419042514E-2</v>
      </c>
      <c r="P467" s="10">
        <f t="shared" si="53"/>
        <v>8.940045154973264E-3</v>
      </c>
      <c r="Q467" s="31">
        <f t="shared" si="57"/>
        <v>0</v>
      </c>
      <c r="R467" s="9">
        <v>1</v>
      </c>
      <c r="S467" s="4">
        <v>0</v>
      </c>
      <c r="V467" s="4" t="str">
        <f t="shared" si="58"/>
        <v/>
      </c>
    </row>
    <row r="468" spans="1:22" x14ac:dyDescent="0.25">
      <c r="A468" s="2">
        <v>44748</v>
      </c>
      <c r="B468" s="3" t="s">
        <v>28</v>
      </c>
      <c r="C468" s="3" t="s">
        <v>29</v>
      </c>
      <c r="D468" s="4">
        <v>5.14</v>
      </c>
      <c r="E468" s="5">
        <v>1</v>
      </c>
      <c r="F468" s="6">
        <v>4.5</v>
      </c>
      <c r="G468" s="3">
        <v>-130</v>
      </c>
      <c r="H468" s="3">
        <f t="shared" si="48"/>
        <v>-0.76923076923076916</v>
      </c>
      <c r="I468" s="3">
        <v>100</v>
      </c>
      <c r="J468" s="3">
        <f t="shared" si="49"/>
        <v>1</v>
      </c>
      <c r="K468" s="7">
        <f t="shared" si="46"/>
        <v>0.56521739130434778</v>
      </c>
      <c r="L468" s="7">
        <f t="shared" si="45"/>
        <v>0.5</v>
      </c>
      <c r="M468" s="7">
        <f t="shared" si="55"/>
        <v>0.5837190238948945</v>
      </c>
      <c r="N468" s="7">
        <f t="shared" si="56"/>
        <v>0.4162809761051055</v>
      </c>
      <c r="O468" s="10">
        <f t="shared" si="54"/>
        <v>1.8501632590546713E-2</v>
      </c>
      <c r="P468" s="10">
        <f t="shared" si="53"/>
        <v>-8.3719023894894495E-2</v>
      </c>
      <c r="Q468" s="31">
        <f t="shared" si="57"/>
        <v>0</v>
      </c>
      <c r="R468" s="9">
        <v>1</v>
      </c>
      <c r="S468" s="4">
        <v>0</v>
      </c>
      <c r="V468" s="4" t="str">
        <f t="shared" si="58"/>
        <v/>
      </c>
    </row>
    <row r="469" spans="1:22" x14ac:dyDescent="0.25">
      <c r="A469" s="2">
        <v>44748</v>
      </c>
      <c r="B469" s="3" t="s">
        <v>32</v>
      </c>
      <c r="C469" s="3" t="s">
        <v>197</v>
      </c>
      <c r="D469" s="4">
        <v>5.55</v>
      </c>
      <c r="E469" s="5">
        <v>1</v>
      </c>
      <c r="F469" s="6">
        <v>5.5</v>
      </c>
      <c r="G469" s="3">
        <v>-122</v>
      </c>
      <c r="H469" s="3">
        <f t="shared" si="48"/>
        <v>-0.81967213114754101</v>
      </c>
      <c r="I469" s="3">
        <v>-106</v>
      </c>
      <c r="J469" s="3">
        <f t="shared" si="49"/>
        <v>-0.94339622641509424</v>
      </c>
      <c r="K469" s="7">
        <f t="shared" si="46"/>
        <v>0.5495495495495496</v>
      </c>
      <c r="L469" s="7">
        <f t="shared" si="45"/>
        <v>0.5145631067961165</v>
      </c>
      <c r="M469" s="7">
        <f t="shared" si="55"/>
        <v>0.47963131428661077</v>
      </c>
      <c r="N469" s="7">
        <f t="shared" si="56"/>
        <v>0.52036868571338923</v>
      </c>
      <c r="O469" s="10">
        <f t="shared" si="54"/>
        <v>-6.9918235262938833E-2</v>
      </c>
      <c r="P469" s="10">
        <f t="shared" si="53"/>
        <v>5.8055789172727357E-3</v>
      </c>
      <c r="Q469" s="31">
        <f t="shared" si="57"/>
        <v>0</v>
      </c>
      <c r="R469" s="9">
        <v>2</v>
      </c>
      <c r="S469" s="4">
        <v>0</v>
      </c>
      <c r="V469" s="4" t="str">
        <f t="shared" si="58"/>
        <v/>
      </c>
    </row>
    <row r="470" spans="1:22" x14ac:dyDescent="0.25">
      <c r="A470" s="2">
        <v>44748</v>
      </c>
      <c r="B470" s="3" t="s">
        <v>69</v>
      </c>
      <c r="C470" s="3" t="s">
        <v>95</v>
      </c>
      <c r="D470" s="4">
        <v>4.08</v>
      </c>
      <c r="E470" s="5">
        <v>1</v>
      </c>
      <c r="F470" s="6">
        <v>3.5</v>
      </c>
      <c r="G470" s="3">
        <v>-136</v>
      </c>
      <c r="H470" s="3">
        <f t="shared" si="48"/>
        <v>-0.73529411764705876</v>
      </c>
      <c r="I470" s="3">
        <v>108</v>
      </c>
      <c r="J470" s="3">
        <f t="shared" si="49"/>
        <v>1.08</v>
      </c>
      <c r="K470" s="7">
        <f t="shared" si="46"/>
        <v>0.57627118644067798</v>
      </c>
      <c r="L470" s="7">
        <f t="shared" si="45"/>
        <v>0.48076923076923078</v>
      </c>
      <c r="M470" s="7">
        <f t="shared" si="55"/>
        <v>0.58200091971964929</v>
      </c>
      <c r="N470" s="7">
        <f t="shared" si="56"/>
        <v>0.41799908028035071</v>
      </c>
      <c r="O470" s="10">
        <f t="shared" si="54"/>
        <v>5.7297332789713051E-3</v>
      </c>
      <c r="P470" s="10">
        <f t="shared" si="53"/>
        <v>-6.2770150488880072E-2</v>
      </c>
      <c r="Q470" s="31">
        <f t="shared" si="57"/>
        <v>0</v>
      </c>
      <c r="R470" s="9">
        <v>2</v>
      </c>
      <c r="S470" s="4">
        <v>0</v>
      </c>
      <c r="V470" s="4" t="str">
        <f t="shared" si="58"/>
        <v/>
      </c>
    </row>
    <row r="471" spans="1:22" x14ac:dyDescent="0.25">
      <c r="A471" s="2">
        <v>44748</v>
      </c>
      <c r="B471" s="3" t="s">
        <v>61</v>
      </c>
      <c r="C471" s="3" t="s">
        <v>92</v>
      </c>
      <c r="D471" s="4">
        <v>5.61</v>
      </c>
      <c r="E471" s="5">
        <v>1</v>
      </c>
      <c r="F471" s="6">
        <v>4.5</v>
      </c>
      <c r="G471" s="3">
        <v>-150</v>
      </c>
      <c r="H471" s="3">
        <f t="shared" si="48"/>
        <v>-0.66666666666666663</v>
      </c>
      <c r="I471" s="3">
        <v>115</v>
      </c>
      <c r="J471" s="3">
        <f t="shared" si="49"/>
        <v>1.1499999999999999</v>
      </c>
      <c r="K471" s="7">
        <f t="shared" si="46"/>
        <v>0.6</v>
      </c>
      <c r="L471" s="7">
        <f t="shared" si="45"/>
        <v>0.46511627906976744</v>
      </c>
      <c r="M471" s="7">
        <f t="shared" si="55"/>
        <v>0.65936309287209038</v>
      </c>
      <c r="N471" s="7">
        <f t="shared" si="56"/>
        <v>0.34063690712790962</v>
      </c>
      <c r="O471" s="10">
        <f t="shared" si="54"/>
        <v>5.9363092872090406E-2</v>
      </c>
      <c r="P471" s="10">
        <f t="shared" si="53"/>
        <v>-0.12447937194185782</v>
      </c>
      <c r="Q471" s="31">
        <f t="shared" si="57"/>
        <v>2</v>
      </c>
      <c r="R471" s="9">
        <v>1</v>
      </c>
      <c r="S471" s="4">
        <v>15</v>
      </c>
      <c r="T471" s="3" t="s">
        <v>74</v>
      </c>
      <c r="U471" s="4">
        <v>10</v>
      </c>
      <c r="V471" s="4">
        <f t="shared" si="58"/>
        <v>10</v>
      </c>
    </row>
    <row r="472" spans="1:22" x14ac:dyDescent="0.25">
      <c r="A472" s="2">
        <v>44748</v>
      </c>
      <c r="B472" s="3" t="s">
        <v>41</v>
      </c>
      <c r="C472" s="3" t="s">
        <v>94</v>
      </c>
      <c r="D472" s="4">
        <v>4.68</v>
      </c>
      <c r="E472" s="5">
        <v>1</v>
      </c>
      <c r="F472" s="6">
        <v>5.5</v>
      </c>
      <c r="G472" s="3">
        <v>118</v>
      </c>
      <c r="H472" s="3">
        <f t="shared" si="48"/>
        <v>1.18</v>
      </c>
      <c r="I472" s="3">
        <v>-150</v>
      </c>
      <c r="J472" s="3">
        <f t="shared" si="49"/>
        <v>-0.66666666666666663</v>
      </c>
      <c r="K472" s="7">
        <f t="shared" si="46"/>
        <v>0.45871559633027525</v>
      </c>
      <c r="L472" s="7">
        <f t="shared" si="45"/>
        <v>0.6</v>
      </c>
      <c r="M472" s="7">
        <f t="shared" si="55"/>
        <v>0.32808719139847375</v>
      </c>
      <c r="N472" s="7">
        <f t="shared" si="56"/>
        <v>0.67191280860152625</v>
      </c>
      <c r="O472" s="10">
        <f t="shared" si="54"/>
        <v>-0.1306284049318015</v>
      </c>
      <c r="P472" s="10">
        <f t="shared" si="53"/>
        <v>7.1912808601526268E-2</v>
      </c>
      <c r="Q472" s="31">
        <f t="shared" si="57"/>
        <v>1</v>
      </c>
      <c r="R472" s="9">
        <v>2</v>
      </c>
      <c r="S472" s="4">
        <v>15</v>
      </c>
      <c r="T472" s="3" t="s">
        <v>73</v>
      </c>
      <c r="U472" s="4">
        <v>-15</v>
      </c>
      <c r="V472" s="4">
        <f t="shared" si="58"/>
        <v>-15</v>
      </c>
    </row>
    <row r="473" spans="1:22" x14ac:dyDescent="0.25">
      <c r="A473" s="2">
        <v>44748</v>
      </c>
      <c r="B473" s="3" t="s">
        <v>55</v>
      </c>
      <c r="C473" s="3" t="s">
        <v>195</v>
      </c>
      <c r="D473" s="4">
        <v>3.13</v>
      </c>
      <c r="E473" s="5">
        <v>1</v>
      </c>
      <c r="F473" s="6">
        <v>3.5</v>
      </c>
      <c r="G473" s="3">
        <v>-110</v>
      </c>
      <c r="H473" s="3">
        <f t="shared" si="48"/>
        <v>-0.90909090909090906</v>
      </c>
      <c r="I473" s="3">
        <v>-125</v>
      </c>
      <c r="J473" s="3">
        <f t="shared" si="49"/>
        <v>-0.8</v>
      </c>
      <c r="K473" s="7">
        <f t="shared" si="46"/>
        <v>0.52380952380952384</v>
      </c>
      <c r="L473" s="7">
        <f t="shared" si="45"/>
        <v>0.55555555555555558</v>
      </c>
      <c r="M473" s="7">
        <f t="shared" si="55"/>
        <v>0.38186680020271102</v>
      </c>
      <c r="N473" s="7">
        <f t="shared" si="56"/>
        <v>0.61813319979728898</v>
      </c>
      <c r="O473" s="10">
        <f t="shared" si="54"/>
        <v>-0.14194272360681282</v>
      </c>
      <c r="P473" s="10">
        <f t="shared" si="53"/>
        <v>6.2577644241733399E-2</v>
      </c>
      <c r="Q473" s="31">
        <f t="shared" si="57"/>
        <v>1</v>
      </c>
      <c r="R473" s="9">
        <v>1</v>
      </c>
      <c r="S473" s="4">
        <v>12.5</v>
      </c>
      <c r="T473" s="3" t="s">
        <v>74</v>
      </c>
      <c r="U473" s="4">
        <v>10</v>
      </c>
      <c r="V473" s="4">
        <f t="shared" si="58"/>
        <v>10</v>
      </c>
    </row>
    <row r="474" spans="1:22" x14ac:dyDescent="0.25">
      <c r="A474" s="2">
        <v>44748</v>
      </c>
      <c r="B474" s="3" t="s">
        <v>71</v>
      </c>
      <c r="C474" s="3" t="s">
        <v>124</v>
      </c>
      <c r="D474" s="4">
        <v>6.26</v>
      </c>
      <c r="E474" s="5">
        <v>1</v>
      </c>
      <c r="F474" s="6">
        <v>7.5</v>
      </c>
      <c r="G474" s="3">
        <v>-102</v>
      </c>
      <c r="H474" s="3">
        <f t="shared" si="48"/>
        <v>-0.98039215686274506</v>
      </c>
      <c r="I474" s="3">
        <v>-126</v>
      </c>
      <c r="J474" s="3">
        <f t="shared" si="49"/>
        <v>-0.79365079365079361</v>
      </c>
      <c r="K474" s="7">
        <f t="shared" si="46"/>
        <v>0.50495049504950495</v>
      </c>
      <c r="L474" s="7">
        <f t="shared" si="45"/>
        <v>0.55752212389380529</v>
      </c>
      <c r="M474" s="7">
        <f t="shared" si="55"/>
        <v>0.29252401345715839</v>
      </c>
      <c r="N474" s="7">
        <f t="shared" si="56"/>
        <v>0.70747598654284161</v>
      </c>
      <c r="O474" s="10">
        <f t="shared" si="54"/>
        <v>-0.21242648159234656</v>
      </c>
      <c r="P474" s="10">
        <f t="shared" si="53"/>
        <v>0.14995386264903632</v>
      </c>
      <c r="Q474" s="31">
        <f t="shared" si="57"/>
        <v>1</v>
      </c>
      <c r="R474" s="9">
        <v>2</v>
      </c>
      <c r="S474" s="4">
        <f>15*1.26</f>
        <v>18.899999999999999</v>
      </c>
      <c r="T474" s="3" t="s">
        <v>73</v>
      </c>
      <c r="U474" s="4">
        <v>-18.899999999999999</v>
      </c>
      <c r="V474" s="4">
        <f t="shared" si="58"/>
        <v>-18.899999999999999</v>
      </c>
    </row>
    <row r="475" spans="1:22" x14ac:dyDescent="0.25">
      <c r="A475" s="2">
        <v>44748</v>
      </c>
      <c r="B475" s="3" t="s">
        <v>49</v>
      </c>
      <c r="C475" s="3" t="s">
        <v>50</v>
      </c>
      <c r="D475" s="4">
        <v>5.28</v>
      </c>
      <c r="E475" s="5">
        <v>1</v>
      </c>
      <c r="F475" s="6">
        <v>5.5</v>
      </c>
      <c r="G475" s="3">
        <v>-118</v>
      </c>
      <c r="H475" s="3">
        <f t="shared" si="48"/>
        <v>-0.84745762711864414</v>
      </c>
      <c r="I475" s="3">
        <v>-106</v>
      </c>
      <c r="J475" s="3">
        <f t="shared" si="49"/>
        <v>-0.94339622641509424</v>
      </c>
      <c r="K475" s="7">
        <f t="shared" si="46"/>
        <v>0.54128440366972475</v>
      </c>
      <c r="L475" s="7">
        <f t="shared" si="45"/>
        <v>0.5145631067961165</v>
      </c>
      <c r="M475" s="7">
        <f t="shared" si="55"/>
        <v>0.43304557560477952</v>
      </c>
      <c r="N475" s="7">
        <f t="shared" si="56"/>
        <v>0.56695442439522048</v>
      </c>
      <c r="O475" s="10">
        <f t="shared" si="54"/>
        <v>-0.10823882806494523</v>
      </c>
      <c r="P475" s="10">
        <f t="shared" si="53"/>
        <v>5.2391317599103981E-2</v>
      </c>
      <c r="Q475" s="31">
        <f t="shared" si="57"/>
        <v>1</v>
      </c>
      <c r="R475" s="9">
        <v>2</v>
      </c>
      <c r="S475" s="4">
        <v>10.6</v>
      </c>
      <c r="T475" s="3" t="s">
        <v>74</v>
      </c>
      <c r="U475" s="4">
        <v>10</v>
      </c>
      <c r="V475" s="4">
        <f t="shared" si="58"/>
        <v>9.9999999999999982</v>
      </c>
    </row>
    <row r="476" spans="1:22" x14ac:dyDescent="0.25">
      <c r="A476" s="2">
        <v>44748</v>
      </c>
      <c r="B476" s="3" t="s">
        <v>23</v>
      </c>
      <c r="C476" s="3" t="s">
        <v>117</v>
      </c>
      <c r="D476" s="4">
        <v>5.98</v>
      </c>
      <c r="E476" s="5">
        <v>1</v>
      </c>
      <c r="F476" s="6">
        <v>6.5</v>
      </c>
      <c r="G476" s="3">
        <v>-104</v>
      </c>
      <c r="H476" s="3">
        <f t="shared" si="48"/>
        <v>-0.96153846153846145</v>
      </c>
      <c r="I476" s="3">
        <v>-122</v>
      </c>
      <c r="J476" s="3">
        <f t="shared" si="49"/>
        <v>-0.81967213114754101</v>
      </c>
      <c r="K476" s="7">
        <f t="shared" si="46"/>
        <v>0.50980392156862742</v>
      </c>
      <c r="L476" s="7">
        <f t="shared" si="45"/>
        <v>0.5495495495495496</v>
      </c>
      <c r="M476" s="7">
        <f t="shared" si="55"/>
        <v>0.39048479051973151</v>
      </c>
      <c r="N476" s="7">
        <f t="shared" si="56"/>
        <v>0.60951520948026849</v>
      </c>
      <c r="O476" s="10">
        <f t="shared" si="54"/>
        <v>-0.11931913104889591</v>
      </c>
      <c r="P476" s="10">
        <f t="shared" si="53"/>
        <v>5.9965659930718895E-2</v>
      </c>
      <c r="Q476" s="31">
        <f t="shared" si="57"/>
        <v>1</v>
      </c>
      <c r="R476" s="9">
        <v>2</v>
      </c>
      <c r="S476" s="4">
        <v>12.2</v>
      </c>
      <c r="T476" s="3" t="s">
        <v>74</v>
      </c>
      <c r="U476" s="4">
        <v>10</v>
      </c>
      <c r="V476" s="4">
        <f t="shared" si="58"/>
        <v>10</v>
      </c>
    </row>
    <row r="477" spans="1:22" x14ac:dyDescent="0.25">
      <c r="A477" s="2">
        <v>44748</v>
      </c>
      <c r="B477" s="3" t="s">
        <v>14</v>
      </c>
      <c r="C477" s="3" t="s">
        <v>179</v>
      </c>
      <c r="D477" s="4">
        <v>3.71</v>
      </c>
      <c r="E477" s="5">
        <v>1</v>
      </c>
      <c r="F477" s="6">
        <v>3.5</v>
      </c>
      <c r="G477" s="3">
        <v>-130</v>
      </c>
      <c r="H477" s="3">
        <f t="shared" si="48"/>
        <v>-0.76923076923076916</v>
      </c>
      <c r="I477" s="3">
        <v>100</v>
      </c>
      <c r="J477" s="3">
        <f t="shared" si="49"/>
        <v>1</v>
      </c>
      <c r="K477" s="7">
        <f t="shared" si="46"/>
        <v>0.56521739130434778</v>
      </c>
      <c r="L477" s="7">
        <f t="shared" si="45"/>
        <v>0.5</v>
      </c>
      <c r="M477" s="7">
        <f t="shared" si="55"/>
        <v>0.50793197642299781</v>
      </c>
      <c r="N477" s="7">
        <f t="shared" si="56"/>
        <v>0.49206802357700219</v>
      </c>
      <c r="O477" s="10">
        <f t="shared" si="54"/>
        <v>-5.7285414881349972E-2</v>
      </c>
      <c r="P477" s="10">
        <f t="shared" si="53"/>
        <v>-7.9319764229978107E-3</v>
      </c>
      <c r="Q477" s="31">
        <f t="shared" si="57"/>
        <v>0</v>
      </c>
      <c r="R477" s="9">
        <v>1</v>
      </c>
      <c r="S477" s="4">
        <v>0</v>
      </c>
      <c r="V477" s="4" t="str">
        <f t="shared" si="58"/>
        <v/>
      </c>
    </row>
    <row r="478" spans="1:22" x14ac:dyDescent="0.25">
      <c r="A478" s="2">
        <v>44748</v>
      </c>
      <c r="B478" s="3" t="s">
        <v>39</v>
      </c>
      <c r="C478" s="3" t="s">
        <v>166</v>
      </c>
      <c r="D478" s="4">
        <v>6.65</v>
      </c>
      <c r="E478" s="5">
        <v>1</v>
      </c>
      <c r="F478" s="6">
        <v>6.5</v>
      </c>
      <c r="G478" s="3">
        <v>-125</v>
      </c>
      <c r="H478" s="3">
        <f t="shared" si="48"/>
        <v>-0.8</v>
      </c>
      <c r="I478" s="3">
        <v>-105</v>
      </c>
      <c r="J478" s="3">
        <f t="shared" si="49"/>
        <v>-0.95238095238095233</v>
      </c>
      <c r="K478" s="7">
        <f t="shared" si="46"/>
        <v>0.55555555555555558</v>
      </c>
      <c r="L478" s="7">
        <f t="shared" si="45"/>
        <v>0.51219512195121952</v>
      </c>
      <c r="M478" s="7">
        <f t="shared" si="55"/>
        <v>0.49695073371864584</v>
      </c>
      <c r="N478" s="7">
        <f t="shared" si="56"/>
        <v>0.50304926628135416</v>
      </c>
      <c r="O478" s="10">
        <f t="shared" si="54"/>
        <v>-5.8604821836909737E-2</v>
      </c>
      <c r="P478" s="10">
        <f t="shared" si="53"/>
        <v>-9.1458556698653659E-3</v>
      </c>
      <c r="Q478" s="31">
        <f t="shared" si="57"/>
        <v>0</v>
      </c>
      <c r="R478" s="9">
        <v>1</v>
      </c>
      <c r="S478" s="4">
        <v>0</v>
      </c>
      <c r="V478" s="4" t="str">
        <f t="shared" si="58"/>
        <v/>
      </c>
    </row>
    <row r="479" spans="1:22" x14ac:dyDescent="0.25">
      <c r="A479" s="2">
        <v>44748</v>
      </c>
      <c r="B479" s="3" t="s">
        <v>87</v>
      </c>
      <c r="C479" s="3" t="s">
        <v>167</v>
      </c>
      <c r="D479" s="4">
        <v>5.35</v>
      </c>
      <c r="E479" s="5">
        <v>1</v>
      </c>
      <c r="F479" s="6">
        <v>5.5</v>
      </c>
      <c r="G479" s="3">
        <v>-102</v>
      </c>
      <c r="H479" s="3">
        <f t="shared" si="48"/>
        <v>-0.98039215686274506</v>
      </c>
      <c r="I479" s="3">
        <v>-126</v>
      </c>
      <c r="J479" s="3">
        <f t="shared" si="49"/>
        <v>-0.79365079365079361</v>
      </c>
      <c r="K479" s="7">
        <f t="shared" si="46"/>
        <v>0.50495049504950495</v>
      </c>
      <c r="L479" s="7">
        <f t="shared" si="45"/>
        <v>0.55752212389380529</v>
      </c>
      <c r="M479" s="7">
        <f t="shared" si="55"/>
        <v>0.44521142915889933</v>
      </c>
      <c r="N479" s="7">
        <f t="shared" si="56"/>
        <v>0.55478857084110067</v>
      </c>
      <c r="O479" s="10">
        <f t="shared" si="54"/>
        <v>-5.9739065890605625E-2</v>
      </c>
      <c r="P479" s="10">
        <f t="shared" si="53"/>
        <v>-2.7335530527046181E-3</v>
      </c>
      <c r="Q479" s="31">
        <f t="shared" si="57"/>
        <v>0</v>
      </c>
      <c r="R479" s="9">
        <v>2</v>
      </c>
      <c r="S479" s="4">
        <v>0</v>
      </c>
      <c r="V479" s="4" t="str">
        <f t="shared" si="58"/>
        <v/>
      </c>
    </row>
    <row r="480" spans="1:22" x14ac:dyDescent="0.25">
      <c r="A480" s="2">
        <v>44748</v>
      </c>
      <c r="B480" s="3" t="s">
        <v>63</v>
      </c>
      <c r="C480" s="3" t="s">
        <v>209</v>
      </c>
      <c r="D480" s="4">
        <v>3.91</v>
      </c>
      <c r="E480" s="5">
        <v>1</v>
      </c>
      <c r="F480" s="6">
        <v>3.5</v>
      </c>
      <c r="G480" s="3">
        <v>-125</v>
      </c>
      <c r="H480" s="3">
        <f t="shared" si="48"/>
        <v>-0.8</v>
      </c>
      <c r="I480" s="3">
        <v>-105</v>
      </c>
      <c r="J480" s="3">
        <f t="shared" si="49"/>
        <v>-0.95238095238095233</v>
      </c>
      <c r="K480" s="7">
        <f t="shared" si="46"/>
        <v>0.55555555555555558</v>
      </c>
      <c r="L480" s="7">
        <f t="shared" si="45"/>
        <v>0.51219512195121952</v>
      </c>
      <c r="M480" s="7">
        <f t="shared" si="55"/>
        <v>0.54875214255669547</v>
      </c>
      <c r="N480" s="7">
        <f t="shared" si="56"/>
        <v>0.45124785744330453</v>
      </c>
      <c r="O480" s="10">
        <f t="shared" si="54"/>
        <v>-6.8034129988601144E-3</v>
      </c>
      <c r="P480" s="10">
        <f t="shared" si="53"/>
        <v>-6.0947264507914989E-2</v>
      </c>
      <c r="Q480" s="31">
        <f t="shared" si="57"/>
        <v>0</v>
      </c>
      <c r="R480" s="9">
        <v>1</v>
      </c>
      <c r="S480" s="4">
        <v>0</v>
      </c>
      <c r="V480" s="4" t="str">
        <f t="shared" si="58"/>
        <v/>
      </c>
    </row>
    <row r="481" spans="1:22" x14ac:dyDescent="0.25">
      <c r="A481" s="2">
        <v>44748</v>
      </c>
      <c r="B481" s="3" t="s">
        <v>51</v>
      </c>
      <c r="C481" s="3" t="s">
        <v>213</v>
      </c>
      <c r="D481" s="4">
        <v>2.97</v>
      </c>
      <c r="E481" s="5">
        <v>1</v>
      </c>
      <c r="F481" s="6">
        <v>2.5</v>
      </c>
      <c r="G481" s="3">
        <v>-185</v>
      </c>
      <c r="H481" s="3">
        <f t="shared" si="48"/>
        <v>-0.54054054054054046</v>
      </c>
      <c r="I481" s="3">
        <v>140</v>
      </c>
      <c r="J481" s="3">
        <f t="shared" si="49"/>
        <v>1.4</v>
      </c>
      <c r="K481" s="7">
        <f t="shared" si="46"/>
        <v>0.64912280701754388</v>
      </c>
      <c r="L481" s="7">
        <f t="shared" si="45"/>
        <v>0.41666666666666669</v>
      </c>
      <c r="M481" s="7">
        <f t="shared" si="55"/>
        <v>0.57005517292886831</v>
      </c>
      <c r="N481" s="7">
        <f t="shared" si="56"/>
        <v>0.42994482707113169</v>
      </c>
      <c r="O481" s="10">
        <f t="shared" si="54"/>
        <v>-7.9067634088675565E-2</v>
      </c>
      <c r="P481" s="10">
        <f t="shared" si="53"/>
        <v>1.3278160404465E-2</v>
      </c>
      <c r="Q481" s="31">
        <f t="shared" si="57"/>
        <v>0</v>
      </c>
      <c r="R481" s="9">
        <v>1</v>
      </c>
      <c r="S481" s="4">
        <v>0</v>
      </c>
      <c r="V481" s="4" t="str">
        <f t="shared" si="58"/>
        <v/>
      </c>
    </row>
    <row r="482" spans="1:22" x14ac:dyDescent="0.25">
      <c r="A482" s="2">
        <v>44748</v>
      </c>
      <c r="B482" s="3" t="s">
        <v>65</v>
      </c>
      <c r="C482" s="3" t="s">
        <v>66</v>
      </c>
      <c r="D482" s="4">
        <v>4.4400000000000004</v>
      </c>
      <c r="E482" s="5">
        <v>1</v>
      </c>
      <c r="F482" s="6">
        <v>3.5</v>
      </c>
      <c r="G482" s="3">
        <v>-168</v>
      </c>
      <c r="H482" s="3">
        <f t="shared" si="48"/>
        <v>-0.59523809523809523</v>
      </c>
      <c r="I482" s="3">
        <v>132</v>
      </c>
      <c r="J482" s="3">
        <f t="shared" si="49"/>
        <v>1.32</v>
      </c>
      <c r="K482" s="7">
        <f t="shared" si="46"/>
        <v>0.62686567164179108</v>
      </c>
      <c r="L482" s="7">
        <f t="shared" si="45"/>
        <v>0.43103448275862066</v>
      </c>
      <c r="M482" s="7">
        <f t="shared" si="55"/>
        <v>0.6474799815848632</v>
      </c>
      <c r="N482" s="7">
        <f t="shared" si="56"/>
        <v>0.3525200184151368</v>
      </c>
      <c r="O482" s="10">
        <f t="shared" si="54"/>
        <v>2.0614309943072118E-2</v>
      </c>
      <c r="P482" s="10">
        <f t="shared" si="53"/>
        <v>-7.8514464343483858E-2</v>
      </c>
      <c r="Q482" s="31">
        <f t="shared" si="57"/>
        <v>0</v>
      </c>
      <c r="R482" s="9">
        <v>2</v>
      </c>
      <c r="S482" s="4">
        <v>0</v>
      </c>
      <c r="V482" s="4" t="str">
        <f t="shared" si="58"/>
        <v/>
      </c>
    </row>
    <row r="483" spans="1:22" x14ac:dyDescent="0.25">
      <c r="A483" s="2">
        <v>44748</v>
      </c>
      <c r="B483" s="3" t="s">
        <v>4</v>
      </c>
      <c r="C483" s="3" t="s">
        <v>5</v>
      </c>
      <c r="D483" s="4">
        <v>5.03</v>
      </c>
      <c r="E483" s="5">
        <v>1</v>
      </c>
      <c r="F483" s="6">
        <v>5.5</v>
      </c>
      <c r="G483" s="3">
        <v>110</v>
      </c>
      <c r="H483" s="3">
        <f t="shared" si="48"/>
        <v>1.1000000000000001</v>
      </c>
      <c r="I483" s="3">
        <v>-140</v>
      </c>
      <c r="J483" s="3">
        <f t="shared" si="49"/>
        <v>-0.7142857142857143</v>
      </c>
      <c r="K483" s="7">
        <f t="shared" si="46"/>
        <v>0.47619047619047616</v>
      </c>
      <c r="L483" s="7">
        <f t="shared" si="45"/>
        <v>0.58333333333333337</v>
      </c>
      <c r="M483" s="7">
        <f t="shared" si="55"/>
        <v>0.38930320881563829</v>
      </c>
      <c r="N483" s="7">
        <f t="shared" si="56"/>
        <v>0.61069679118436171</v>
      </c>
      <c r="O483" s="10">
        <f t="shared" si="54"/>
        <v>-8.6887267374837873E-2</v>
      </c>
      <c r="P483" s="10">
        <f t="shared" si="53"/>
        <v>2.7363457851028339E-2</v>
      </c>
      <c r="Q483" s="31">
        <f t="shared" si="57"/>
        <v>0</v>
      </c>
      <c r="R483" s="9">
        <v>2</v>
      </c>
      <c r="S483" s="4">
        <v>0</v>
      </c>
      <c r="V483" s="4" t="str">
        <f t="shared" si="58"/>
        <v/>
      </c>
    </row>
    <row r="484" spans="1:22" x14ac:dyDescent="0.25">
      <c r="A484" s="2">
        <v>44748</v>
      </c>
      <c r="B484" s="3" t="s">
        <v>16</v>
      </c>
      <c r="C484" s="3" t="s">
        <v>38</v>
      </c>
      <c r="D484" s="4">
        <v>4.54</v>
      </c>
      <c r="E484" s="5">
        <v>1</v>
      </c>
      <c r="F484" s="6">
        <v>4.5</v>
      </c>
      <c r="G484" s="3">
        <v>-124</v>
      </c>
      <c r="H484" s="3">
        <f t="shared" si="48"/>
        <v>-0.80645161290322587</v>
      </c>
      <c r="I484" s="3">
        <v>-102</v>
      </c>
      <c r="J484" s="3">
        <f t="shared" si="49"/>
        <v>-0.98039215686274506</v>
      </c>
      <c r="K484" s="7">
        <f t="shared" si="46"/>
        <v>0.5535714285714286</v>
      </c>
      <c r="L484" s="7">
        <f t="shared" si="45"/>
        <v>0.50495049504950495</v>
      </c>
      <c r="M484" s="7">
        <f t="shared" si="55"/>
        <v>0.47547148481317469</v>
      </c>
      <c r="N484" s="7">
        <f t="shared" si="56"/>
        <v>0.52452851518682531</v>
      </c>
      <c r="O484" s="10">
        <f t="shared" si="54"/>
        <v>-7.8099943758253909E-2</v>
      </c>
      <c r="P484" s="10">
        <f t="shared" si="53"/>
        <v>1.9578020137320351E-2</v>
      </c>
      <c r="Q484" s="31">
        <f t="shared" si="57"/>
        <v>0</v>
      </c>
      <c r="R484" s="9">
        <v>2</v>
      </c>
      <c r="S484" s="4">
        <v>0</v>
      </c>
      <c r="V484" s="4" t="str">
        <f t="shared" si="58"/>
        <v/>
      </c>
    </row>
    <row r="485" spans="1:22" x14ac:dyDescent="0.25">
      <c r="A485" s="2">
        <v>44748</v>
      </c>
      <c r="B485" s="3" t="s">
        <v>30</v>
      </c>
      <c r="C485" s="3" t="s">
        <v>157</v>
      </c>
      <c r="D485" s="4">
        <v>3.45</v>
      </c>
      <c r="E485" s="5">
        <v>1</v>
      </c>
      <c r="F485" s="6">
        <v>3.5</v>
      </c>
      <c r="G485" s="3">
        <v>-140</v>
      </c>
      <c r="H485" s="3">
        <f t="shared" si="48"/>
        <v>-0.7142857142857143</v>
      </c>
      <c r="I485" s="3">
        <v>105</v>
      </c>
      <c r="J485" s="3">
        <f t="shared" si="49"/>
        <v>1.05</v>
      </c>
      <c r="K485" s="7">
        <f t="shared" si="46"/>
        <v>0.58333333333333337</v>
      </c>
      <c r="L485" s="7">
        <f t="shared" si="45"/>
        <v>0.48780487804878048</v>
      </c>
      <c r="M485" s="7">
        <f t="shared" si="55"/>
        <v>0.45254054835339752</v>
      </c>
      <c r="N485" s="7">
        <f t="shared" si="56"/>
        <v>0.54745945164660248</v>
      </c>
      <c r="O485" s="10">
        <f t="shared" si="54"/>
        <v>-0.13079278497993585</v>
      </c>
      <c r="P485" s="10">
        <f t="shared" si="53"/>
        <v>5.9654573597822003E-2</v>
      </c>
      <c r="Q485" s="31">
        <f t="shared" si="57"/>
        <v>1</v>
      </c>
      <c r="R485" s="9">
        <v>1</v>
      </c>
      <c r="S485" s="4">
        <v>10</v>
      </c>
      <c r="T485" s="3" t="s">
        <v>74</v>
      </c>
      <c r="U485" s="4">
        <v>10.5</v>
      </c>
      <c r="V485" s="4">
        <f t="shared" si="58"/>
        <v>10.5</v>
      </c>
    </row>
    <row r="486" spans="1:22" x14ac:dyDescent="0.25">
      <c r="A486" s="2">
        <v>44748</v>
      </c>
      <c r="B486" s="3" t="s">
        <v>47</v>
      </c>
      <c r="C486" s="3" t="s">
        <v>196</v>
      </c>
      <c r="D486" s="4">
        <v>6.88</v>
      </c>
      <c r="E486" s="5">
        <v>1</v>
      </c>
      <c r="F486" s="6">
        <v>7.5</v>
      </c>
      <c r="G486" s="3">
        <v>120</v>
      </c>
      <c r="H486" s="3">
        <f t="shared" si="48"/>
        <v>1.2</v>
      </c>
      <c r="I486" s="3">
        <v>-154</v>
      </c>
      <c r="J486" s="3">
        <f t="shared" si="49"/>
        <v>-0.64935064935064934</v>
      </c>
      <c r="K486" s="7">
        <f t="shared" si="46"/>
        <v>0.45454545454545453</v>
      </c>
      <c r="L486" s="7">
        <f t="shared" si="45"/>
        <v>0.60629921259842523</v>
      </c>
      <c r="M486" s="7">
        <f t="shared" si="55"/>
        <v>0.38341201248133361</v>
      </c>
      <c r="N486" s="7">
        <f t="shared" si="56"/>
        <v>0.61658798751866639</v>
      </c>
      <c r="O486" s="10">
        <f t="shared" si="54"/>
        <v>-7.1133442064120922E-2</v>
      </c>
      <c r="P486" s="10">
        <f t="shared" si="53"/>
        <v>1.0288774920241162E-2</v>
      </c>
      <c r="Q486" s="31">
        <f t="shared" si="57"/>
        <v>0</v>
      </c>
      <c r="R486" s="9">
        <v>2</v>
      </c>
      <c r="S486" s="4">
        <v>0</v>
      </c>
      <c r="V486" s="4" t="str">
        <f t="shared" si="58"/>
        <v/>
      </c>
    </row>
    <row r="487" spans="1:22" x14ac:dyDescent="0.25">
      <c r="A487" s="2">
        <v>44748</v>
      </c>
      <c r="B487" s="3" t="s">
        <v>34</v>
      </c>
      <c r="C487" s="3" t="s">
        <v>177</v>
      </c>
      <c r="D487" s="4">
        <v>4.3</v>
      </c>
      <c r="E487" s="5">
        <v>1</v>
      </c>
      <c r="F487" s="6">
        <v>4.5</v>
      </c>
      <c r="G487" s="3">
        <v>-110</v>
      </c>
      <c r="H487" s="3">
        <f t="shared" si="48"/>
        <v>-0.90909090909090906</v>
      </c>
      <c r="I487" s="3">
        <v>-120</v>
      </c>
      <c r="J487" s="3">
        <f t="shared" si="49"/>
        <v>-0.83333333333333337</v>
      </c>
      <c r="K487" s="7">
        <f t="shared" si="46"/>
        <v>0.52380952380952384</v>
      </c>
      <c r="L487" s="7">
        <f t="shared" si="45"/>
        <v>0.54545454545454541</v>
      </c>
      <c r="M487" s="7">
        <f t="shared" si="55"/>
        <v>0.42956189260589595</v>
      </c>
      <c r="N487" s="7">
        <f t="shared" si="56"/>
        <v>0.57043810739410405</v>
      </c>
      <c r="O487" s="10">
        <f t="shared" si="54"/>
        <v>-9.4247631203627891E-2</v>
      </c>
      <c r="P487" s="10">
        <f t="shared" si="53"/>
        <v>2.4983561939558641E-2</v>
      </c>
      <c r="Q487" s="31">
        <f t="shared" si="57"/>
        <v>0</v>
      </c>
      <c r="R487" s="9">
        <v>1</v>
      </c>
      <c r="S487" s="4">
        <v>0</v>
      </c>
      <c r="V487" s="4" t="str">
        <f t="shared" si="58"/>
        <v/>
      </c>
    </row>
    <row r="488" spans="1:22" x14ac:dyDescent="0.25">
      <c r="A488" s="2">
        <v>44748</v>
      </c>
      <c r="B488" s="3" t="s">
        <v>59</v>
      </c>
      <c r="C488" s="3" t="s">
        <v>238</v>
      </c>
      <c r="D488" s="4">
        <v>4.32</v>
      </c>
      <c r="E488" s="5">
        <v>1</v>
      </c>
      <c r="F488" s="6">
        <v>4.5</v>
      </c>
      <c r="G488" s="3">
        <v>-138</v>
      </c>
      <c r="H488" s="3">
        <f t="shared" si="48"/>
        <v>-0.7246376811594204</v>
      </c>
      <c r="I488" s="3">
        <v>108</v>
      </c>
      <c r="J488" s="3">
        <f t="shared" si="49"/>
        <v>1.08</v>
      </c>
      <c r="K488" s="7">
        <f t="shared" si="46"/>
        <v>0.57983193277310929</v>
      </c>
      <c r="L488" s="7">
        <f t="shared" si="45"/>
        <v>0.48076923076923078</v>
      </c>
      <c r="M488" s="7">
        <f t="shared" si="55"/>
        <v>0.43342482490108813</v>
      </c>
      <c r="N488" s="7">
        <f t="shared" si="56"/>
        <v>0.56657517509891187</v>
      </c>
      <c r="O488" s="10">
        <f t="shared" si="54"/>
        <v>-0.14640710787202116</v>
      </c>
      <c r="P488" s="10">
        <f t="shared" si="53"/>
        <v>8.5805944329681083E-2</v>
      </c>
      <c r="Q488" s="31">
        <f t="shared" si="57"/>
        <v>1</v>
      </c>
      <c r="R488" s="9">
        <v>2</v>
      </c>
      <c r="S488" s="4">
        <v>10</v>
      </c>
      <c r="T488" s="3" t="s">
        <v>73</v>
      </c>
      <c r="U488" s="4">
        <v>-10</v>
      </c>
      <c r="V488" s="4">
        <f t="shared" si="58"/>
        <v>-10</v>
      </c>
    </row>
    <row r="489" spans="1:22" x14ac:dyDescent="0.25">
      <c r="A489" s="2">
        <v>44748</v>
      </c>
      <c r="B489" s="3" t="s">
        <v>45</v>
      </c>
      <c r="C489" s="3" t="s">
        <v>214</v>
      </c>
      <c r="D489" s="4">
        <v>4.84</v>
      </c>
      <c r="E489" s="5">
        <v>1</v>
      </c>
      <c r="F489" s="6">
        <v>4.5</v>
      </c>
      <c r="G489" s="3">
        <v>115</v>
      </c>
      <c r="H489" s="3">
        <f t="shared" si="48"/>
        <v>1.1499999999999999</v>
      </c>
      <c r="I489" s="3">
        <v>-150</v>
      </c>
      <c r="J489" s="3">
        <f t="shared" si="49"/>
        <v>-0.66666666666666663</v>
      </c>
      <c r="K489" s="7">
        <f t="shared" si="46"/>
        <v>0.46511627906976744</v>
      </c>
      <c r="L489" s="7">
        <f t="shared" si="45"/>
        <v>0.6</v>
      </c>
      <c r="M489" s="7">
        <f t="shared" si="55"/>
        <v>0.53099784918712889</v>
      </c>
      <c r="N489" s="7">
        <f t="shared" si="56"/>
        <v>0.46900215081287111</v>
      </c>
      <c r="O489" s="10">
        <f t="shared" si="54"/>
        <v>6.5881570117361454E-2</v>
      </c>
      <c r="P489" s="10">
        <f t="shared" si="53"/>
        <v>-0.13099784918712887</v>
      </c>
      <c r="Q489" s="31">
        <f t="shared" si="57"/>
        <v>2</v>
      </c>
      <c r="R489" s="9">
        <v>1</v>
      </c>
      <c r="S489" s="4">
        <v>10</v>
      </c>
      <c r="T489" s="3" t="s">
        <v>74</v>
      </c>
      <c r="U489" s="4">
        <v>11.5</v>
      </c>
      <c r="V489" s="4">
        <f t="shared" si="58"/>
        <v>11.5</v>
      </c>
    </row>
    <row r="490" spans="1:22" x14ac:dyDescent="0.25">
      <c r="A490" s="2">
        <v>44749</v>
      </c>
      <c r="B490" s="3" t="s">
        <v>47</v>
      </c>
      <c r="C490" s="3" t="s">
        <v>162</v>
      </c>
      <c r="D490" s="4">
        <v>6.58</v>
      </c>
      <c r="E490" s="5">
        <v>1</v>
      </c>
      <c r="F490" s="6">
        <v>6.5</v>
      </c>
      <c r="G490" s="3">
        <v>-110</v>
      </c>
      <c r="H490" s="3">
        <f t="shared" si="48"/>
        <v>-0.90909090909090906</v>
      </c>
      <c r="I490" s="3">
        <v>-120</v>
      </c>
      <c r="J490" s="3">
        <f t="shared" si="49"/>
        <v>-0.83333333333333337</v>
      </c>
      <c r="K490" s="7">
        <f t="shared" si="46"/>
        <v>0.52380952380952384</v>
      </c>
      <c r="L490" s="7">
        <f t="shared" si="45"/>
        <v>0.54545454545454541</v>
      </c>
      <c r="M490" s="7">
        <f t="shared" si="55"/>
        <v>0.48603443917456035</v>
      </c>
      <c r="N490" s="7">
        <f t="shared" si="56"/>
        <v>0.51396556082543965</v>
      </c>
      <c r="O490" s="10">
        <f t="shared" si="54"/>
        <v>-3.7775084634963485E-2</v>
      </c>
      <c r="P490" s="10">
        <f t="shared" si="53"/>
        <v>-3.1488984629105765E-2</v>
      </c>
      <c r="Q490" s="31">
        <f t="shared" si="57"/>
        <v>0</v>
      </c>
      <c r="R490" s="9">
        <v>1</v>
      </c>
      <c r="S490" s="4">
        <v>0</v>
      </c>
      <c r="V490" s="4" t="str">
        <f t="shared" si="58"/>
        <v/>
      </c>
    </row>
    <row r="491" spans="1:22" x14ac:dyDescent="0.25">
      <c r="A491" s="2">
        <v>44749</v>
      </c>
      <c r="B491" s="3" t="s">
        <v>30</v>
      </c>
      <c r="C491" s="3" t="s">
        <v>31</v>
      </c>
      <c r="D491" s="4">
        <v>3.76</v>
      </c>
      <c r="E491" s="5">
        <v>1</v>
      </c>
      <c r="F491" s="6">
        <v>3.5</v>
      </c>
      <c r="G491" s="3">
        <v>-122</v>
      </c>
      <c r="H491" s="3">
        <f t="shared" si="48"/>
        <v>-0.81967213114754101</v>
      </c>
      <c r="I491" s="3">
        <v>-104</v>
      </c>
      <c r="J491" s="3">
        <f t="shared" si="49"/>
        <v>-0.96153846153846145</v>
      </c>
      <c r="K491" s="7">
        <f t="shared" si="46"/>
        <v>0.5495495495495496</v>
      </c>
      <c r="L491" s="7">
        <f t="shared" si="45"/>
        <v>0.50980392156862742</v>
      </c>
      <c r="M491" s="7">
        <f t="shared" si="55"/>
        <v>0.51829753488762142</v>
      </c>
      <c r="N491" s="7">
        <f t="shared" si="56"/>
        <v>0.48170246511237858</v>
      </c>
      <c r="O491" s="10">
        <f t="shared" si="54"/>
        <v>-3.1252014661928174E-2</v>
      </c>
      <c r="P491" s="10">
        <f t="shared" si="53"/>
        <v>-2.8101456456248841E-2</v>
      </c>
      <c r="Q491" s="31">
        <f t="shared" si="57"/>
        <v>0</v>
      </c>
      <c r="R491" s="9">
        <v>2</v>
      </c>
      <c r="S491" s="4">
        <v>0</v>
      </c>
      <c r="V491" s="4" t="str">
        <f t="shared" si="58"/>
        <v/>
      </c>
    </row>
    <row r="492" spans="1:22" x14ac:dyDescent="0.25">
      <c r="A492" s="2">
        <v>44749</v>
      </c>
      <c r="B492" s="3" t="s">
        <v>14</v>
      </c>
      <c r="C492" s="3" t="s">
        <v>97</v>
      </c>
      <c r="D492" s="4">
        <v>5.15</v>
      </c>
      <c r="E492" s="5">
        <v>1</v>
      </c>
      <c r="F492" s="6">
        <v>4.5</v>
      </c>
      <c r="G492" s="3">
        <v>-110</v>
      </c>
      <c r="H492" s="3">
        <f t="shared" si="48"/>
        <v>-0.90909090909090906</v>
      </c>
      <c r="I492" s="3">
        <v>-120</v>
      </c>
      <c r="J492" s="3">
        <f t="shared" si="49"/>
        <v>-0.83333333333333337</v>
      </c>
      <c r="K492" s="7">
        <f t="shared" si="46"/>
        <v>0.52380952380952384</v>
      </c>
      <c r="L492" s="7">
        <f t="shared" si="45"/>
        <v>0.54545454545454541</v>
      </c>
      <c r="M492" s="7">
        <f t="shared" si="55"/>
        <v>0.58542073166340569</v>
      </c>
      <c r="N492" s="7">
        <f t="shared" si="56"/>
        <v>0.41457926833659425</v>
      </c>
      <c r="O492" s="10">
        <f t="shared" si="54"/>
        <v>6.1611207853881855E-2</v>
      </c>
      <c r="P492" s="10">
        <f t="shared" si="53"/>
        <v>-0.13087527711795116</v>
      </c>
      <c r="Q492" s="31">
        <f t="shared" si="57"/>
        <v>2</v>
      </c>
      <c r="R492" s="9">
        <v>1</v>
      </c>
      <c r="S492" s="4">
        <v>11</v>
      </c>
      <c r="T492" s="3" t="s">
        <v>74</v>
      </c>
      <c r="U492" s="4">
        <v>10</v>
      </c>
      <c r="V492" s="4">
        <f t="shared" si="58"/>
        <v>10</v>
      </c>
    </row>
    <row r="493" spans="1:22" x14ac:dyDescent="0.25">
      <c r="A493" s="2">
        <v>44749</v>
      </c>
      <c r="B493" s="3" t="s">
        <v>55</v>
      </c>
      <c r="C493" s="3" t="s">
        <v>198</v>
      </c>
      <c r="D493" s="4">
        <v>5.25</v>
      </c>
      <c r="E493" s="5">
        <v>1</v>
      </c>
      <c r="F493" s="6">
        <v>5.5</v>
      </c>
      <c r="G493" s="3">
        <v>128</v>
      </c>
      <c r="H493" s="3">
        <f t="shared" si="48"/>
        <v>1.28</v>
      </c>
      <c r="I493" s="3">
        <v>-164</v>
      </c>
      <c r="J493" s="3">
        <f t="shared" si="49"/>
        <v>-0.6097560975609756</v>
      </c>
      <c r="K493" s="7">
        <f t="shared" si="46"/>
        <v>0.43859649122807015</v>
      </c>
      <c r="L493" s="7">
        <f t="shared" si="45"/>
        <v>0.62121212121212122</v>
      </c>
      <c r="M493" s="7">
        <f t="shared" si="55"/>
        <v>0.42781717877390935</v>
      </c>
      <c r="N493" s="7">
        <f t="shared" si="56"/>
        <v>0.57218282122609065</v>
      </c>
      <c r="O493" s="10">
        <f t="shared" si="54"/>
        <v>-1.0779312454160805E-2</v>
      </c>
      <c r="P493" s="10">
        <f t="shared" si="53"/>
        <v>-4.9029299986030561E-2</v>
      </c>
      <c r="Q493" s="31">
        <f t="shared" si="57"/>
        <v>0</v>
      </c>
      <c r="R493" s="9">
        <v>2</v>
      </c>
      <c r="S493" s="4">
        <v>0</v>
      </c>
      <c r="V493" s="4" t="str">
        <f t="shared" si="58"/>
        <v/>
      </c>
    </row>
    <row r="494" spans="1:22" x14ac:dyDescent="0.25">
      <c r="A494" s="2">
        <v>44749</v>
      </c>
      <c r="B494" s="3" t="s">
        <v>87</v>
      </c>
      <c r="C494" s="3" t="s">
        <v>127</v>
      </c>
      <c r="D494" s="4">
        <v>3.6</v>
      </c>
      <c r="E494" s="5">
        <v>1</v>
      </c>
      <c r="F494" s="6">
        <v>3.5</v>
      </c>
      <c r="G494" s="3">
        <v>-110</v>
      </c>
      <c r="H494" s="3">
        <f t="shared" si="48"/>
        <v>-0.90909090909090906</v>
      </c>
      <c r="I494" s="3">
        <v>-120</v>
      </c>
      <c r="J494" s="3">
        <f t="shared" si="49"/>
        <v>-0.83333333333333337</v>
      </c>
      <c r="K494" s="7">
        <f t="shared" si="46"/>
        <v>0.52380952380952384</v>
      </c>
      <c r="L494" s="7">
        <f t="shared" si="45"/>
        <v>0.54545454545454541</v>
      </c>
      <c r="M494" s="7">
        <f t="shared" si="55"/>
        <v>0.48478388953385187</v>
      </c>
      <c r="N494" s="7">
        <f t="shared" si="56"/>
        <v>0.51521611046614813</v>
      </c>
      <c r="O494" s="10">
        <f t="shared" si="54"/>
        <v>-3.9025634275671961E-2</v>
      </c>
      <c r="P494" s="10">
        <f t="shared" si="53"/>
        <v>-3.0238434988397289E-2</v>
      </c>
      <c r="Q494" s="31">
        <f t="shared" ref="Q494:Q557" si="59">IF(P494&gt;0.05,1,IF(O494&gt;0.05,2,0))</f>
        <v>0</v>
      </c>
      <c r="R494" s="9">
        <v>1</v>
      </c>
      <c r="S494" s="4">
        <v>0</v>
      </c>
      <c r="V494" s="4" t="str">
        <f t="shared" si="58"/>
        <v/>
      </c>
    </row>
    <row r="495" spans="1:22" x14ac:dyDescent="0.25">
      <c r="A495" s="2">
        <v>44749</v>
      </c>
      <c r="B495" s="3" t="s">
        <v>39</v>
      </c>
      <c r="C495" s="3" t="s">
        <v>216</v>
      </c>
      <c r="D495" s="4">
        <v>3.48</v>
      </c>
      <c r="E495" s="5">
        <v>1</v>
      </c>
      <c r="F495" s="6">
        <v>3.5</v>
      </c>
      <c r="G495" s="3">
        <v>116</v>
      </c>
      <c r="H495" s="3">
        <f t="shared" si="48"/>
        <v>1.1599999999999999</v>
      </c>
      <c r="I495" s="3">
        <v>-146</v>
      </c>
      <c r="J495" s="3">
        <f t="shared" si="49"/>
        <v>-0.68493150684931503</v>
      </c>
      <c r="K495" s="7">
        <f t="shared" si="46"/>
        <v>0.46296296296296297</v>
      </c>
      <c r="L495" s="7">
        <f t="shared" si="45"/>
        <v>0.5934959349593496</v>
      </c>
      <c r="M495" s="7">
        <f t="shared" si="55"/>
        <v>0.45904552235656437</v>
      </c>
      <c r="N495" s="7">
        <f t="shared" si="56"/>
        <v>0.54095447764343563</v>
      </c>
      <c r="O495" s="10">
        <f t="shared" si="54"/>
        <v>-3.9174406063985923E-3</v>
      </c>
      <c r="P495" s="10">
        <f t="shared" si="53"/>
        <v>-5.2541457315913975E-2</v>
      </c>
      <c r="Q495" s="31">
        <f t="shared" si="59"/>
        <v>0</v>
      </c>
      <c r="R495" s="9">
        <v>2</v>
      </c>
      <c r="S495" s="4">
        <v>0</v>
      </c>
      <c r="V495" s="4" t="str">
        <f t="shared" si="58"/>
        <v/>
      </c>
    </row>
    <row r="496" spans="1:22" x14ac:dyDescent="0.25">
      <c r="A496" s="2">
        <v>44749</v>
      </c>
      <c r="B496" s="3" t="s">
        <v>71</v>
      </c>
      <c r="C496" s="3" t="s">
        <v>217</v>
      </c>
      <c r="D496" s="4">
        <v>3.9</v>
      </c>
      <c r="E496" s="5">
        <v>1</v>
      </c>
      <c r="F496" s="6">
        <v>3.5</v>
      </c>
      <c r="G496" s="3">
        <v>105</v>
      </c>
      <c r="H496" s="3">
        <f t="shared" si="48"/>
        <v>1.05</v>
      </c>
      <c r="I496" s="3">
        <v>-140</v>
      </c>
      <c r="J496" s="3">
        <f t="shared" si="49"/>
        <v>-0.7142857142857143</v>
      </c>
      <c r="K496" s="7">
        <f t="shared" si="46"/>
        <v>0.48780487804878048</v>
      </c>
      <c r="L496" s="7">
        <f t="shared" si="45"/>
        <v>0.58333333333333337</v>
      </c>
      <c r="M496" s="7">
        <f t="shared" si="55"/>
        <v>0.54675323986127111</v>
      </c>
      <c r="N496" s="7">
        <f t="shared" si="56"/>
        <v>0.45324676013872889</v>
      </c>
      <c r="O496" s="10">
        <f t="shared" si="54"/>
        <v>5.8948361812490635E-2</v>
      </c>
      <c r="P496" s="10">
        <f t="shared" si="53"/>
        <v>-0.13008657319460448</v>
      </c>
      <c r="Q496" s="31">
        <f t="shared" si="59"/>
        <v>2</v>
      </c>
      <c r="R496" s="9">
        <v>1</v>
      </c>
      <c r="S496" s="4">
        <v>10</v>
      </c>
      <c r="T496" s="3" t="s">
        <v>73</v>
      </c>
      <c r="U496" s="4">
        <v>-10</v>
      </c>
      <c r="V496" s="4">
        <f t="shared" si="58"/>
        <v>-10</v>
      </c>
    </row>
    <row r="497" spans="1:22" x14ac:dyDescent="0.25">
      <c r="A497" s="2">
        <v>44749</v>
      </c>
      <c r="B497" s="3" t="s">
        <v>51</v>
      </c>
      <c r="C497" s="3" t="s">
        <v>52</v>
      </c>
      <c r="D497" s="4">
        <v>5.35</v>
      </c>
      <c r="E497" s="5">
        <v>1</v>
      </c>
      <c r="F497" s="6">
        <v>4.5</v>
      </c>
      <c r="G497" s="3">
        <v>-140</v>
      </c>
      <c r="H497" s="3">
        <f t="shared" si="48"/>
        <v>-0.7142857142857143</v>
      </c>
      <c r="I497" s="3">
        <v>110</v>
      </c>
      <c r="J497" s="3">
        <f t="shared" si="49"/>
        <v>1.1000000000000001</v>
      </c>
      <c r="K497" s="7">
        <f t="shared" si="46"/>
        <v>0.58333333333333337</v>
      </c>
      <c r="L497" s="7">
        <f t="shared" si="45"/>
        <v>0.47619047619047616</v>
      </c>
      <c r="M497" s="7">
        <f t="shared" si="55"/>
        <v>0.61863662191539648</v>
      </c>
      <c r="N497" s="7">
        <f t="shared" si="56"/>
        <v>0.38136337808460352</v>
      </c>
      <c r="O497" s="10">
        <f t="shared" si="54"/>
        <v>3.5303288582063108E-2</v>
      </c>
      <c r="P497" s="10">
        <f t="shared" si="53"/>
        <v>-9.4827098105872643E-2</v>
      </c>
      <c r="Q497" s="31">
        <f t="shared" si="59"/>
        <v>0</v>
      </c>
      <c r="R497" s="9">
        <v>2</v>
      </c>
      <c r="S497" s="4">
        <v>0</v>
      </c>
      <c r="V497" s="4" t="str">
        <f t="shared" si="58"/>
        <v/>
      </c>
    </row>
    <row r="498" spans="1:22" x14ac:dyDescent="0.25">
      <c r="A498" s="2">
        <v>44749</v>
      </c>
      <c r="B498" s="3" t="s">
        <v>49</v>
      </c>
      <c r="C498" s="3" t="s">
        <v>218</v>
      </c>
      <c r="D498" s="4">
        <v>3.13</v>
      </c>
      <c r="E498" s="5">
        <v>1</v>
      </c>
      <c r="F498" s="6">
        <v>3.5</v>
      </c>
      <c r="G498" s="3">
        <v>130</v>
      </c>
      <c r="H498" s="3">
        <f t="shared" si="48"/>
        <v>1.3</v>
      </c>
      <c r="I498" s="3">
        <v>-170</v>
      </c>
      <c r="J498" s="3">
        <f t="shared" si="49"/>
        <v>-0.58823529411764708</v>
      </c>
      <c r="K498" s="7">
        <f t="shared" si="46"/>
        <v>0.43478260869565216</v>
      </c>
      <c r="L498" s="7">
        <f t="shared" si="45"/>
        <v>0.62962962962962965</v>
      </c>
      <c r="M498" s="7">
        <f t="shared" si="55"/>
        <v>0.38186680020271102</v>
      </c>
      <c r="N498" s="7">
        <f t="shared" si="56"/>
        <v>0.61813319979728898</v>
      </c>
      <c r="O498" s="10">
        <f t="shared" si="54"/>
        <v>-5.2915808492941141E-2</v>
      </c>
      <c r="P498" s="10">
        <f t="shared" si="53"/>
        <v>-1.1496429832340671E-2</v>
      </c>
      <c r="Q498" s="31">
        <f t="shared" si="59"/>
        <v>0</v>
      </c>
      <c r="R498" s="9">
        <v>1</v>
      </c>
      <c r="S498" s="4">
        <v>0</v>
      </c>
      <c r="V498" s="4" t="str">
        <f t="shared" si="58"/>
        <v/>
      </c>
    </row>
    <row r="499" spans="1:22" x14ac:dyDescent="0.25">
      <c r="A499" s="2">
        <v>44749</v>
      </c>
      <c r="B499" s="3" t="s">
        <v>41</v>
      </c>
      <c r="C499" s="3" t="s">
        <v>219</v>
      </c>
      <c r="D499" s="4">
        <v>3.91</v>
      </c>
      <c r="E499" s="5">
        <v>1</v>
      </c>
      <c r="F499" s="6">
        <v>3.5</v>
      </c>
      <c r="G499" s="3">
        <v>-135</v>
      </c>
      <c r="H499" s="3">
        <f t="shared" si="48"/>
        <v>-0.7407407407407407</v>
      </c>
      <c r="I499" s="3">
        <v>100</v>
      </c>
      <c r="J499" s="3">
        <f t="shared" si="49"/>
        <v>1</v>
      </c>
      <c r="K499" s="7">
        <f t="shared" si="46"/>
        <v>0.57446808510638303</v>
      </c>
      <c r="L499" s="7">
        <f t="shared" si="45"/>
        <v>0.5</v>
      </c>
      <c r="M499" s="7">
        <f t="shared" si="55"/>
        <v>0.54875214255669547</v>
      </c>
      <c r="N499" s="7">
        <f t="shared" si="56"/>
        <v>0.45124785744330453</v>
      </c>
      <c r="O499" s="10">
        <f t="shared" si="54"/>
        <v>-2.5715942549687565E-2</v>
      </c>
      <c r="P499" s="10">
        <f t="shared" si="53"/>
        <v>-4.8752142556695466E-2</v>
      </c>
      <c r="Q499" s="31">
        <f t="shared" si="59"/>
        <v>0</v>
      </c>
      <c r="R499" s="9">
        <v>1</v>
      </c>
      <c r="S499" s="4">
        <v>0</v>
      </c>
      <c r="V499" s="4" t="str">
        <f t="shared" si="58"/>
        <v/>
      </c>
    </row>
    <row r="500" spans="1:22" x14ac:dyDescent="0.25">
      <c r="A500" s="2">
        <v>44749</v>
      </c>
      <c r="B500" s="3" t="s">
        <v>23</v>
      </c>
      <c r="C500" s="3" t="s">
        <v>24</v>
      </c>
      <c r="D500" s="4">
        <v>7.3</v>
      </c>
      <c r="E500" s="5">
        <v>1</v>
      </c>
      <c r="F500" s="6">
        <v>7.5</v>
      </c>
      <c r="G500" s="3">
        <v>110</v>
      </c>
      <c r="H500" s="3">
        <f t="shared" si="48"/>
        <v>1.1000000000000001</v>
      </c>
      <c r="I500" s="3">
        <v>-145</v>
      </c>
      <c r="J500" s="3">
        <f t="shared" si="49"/>
        <v>-0.68965517241379315</v>
      </c>
      <c r="K500" s="7">
        <f t="shared" si="46"/>
        <v>0.47619047619047616</v>
      </c>
      <c r="L500" s="7">
        <f t="shared" si="45"/>
        <v>0.59183673469387754</v>
      </c>
      <c r="M500" s="7">
        <f t="shared" si="55"/>
        <v>0.44589338816092272</v>
      </c>
      <c r="N500" s="7">
        <f t="shared" si="56"/>
        <v>0.55410661183907728</v>
      </c>
      <c r="O500" s="10">
        <f t="shared" si="54"/>
        <v>-3.0297088029553443E-2</v>
      </c>
      <c r="P500" s="10">
        <f t="shared" si="53"/>
        <v>-3.7730122854800263E-2</v>
      </c>
      <c r="Q500" s="31">
        <f t="shared" si="59"/>
        <v>0</v>
      </c>
      <c r="R500" s="9">
        <v>1</v>
      </c>
      <c r="S500" s="4">
        <v>0</v>
      </c>
      <c r="V500" s="4" t="str">
        <f t="shared" si="58"/>
        <v/>
      </c>
    </row>
    <row r="501" spans="1:22" x14ac:dyDescent="0.25">
      <c r="A501" s="2">
        <v>44749</v>
      </c>
      <c r="B501" s="3" t="s">
        <v>19</v>
      </c>
      <c r="C501" s="3" t="s">
        <v>96</v>
      </c>
      <c r="D501" s="4">
        <v>3.69</v>
      </c>
      <c r="E501" s="5">
        <v>1</v>
      </c>
      <c r="F501" s="6">
        <v>3.5</v>
      </c>
      <c r="G501" s="3">
        <v>-106</v>
      </c>
      <c r="H501" s="3">
        <f t="shared" si="48"/>
        <v>-0.94339622641509424</v>
      </c>
      <c r="I501" s="3">
        <v>-118</v>
      </c>
      <c r="J501" s="3">
        <f t="shared" si="49"/>
        <v>-0.84745762711864414</v>
      </c>
      <c r="K501" s="7">
        <f t="shared" si="46"/>
        <v>0.5145631067961165</v>
      </c>
      <c r="L501" s="7">
        <f t="shared" si="45"/>
        <v>0.54128440366972475</v>
      </c>
      <c r="M501" s="7">
        <f t="shared" si="55"/>
        <v>0.50375758655798741</v>
      </c>
      <c r="N501" s="7">
        <f t="shared" si="56"/>
        <v>0.49624241344201259</v>
      </c>
      <c r="O501" s="10">
        <f t="shared" si="54"/>
        <v>-1.0805520238129085E-2</v>
      </c>
      <c r="P501" s="10">
        <f t="shared" si="53"/>
        <v>-4.5041990227712159E-2</v>
      </c>
      <c r="Q501" s="31">
        <f t="shared" si="59"/>
        <v>0</v>
      </c>
      <c r="R501" s="9">
        <v>2</v>
      </c>
      <c r="S501" s="4">
        <v>0</v>
      </c>
      <c r="V501" s="4" t="str">
        <f t="shared" si="58"/>
        <v/>
      </c>
    </row>
    <row r="502" spans="1:22" x14ac:dyDescent="0.25">
      <c r="A502" s="2">
        <v>44749</v>
      </c>
      <c r="B502" s="3" t="s">
        <v>4</v>
      </c>
      <c r="C502" s="3" t="s">
        <v>86</v>
      </c>
      <c r="D502" s="4">
        <v>6.84</v>
      </c>
      <c r="E502" s="5">
        <v>1</v>
      </c>
      <c r="F502" s="6">
        <v>6.5</v>
      </c>
      <c r="G502" s="3">
        <v>-144</v>
      </c>
      <c r="H502" s="3">
        <f t="shared" si="48"/>
        <v>-0.69444444444444442</v>
      </c>
      <c r="I502" s="3">
        <v>114</v>
      </c>
      <c r="J502" s="3">
        <f t="shared" si="49"/>
        <v>1.1399999999999999</v>
      </c>
      <c r="K502" s="7">
        <f t="shared" si="46"/>
        <v>0.5901639344262295</v>
      </c>
      <c r="L502" s="7">
        <f t="shared" si="45"/>
        <v>0.46728971962616822</v>
      </c>
      <c r="M502" s="7">
        <f t="shared" si="55"/>
        <v>0.52618676113459928</v>
      </c>
      <c r="N502" s="7">
        <f t="shared" si="56"/>
        <v>0.47381323886540072</v>
      </c>
      <c r="O502" s="10">
        <f t="shared" si="54"/>
        <v>-6.3977173291630218E-2</v>
      </c>
      <c r="P502" s="10">
        <f t="shared" si="53"/>
        <v>6.5235192392325003E-3</v>
      </c>
      <c r="Q502" s="31">
        <f t="shared" si="59"/>
        <v>0</v>
      </c>
      <c r="R502" s="9">
        <v>2</v>
      </c>
      <c r="S502" s="4">
        <v>0</v>
      </c>
      <c r="V502" s="4" t="str">
        <f t="shared" si="58"/>
        <v/>
      </c>
    </row>
    <row r="503" spans="1:22" x14ac:dyDescent="0.25">
      <c r="A503" s="2">
        <v>44749</v>
      </c>
      <c r="B503" s="3" t="s">
        <v>16</v>
      </c>
      <c r="C503" s="3" t="s">
        <v>17</v>
      </c>
      <c r="D503" s="4">
        <v>3.97</v>
      </c>
      <c r="E503" s="5">
        <v>1</v>
      </c>
      <c r="F503" s="6">
        <v>3.5</v>
      </c>
      <c r="G503" s="3">
        <v>-115</v>
      </c>
      <c r="H503" s="3">
        <f t="shared" si="48"/>
        <v>-0.86956521739130443</v>
      </c>
      <c r="I503" s="3">
        <v>-115</v>
      </c>
      <c r="J503" s="3">
        <f t="shared" si="49"/>
        <v>-0.86956521739130443</v>
      </c>
      <c r="K503" s="7">
        <f t="shared" si="46"/>
        <v>0.53488372093023251</v>
      </c>
      <c r="L503" s="7">
        <f t="shared" si="45"/>
        <v>0.53488372093023251</v>
      </c>
      <c r="M503" s="7">
        <f t="shared" si="55"/>
        <v>0.56064700776335252</v>
      </c>
      <c r="N503" s="7">
        <f t="shared" si="56"/>
        <v>0.43935299223664748</v>
      </c>
      <c r="O503" s="10">
        <f t="shared" si="54"/>
        <v>2.5763286833120014E-2</v>
      </c>
      <c r="P503" s="10">
        <f t="shared" si="53"/>
        <v>-9.5530728693585032E-2</v>
      </c>
      <c r="Q503" s="31">
        <f t="shared" si="59"/>
        <v>0</v>
      </c>
      <c r="R503" s="9">
        <v>1</v>
      </c>
      <c r="S503" s="4">
        <v>0</v>
      </c>
      <c r="V503" s="4" t="str">
        <f t="shared" si="58"/>
        <v/>
      </c>
    </row>
    <row r="504" spans="1:22" x14ac:dyDescent="0.25">
      <c r="A504" s="2">
        <v>44749</v>
      </c>
      <c r="B504" s="3" t="s">
        <v>78</v>
      </c>
      <c r="C504" s="3" t="s">
        <v>123</v>
      </c>
      <c r="D504" s="4">
        <v>3.91</v>
      </c>
      <c r="E504" s="5">
        <v>1</v>
      </c>
      <c r="F504" s="6">
        <v>3.5</v>
      </c>
      <c r="G504" s="3">
        <v>-130</v>
      </c>
      <c r="H504" s="3">
        <f t="shared" si="48"/>
        <v>-0.76923076923076916</v>
      </c>
      <c r="I504" s="3">
        <v>-105</v>
      </c>
      <c r="J504" s="3">
        <f t="shared" si="49"/>
        <v>-0.95238095238095233</v>
      </c>
      <c r="K504" s="7">
        <f t="shared" si="46"/>
        <v>0.56521739130434778</v>
      </c>
      <c r="L504" s="7">
        <f t="shared" si="45"/>
        <v>0.51219512195121952</v>
      </c>
      <c r="M504" s="7">
        <f t="shared" si="55"/>
        <v>0.54875214255669547</v>
      </c>
      <c r="N504" s="7">
        <f t="shared" si="56"/>
        <v>0.45124785744330453</v>
      </c>
      <c r="O504" s="10">
        <f t="shared" si="54"/>
        <v>-1.6465248747652317E-2</v>
      </c>
      <c r="P504" s="10">
        <f t="shared" si="53"/>
        <v>-6.0947264507914989E-2</v>
      </c>
      <c r="Q504" s="31">
        <f t="shared" si="59"/>
        <v>0</v>
      </c>
      <c r="R504" s="9">
        <v>1</v>
      </c>
      <c r="S504" s="4">
        <v>0</v>
      </c>
      <c r="V504" s="4" t="str">
        <f t="shared" si="58"/>
        <v/>
      </c>
    </row>
    <row r="505" spans="1:22" x14ac:dyDescent="0.25">
      <c r="A505" s="2">
        <v>44749</v>
      </c>
      <c r="B505" s="3" t="s">
        <v>32</v>
      </c>
      <c r="C505" s="3" t="s">
        <v>33</v>
      </c>
      <c r="D505" s="4">
        <v>8.5299999999999994</v>
      </c>
      <c r="E505" s="5">
        <v>1</v>
      </c>
      <c r="F505" s="6">
        <v>8.5</v>
      </c>
      <c r="G505" s="3">
        <v>-118</v>
      </c>
      <c r="H505" s="3">
        <f t="shared" si="48"/>
        <v>-0.84745762711864414</v>
      </c>
      <c r="I505" s="3">
        <v>-108</v>
      </c>
      <c r="J505" s="3">
        <f t="shared" si="49"/>
        <v>-0.92592592592592582</v>
      </c>
      <c r="K505" s="7">
        <f t="shared" si="46"/>
        <v>0.54128440366972475</v>
      </c>
      <c r="L505" s="7">
        <f t="shared" si="45"/>
        <v>0.51923076923076927</v>
      </c>
      <c r="M505" s="7">
        <f t="shared" si="55"/>
        <v>0.48101648718337819</v>
      </c>
      <c r="N505" s="7">
        <f t="shared" si="56"/>
        <v>0.51898351281662181</v>
      </c>
      <c r="O505" s="10">
        <f t="shared" si="54"/>
        <v>-6.0267916486346551E-2</v>
      </c>
      <c r="P505" s="10">
        <f t="shared" si="53"/>
        <v>-2.4725641414746757E-4</v>
      </c>
      <c r="Q505" s="31">
        <f t="shared" si="59"/>
        <v>0</v>
      </c>
      <c r="R505" s="9">
        <v>2</v>
      </c>
      <c r="S505" s="4">
        <v>0</v>
      </c>
      <c r="V505" s="4" t="str">
        <f t="shared" si="58"/>
        <v/>
      </c>
    </row>
    <row r="506" spans="1:22" x14ac:dyDescent="0.25">
      <c r="A506" s="2">
        <v>44749</v>
      </c>
      <c r="B506" s="3" t="s">
        <v>34</v>
      </c>
      <c r="C506" s="3" t="s">
        <v>35</v>
      </c>
      <c r="D506" s="4">
        <v>5.43</v>
      </c>
      <c r="E506" s="5">
        <v>1</v>
      </c>
      <c r="F506" s="6">
        <v>4.5</v>
      </c>
      <c r="G506" s="3">
        <v>-158</v>
      </c>
      <c r="H506" s="3">
        <f t="shared" si="48"/>
        <v>-0.63291139240506322</v>
      </c>
      <c r="I506" s="3">
        <v>124</v>
      </c>
      <c r="J506" s="3">
        <f t="shared" si="49"/>
        <v>1.24</v>
      </c>
      <c r="K506" s="7">
        <f t="shared" si="46"/>
        <v>0.61240310077519378</v>
      </c>
      <c r="L506" s="7">
        <f t="shared" si="45"/>
        <v>0.44642857142857145</v>
      </c>
      <c r="M506" s="7">
        <f t="shared" si="55"/>
        <v>0.63147110270957818</v>
      </c>
      <c r="N506" s="7">
        <f t="shared" si="56"/>
        <v>0.36852889729042182</v>
      </c>
      <c r="O506" s="10">
        <f t="shared" si="54"/>
        <v>1.9068001934384404E-2</v>
      </c>
      <c r="P506" s="10">
        <f t="shared" si="53"/>
        <v>-7.7899674138149633E-2</v>
      </c>
      <c r="Q506" s="31">
        <f t="shared" si="59"/>
        <v>0</v>
      </c>
      <c r="R506" s="9">
        <v>2</v>
      </c>
      <c r="S506" s="4">
        <v>0</v>
      </c>
      <c r="V506" s="4" t="str">
        <f t="shared" si="58"/>
        <v/>
      </c>
    </row>
    <row r="507" spans="1:22" x14ac:dyDescent="0.25">
      <c r="A507" s="2">
        <v>44749</v>
      </c>
      <c r="B507" s="3" t="s">
        <v>36</v>
      </c>
      <c r="C507" s="3" t="s">
        <v>112</v>
      </c>
      <c r="D507" s="4">
        <v>6.09</v>
      </c>
      <c r="E507" s="5">
        <v>1</v>
      </c>
      <c r="F507" s="6">
        <v>6.5</v>
      </c>
      <c r="G507" s="3">
        <v>120</v>
      </c>
      <c r="H507" s="3">
        <f t="shared" si="48"/>
        <v>1.2</v>
      </c>
      <c r="I507" s="3">
        <v>-152</v>
      </c>
      <c r="J507" s="3">
        <f t="shared" si="49"/>
        <v>-0.65789473684210531</v>
      </c>
      <c r="K507" s="7">
        <f t="shared" si="46"/>
        <v>0.45454545454545453</v>
      </c>
      <c r="L507" s="7">
        <f t="shared" si="45"/>
        <v>0.60317460317460314</v>
      </c>
      <c r="M507" s="7">
        <f t="shared" si="55"/>
        <v>0.4081500724881062</v>
      </c>
      <c r="N507" s="7">
        <f t="shared" si="56"/>
        <v>0.5918499275118938</v>
      </c>
      <c r="O507" s="10">
        <f t="shared" si="54"/>
        <v>-4.6395382057348333E-2</v>
      </c>
      <c r="P507" s="10">
        <f t="shared" si="53"/>
        <v>-1.1324675662709338E-2</v>
      </c>
      <c r="Q507" s="31">
        <f t="shared" si="59"/>
        <v>0</v>
      </c>
      <c r="R507" s="9">
        <v>2</v>
      </c>
      <c r="S507" s="4">
        <v>0</v>
      </c>
      <c r="V507" s="4" t="str">
        <f t="shared" si="58"/>
        <v/>
      </c>
    </row>
    <row r="508" spans="1:22" x14ac:dyDescent="0.25">
      <c r="A508" s="2">
        <v>44749</v>
      </c>
      <c r="B508" s="3" t="s">
        <v>53</v>
      </c>
      <c r="C508" s="3" t="s">
        <v>104</v>
      </c>
      <c r="D508" s="4">
        <v>4.3</v>
      </c>
      <c r="E508" s="5">
        <v>1</v>
      </c>
      <c r="F508" s="6">
        <v>3.5</v>
      </c>
      <c r="G508" s="3">
        <v>-115</v>
      </c>
      <c r="H508" s="3">
        <f t="shared" si="48"/>
        <v>-0.86956521739130443</v>
      </c>
      <c r="I508" s="3">
        <v>-115</v>
      </c>
      <c r="J508" s="3">
        <f t="shared" si="49"/>
        <v>-0.86956521739130443</v>
      </c>
      <c r="K508" s="7">
        <f t="shared" si="46"/>
        <v>0.53488372093023251</v>
      </c>
      <c r="L508" s="7">
        <f t="shared" si="45"/>
        <v>0.53488372093023251</v>
      </c>
      <c r="M508" s="7">
        <f t="shared" si="55"/>
        <v>0.62284607227036082</v>
      </c>
      <c r="N508" s="7">
        <f t="shared" si="56"/>
        <v>0.37715392772963913</v>
      </c>
      <c r="O508" s="10">
        <f t="shared" si="54"/>
        <v>8.7962351340128309E-2</v>
      </c>
      <c r="P508" s="10">
        <f t="shared" si="53"/>
        <v>-0.15772979320059338</v>
      </c>
      <c r="Q508" s="31">
        <f t="shared" si="59"/>
        <v>2</v>
      </c>
      <c r="R508" s="9">
        <v>1</v>
      </c>
      <c r="S508" s="4">
        <f>15*1.15</f>
        <v>17.25</v>
      </c>
      <c r="T508" s="3" t="s">
        <v>74</v>
      </c>
      <c r="U508" s="4">
        <v>15</v>
      </c>
      <c r="V508" s="4">
        <f t="shared" si="58"/>
        <v>15.000000000000002</v>
      </c>
    </row>
    <row r="509" spans="1:22" x14ac:dyDescent="0.25">
      <c r="A509" s="2">
        <v>44749</v>
      </c>
      <c r="B509" s="3" t="s">
        <v>45</v>
      </c>
      <c r="C509" s="3" t="s">
        <v>46</v>
      </c>
      <c r="D509" s="4">
        <v>6.07</v>
      </c>
      <c r="E509" s="5">
        <v>1</v>
      </c>
      <c r="F509" s="6">
        <v>5.5</v>
      </c>
      <c r="G509" s="3">
        <v>-130</v>
      </c>
      <c r="H509" s="3">
        <f t="shared" si="48"/>
        <v>-0.76923076923076916</v>
      </c>
      <c r="I509" s="3">
        <v>104</v>
      </c>
      <c r="J509" s="3">
        <f t="shared" si="49"/>
        <v>1.04</v>
      </c>
      <c r="K509" s="7">
        <f t="shared" si="46"/>
        <v>0.56521739130434778</v>
      </c>
      <c r="L509" s="7">
        <f t="shared" si="45"/>
        <v>0.49019607843137253</v>
      </c>
      <c r="M509" s="7">
        <f t="shared" si="55"/>
        <v>0.56549738828302876</v>
      </c>
      <c r="N509" s="7">
        <f t="shared" si="56"/>
        <v>0.4345026117169713</v>
      </c>
      <c r="O509" s="10">
        <f t="shared" si="54"/>
        <v>2.7999697868097417E-4</v>
      </c>
      <c r="P509" s="10">
        <f t="shared" si="53"/>
        <v>-5.569346671440123E-2</v>
      </c>
      <c r="Q509" s="31">
        <f t="shared" si="59"/>
        <v>0</v>
      </c>
      <c r="R509" s="9">
        <v>2</v>
      </c>
      <c r="S509" s="4">
        <v>0</v>
      </c>
      <c r="V509" s="4" t="str">
        <f t="shared" ref="V509:V572" si="60">IF(IF(T509="L",-S509,IF(T509="W",S509*IF(Q509=1,ABS(J509),ABS(H509)))),IF(T509="L",-S509,IF(T509="W",S509*IF(Q509=1,ABS(J509),ABS(H509)))),"")</f>
        <v/>
      </c>
    </row>
    <row r="510" spans="1:22" x14ac:dyDescent="0.25">
      <c r="A510" s="2">
        <v>44750</v>
      </c>
      <c r="B510" s="3" t="s">
        <v>55</v>
      </c>
      <c r="C510" s="3" t="s">
        <v>81</v>
      </c>
      <c r="D510" s="4">
        <v>4.9800000000000004</v>
      </c>
      <c r="E510" s="5">
        <v>1</v>
      </c>
      <c r="F510" s="6">
        <v>6.5</v>
      </c>
      <c r="G510" s="3">
        <v>-104</v>
      </c>
      <c r="H510" s="3">
        <f t="shared" si="48"/>
        <v>-0.96153846153846145</v>
      </c>
      <c r="I510" s="3">
        <v>-122</v>
      </c>
      <c r="J510" s="3">
        <f t="shared" si="49"/>
        <v>-0.81967213114754101</v>
      </c>
      <c r="K510" s="7">
        <f t="shared" si="46"/>
        <v>0.50980392156862742</v>
      </c>
      <c r="L510" s="7">
        <f t="shared" si="45"/>
        <v>0.5495495495495496</v>
      </c>
      <c r="M510" s="7">
        <f t="shared" si="55"/>
        <v>0.2348979687298145</v>
      </c>
      <c r="N510" s="7">
        <f t="shared" si="56"/>
        <v>0.7651020312701855</v>
      </c>
      <c r="O510" s="10">
        <f t="shared" si="54"/>
        <v>-0.27490595283881292</v>
      </c>
      <c r="P510" s="10">
        <f t="shared" si="53"/>
        <v>0.2155524817206359</v>
      </c>
      <c r="Q510" s="31">
        <f t="shared" si="59"/>
        <v>1</v>
      </c>
      <c r="R510" s="9">
        <v>2</v>
      </c>
      <c r="S510" s="4">
        <v>24.4</v>
      </c>
      <c r="T510" s="3" t="s">
        <v>73</v>
      </c>
      <c r="U510" s="4">
        <v>-24.4</v>
      </c>
      <c r="V510" s="4">
        <f t="shared" si="60"/>
        <v>-24.4</v>
      </c>
    </row>
    <row r="511" spans="1:22" x14ac:dyDescent="0.25">
      <c r="A511" s="2">
        <v>44750</v>
      </c>
      <c r="B511" s="3" t="s">
        <v>71</v>
      </c>
      <c r="C511" s="3" t="s">
        <v>106</v>
      </c>
      <c r="D511" s="4">
        <v>4.3600000000000003</v>
      </c>
      <c r="E511" s="5">
        <v>1</v>
      </c>
      <c r="F511" s="6">
        <v>4.5</v>
      </c>
      <c r="G511" s="3">
        <v>134</v>
      </c>
      <c r="H511" s="3">
        <f t="shared" si="48"/>
        <v>1.34</v>
      </c>
      <c r="I511" s="3">
        <v>-172</v>
      </c>
      <c r="J511" s="3">
        <f t="shared" si="49"/>
        <v>-0.58139534883720934</v>
      </c>
      <c r="K511" s="7">
        <f t="shared" si="46"/>
        <v>0.42735042735042733</v>
      </c>
      <c r="L511" s="7">
        <f t="shared" si="45"/>
        <v>0.63235294117647056</v>
      </c>
      <c r="M511" s="7">
        <f t="shared" si="55"/>
        <v>0.44113321429729868</v>
      </c>
      <c r="N511" s="7">
        <f t="shared" si="56"/>
        <v>0.55886678570270132</v>
      </c>
      <c r="O511" s="10">
        <f t="shared" si="54"/>
        <v>1.378278694687135E-2</v>
      </c>
      <c r="P511" s="10">
        <f t="shared" si="53"/>
        <v>-7.3486155473769244E-2</v>
      </c>
      <c r="Q511" s="31">
        <f t="shared" si="59"/>
        <v>0</v>
      </c>
      <c r="R511" s="9">
        <v>2</v>
      </c>
      <c r="S511" s="4">
        <v>0</v>
      </c>
      <c r="V511" s="4" t="str">
        <f t="shared" si="60"/>
        <v/>
      </c>
    </row>
    <row r="512" spans="1:22" x14ac:dyDescent="0.25">
      <c r="A512" s="2">
        <v>44750</v>
      </c>
      <c r="B512" s="3" t="s">
        <v>51</v>
      </c>
      <c r="C512" s="3" t="s">
        <v>109</v>
      </c>
      <c r="D512" s="4">
        <v>4.38</v>
      </c>
      <c r="E512" s="5">
        <v>1</v>
      </c>
      <c r="F512" s="6">
        <v>4.5</v>
      </c>
      <c r="G512" s="3">
        <v>126</v>
      </c>
      <c r="H512" s="3">
        <f t="shared" si="48"/>
        <v>1.26</v>
      </c>
      <c r="I512" s="3">
        <v>-160</v>
      </c>
      <c r="J512" s="3">
        <f t="shared" si="49"/>
        <v>-0.625</v>
      </c>
      <c r="K512" s="7">
        <f t="shared" si="46"/>
        <v>0.44247787610619471</v>
      </c>
      <c r="L512" s="7">
        <f t="shared" si="45"/>
        <v>0.61538461538461542</v>
      </c>
      <c r="M512" s="7">
        <f t="shared" si="55"/>
        <v>0.44497803552889126</v>
      </c>
      <c r="N512" s="7">
        <f t="shared" si="56"/>
        <v>0.55502196447110874</v>
      </c>
      <c r="O512" s="10">
        <f t="shared" si="54"/>
        <v>2.5001594226965462E-3</v>
      </c>
      <c r="P512" s="10">
        <f t="shared" si="53"/>
        <v>-6.0362650913506677E-2</v>
      </c>
      <c r="Q512" s="31">
        <f t="shared" si="59"/>
        <v>0</v>
      </c>
      <c r="R512" s="9">
        <v>2</v>
      </c>
      <c r="S512" s="4">
        <v>0</v>
      </c>
      <c r="V512" s="4" t="str">
        <f t="shared" si="60"/>
        <v/>
      </c>
    </row>
    <row r="513" spans="1:22" x14ac:dyDescent="0.25">
      <c r="A513" s="2">
        <v>44750</v>
      </c>
      <c r="B513" s="3" t="s">
        <v>23</v>
      </c>
      <c r="C513" s="3" t="s">
        <v>89</v>
      </c>
      <c r="D513" s="4">
        <v>5.01</v>
      </c>
      <c r="E513" s="5">
        <v>1</v>
      </c>
      <c r="F513" s="6">
        <v>5.5</v>
      </c>
      <c r="G513" s="3">
        <v>106</v>
      </c>
      <c r="H513" s="3">
        <f t="shared" si="48"/>
        <v>1.06</v>
      </c>
      <c r="I513" s="3">
        <v>-134</v>
      </c>
      <c r="J513" s="3">
        <f t="shared" si="49"/>
        <v>-0.74626865671641784</v>
      </c>
      <c r="K513" s="7">
        <f t="shared" si="46"/>
        <v>0.4854368932038835</v>
      </c>
      <c r="L513" s="7">
        <f t="shared" si="45"/>
        <v>0.57264957264957261</v>
      </c>
      <c r="M513" s="7">
        <f t="shared" si="55"/>
        <v>0.38579401302156258</v>
      </c>
      <c r="N513" s="7">
        <f t="shared" si="56"/>
        <v>0.61420598697843742</v>
      </c>
      <c r="O513" s="10">
        <f t="shared" si="54"/>
        <v>-9.9642880182320925E-2</v>
      </c>
      <c r="P513" s="10">
        <f t="shared" si="53"/>
        <v>4.155641432886481E-2</v>
      </c>
      <c r="Q513" s="31">
        <f t="shared" si="59"/>
        <v>0</v>
      </c>
      <c r="R513" s="9">
        <v>2</v>
      </c>
      <c r="S513" s="4">
        <v>0</v>
      </c>
      <c r="V513" s="4" t="str">
        <f t="shared" si="60"/>
        <v/>
      </c>
    </row>
    <row r="514" spans="1:22" x14ac:dyDescent="0.25">
      <c r="A514" s="2">
        <v>44750</v>
      </c>
      <c r="B514" s="3" t="s">
        <v>49</v>
      </c>
      <c r="C514" s="3" t="s">
        <v>189</v>
      </c>
      <c r="D514" s="4">
        <v>4.96</v>
      </c>
      <c r="E514" s="5">
        <v>1</v>
      </c>
      <c r="F514" s="6">
        <v>5.5</v>
      </c>
      <c r="G514" s="3">
        <v>110</v>
      </c>
      <c r="H514" s="3">
        <f t="shared" si="48"/>
        <v>1.1000000000000001</v>
      </c>
      <c r="I514" s="3">
        <v>-140</v>
      </c>
      <c r="J514" s="3">
        <f t="shared" si="49"/>
        <v>-0.7142857142857143</v>
      </c>
      <c r="K514" s="7">
        <f t="shared" si="46"/>
        <v>0.47619047619047616</v>
      </c>
      <c r="L514" s="7">
        <f t="shared" si="45"/>
        <v>0.58333333333333337</v>
      </c>
      <c r="M514" s="7">
        <f t="shared" si="55"/>
        <v>0.37702102619303079</v>
      </c>
      <c r="N514" s="7">
        <f t="shared" si="56"/>
        <v>0.62297897380696921</v>
      </c>
      <c r="O514" s="10">
        <f t="shared" si="54"/>
        <v>-9.9169449997445369E-2</v>
      </c>
      <c r="P514" s="10">
        <f t="shared" si="53"/>
        <v>3.9645640473635835E-2</v>
      </c>
      <c r="Q514" s="31">
        <f t="shared" si="59"/>
        <v>0</v>
      </c>
      <c r="R514" s="9">
        <v>2</v>
      </c>
      <c r="S514" s="4">
        <v>0</v>
      </c>
      <c r="V514" s="4" t="str">
        <f t="shared" si="60"/>
        <v/>
      </c>
    </row>
    <row r="515" spans="1:22" x14ac:dyDescent="0.25">
      <c r="A515" s="2">
        <v>44750</v>
      </c>
      <c r="B515" s="3" t="s">
        <v>41</v>
      </c>
      <c r="C515" s="3" t="s">
        <v>42</v>
      </c>
      <c r="D515" s="4">
        <v>5.95</v>
      </c>
      <c r="E515" s="5">
        <v>1</v>
      </c>
      <c r="F515" s="6">
        <v>5.5</v>
      </c>
      <c r="G515" s="3">
        <v>104</v>
      </c>
      <c r="H515" s="3">
        <f t="shared" si="48"/>
        <v>1.04</v>
      </c>
      <c r="I515" s="3">
        <v>-132</v>
      </c>
      <c r="J515" s="3">
        <f t="shared" si="49"/>
        <v>-0.75757575757575757</v>
      </c>
      <c r="K515" s="7">
        <f t="shared" si="46"/>
        <v>0.49019607843137253</v>
      </c>
      <c r="L515" s="7">
        <f t="shared" ref="L515:L769" si="61">IF(I515&gt;0,100/(100+I515),I515/(-100+I515))</f>
        <v>0.56896551724137934</v>
      </c>
      <c r="M515" s="7">
        <f t="shared" si="55"/>
        <v>0.54625611489663151</v>
      </c>
      <c r="N515" s="7">
        <f t="shared" si="56"/>
        <v>0.45374388510336849</v>
      </c>
      <c r="O515" s="10">
        <f t="shared" si="54"/>
        <v>5.6060036465258978E-2</v>
      </c>
      <c r="P515" s="10">
        <f t="shared" si="53"/>
        <v>-0.11522163213801084</v>
      </c>
      <c r="Q515" s="31">
        <f t="shared" si="59"/>
        <v>2</v>
      </c>
      <c r="R515" s="9">
        <v>2</v>
      </c>
      <c r="S515" s="4">
        <v>10</v>
      </c>
      <c r="T515" s="3" t="s">
        <v>73</v>
      </c>
      <c r="U515" s="4">
        <v>-10</v>
      </c>
      <c r="V515" s="4">
        <f t="shared" si="60"/>
        <v>-10</v>
      </c>
    </row>
    <row r="516" spans="1:22" x14ac:dyDescent="0.25">
      <c r="A516" s="2">
        <v>44750</v>
      </c>
      <c r="B516" s="3" t="s">
        <v>4</v>
      </c>
      <c r="C516" s="3" t="s">
        <v>128</v>
      </c>
      <c r="D516" s="4">
        <v>5.95</v>
      </c>
      <c r="E516" s="5">
        <v>1</v>
      </c>
      <c r="F516" s="6">
        <v>6.5</v>
      </c>
      <c r="G516" s="3">
        <v>116</v>
      </c>
      <c r="H516" s="3">
        <f t="shared" si="48"/>
        <v>1.1599999999999999</v>
      </c>
      <c r="I516" s="3">
        <v>-148</v>
      </c>
      <c r="J516" s="3">
        <f t="shared" si="49"/>
        <v>-0.67567567567567566</v>
      </c>
      <c r="K516" s="7">
        <f t="shared" ref="K516:K770" si="62">IF(G516&gt;0,100/(100+G516),G516/(-100+G516))</f>
        <v>0.46296296296296297</v>
      </c>
      <c r="L516" s="7">
        <f t="shared" si="61"/>
        <v>0.59677419354838712</v>
      </c>
      <c r="M516" s="7">
        <f t="shared" si="55"/>
        <v>0.38566662055458278</v>
      </c>
      <c r="N516" s="7">
        <f t="shared" si="56"/>
        <v>0.61433337944541722</v>
      </c>
      <c r="O516" s="10">
        <f t="shared" si="54"/>
        <v>-7.7296342408380181E-2</v>
      </c>
      <c r="P516" s="10">
        <f t="shared" si="53"/>
        <v>1.7559185897030094E-2</v>
      </c>
      <c r="Q516" s="31">
        <f t="shared" si="59"/>
        <v>0</v>
      </c>
      <c r="R516" s="9">
        <v>2</v>
      </c>
      <c r="S516" s="4">
        <v>0</v>
      </c>
      <c r="V516" s="4" t="str">
        <f t="shared" si="60"/>
        <v/>
      </c>
    </row>
    <row r="517" spans="1:22" x14ac:dyDescent="0.25">
      <c r="A517" s="2">
        <v>44750</v>
      </c>
      <c r="B517" s="3" t="s">
        <v>87</v>
      </c>
      <c r="C517" s="3" t="s">
        <v>88</v>
      </c>
      <c r="D517" s="4">
        <v>4.1500000000000004</v>
      </c>
      <c r="E517" s="5">
        <v>1</v>
      </c>
      <c r="F517" s="6">
        <v>4.5</v>
      </c>
      <c r="G517" s="3">
        <v>104</v>
      </c>
      <c r="H517" s="3">
        <f t="shared" si="48"/>
        <v>1.04</v>
      </c>
      <c r="I517" s="3">
        <v>-134</v>
      </c>
      <c r="J517" s="3">
        <f t="shared" si="49"/>
        <v>-0.74626865671641784</v>
      </c>
      <c r="K517" s="7">
        <f t="shared" si="62"/>
        <v>0.49019607843137253</v>
      </c>
      <c r="L517" s="7">
        <f t="shared" si="61"/>
        <v>0.57264957264957261</v>
      </c>
      <c r="M517" s="7">
        <f t="shared" si="55"/>
        <v>0.4004411396358285</v>
      </c>
      <c r="N517" s="7">
        <f t="shared" si="56"/>
        <v>0.5995588603641715</v>
      </c>
      <c r="O517" s="10">
        <f t="shared" si="54"/>
        <v>-8.9754938795544026E-2</v>
      </c>
      <c r="P517" s="10">
        <f t="shared" si="53"/>
        <v>2.6909287714598884E-2</v>
      </c>
      <c r="Q517" s="31">
        <f t="shared" si="59"/>
        <v>0</v>
      </c>
      <c r="R517" s="9">
        <v>2</v>
      </c>
      <c r="S517" s="4">
        <v>0</v>
      </c>
      <c r="V517" s="4" t="str">
        <f t="shared" si="60"/>
        <v/>
      </c>
    </row>
    <row r="518" spans="1:22" x14ac:dyDescent="0.25">
      <c r="A518" s="2">
        <v>44750</v>
      </c>
      <c r="B518" s="3" t="s">
        <v>28</v>
      </c>
      <c r="C518" s="3" t="s">
        <v>84</v>
      </c>
      <c r="D518" s="4">
        <v>5.41</v>
      </c>
      <c r="E518" s="5">
        <v>1</v>
      </c>
      <c r="F518" s="6">
        <v>5.5</v>
      </c>
      <c r="G518" s="3">
        <v>110</v>
      </c>
      <c r="H518" s="3">
        <f t="shared" si="48"/>
        <v>1.1000000000000001</v>
      </c>
      <c r="I518" s="3">
        <v>-145</v>
      </c>
      <c r="J518" s="3">
        <f t="shared" si="49"/>
        <v>-0.68965517241379315</v>
      </c>
      <c r="K518" s="7">
        <f t="shared" si="62"/>
        <v>0.47619047619047616</v>
      </c>
      <c r="L518" s="7">
        <f t="shared" si="61"/>
        <v>0.59183673469387754</v>
      </c>
      <c r="M518" s="7">
        <f t="shared" si="55"/>
        <v>0.45559546412000462</v>
      </c>
      <c r="N518" s="7">
        <f t="shared" si="56"/>
        <v>0.54440453587999538</v>
      </c>
      <c r="O518" s="10">
        <f t="shared" si="54"/>
        <v>-2.0595012070471541E-2</v>
      </c>
      <c r="P518" s="10">
        <f t="shared" si="53"/>
        <v>-4.7432198813882165E-2</v>
      </c>
      <c r="Q518" s="31">
        <f t="shared" si="59"/>
        <v>0</v>
      </c>
      <c r="R518" s="9">
        <v>1</v>
      </c>
      <c r="S518" s="4">
        <v>0</v>
      </c>
      <c r="V518" s="4" t="str">
        <f t="shared" si="60"/>
        <v/>
      </c>
    </row>
    <row r="519" spans="1:22" x14ac:dyDescent="0.25">
      <c r="A519" s="2">
        <v>44750</v>
      </c>
      <c r="B519" s="3" t="s">
        <v>63</v>
      </c>
      <c r="C519" s="3" t="s">
        <v>138</v>
      </c>
      <c r="D519" s="4">
        <v>5.65</v>
      </c>
      <c r="E519" s="5">
        <v>1</v>
      </c>
      <c r="F519" s="6">
        <v>6.5</v>
      </c>
      <c r="G519" s="3">
        <v>100</v>
      </c>
      <c r="H519" s="3">
        <f t="shared" si="48"/>
        <v>1</v>
      </c>
      <c r="I519" s="3">
        <v>-130</v>
      </c>
      <c r="J519" s="3">
        <f t="shared" si="49"/>
        <v>-0.76923076923076916</v>
      </c>
      <c r="K519" s="7">
        <f t="shared" si="62"/>
        <v>0.5</v>
      </c>
      <c r="L519" s="7">
        <f t="shared" si="61"/>
        <v>0.56521739130434778</v>
      </c>
      <c r="M519" s="7">
        <f t="shared" si="55"/>
        <v>0.33767557423180838</v>
      </c>
      <c r="N519" s="7">
        <f t="shared" si="56"/>
        <v>0.66232442576819162</v>
      </c>
      <c r="O519" s="10">
        <f t="shared" si="54"/>
        <v>-0.16232442576819162</v>
      </c>
      <c r="P519" s="10">
        <f t="shared" si="53"/>
        <v>9.7107034463843833E-2</v>
      </c>
      <c r="Q519" s="31">
        <f t="shared" si="59"/>
        <v>1</v>
      </c>
      <c r="R519" s="9">
        <v>1</v>
      </c>
      <c r="S519" s="4">
        <f>15*1.3</f>
        <v>19.5</v>
      </c>
      <c r="T519" s="3" t="s">
        <v>73</v>
      </c>
      <c r="U519" s="4">
        <v>-19.5</v>
      </c>
      <c r="V519" s="4">
        <f t="shared" si="60"/>
        <v>-19.5</v>
      </c>
    </row>
    <row r="520" spans="1:22" x14ac:dyDescent="0.25">
      <c r="A520" s="2">
        <v>44750</v>
      </c>
      <c r="B520" s="3" t="s">
        <v>32</v>
      </c>
      <c r="C520" s="3" t="s">
        <v>140</v>
      </c>
      <c r="D520" s="4">
        <v>7.35</v>
      </c>
      <c r="E520" s="5">
        <v>1</v>
      </c>
      <c r="F520" s="6">
        <v>6.5</v>
      </c>
      <c r="G520" s="3">
        <v>-118</v>
      </c>
      <c r="H520" s="3">
        <f t="shared" si="48"/>
        <v>-0.84745762711864414</v>
      </c>
      <c r="I520" s="3">
        <v>-106</v>
      </c>
      <c r="J520" s="3">
        <f t="shared" si="49"/>
        <v>-0.94339622641509424</v>
      </c>
      <c r="K520" s="7">
        <f t="shared" si="62"/>
        <v>0.54128440366972475</v>
      </c>
      <c r="L520" s="7">
        <f t="shared" si="61"/>
        <v>0.5145631067961165</v>
      </c>
      <c r="M520" s="7">
        <f t="shared" si="55"/>
        <v>0.60103532560470885</v>
      </c>
      <c r="N520" s="7">
        <f t="shared" si="56"/>
        <v>0.39896467439529115</v>
      </c>
      <c r="O520" s="10">
        <f t="shared" si="54"/>
        <v>5.9750921934984103E-2</v>
      </c>
      <c r="P520" s="10">
        <f t="shared" si="53"/>
        <v>-0.11559843240082535</v>
      </c>
      <c r="Q520" s="31">
        <f t="shared" si="59"/>
        <v>2</v>
      </c>
      <c r="R520" s="9">
        <v>2</v>
      </c>
      <c r="S520" s="4">
        <v>11.8</v>
      </c>
      <c r="T520" s="3" t="s">
        <v>74</v>
      </c>
      <c r="U520" s="4">
        <v>10</v>
      </c>
      <c r="V520" s="4">
        <f t="shared" si="60"/>
        <v>10.000000000000002</v>
      </c>
    </row>
    <row r="521" spans="1:22" x14ac:dyDescent="0.25">
      <c r="A521" s="2">
        <v>44750</v>
      </c>
      <c r="B521" s="3" t="s">
        <v>78</v>
      </c>
      <c r="C521" s="3" t="s">
        <v>139</v>
      </c>
      <c r="D521" s="4">
        <v>6.06</v>
      </c>
      <c r="E521" s="5">
        <v>1</v>
      </c>
      <c r="F521" s="6">
        <v>5.5</v>
      </c>
      <c r="G521" s="3">
        <v>118</v>
      </c>
      <c r="H521" s="3">
        <f t="shared" si="48"/>
        <v>1.18</v>
      </c>
      <c r="I521" s="3">
        <v>-150</v>
      </c>
      <c r="J521" s="3">
        <f t="shared" si="49"/>
        <v>-0.66666666666666663</v>
      </c>
      <c r="K521" s="7">
        <f t="shared" si="62"/>
        <v>0.45871559633027525</v>
      </c>
      <c r="L521" s="7">
        <f t="shared" si="61"/>
        <v>0.6</v>
      </c>
      <c r="M521" s="7">
        <f t="shared" si="55"/>
        <v>0.56390892728089881</v>
      </c>
      <c r="N521" s="7">
        <f t="shared" si="56"/>
        <v>0.43609107271910119</v>
      </c>
      <c r="O521" s="10">
        <f t="shared" si="54"/>
        <v>0.10519333095062355</v>
      </c>
      <c r="P521" s="10">
        <f t="shared" si="53"/>
        <v>-0.16390892728089879</v>
      </c>
      <c r="Q521" s="31">
        <f t="shared" si="59"/>
        <v>2</v>
      </c>
      <c r="R521" s="9">
        <v>2</v>
      </c>
      <c r="S521" s="4">
        <v>15</v>
      </c>
      <c r="T521" s="3" t="s">
        <v>74</v>
      </c>
      <c r="U521" s="4">
        <v>17.7</v>
      </c>
      <c r="V521" s="4">
        <f t="shared" si="60"/>
        <v>17.7</v>
      </c>
    </row>
    <row r="522" spans="1:22" x14ac:dyDescent="0.25">
      <c r="A522" s="2">
        <v>44750</v>
      </c>
      <c r="B522" s="3" t="s">
        <v>21</v>
      </c>
      <c r="C522" s="3" t="s">
        <v>187</v>
      </c>
      <c r="D522" s="4">
        <v>4</v>
      </c>
      <c r="E522" s="5">
        <v>1</v>
      </c>
      <c r="F522" s="6">
        <v>3.5</v>
      </c>
      <c r="G522" s="3">
        <v>-130</v>
      </c>
      <c r="H522" s="3">
        <f t="shared" si="48"/>
        <v>-0.76923076923076916</v>
      </c>
      <c r="I522" s="3">
        <v>100</v>
      </c>
      <c r="J522" s="3">
        <f t="shared" si="49"/>
        <v>1</v>
      </c>
      <c r="K522" s="7">
        <f t="shared" si="62"/>
        <v>0.56521739130434778</v>
      </c>
      <c r="L522" s="7">
        <f t="shared" si="61"/>
        <v>0.5</v>
      </c>
      <c r="M522" s="7">
        <f t="shared" si="55"/>
        <v>0.56652987963329104</v>
      </c>
      <c r="N522" s="7">
        <f t="shared" si="56"/>
        <v>0.43347012036670896</v>
      </c>
      <c r="O522" s="10">
        <f t="shared" si="54"/>
        <v>1.3124883289432621E-3</v>
      </c>
      <c r="P522" s="10">
        <f t="shared" si="53"/>
        <v>-6.6529879633291045E-2</v>
      </c>
      <c r="Q522" s="31">
        <f t="shared" si="59"/>
        <v>0</v>
      </c>
      <c r="R522" s="9">
        <v>1</v>
      </c>
      <c r="S522" s="4">
        <v>0</v>
      </c>
      <c r="V522" s="4" t="str">
        <f t="shared" si="60"/>
        <v/>
      </c>
    </row>
    <row r="523" spans="1:22" x14ac:dyDescent="0.25">
      <c r="A523" s="2">
        <v>44750</v>
      </c>
      <c r="B523" s="3" t="s">
        <v>30</v>
      </c>
      <c r="C523" s="3" t="s">
        <v>181</v>
      </c>
      <c r="D523" s="4">
        <v>4.5599999999999996</v>
      </c>
      <c r="E523" s="5">
        <v>1</v>
      </c>
      <c r="F523" s="6">
        <v>3.5</v>
      </c>
      <c r="G523" s="3">
        <v>-170</v>
      </c>
      <c r="H523" s="3">
        <f t="shared" si="48"/>
        <v>-0.58823529411764708</v>
      </c>
      <c r="I523" s="3">
        <v>130</v>
      </c>
      <c r="J523" s="3">
        <f t="shared" si="49"/>
        <v>1.3</v>
      </c>
      <c r="K523" s="7">
        <f t="shared" si="62"/>
        <v>0.62962962962962965</v>
      </c>
      <c r="L523" s="7">
        <f t="shared" si="61"/>
        <v>0.43478260869565216</v>
      </c>
      <c r="M523" s="7">
        <f t="shared" si="55"/>
        <v>0.66772567752853718</v>
      </c>
      <c r="N523" s="7">
        <f t="shared" si="56"/>
        <v>0.33227432247146282</v>
      </c>
      <c r="O523" s="10">
        <f t="shared" si="54"/>
        <v>3.8096047898907526E-2</v>
      </c>
      <c r="P523" s="10">
        <f t="shared" si="53"/>
        <v>-0.10250828622418934</v>
      </c>
      <c r="Q523" s="31">
        <f t="shared" si="59"/>
        <v>0</v>
      </c>
      <c r="R523" s="9">
        <v>1</v>
      </c>
      <c r="S523" s="4">
        <v>0</v>
      </c>
      <c r="V523" s="4" t="str">
        <f t="shared" si="60"/>
        <v/>
      </c>
    </row>
    <row r="524" spans="1:22" x14ac:dyDescent="0.25">
      <c r="A524" s="2">
        <v>44750</v>
      </c>
      <c r="B524" s="3" t="s">
        <v>43</v>
      </c>
      <c r="C524" s="3" t="s">
        <v>120</v>
      </c>
      <c r="D524" s="4">
        <v>5.07</v>
      </c>
      <c r="E524" s="5">
        <v>1</v>
      </c>
      <c r="F524" s="6">
        <v>6.5</v>
      </c>
      <c r="G524" s="3">
        <v>104</v>
      </c>
      <c r="H524" s="3">
        <f t="shared" si="48"/>
        <v>1.04</v>
      </c>
      <c r="I524" s="3">
        <v>-132</v>
      </c>
      <c r="J524" s="3">
        <f t="shared" si="49"/>
        <v>-0.75757575757575757</v>
      </c>
      <c r="K524" s="7">
        <f t="shared" si="62"/>
        <v>0.49019607843137253</v>
      </c>
      <c r="L524" s="7">
        <f t="shared" si="61"/>
        <v>0.56896551724137934</v>
      </c>
      <c r="M524" s="7">
        <f t="shared" si="55"/>
        <v>0.24812210538470181</v>
      </c>
      <c r="N524" s="7">
        <f t="shared" si="56"/>
        <v>0.75187789461529819</v>
      </c>
      <c r="O524" s="10">
        <f t="shared" si="54"/>
        <v>-0.24207397304667072</v>
      </c>
      <c r="P524" s="10">
        <f t="shared" si="53"/>
        <v>0.18291237737391886</v>
      </c>
      <c r="Q524" s="31">
        <f t="shared" si="59"/>
        <v>1</v>
      </c>
      <c r="R524" s="9">
        <v>2</v>
      </c>
      <c r="S524" s="4">
        <f>15*1.32</f>
        <v>19.8</v>
      </c>
      <c r="T524" s="3" t="s">
        <v>74</v>
      </c>
      <c r="U524" s="4">
        <v>15</v>
      </c>
      <c r="V524" s="4">
        <f t="shared" si="60"/>
        <v>15</v>
      </c>
    </row>
    <row r="525" spans="1:22" x14ac:dyDescent="0.25">
      <c r="A525" s="2">
        <v>44750</v>
      </c>
      <c r="B525" s="3" t="s">
        <v>14</v>
      </c>
      <c r="C525" s="3" t="s">
        <v>15</v>
      </c>
      <c r="D525" s="4">
        <v>5.08</v>
      </c>
      <c r="E525" s="5">
        <v>1</v>
      </c>
      <c r="F525" s="6">
        <v>4.5</v>
      </c>
      <c r="G525" s="3">
        <v>-135</v>
      </c>
      <c r="H525" s="3">
        <f t="shared" si="48"/>
        <v>-0.7407407407407407</v>
      </c>
      <c r="I525" s="3">
        <v>100</v>
      </c>
      <c r="J525" s="3">
        <f t="shared" si="49"/>
        <v>1</v>
      </c>
      <c r="K525" s="7">
        <f t="shared" si="62"/>
        <v>0.57446808510638303</v>
      </c>
      <c r="L525" s="7">
        <f t="shared" si="61"/>
        <v>0.5</v>
      </c>
      <c r="M525" s="7">
        <f t="shared" si="55"/>
        <v>0.57343005389011692</v>
      </c>
      <c r="N525" s="7">
        <f t="shared" si="56"/>
        <v>0.42656994610988308</v>
      </c>
      <c r="O525" s="10">
        <f t="shared" si="54"/>
        <v>-1.0380312162661109E-3</v>
      </c>
      <c r="P525" s="10">
        <f t="shared" si="53"/>
        <v>-7.343005389011692E-2</v>
      </c>
      <c r="Q525" s="31">
        <f t="shared" si="59"/>
        <v>0</v>
      </c>
      <c r="R525" s="9">
        <v>1</v>
      </c>
      <c r="S525" s="4">
        <v>0</v>
      </c>
      <c r="V525" s="4" t="str">
        <f t="shared" si="60"/>
        <v/>
      </c>
    </row>
    <row r="526" spans="1:22" x14ac:dyDescent="0.25">
      <c r="A526" s="2">
        <v>44750</v>
      </c>
      <c r="B526" s="3" t="s">
        <v>16</v>
      </c>
      <c r="C526" s="3" t="s">
        <v>136</v>
      </c>
      <c r="D526" s="4">
        <v>4.63</v>
      </c>
      <c r="E526" s="5">
        <v>1</v>
      </c>
      <c r="F526" s="6">
        <v>4.5</v>
      </c>
      <c r="G526" s="3">
        <v>-135</v>
      </c>
      <c r="H526" s="3">
        <f t="shared" si="48"/>
        <v>-0.7407407407407407</v>
      </c>
      <c r="I526" s="3">
        <v>105</v>
      </c>
      <c r="J526" s="3">
        <f t="shared" si="49"/>
        <v>1.05</v>
      </c>
      <c r="K526" s="7">
        <f t="shared" si="62"/>
        <v>0.57446808510638303</v>
      </c>
      <c r="L526" s="7">
        <f t="shared" si="61"/>
        <v>0.48780487804878048</v>
      </c>
      <c r="M526" s="7">
        <f t="shared" si="55"/>
        <v>0.49238067948418562</v>
      </c>
      <c r="N526" s="7">
        <f t="shared" si="56"/>
        <v>0.50761932051581438</v>
      </c>
      <c r="O526" s="10">
        <f t="shared" si="54"/>
        <v>-8.2087405622197407E-2</v>
      </c>
      <c r="P526" s="10">
        <f t="shared" si="53"/>
        <v>1.9814442467033899E-2</v>
      </c>
      <c r="Q526" s="31">
        <f t="shared" si="59"/>
        <v>0</v>
      </c>
      <c r="R526" s="9">
        <v>1</v>
      </c>
      <c r="S526" s="4">
        <v>0</v>
      </c>
      <c r="V526" s="4" t="str">
        <f t="shared" si="60"/>
        <v/>
      </c>
    </row>
    <row r="527" spans="1:22" x14ac:dyDescent="0.25">
      <c r="A527" s="2">
        <v>44750</v>
      </c>
      <c r="B527" s="3" t="s">
        <v>39</v>
      </c>
      <c r="C527" s="3" t="s">
        <v>118</v>
      </c>
      <c r="D527" s="4">
        <v>5.85</v>
      </c>
      <c r="E527" s="5">
        <v>1</v>
      </c>
      <c r="F527" s="6">
        <v>5.5</v>
      </c>
      <c r="G527" s="3">
        <v>-140</v>
      </c>
      <c r="H527" s="3">
        <f t="shared" si="48"/>
        <v>-0.7142857142857143</v>
      </c>
      <c r="I527" s="3">
        <v>110</v>
      </c>
      <c r="J527" s="3">
        <f t="shared" si="49"/>
        <v>1.1000000000000001</v>
      </c>
      <c r="K527" s="7">
        <f t="shared" si="62"/>
        <v>0.58333333333333337</v>
      </c>
      <c r="L527" s="7">
        <f t="shared" si="61"/>
        <v>0.47619047619047616</v>
      </c>
      <c r="M527" s="7">
        <f t="shared" si="55"/>
        <v>0.52993613622475477</v>
      </c>
      <c r="N527" s="7">
        <f t="shared" si="56"/>
        <v>0.47006386377524523</v>
      </c>
      <c r="O527" s="10">
        <f t="shared" si="54"/>
        <v>-5.3397197108578598E-2</v>
      </c>
      <c r="P527" s="10">
        <f t="shared" si="53"/>
        <v>-6.1266124152309365E-3</v>
      </c>
      <c r="Q527" s="31">
        <f t="shared" si="59"/>
        <v>0</v>
      </c>
      <c r="R527" s="9">
        <v>2</v>
      </c>
      <c r="S527" s="4">
        <v>0</v>
      </c>
      <c r="V527" s="4" t="str">
        <f t="shared" si="60"/>
        <v/>
      </c>
    </row>
    <row r="528" spans="1:22" x14ac:dyDescent="0.25">
      <c r="A528" s="2">
        <v>44750</v>
      </c>
      <c r="B528" s="3" t="s">
        <v>53</v>
      </c>
      <c r="C528" s="3" t="s">
        <v>116</v>
      </c>
      <c r="D528" s="4">
        <v>4.49</v>
      </c>
      <c r="E528" s="5">
        <v>1</v>
      </c>
      <c r="F528" s="6">
        <v>3.5</v>
      </c>
      <c r="G528" s="3">
        <v>-112</v>
      </c>
      <c r="H528" s="3">
        <f t="shared" si="48"/>
        <v>-0.89285714285714279</v>
      </c>
      <c r="I528" s="3">
        <v>-112</v>
      </c>
      <c r="J528" s="3">
        <f t="shared" si="49"/>
        <v>-0.89285714285714279</v>
      </c>
      <c r="K528" s="7">
        <f t="shared" si="62"/>
        <v>0.52830188679245282</v>
      </c>
      <c r="L528" s="7">
        <f t="shared" si="61"/>
        <v>0.52830188679245282</v>
      </c>
      <c r="M528" s="7">
        <f t="shared" si="55"/>
        <v>0.65601405440534433</v>
      </c>
      <c r="N528" s="7">
        <f t="shared" si="56"/>
        <v>0.34398594559465573</v>
      </c>
      <c r="O528" s="10">
        <f t="shared" si="54"/>
        <v>0.1277121676128915</v>
      </c>
      <c r="P528" s="10">
        <f t="shared" si="53"/>
        <v>-0.1843159411977971</v>
      </c>
      <c r="Q528" s="31">
        <f t="shared" si="59"/>
        <v>2</v>
      </c>
      <c r="R528" s="9">
        <v>2</v>
      </c>
      <c r="S528" s="4">
        <f>15*1.12</f>
        <v>16.8</v>
      </c>
      <c r="T528" s="3" t="s">
        <v>74</v>
      </c>
      <c r="U528" s="4">
        <v>15</v>
      </c>
      <c r="V528" s="4">
        <f t="shared" si="60"/>
        <v>15</v>
      </c>
    </row>
    <row r="529" spans="1:22" x14ac:dyDescent="0.25">
      <c r="A529" s="2">
        <v>44750</v>
      </c>
      <c r="B529" s="3" t="s">
        <v>59</v>
      </c>
      <c r="C529" s="3" t="s">
        <v>82</v>
      </c>
      <c r="D529" s="4">
        <v>6</v>
      </c>
      <c r="E529" s="5">
        <v>1</v>
      </c>
      <c r="F529" s="6">
        <v>5.5</v>
      </c>
      <c r="G529" s="3">
        <v>115</v>
      </c>
      <c r="H529" s="3">
        <f t="shared" si="48"/>
        <v>1.1499999999999999</v>
      </c>
      <c r="I529" s="3">
        <v>-150</v>
      </c>
      <c r="J529" s="3">
        <f t="shared" si="49"/>
        <v>-0.66666666666666663</v>
      </c>
      <c r="K529" s="7">
        <f t="shared" si="62"/>
        <v>0.46511627906976744</v>
      </c>
      <c r="L529" s="7">
        <f t="shared" si="61"/>
        <v>0.6</v>
      </c>
      <c r="M529" s="7">
        <f t="shared" si="55"/>
        <v>0.55432035863538887</v>
      </c>
      <c r="N529" s="7">
        <f t="shared" si="56"/>
        <v>0.44567964136461113</v>
      </c>
      <c r="O529" s="10">
        <f t="shared" si="54"/>
        <v>8.920407956562143E-2</v>
      </c>
      <c r="P529" s="10">
        <f t="shared" si="53"/>
        <v>-0.15432035863538884</v>
      </c>
      <c r="Q529" s="31">
        <f t="shared" si="59"/>
        <v>2</v>
      </c>
      <c r="R529" s="9">
        <v>1</v>
      </c>
      <c r="S529" s="4">
        <v>15</v>
      </c>
      <c r="T529" s="3" t="s">
        <v>74</v>
      </c>
      <c r="U529" s="4">
        <v>17.25</v>
      </c>
      <c r="V529" s="4">
        <f t="shared" si="60"/>
        <v>17.25</v>
      </c>
    </row>
    <row r="530" spans="1:22" x14ac:dyDescent="0.25">
      <c r="A530" s="2">
        <v>44750</v>
      </c>
      <c r="B530" s="3" t="s">
        <v>36</v>
      </c>
      <c r="C530" s="3" t="s">
        <v>178</v>
      </c>
      <c r="D530" s="4">
        <v>6.41</v>
      </c>
      <c r="E530" s="5">
        <v>1</v>
      </c>
      <c r="F530" s="6">
        <v>6.5</v>
      </c>
      <c r="G530" s="3">
        <v>-134</v>
      </c>
      <c r="H530" s="3">
        <f t="shared" si="48"/>
        <v>-0.74626865671641784</v>
      </c>
      <c r="I530" s="3">
        <v>106</v>
      </c>
      <c r="J530" s="3">
        <f t="shared" si="49"/>
        <v>1.06</v>
      </c>
      <c r="K530" s="7">
        <f t="shared" si="62"/>
        <v>0.57264957264957261</v>
      </c>
      <c r="L530" s="7">
        <f t="shared" si="61"/>
        <v>0.4854368932038835</v>
      </c>
      <c r="M530" s="7">
        <f t="shared" si="55"/>
        <v>0.45925648759011439</v>
      </c>
      <c r="N530" s="7">
        <f t="shared" si="56"/>
        <v>0.54074351240988561</v>
      </c>
      <c r="O530" s="10">
        <f t="shared" si="54"/>
        <v>-0.11339308505945822</v>
      </c>
      <c r="P530" s="10">
        <f t="shared" si="53"/>
        <v>5.5306619206002106E-2</v>
      </c>
      <c r="Q530" s="31">
        <f t="shared" si="59"/>
        <v>1</v>
      </c>
      <c r="R530" s="9">
        <v>2</v>
      </c>
      <c r="S530" s="4">
        <v>10</v>
      </c>
      <c r="T530" s="3" t="s">
        <v>73</v>
      </c>
      <c r="U530" s="4">
        <v>-10</v>
      </c>
      <c r="V530" s="4">
        <f t="shared" si="60"/>
        <v>-10</v>
      </c>
    </row>
    <row r="531" spans="1:22" x14ac:dyDescent="0.25">
      <c r="A531" s="2">
        <v>44750</v>
      </c>
      <c r="B531" s="3" t="s">
        <v>47</v>
      </c>
      <c r="C531" s="3" t="s">
        <v>48</v>
      </c>
      <c r="D531" s="4">
        <v>4.75</v>
      </c>
      <c r="E531" s="5">
        <v>1</v>
      </c>
      <c r="F531" s="6">
        <v>4.5</v>
      </c>
      <c r="G531" s="3">
        <v>-135</v>
      </c>
      <c r="H531" s="3">
        <f t="shared" si="48"/>
        <v>-0.7407407407407407</v>
      </c>
      <c r="I531" s="3">
        <v>105</v>
      </c>
      <c r="J531" s="3">
        <f t="shared" si="49"/>
        <v>1.05</v>
      </c>
      <c r="K531" s="7">
        <f t="shared" si="62"/>
        <v>0.57446808510638303</v>
      </c>
      <c r="L531" s="7">
        <f t="shared" si="61"/>
        <v>0.48780487804878048</v>
      </c>
      <c r="M531" s="7">
        <f t="shared" si="55"/>
        <v>0.51460244222140328</v>
      </c>
      <c r="N531" s="7">
        <f t="shared" si="56"/>
        <v>0.48539755777859672</v>
      </c>
      <c r="O531" s="10">
        <f t="shared" si="54"/>
        <v>-5.9865642884979753E-2</v>
      </c>
      <c r="P531" s="10">
        <f t="shared" si="53"/>
        <v>-2.4073202701837548E-3</v>
      </c>
      <c r="Q531" s="31">
        <f t="shared" si="59"/>
        <v>0</v>
      </c>
      <c r="R531" s="9">
        <v>1</v>
      </c>
      <c r="S531" s="4">
        <v>0</v>
      </c>
      <c r="V531" s="4" t="str">
        <f t="shared" si="60"/>
        <v/>
      </c>
    </row>
    <row r="532" spans="1:22" x14ac:dyDescent="0.25">
      <c r="A532" s="2">
        <v>44750</v>
      </c>
      <c r="B532" s="3" t="s">
        <v>69</v>
      </c>
      <c r="C532" s="3" t="s">
        <v>111</v>
      </c>
      <c r="D532" s="4">
        <v>4.01</v>
      </c>
      <c r="E532" s="5">
        <v>1</v>
      </c>
      <c r="F532" s="6">
        <v>3.5</v>
      </c>
      <c r="G532" s="3">
        <v>-105</v>
      </c>
      <c r="H532" s="3">
        <f t="shared" si="48"/>
        <v>-0.95238095238095233</v>
      </c>
      <c r="I532" s="3">
        <v>-125</v>
      </c>
      <c r="J532" s="3">
        <f t="shared" si="49"/>
        <v>-0.8</v>
      </c>
      <c r="K532" s="7">
        <f t="shared" si="62"/>
        <v>0.51219512195121952</v>
      </c>
      <c r="L532" s="7">
        <f t="shared" si="61"/>
        <v>0.55555555555555558</v>
      </c>
      <c r="M532" s="7">
        <f t="shared" si="55"/>
        <v>0.56848110164388199</v>
      </c>
      <c r="N532" s="7">
        <f t="shared" si="56"/>
        <v>0.43151889835611795</v>
      </c>
      <c r="O532" s="10">
        <f t="shared" si="54"/>
        <v>5.6285979692662469E-2</v>
      </c>
      <c r="P532" s="10">
        <f t="shared" si="53"/>
        <v>-0.12403665719943763</v>
      </c>
      <c r="Q532" s="31">
        <f t="shared" si="59"/>
        <v>2</v>
      </c>
      <c r="R532" s="9">
        <v>1</v>
      </c>
      <c r="S532" s="4">
        <f>15*1.05</f>
        <v>15.75</v>
      </c>
      <c r="T532" s="3" t="s">
        <v>74</v>
      </c>
      <c r="U532" s="4">
        <v>15</v>
      </c>
      <c r="V532" s="4">
        <f t="shared" si="60"/>
        <v>15</v>
      </c>
    </row>
    <row r="533" spans="1:22" x14ac:dyDescent="0.25">
      <c r="A533" s="2">
        <v>44750</v>
      </c>
      <c r="B533" s="3" t="s">
        <v>57</v>
      </c>
      <c r="C533" s="3" t="s">
        <v>129</v>
      </c>
      <c r="D533" s="4">
        <v>3.48</v>
      </c>
      <c r="E533" s="5">
        <v>1</v>
      </c>
      <c r="F533" s="6">
        <v>3.5</v>
      </c>
      <c r="G533" s="3">
        <v>-160</v>
      </c>
      <c r="H533" s="3">
        <f t="shared" si="48"/>
        <v>-0.625</v>
      </c>
      <c r="I533" s="3">
        <v>120</v>
      </c>
      <c r="J533" s="3">
        <f t="shared" si="49"/>
        <v>1.2</v>
      </c>
      <c r="K533" s="7">
        <f t="shared" si="62"/>
        <v>0.61538461538461542</v>
      </c>
      <c r="L533" s="7">
        <f t="shared" si="61"/>
        <v>0.45454545454545453</v>
      </c>
      <c r="M533" s="7">
        <f t="shared" si="55"/>
        <v>0.45904552235656437</v>
      </c>
      <c r="N533" s="7">
        <f t="shared" si="56"/>
        <v>0.54095447764343563</v>
      </c>
      <c r="O533" s="10">
        <f t="shared" si="54"/>
        <v>-0.15633909302805105</v>
      </c>
      <c r="P533" s="10">
        <f t="shared" si="53"/>
        <v>8.6409023097981097E-2</v>
      </c>
      <c r="Q533" s="31">
        <f t="shared" si="59"/>
        <v>1</v>
      </c>
      <c r="R533" s="9">
        <v>1</v>
      </c>
      <c r="S533" s="4">
        <v>10</v>
      </c>
      <c r="T533" s="3" t="s">
        <v>73</v>
      </c>
      <c r="U533" s="4">
        <v>-10</v>
      </c>
      <c r="V533" s="4">
        <f t="shared" si="60"/>
        <v>-10</v>
      </c>
    </row>
    <row r="534" spans="1:22" x14ac:dyDescent="0.25">
      <c r="A534" s="2">
        <v>44750</v>
      </c>
      <c r="B534" s="3" t="s">
        <v>45</v>
      </c>
      <c r="C534" s="3" t="s">
        <v>107</v>
      </c>
      <c r="D534" s="4">
        <v>4.9800000000000004</v>
      </c>
      <c r="E534" s="5">
        <v>1</v>
      </c>
      <c r="F534" s="6">
        <v>5.5</v>
      </c>
      <c r="G534" s="3">
        <v>100</v>
      </c>
      <c r="H534" s="3">
        <f t="shared" si="48"/>
        <v>1</v>
      </c>
      <c r="I534" s="3">
        <v>-128</v>
      </c>
      <c r="J534" s="3">
        <f t="shared" si="49"/>
        <v>-0.78125</v>
      </c>
      <c r="K534" s="7">
        <f t="shared" si="62"/>
        <v>0.5</v>
      </c>
      <c r="L534" s="7">
        <f t="shared" si="61"/>
        <v>0.56140350877192979</v>
      </c>
      <c r="M534" s="7">
        <f t="shared" si="55"/>
        <v>0.38053004465612239</v>
      </c>
      <c r="N534" s="7">
        <f t="shared" si="56"/>
        <v>0.61946995534387761</v>
      </c>
      <c r="O534" s="10">
        <f t="shared" si="54"/>
        <v>-0.11946995534387761</v>
      </c>
      <c r="P534" s="10">
        <f t="shared" si="53"/>
        <v>5.8066446571947816E-2</v>
      </c>
      <c r="Q534" s="31">
        <f t="shared" si="59"/>
        <v>1</v>
      </c>
      <c r="R534" s="9">
        <v>2</v>
      </c>
      <c r="S534" s="4">
        <v>12.8</v>
      </c>
      <c r="T534" s="3" t="s">
        <v>74</v>
      </c>
      <c r="U534" s="4">
        <v>10</v>
      </c>
      <c r="V534" s="4">
        <f t="shared" si="60"/>
        <v>10</v>
      </c>
    </row>
    <row r="535" spans="1:22" x14ac:dyDescent="0.25">
      <c r="A535" s="2">
        <v>44750</v>
      </c>
      <c r="B535" s="3" t="s">
        <v>61</v>
      </c>
      <c r="C535" s="3" t="s">
        <v>135</v>
      </c>
      <c r="D535" s="4">
        <v>4.2699999999999996</v>
      </c>
      <c r="E535" s="5">
        <v>1</v>
      </c>
      <c r="F535" s="6">
        <v>3.5</v>
      </c>
      <c r="G535" s="3">
        <v>-120</v>
      </c>
      <c r="H535" s="3">
        <f t="shared" si="48"/>
        <v>-0.83333333333333337</v>
      </c>
      <c r="I535" s="3">
        <v>-110</v>
      </c>
      <c r="J535" s="3">
        <f t="shared" si="49"/>
        <v>-0.90909090909090906</v>
      </c>
      <c r="K535" s="7">
        <f t="shared" si="62"/>
        <v>0.54545454545454541</v>
      </c>
      <c r="L535" s="7">
        <f t="shared" si="61"/>
        <v>0.52380952380952384</v>
      </c>
      <c r="M535" s="7">
        <f t="shared" si="55"/>
        <v>0.61742769261677899</v>
      </c>
      <c r="N535" s="7">
        <f t="shared" si="56"/>
        <v>0.38257230738322107</v>
      </c>
      <c r="O535" s="10">
        <f t="shared" si="54"/>
        <v>7.1973147162233575E-2</v>
      </c>
      <c r="P535" s="10">
        <f t="shared" si="53"/>
        <v>-0.14123721642630277</v>
      </c>
      <c r="Q535" s="31">
        <f t="shared" si="59"/>
        <v>2</v>
      </c>
      <c r="R535" s="9">
        <v>1</v>
      </c>
      <c r="S535" s="4">
        <f>15*1.2</f>
        <v>18</v>
      </c>
      <c r="T535" s="3" t="s">
        <v>74</v>
      </c>
      <c r="U535" s="4">
        <v>15</v>
      </c>
      <c r="V535" s="4">
        <f t="shared" si="60"/>
        <v>15</v>
      </c>
    </row>
    <row r="536" spans="1:22" x14ac:dyDescent="0.25">
      <c r="A536" s="2">
        <v>44750</v>
      </c>
      <c r="B536" s="3" t="s">
        <v>67</v>
      </c>
      <c r="C536" s="3" t="s">
        <v>125</v>
      </c>
      <c r="D536" s="4">
        <v>4.76</v>
      </c>
      <c r="E536" s="5">
        <v>1</v>
      </c>
      <c r="F536" s="6">
        <v>4.5</v>
      </c>
      <c r="G536" s="3">
        <v>-110</v>
      </c>
      <c r="H536" s="3">
        <f t="shared" si="48"/>
        <v>-0.90909090909090906</v>
      </c>
      <c r="I536" s="3">
        <v>-120</v>
      </c>
      <c r="J536" s="3">
        <f t="shared" si="49"/>
        <v>-0.83333333333333337</v>
      </c>
      <c r="K536" s="7">
        <f t="shared" si="62"/>
        <v>0.52380952380952384</v>
      </c>
      <c r="L536" s="7">
        <f t="shared" si="61"/>
        <v>0.54545454545454541</v>
      </c>
      <c r="M536" s="7">
        <f t="shared" si="55"/>
        <v>0.51643610853842692</v>
      </c>
      <c r="N536" s="7">
        <f t="shared" si="56"/>
        <v>0.48356389146157308</v>
      </c>
      <c r="O536" s="10">
        <f t="shared" si="54"/>
        <v>-7.373415271096917E-3</v>
      </c>
      <c r="P536" s="10">
        <f t="shared" si="53"/>
        <v>-6.1890653992972333E-2</v>
      </c>
      <c r="Q536" s="31">
        <f t="shared" si="59"/>
        <v>0</v>
      </c>
      <c r="R536" s="9">
        <v>1</v>
      </c>
      <c r="S536" s="4">
        <v>0</v>
      </c>
      <c r="V536" s="4" t="str">
        <f t="shared" si="60"/>
        <v/>
      </c>
    </row>
    <row r="537" spans="1:22" x14ac:dyDescent="0.25">
      <c r="A537" s="2">
        <v>44751</v>
      </c>
      <c r="B537" s="3" t="s">
        <v>32</v>
      </c>
      <c r="C537" s="3" t="s">
        <v>161</v>
      </c>
      <c r="D537" s="4">
        <v>5.85</v>
      </c>
      <c r="E537" s="5">
        <v>1</v>
      </c>
      <c r="F537" s="6">
        <v>4.5</v>
      </c>
      <c r="G537" s="3">
        <v>-118</v>
      </c>
      <c r="H537" s="3">
        <f t="shared" si="48"/>
        <v>-0.84745762711864414</v>
      </c>
      <c r="I537" s="3">
        <v>-108</v>
      </c>
      <c r="J537" s="3">
        <f t="shared" si="49"/>
        <v>-0.92592592592592582</v>
      </c>
      <c r="K537" s="7">
        <f t="shared" si="62"/>
        <v>0.54128440366972475</v>
      </c>
      <c r="L537" s="7">
        <f t="shared" si="61"/>
        <v>0.51923076923076927</v>
      </c>
      <c r="M537" s="7">
        <f t="shared" si="55"/>
        <v>0.69436398133320931</v>
      </c>
      <c r="N537" s="7">
        <f t="shared" si="56"/>
        <v>0.30563601866679069</v>
      </c>
      <c r="O537" s="10">
        <f t="shared" si="54"/>
        <v>0.15307957766348457</v>
      </c>
      <c r="P537" s="10">
        <f t="shared" si="53"/>
        <v>-0.21359475056397859</v>
      </c>
      <c r="Q537" s="31">
        <f t="shared" si="59"/>
        <v>2</v>
      </c>
      <c r="R537" s="9">
        <v>2</v>
      </c>
      <c r="S537" s="4">
        <v>25</v>
      </c>
      <c r="T537" s="3" t="s">
        <v>74</v>
      </c>
      <c r="U537" s="4">
        <v>21.19</v>
      </c>
      <c r="V537" s="4">
        <f t="shared" si="60"/>
        <v>21.186440677966104</v>
      </c>
    </row>
    <row r="538" spans="1:22" ht="14.25" customHeight="1" x14ac:dyDescent="0.25">
      <c r="A538" s="2">
        <v>44751</v>
      </c>
      <c r="B538" s="3" t="s">
        <v>16</v>
      </c>
      <c r="C538" s="3" t="s">
        <v>170</v>
      </c>
      <c r="D538" s="4">
        <v>3.75</v>
      </c>
      <c r="E538" s="5">
        <v>1</v>
      </c>
      <c r="F538" s="6">
        <v>3.5</v>
      </c>
      <c r="G538" s="3">
        <v>125</v>
      </c>
      <c r="H538" s="3">
        <f t="shared" si="48"/>
        <v>1.25</v>
      </c>
      <c r="I538" s="3">
        <v>-170</v>
      </c>
      <c r="J538" s="3">
        <f t="shared" si="49"/>
        <v>-0.58823529411764708</v>
      </c>
      <c r="K538" s="7">
        <f t="shared" si="62"/>
        <v>0.44444444444444442</v>
      </c>
      <c r="L538" s="7">
        <f t="shared" si="61"/>
        <v>0.62962962962962965</v>
      </c>
      <c r="M538" s="7">
        <f t="shared" si="55"/>
        <v>0.51623261844631263</v>
      </c>
      <c r="N538" s="7">
        <f t="shared" si="56"/>
        <v>0.48376738155368737</v>
      </c>
      <c r="O538" s="10">
        <f t="shared" si="54"/>
        <v>7.178817400186821E-2</v>
      </c>
      <c r="P538" s="10">
        <f t="shared" si="53"/>
        <v>-0.14586224807594228</v>
      </c>
      <c r="Q538" s="31">
        <f t="shared" si="59"/>
        <v>2</v>
      </c>
      <c r="R538" s="9">
        <v>1</v>
      </c>
      <c r="S538" s="4">
        <v>15</v>
      </c>
      <c r="T538" s="3" t="s">
        <v>74</v>
      </c>
      <c r="U538" s="4">
        <v>18.75</v>
      </c>
      <c r="V538" s="4">
        <f t="shared" si="60"/>
        <v>18.75</v>
      </c>
    </row>
    <row r="539" spans="1:22" x14ac:dyDescent="0.25">
      <c r="A539" s="2">
        <v>44751</v>
      </c>
      <c r="B539" s="3" t="s">
        <v>39</v>
      </c>
      <c r="C539" s="3" t="s">
        <v>77</v>
      </c>
      <c r="D539" s="4">
        <v>4.8099999999999996</v>
      </c>
      <c r="E539" s="5">
        <v>1</v>
      </c>
      <c r="F539" s="6">
        <v>3.5</v>
      </c>
      <c r="G539" s="3">
        <v>-135</v>
      </c>
      <c r="H539" s="3">
        <f t="shared" si="48"/>
        <v>-0.7407407407407407</v>
      </c>
      <c r="I539" s="3">
        <v>105</v>
      </c>
      <c r="J539" s="3">
        <f t="shared" si="49"/>
        <v>1.05</v>
      </c>
      <c r="K539" s="7">
        <f t="shared" si="62"/>
        <v>0.57446808510638303</v>
      </c>
      <c r="L539" s="7">
        <f t="shared" si="61"/>
        <v>0.48780487804878048</v>
      </c>
      <c r="M539" s="7">
        <f t="shared" si="55"/>
        <v>0.70728414655161798</v>
      </c>
      <c r="N539" s="7">
        <f t="shared" si="56"/>
        <v>0.29271585344838197</v>
      </c>
      <c r="O539" s="10">
        <f t="shared" si="54"/>
        <v>0.13281606144523495</v>
      </c>
      <c r="P539" s="10">
        <f t="shared" si="53"/>
        <v>-0.19508902460039851</v>
      </c>
      <c r="Q539" s="31">
        <f t="shared" si="59"/>
        <v>2</v>
      </c>
      <c r="R539" s="9">
        <v>1</v>
      </c>
      <c r="S539" s="4">
        <f>15*1.35</f>
        <v>20.25</v>
      </c>
      <c r="T539" s="3" t="s">
        <v>74</v>
      </c>
      <c r="U539" s="4">
        <v>15</v>
      </c>
      <c r="V539" s="4">
        <f t="shared" si="60"/>
        <v>15</v>
      </c>
    </row>
    <row r="540" spans="1:22" x14ac:dyDescent="0.25">
      <c r="A540" s="2">
        <v>44751</v>
      </c>
      <c r="B540" s="3" t="s">
        <v>71</v>
      </c>
      <c r="C540" s="3" t="s">
        <v>175</v>
      </c>
      <c r="D540" s="4">
        <v>5.17</v>
      </c>
      <c r="E540" s="5">
        <v>1</v>
      </c>
      <c r="F540" s="6">
        <v>5.5</v>
      </c>
      <c r="G540" s="3">
        <v>-104</v>
      </c>
      <c r="H540" s="3">
        <f t="shared" si="48"/>
        <v>-0.96153846153846145</v>
      </c>
      <c r="I540" s="3">
        <v>-122</v>
      </c>
      <c r="J540" s="3">
        <f t="shared" si="49"/>
        <v>-0.81967213114754101</v>
      </c>
      <c r="K540" s="7">
        <f t="shared" si="62"/>
        <v>0.50980392156862742</v>
      </c>
      <c r="L540" s="7">
        <f t="shared" si="61"/>
        <v>0.5495495495495496</v>
      </c>
      <c r="M540" s="7">
        <f t="shared" si="55"/>
        <v>0.41384056506856937</v>
      </c>
      <c r="N540" s="7">
        <f t="shared" si="56"/>
        <v>0.58615943493143063</v>
      </c>
      <c r="O540" s="10">
        <f t="shared" si="54"/>
        <v>-9.596335650005805E-2</v>
      </c>
      <c r="P540" s="10">
        <f t="shared" si="53"/>
        <v>3.6609885381881035E-2</v>
      </c>
      <c r="Q540" s="31">
        <f t="shared" si="59"/>
        <v>0</v>
      </c>
      <c r="R540" s="9">
        <v>2</v>
      </c>
      <c r="S540" s="4">
        <v>0</v>
      </c>
      <c r="V540" s="4" t="str">
        <f t="shared" si="60"/>
        <v/>
      </c>
    </row>
    <row r="541" spans="1:22" x14ac:dyDescent="0.25">
      <c r="A541" s="2">
        <v>44751</v>
      </c>
      <c r="B541" s="3" t="s">
        <v>28</v>
      </c>
      <c r="C541" s="3" t="s">
        <v>144</v>
      </c>
      <c r="D541" s="4">
        <v>3.96</v>
      </c>
      <c r="E541" s="5">
        <v>1</v>
      </c>
      <c r="F541" s="6">
        <v>4.5</v>
      </c>
      <c r="G541" s="3">
        <v>122</v>
      </c>
      <c r="H541" s="3">
        <f t="shared" si="48"/>
        <v>1.22</v>
      </c>
      <c r="I541" s="3">
        <v>-154</v>
      </c>
      <c r="J541" s="3">
        <f t="shared" si="49"/>
        <v>-0.64935064935064934</v>
      </c>
      <c r="K541" s="7">
        <f t="shared" si="62"/>
        <v>0.45045045045045046</v>
      </c>
      <c r="L541" s="7">
        <f t="shared" si="61"/>
        <v>0.60629921259842523</v>
      </c>
      <c r="M541" s="7">
        <f t="shared" si="55"/>
        <v>0.36334891579479001</v>
      </c>
      <c r="N541" s="7">
        <f t="shared" si="56"/>
        <v>0.63665108420520999</v>
      </c>
      <c r="O541" s="10">
        <f t="shared" si="54"/>
        <v>-8.7101534655660451E-2</v>
      </c>
      <c r="P541" s="10">
        <f t="shared" si="53"/>
        <v>3.0351871606784764E-2</v>
      </c>
      <c r="Q541" s="31">
        <f t="shared" si="59"/>
        <v>0</v>
      </c>
      <c r="R541" s="9">
        <v>2</v>
      </c>
      <c r="S541" s="4">
        <v>0</v>
      </c>
      <c r="V541" s="4" t="str">
        <f t="shared" si="60"/>
        <v/>
      </c>
    </row>
    <row r="542" spans="1:22" x14ac:dyDescent="0.25">
      <c r="A542" s="2">
        <v>44751</v>
      </c>
      <c r="B542" s="3" t="s">
        <v>63</v>
      </c>
      <c r="C542" s="3" t="s">
        <v>122</v>
      </c>
      <c r="D542" s="4">
        <v>4.55</v>
      </c>
      <c r="E542" s="5">
        <v>1</v>
      </c>
      <c r="F542" s="6">
        <v>4.5</v>
      </c>
      <c r="G542" s="3">
        <v>-128</v>
      </c>
      <c r="H542" s="3">
        <f t="shared" si="48"/>
        <v>-0.78125</v>
      </c>
      <c r="I542" s="3">
        <v>100</v>
      </c>
      <c r="J542" s="3">
        <f t="shared" si="49"/>
        <v>1</v>
      </c>
      <c r="K542" s="7">
        <f t="shared" si="62"/>
        <v>0.56140350877192979</v>
      </c>
      <c r="L542" s="7">
        <f t="shared" si="61"/>
        <v>0.5</v>
      </c>
      <c r="M542" s="7">
        <f t="shared" si="55"/>
        <v>0.47735971772843389</v>
      </c>
      <c r="N542" s="7">
        <f t="shared" si="56"/>
        <v>0.52264028227156611</v>
      </c>
      <c r="O542" s="10">
        <f t="shared" si="54"/>
        <v>-8.4043791043495908E-2</v>
      </c>
      <c r="P542" s="10">
        <f t="shared" si="53"/>
        <v>2.2640282271566115E-2</v>
      </c>
      <c r="Q542" s="31">
        <f t="shared" si="59"/>
        <v>0</v>
      </c>
      <c r="R542" s="9">
        <v>2</v>
      </c>
      <c r="S542" s="4">
        <v>0</v>
      </c>
      <c r="V542" s="4" t="str">
        <f t="shared" si="60"/>
        <v/>
      </c>
    </row>
    <row r="543" spans="1:22" x14ac:dyDescent="0.25">
      <c r="A543" s="2">
        <v>44751</v>
      </c>
      <c r="B543" s="3" t="s">
        <v>47</v>
      </c>
      <c r="C543" s="3" t="s">
        <v>141</v>
      </c>
      <c r="D543" s="4">
        <v>5.76</v>
      </c>
      <c r="E543" s="5">
        <v>1</v>
      </c>
      <c r="F543" s="6">
        <v>6.5</v>
      </c>
      <c r="G543" s="3">
        <v>-106</v>
      </c>
      <c r="H543" s="3">
        <f t="shared" si="48"/>
        <v>-0.94339622641509424</v>
      </c>
      <c r="I543" s="3">
        <v>-120</v>
      </c>
      <c r="J543" s="3">
        <f t="shared" si="49"/>
        <v>-0.83333333333333337</v>
      </c>
      <c r="K543" s="7">
        <f t="shared" si="62"/>
        <v>0.5145631067961165</v>
      </c>
      <c r="L543" s="7">
        <f t="shared" si="61"/>
        <v>0.54545454545454541</v>
      </c>
      <c r="M543" s="7">
        <f t="shared" si="55"/>
        <v>0.35521051421780148</v>
      </c>
      <c r="N543" s="7">
        <f t="shared" si="56"/>
        <v>0.64478948578219852</v>
      </c>
      <c r="O543" s="10">
        <f t="shared" si="54"/>
        <v>-0.15935259257831502</v>
      </c>
      <c r="P543" s="10">
        <f t="shared" si="53"/>
        <v>9.933494032765311E-2</v>
      </c>
      <c r="Q543" s="31">
        <f t="shared" si="59"/>
        <v>1</v>
      </c>
      <c r="R543" s="9">
        <v>2</v>
      </c>
      <c r="S543" s="4">
        <f>15*1.2</f>
        <v>18</v>
      </c>
      <c r="T543" s="3" t="s">
        <v>74</v>
      </c>
      <c r="U543" s="4">
        <v>15</v>
      </c>
      <c r="V543" s="4">
        <f t="shared" si="60"/>
        <v>15</v>
      </c>
    </row>
    <row r="544" spans="1:22" x14ac:dyDescent="0.25">
      <c r="A544" s="2">
        <v>44751</v>
      </c>
      <c r="B544" s="3" t="s">
        <v>65</v>
      </c>
      <c r="C544" s="3" t="s">
        <v>220</v>
      </c>
      <c r="D544" s="4">
        <v>3.93</v>
      </c>
      <c r="E544" s="5">
        <v>1</v>
      </c>
      <c r="F544" s="6">
        <v>3.5</v>
      </c>
      <c r="G544" s="3">
        <v>-155</v>
      </c>
      <c r="H544" s="3">
        <f t="shared" si="48"/>
        <v>-0.64516129032258063</v>
      </c>
      <c r="I544" s="3">
        <v>120</v>
      </c>
      <c r="J544" s="3">
        <f t="shared" si="49"/>
        <v>1.2</v>
      </c>
      <c r="K544" s="7">
        <f t="shared" si="62"/>
        <v>0.60784313725490191</v>
      </c>
      <c r="L544" s="7">
        <f t="shared" si="61"/>
        <v>0.45454545454545453</v>
      </c>
      <c r="M544" s="7">
        <f t="shared" si="55"/>
        <v>0.55273597957525022</v>
      </c>
      <c r="N544" s="7">
        <f t="shared" si="56"/>
        <v>0.44726402042474978</v>
      </c>
      <c r="O544" s="10">
        <f t="shared" si="54"/>
        <v>-5.5107157679651686E-2</v>
      </c>
      <c r="P544" s="10">
        <f t="shared" si="53"/>
        <v>-7.281434120704755E-3</v>
      </c>
      <c r="Q544" s="31">
        <f t="shared" si="59"/>
        <v>0</v>
      </c>
      <c r="R544" s="9">
        <v>1</v>
      </c>
      <c r="S544" s="4">
        <v>0</v>
      </c>
      <c r="V544" s="4" t="str">
        <f t="shared" si="60"/>
        <v/>
      </c>
    </row>
    <row r="545" spans="1:22" x14ac:dyDescent="0.25">
      <c r="A545" s="2">
        <v>44751</v>
      </c>
      <c r="B545" s="3" t="s">
        <v>55</v>
      </c>
      <c r="C545" s="3" t="s">
        <v>131</v>
      </c>
      <c r="D545" s="4">
        <v>5.75</v>
      </c>
      <c r="E545" s="5">
        <v>1</v>
      </c>
      <c r="F545" s="6">
        <v>5.5</v>
      </c>
      <c r="G545" s="3">
        <v>-134</v>
      </c>
      <c r="H545" s="3">
        <f t="shared" si="48"/>
        <v>-0.74626865671641784</v>
      </c>
      <c r="I545" s="3">
        <v>106</v>
      </c>
      <c r="J545" s="3">
        <f t="shared" si="49"/>
        <v>1.06</v>
      </c>
      <c r="K545" s="7">
        <f t="shared" si="62"/>
        <v>0.57264957264957261</v>
      </c>
      <c r="L545" s="7">
        <f t="shared" si="61"/>
        <v>0.4854368932038835</v>
      </c>
      <c r="M545" s="7">
        <f t="shared" si="55"/>
        <v>0.51337739677174421</v>
      </c>
      <c r="N545" s="7">
        <f t="shared" si="56"/>
        <v>0.48662260322825579</v>
      </c>
      <c r="O545" s="10">
        <f t="shared" si="54"/>
        <v>-5.9272175877828404E-2</v>
      </c>
      <c r="P545" s="10">
        <f t="shared" si="53"/>
        <v>1.1857100243722885E-3</v>
      </c>
      <c r="Q545" s="31">
        <f t="shared" si="59"/>
        <v>0</v>
      </c>
      <c r="R545" s="9">
        <v>2</v>
      </c>
      <c r="S545" s="4">
        <v>0</v>
      </c>
      <c r="V545" s="4" t="str">
        <f t="shared" si="60"/>
        <v/>
      </c>
    </row>
    <row r="546" spans="1:22" x14ac:dyDescent="0.25">
      <c r="A546" s="2">
        <v>44751</v>
      </c>
      <c r="B546" s="3" t="s">
        <v>53</v>
      </c>
      <c r="C546" s="3" t="s">
        <v>143</v>
      </c>
      <c r="D546" s="4">
        <v>4.41</v>
      </c>
      <c r="E546" s="5">
        <v>1</v>
      </c>
      <c r="F546" s="6">
        <v>3.5</v>
      </c>
      <c r="G546" s="3">
        <v>-166</v>
      </c>
      <c r="H546" s="3">
        <f t="shared" si="48"/>
        <v>-0.60240963855421692</v>
      </c>
      <c r="I546" s="3">
        <v>130</v>
      </c>
      <c r="J546" s="3">
        <f t="shared" si="49"/>
        <v>1.3</v>
      </c>
      <c r="K546" s="7">
        <f t="shared" si="62"/>
        <v>0.62406015037593987</v>
      </c>
      <c r="L546" s="7">
        <f t="shared" si="61"/>
        <v>0.43478260869565216</v>
      </c>
      <c r="M546" s="7">
        <f t="shared" si="55"/>
        <v>0.6422925074928072</v>
      </c>
      <c r="N546" s="7">
        <f t="shared" si="56"/>
        <v>0.35770749250719286</v>
      </c>
      <c r="O546" s="10">
        <f t="shared" si="54"/>
        <v>1.8232357116867326E-2</v>
      </c>
      <c r="P546" s="10">
        <f t="shared" si="53"/>
        <v>-7.7075116188459303E-2</v>
      </c>
      <c r="Q546" s="31">
        <f t="shared" si="59"/>
        <v>0</v>
      </c>
      <c r="R546" s="9">
        <v>2</v>
      </c>
      <c r="S546" s="4">
        <v>0</v>
      </c>
      <c r="V546" s="4" t="str">
        <f t="shared" si="60"/>
        <v/>
      </c>
    </row>
    <row r="547" spans="1:22" x14ac:dyDescent="0.25">
      <c r="A547" s="2">
        <v>44751</v>
      </c>
      <c r="B547" s="3" t="s">
        <v>59</v>
      </c>
      <c r="C547" s="3" t="s">
        <v>145</v>
      </c>
      <c r="D547" s="4">
        <v>4.3</v>
      </c>
      <c r="E547" s="5">
        <v>1</v>
      </c>
      <c r="F547" s="6">
        <v>4.5</v>
      </c>
      <c r="G547" s="3">
        <v>114</v>
      </c>
      <c r="H547" s="3">
        <f t="shared" si="48"/>
        <v>1.1399999999999999</v>
      </c>
      <c r="I547" s="3">
        <v>-146</v>
      </c>
      <c r="J547" s="3">
        <f t="shared" si="49"/>
        <v>-0.68493150684931503</v>
      </c>
      <c r="K547" s="7">
        <f t="shared" si="62"/>
        <v>0.46728971962616822</v>
      </c>
      <c r="L547" s="7">
        <f t="shared" si="61"/>
        <v>0.5934959349593496</v>
      </c>
      <c r="M547" s="7">
        <f t="shared" si="55"/>
        <v>0.42956189260589595</v>
      </c>
      <c r="N547" s="7">
        <f t="shared" si="56"/>
        <v>0.57043810739410405</v>
      </c>
      <c r="O547" s="10">
        <f t="shared" si="54"/>
        <v>-3.7727827020272275E-2</v>
      </c>
      <c r="P547" s="10">
        <f t="shared" si="53"/>
        <v>-2.3057827565245548E-2</v>
      </c>
      <c r="Q547" s="31">
        <f t="shared" si="59"/>
        <v>0</v>
      </c>
      <c r="R547" s="9">
        <v>2</v>
      </c>
      <c r="S547" s="4">
        <v>0</v>
      </c>
      <c r="V547" s="4" t="str">
        <f t="shared" si="60"/>
        <v/>
      </c>
    </row>
    <row r="548" spans="1:22" x14ac:dyDescent="0.25">
      <c r="A548" s="2">
        <v>44751</v>
      </c>
      <c r="B548" s="3" t="s">
        <v>4</v>
      </c>
      <c r="C548" s="3" t="s">
        <v>151</v>
      </c>
      <c r="D548" s="4">
        <v>5.41</v>
      </c>
      <c r="E548" s="5">
        <v>1</v>
      </c>
      <c r="F548" s="6">
        <v>4.5</v>
      </c>
      <c r="G548" s="3">
        <v>-104</v>
      </c>
      <c r="H548" s="3">
        <f t="shared" si="48"/>
        <v>-0.96153846153846145</v>
      </c>
      <c r="I548" s="3">
        <v>-122</v>
      </c>
      <c r="J548" s="3">
        <f t="shared" si="49"/>
        <v>-0.81967213114754101</v>
      </c>
      <c r="K548" s="7">
        <f t="shared" si="62"/>
        <v>0.50980392156862742</v>
      </c>
      <c r="L548" s="7">
        <f t="shared" si="61"/>
        <v>0.5495495495495496</v>
      </c>
      <c r="M548" s="7">
        <f t="shared" si="55"/>
        <v>0.62828735005974023</v>
      </c>
      <c r="N548" s="7">
        <f t="shared" si="56"/>
        <v>0.37171264994025977</v>
      </c>
      <c r="O548" s="10">
        <f t="shared" si="54"/>
        <v>0.11848342849111282</v>
      </c>
      <c r="P548" s="10">
        <f t="shared" si="53"/>
        <v>-0.17783689960928983</v>
      </c>
      <c r="Q548" s="31">
        <f t="shared" si="59"/>
        <v>2</v>
      </c>
      <c r="R548" s="9">
        <v>2</v>
      </c>
      <c r="S548" s="4">
        <f>15*1.04</f>
        <v>15.600000000000001</v>
      </c>
      <c r="T548" s="3" t="s">
        <v>74</v>
      </c>
      <c r="U548" s="4">
        <v>15</v>
      </c>
      <c r="V548" s="4">
        <f t="shared" si="60"/>
        <v>15</v>
      </c>
    </row>
    <row r="549" spans="1:22" x14ac:dyDescent="0.25">
      <c r="A549" s="2">
        <v>44751</v>
      </c>
      <c r="B549" s="3" t="s">
        <v>87</v>
      </c>
      <c r="C549" s="3" t="s">
        <v>119</v>
      </c>
      <c r="D549" s="4">
        <v>4.1100000000000003</v>
      </c>
      <c r="E549" s="5">
        <v>1</v>
      </c>
      <c r="F549" s="6">
        <v>3.5</v>
      </c>
      <c r="G549" s="3">
        <v>-175</v>
      </c>
      <c r="H549" s="3">
        <f t="shared" si="48"/>
        <v>-0.5714285714285714</v>
      </c>
      <c r="I549" s="3">
        <v>130</v>
      </c>
      <c r="J549" s="3">
        <f t="shared" si="49"/>
        <v>1.3</v>
      </c>
      <c r="K549" s="7">
        <f t="shared" si="62"/>
        <v>0.63636363636363635</v>
      </c>
      <c r="L549" s="7">
        <f t="shared" si="61"/>
        <v>0.43478260869565216</v>
      </c>
      <c r="M549" s="7">
        <f t="shared" si="55"/>
        <v>0.5877195770010728</v>
      </c>
      <c r="N549" s="7">
        <f t="shared" si="56"/>
        <v>0.4122804229989272</v>
      </c>
      <c r="O549" s="10">
        <f t="shared" si="54"/>
        <v>-4.8644059362563552E-2</v>
      </c>
      <c r="P549" s="10">
        <f t="shared" si="53"/>
        <v>-2.2502185696724963E-2</v>
      </c>
      <c r="Q549" s="31">
        <f t="shared" si="59"/>
        <v>0</v>
      </c>
      <c r="R549" s="9">
        <v>1</v>
      </c>
      <c r="S549" s="4">
        <v>0</v>
      </c>
      <c r="V549" s="4" t="str">
        <f t="shared" si="60"/>
        <v/>
      </c>
    </row>
    <row r="550" spans="1:22" x14ac:dyDescent="0.25">
      <c r="A550" s="2">
        <v>44751</v>
      </c>
      <c r="B550" s="3" t="s">
        <v>30</v>
      </c>
      <c r="C550" s="3" t="s">
        <v>83</v>
      </c>
      <c r="D550" s="4">
        <v>4.0999999999999996</v>
      </c>
      <c r="E550" s="5">
        <v>1</v>
      </c>
      <c r="F550" s="6">
        <v>3.5</v>
      </c>
      <c r="G550" s="3">
        <v>118</v>
      </c>
      <c r="H550" s="3">
        <f t="shared" si="48"/>
        <v>1.18</v>
      </c>
      <c r="I550" s="3">
        <v>-150</v>
      </c>
      <c r="J550" s="3">
        <f t="shared" si="49"/>
        <v>-0.66666666666666663</v>
      </c>
      <c r="K550" s="7">
        <f t="shared" si="62"/>
        <v>0.45871559633027525</v>
      </c>
      <c r="L550" s="7">
        <f t="shared" si="61"/>
        <v>0.6</v>
      </c>
      <c r="M550" s="7">
        <f t="shared" si="55"/>
        <v>0.58581845847174974</v>
      </c>
      <c r="N550" s="7">
        <f t="shared" si="56"/>
        <v>0.41418154152825026</v>
      </c>
      <c r="O550" s="10">
        <f t="shared" si="54"/>
        <v>0.12710286214147448</v>
      </c>
      <c r="P550" s="10">
        <f t="shared" si="53"/>
        <v>-0.18581845847174971</v>
      </c>
      <c r="Q550" s="31">
        <f t="shared" si="59"/>
        <v>2</v>
      </c>
      <c r="R550" s="9">
        <v>2</v>
      </c>
      <c r="S550" s="4">
        <v>15</v>
      </c>
      <c r="T550" s="3" t="s">
        <v>73</v>
      </c>
      <c r="U550" s="4">
        <v>-15</v>
      </c>
      <c r="V550" s="4">
        <f t="shared" si="60"/>
        <v>-15</v>
      </c>
    </row>
    <row r="551" spans="1:22" x14ac:dyDescent="0.25">
      <c r="A551" s="2">
        <v>44751</v>
      </c>
      <c r="B551" s="3" t="s">
        <v>21</v>
      </c>
      <c r="C551" s="3" t="s">
        <v>115</v>
      </c>
      <c r="D551" s="4">
        <v>4.58</v>
      </c>
      <c r="E551" s="5">
        <v>1</v>
      </c>
      <c r="F551" s="6">
        <v>5.5</v>
      </c>
      <c r="G551" s="3">
        <v>-102</v>
      </c>
      <c r="H551" s="3">
        <f t="shared" si="48"/>
        <v>-0.98039215686274506</v>
      </c>
      <c r="I551" s="3">
        <v>-126</v>
      </c>
      <c r="J551" s="3">
        <f t="shared" si="49"/>
        <v>-0.79365079365079361</v>
      </c>
      <c r="K551" s="7">
        <f t="shared" si="62"/>
        <v>0.50495049504950495</v>
      </c>
      <c r="L551" s="7">
        <f t="shared" si="61"/>
        <v>0.55752212389380529</v>
      </c>
      <c r="M551" s="7">
        <f t="shared" si="55"/>
        <v>0.31079304195231316</v>
      </c>
      <c r="N551" s="7">
        <f t="shared" si="56"/>
        <v>0.68920695804768684</v>
      </c>
      <c r="O551" s="10">
        <f t="shared" si="54"/>
        <v>-0.19415745309719179</v>
      </c>
      <c r="P551" s="10">
        <f t="shared" si="53"/>
        <v>0.13168483415388155</v>
      </c>
      <c r="Q551" s="31">
        <f t="shared" si="59"/>
        <v>1</v>
      </c>
      <c r="R551" s="9">
        <v>2</v>
      </c>
      <c r="S551" s="4">
        <f>15*1.26</f>
        <v>18.899999999999999</v>
      </c>
      <c r="T551" s="3" t="s">
        <v>74</v>
      </c>
      <c r="U551" s="4">
        <v>15</v>
      </c>
      <c r="V551" s="4">
        <f t="shared" si="60"/>
        <v>14.999999999999998</v>
      </c>
    </row>
    <row r="552" spans="1:22" x14ac:dyDescent="0.25">
      <c r="A552" s="2">
        <v>44751</v>
      </c>
      <c r="B552" s="3" t="s">
        <v>14</v>
      </c>
      <c r="C552" s="3" t="s">
        <v>133</v>
      </c>
      <c r="D552" s="4">
        <v>4.21</v>
      </c>
      <c r="E552" s="5">
        <v>1</v>
      </c>
      <c r="F552" s="6">
        <v>3.5</v>
      </c>
      <c r="G552" s="3">
        <v>-120</v>
      </c>
      <c r="H552" s="3">
        <f t="shared" si="48"/>
        <v>-0.83333333333333337</v>
      </c>
      <c r="I552" s="3">
        <v>-110</v>
      </c>
      <c r="J552" s="3">
        <f t="shared" si="49"/>
        <v>-0.90909090909090906</v>
      </c>
      <c r="K552" s="7">
        <f t="shared" si="62"/>
        <v>0.54545454545454541</v>
      </c>
      <c r="L552" s="7">
        <f t="shared" si="61"/>
        <v>0.52380952380952384</v>
      </c>
      <c r="M552" s="7">
        <f t="shared" si="55"/>
        <v>0.60644563629016401</v>
      </c>
      <c r="N552" s="7">
        <f t="shared" si="56"/>
        <v>0.39355436370983599</v>
      </c>
      <c r="O552" s="10">
        <f t="shared" si="54"/>
        <v>6.09910908356186E-2</v>
      </c>
      <c r="P552" s="10">
        <f t="shared" si="53"/>
        <v>-0.13025516009968785</v>
      </c>
      <c r="Q552" s="31">
        <f t="shared" si="59"/>
        <v>2</v>
      </c>
      <c r="R552" s="9">
        <v>1</v>
      </c>
      <c r="S552" s="4">
        <v>12</v>
      </c>
      <c r="T552" s="3" t="s">
        <v>74</v>
      </c>
      <c r="U552" s="4">
        <v>10</v>
      </c>
      <c r="V552" s="4">
        <f t="shared" si="60"/>
        <v>10</v>
      </c>
    </row>
    <row r="553" spans="1:22" x14ac:dyDescent="0.25">
      <c r="A553" s="2">
        <v>44751</v>
      </c>
      <c r="B553" s="3" t="s">
        <v>43</v>
      </c>
      <c r="C553" s="3" t="s">
        <v>199</v>
      </c>
      <c r="D553" s="4">
        <v>7.34</v>
      </c>
      <c r="E553" s="5">
        <v>1</v>
      </c>
      <c r="F553" s="6">
        <v>7.5</v>
      </c>
      <c r="G553" s="3">
        <v>-160</v>
      </c>
      <c r="H553" s="3">
        <f t="shared" si="48"/>
        <v>-0.625</v>
      </c>
      <c r="I553" s="3">
        <v>120</v>
      </c>
      <c r="J553" s="3">
        <f t="shared" si="49"/>
        <v>1.2</v>
      </c>
      <c r="K553" s="7">
        <f t="shared" si="62"/>
        <v>0.61538461538461542</v>
      </c>
      <c r="L553" s="7">
        <f t="shared" si="61"/>
        <v>0.45454545454545453</v>
      </c>
      <c r="M553" s="7">
        <f t="shared" si="55"/>
        <v>0.45181128905278301</v>
      </c>
      <c r="N553" s="7">
        <f t="shared" si="56"/>
        <v>0.54818871094721699</v>
      </c>
      <c r="O553" s="10">
        <f t="shared" si="54"/>
        <v>-0.16357332633183241</v>
      </c>
      <c r="P553" s="10">
        <f t="shared" si="53"/>
        <v>9.3643256401762465E-2</v>
      </c>
      <c r="Q553" s="31">
        <f t="shared" si="59"/>
        <v>1</v>
      </c>
      <c r="R553" s="9">
        <v>1</v>
      </c>
      <c r="S553" s="4">
        <v>15</v>
      </c>
      <c r="T553" s="3" t="s">
        <v>73</v>
      </c>
      <c r="U553" s="4">
        <v>-15</v>
      </c>
      <c r="V553" s="4">
        <f t="shared" si="60"/>
        <v>-15</v>
      </c>
    </row>
    <row r="554" spans="1:22" x14ac:dyDescent="0.25">
      <c r="A554" s="2">
        <v>44751</v>
      </c>
      <c r="B554" s="3" t="s">
        <v>49</v>
      </c>
      <c r="C554" s="3" t="s">
        <v>159</v>
      </c>
      <c r="D554" s="4">
        <v>3.94</v>
      </c>
      <c r="E554" s="5">
        <v>1</v>
      </c>
      <c r="F554" s="6">
        <v>4.5</v>
      </c>
      <c r="G554" s="3">
        <v>108</v>
      </c>
      <c r="H554" s="3">
        <f t="shared" si="48"/>
        <v>1.08</v>
      </c>
      <c r="I554" s="3">
        <v>-136</v>
      </c>
      <c r="J554" s="3">
        <f t="shared" si="49"/>
        <v>-0.73529411764705876</v>
      </c>
      <c r="K554" s="7">
        <f t="shared" si="62"/>
        <v>0.48076923076923078</v>
      </c>
      <c r="L554" s="7">
        <f t="shared" si="61"/>
        <v>0.57627118644067798</v>
      </c>
      <c r="M554" s="7">
        <f t="shared" si="55"/>
        <v>0.35944282729845856</v>
      </c>
      <c r="N554" s="7">
        <f t="shared" si="56"/>
        <v>0.64055717270154144</v>
      </c>
      <c r="O554" s="10">
        <f t="shared" si="54"/>
        <v>-0.12132640347077223</v>
      </c>
      <c r="P554" s="10">
        <f t="shared" si="53"/>
        <v>6.4285986260863459E-2</v>
      </c>
      <c r="Q554" s="31">
        <f t="shared" si="59"/>
        <v>1</v>
      </c>
      <c r="R554" s="9">
        <v>2</v>
      </c>
      <c r="S554" s="4">
        <v>13.6</v>
      </c>
      <c r="T554" s="3" t="s">
        <v>74</v>
      </c>
      <c r="U554" s="4">
        <v>10</v>
      </c>
      <c r="V554" s="4">
        <f t="shared" si="60"/>
        <v>9.9999999999999982</v>
      </c>
    </row>
    <row r="555" spans="1:22" x14ac:dyDescent="0.25">
      <c r="A555" s="2">
        <v>44751</v>
      </c>
      <c r="B555" s="3" t="s">
        <v>41</v>
      </c>
      <c r="C555" s="3" t="s">
        <v>188</v>
      </c>
      <c r="D555" s="4">
        <v>5.82</v>
      </c>
      <c r="E555" s="5">
        <v>1</v>
      </c>
      <c r="F555" s="6">
        <v>5.5</v>
      </c>
      <c r="G555" s="3">
        <v>102</v>
      </c>
      <c r="H555" s="3">
        <f t="shared" si="48"/>
        <v>1.02</v>
      </c>
      <c r="I555" s="3">
        <v>-128</v>
      </c>
      <c r="J555" s="3">
        <f t="shared" si="49"/>
        <v>-0.78125</v>
      </c>
      <c r="K555" s="7">
        <f t="shared" si="62"/>
        <v>0.49504950495049505</v>
      </c>
      <c r="L555" s="7">
        <f t="shared" si="61"/>
        <v>0.56140350877192979</v>
      </c>
      <c r="M555" s="7">
        <f t="shared" si="55"/>
        <v>0.52499264291786374</v>
      </c>
      <c r="N555" s="7">
        <f t="shared" si="56"/>
        <v>0.47500735708213626</v>
      </c>
      <c r="O555" s="10">
        <f t="shared" si="54"/>
        <v>2.9943137967368694E-2</v>
      </c>
      <c r="P555" s="10">
        <f t="shared" si="53"/>
        <v>-8.6396151689793532E-2</v>
      </c>
      <c r="Q555" s="31">
        <f t="shared" si="59"/>
        <v>0</v>
      </c>
      <c r="R555" s="9">
        <v>2</v>
      </c>
      <c r="S555" s="4">
        <v>0</v>
      </c>
      <c r="V555" s="4" t="str">
        <f t="shared" si="60"/>
        <v/>
      </c>
    </row>
    <row r="556" spans="1:22" x14ac:dyDescent="0.25">
      <c r="A556" s="2">
        <v>44751</v>
      </c>
      <c r="B556" s="3" t="s">
        <v>34</v>
      </c>
      <c r="C556" s="3" t="s">
        <v>132</v>
      </c>
      <c r="D556" s="4">
        <v>7.32</v>
      </c>
      <c r="E556" s="5">
        <v>1</v>
      </c>
      <c r="F556" s="6">
        <v>6.5</v>
      </c>
      <c r="G556" s="3">
        <v>-110</v>
      </c>
      <c r="H556" s="3">
        <f t="shared" si="48"/>
        <v>-0.90909090909090906</v>
      </c>
      <c r="I556" s="3">
        <v>-116</v>
      </c>
      <c r="J556" s="3">
        <f t="shared" si="49"/>
        <v>-0.86206896551724144</v>
      </c>
      <c r="K556" s="7">
        <f t="shared" si="62"/>
        <v>0.52380952380952384</v>
      </c>
      <c r="L556" s="7">
        <f t="shared" si="61"/>
        <v>0.53703703703703709</v>
      </c>
      <c r="M556" s="7">
        <f t="shared" si="55"/>
        <v>0.59680242407206019</v>
      </c>
      <c r="N556" s="7">
        <f t="shared" si="56"/>
        <v>0.40319757592793981</v>
      </c>
      <c r="O556" s="10">
        <f t="shared" si="54"/>
        <v>7.2992900262536353E-2</v>
      </c>
      <c r="P556" s="10">
        <f t="shared" si="53"/>
        <v>-0.13383946110909728</v>
      </c>
      <c r="Q556" s="31">
        <f t="shared" si="59"/>
        <v>2</v>
      </c>
      <c r="R556" s="9">
        <v>2</v>
      </c>
      <c r="S556" s="4">
        <v>11</v>
      </c>
      <c r="T556" s="3" t="s">
        <v>74</v>
      </c>
      <c r="U556" s="4">
        <v>10</v>
      </c>
      <c r="V556" s="4">
        <f t="shared" si="60"/>
        <v>10</v>
      </c>
    </row>
    <row r="557" spans="1:22" x14ac:dyDescent="0.25">
      <c r="A557" s="2">
        <v>44751</v>
      </c>
      <c r="B557" s="3" t="s">
        <v>36</v>
      </c>
      <c r="C557" s="3" t="s">
        <v>185</v>
      </c>
      <c r="D557" s="4">
        <v>6.91</v>
      </c>
      <c r="E557" s="5">
        <v>1</v>
      </c>
      <c r="F557" s="6">
        <v>6.5</v>
      </c>
      <c r="G557" s="3">
        <v>-102</v>
      </c>
      <c r="H557" s="3">
        <f t="shared" si="48"/>
        <v>-0.98039215686274506</v>
      </c>
      <c r="I557" s="3">
        <v>-126</v>
      </c>
      <c r="J557" s="3">
        <f t="shared" si="49"/>
        <v>-0.79365079365079361</v>
      </c>
      <c r="K557" s="7">
        <f t="shared" si="62"/>
        <v>0.50495049504950495</v>
      </c>
      <c r="L557" s="7">
        <f t="shared" si="61"/>
        <v>0.55752212389380529</v>
      </c>
      <c r="M557" s="7">
        <f t="shared" si="55"/>
        <v>0.53679436702798899</v>
      </c>
      <c r="N557" s="7">
        <f t="shared" si="56"/>
        <v>0.46320563297201101</v>
      </c>
      <c r="O557" s="10">
        <f t="shared" si="54"/>
        <v>3.184387197848404E-2</v>
      </c>
      <c r="P557" s="10">
        <f t="shared" si="53"/>
        <v>-9.4316490921794283E-2</v>
      </c>
      <c r="Q557" s="31">
        <f t="shared" si="59"/>
        <v>0</v>
      </c>
      <c r="R557" s="9">
        <v>2</v>
      </c>
      <c r="S557" s="4">
        <v>0</v>
      </c>
      <c r="V557" s="4" t="str">
        <f t="shared" si="60"/>
        <v/>
      </c>
    </row>
    <row r="558" spans="1:22" x14ac:dyDescent="0.25">
      <c r="A558" s="2">
        <v>44751</v>
      </c>
      <c r="B558" s="3" t="s">
        <v>23</v>
      </c>
      <c r="C558" s="3" t="s">
        <v>134</v>
      </c>
      <c r="D558" s="4">
        <v>4.46</v>
      </c>
      <c r="E558" s="5">
        <v>1</v>
      </c>
      <c r="F558" s="6">
        <v>5.5</v>
      </c>
      <c r="G558" s="3">
        <v>120</v>
      </c>
      <c r="H558" s="3">
        <f t="shared" si="48"/>
        <v>1.2</v>
      </c>
      <c r="I558" s="3">
        <v>-154</v>
      </c>
      <c r="J558" s="3">
        <f t="shared" si="49"/>
        <v>-0.64935064935064934</v>
      </c>
      <c r="K558" s="7">
        <f t="shared" si="62"/>
        <v>0.45454545454545453</v>
      </c>
      <c r="L558" s="7">
        <f t="shared" si="61"/>
        <v>0.60629921259842523</v>
      </c>
      <c r="M558" s="7">
        <f t="shared" si="55"/>
        <v>0.29025210333231943</v>
      </c>
      <c r="N558" s="7">
        <f t="shared" si="56"/>
        <v>0.70974789666768057</v>
      </c>
      <c r="O558" s="10">
        <f t="shared" si="54"/>
        <v>-0.1642933512131351</v>
      </c>
      <c r="P558" s="10">
        <f t="shared" si="53"/>
        <v>0.10344868406925534</v>
      </c>
      <c r="Q558" s="31">
        <f t="shared" ref="Q558:Q621" si="63">IF(P558&gt;0.05,1,IF(O558&gt;0.05,2,0))</f>
        <v>1</v>
      </c>
      <c r="R558" s="9">
        <v>2</v>
      </c>
      <c r="S558" s="4">
        <v>15.4</v>
      </c>
      <c r="T558" s="3" t="s">
        <v>74</v>
      </c>
      <c r="U558" s="4">
        <v>10</v>
      </c>
      <c r="V558" s="4">
        <f t="shared" si="60"/>
        <v>10</v>
      </c>
    </row>
    <row r="559" spans="1:22" x14ac:dyDescent="0.25">
      <c r="A559" s="2">
        <v>44751</v>
      </c>
      <c r="B559" s="3" t="s">
        <v>19</v>
      </c>
      <c r="C559" s="3" t="s">
        <v>171</v>
      </c>
      <c r="D559" s="4">
        <v>5.03</v>
      </c>
      <c r="E559" s="5">
        <v>1</v>
      </c>
      <c r="F559" s="6">
        <v>4.5</v>
      </c>
      <c r="G559" s="3">
        <v>120</v>
      </c>
      <c r="H559" s="3">
        <f t="shared" si="48"/>
        <v>1.2</v>
      </c>
      <c r="I559" s="3">
        <v>-160</v>
      </c>
      <c r="J559" s="3">
        <f t="shared" si="49"/>
        <v>-0.625</v>
      </c>
      <c r="K559" s="7">
        <f t="shared" si="62"/>
        <v>0.45454545454545453</v>
      </c>
      <c r="L559" s="7">
        <f t="shared" si="61"/>
        <v>0.61538461538461542</v>
      </c>
      <c r="M559" s="7">
        <f t="shared" si="55"/>
        <v>0.56475485011053694</v>
      </c>
      <c r="N559" s="7">
        <f t="shared" si="56"/>
        <v>0.43524514988946306</v>
      </c>
      <c r="O559" s="10">
        <f t="shared" si="54"/>
        <v>0.11020939556508241</v>
      </c>
      <c r="P559" s="10">
        <f t="shared" si="53"/>
        <v>-0.18013946549515236</v>
      </c>
      <c r="Q559" s="31">
        <f t="shared" si="63"/>
        <v>2</v>
      </c>
      <c r="R559" s="9">
        <v>1</v>
      </c>
      <c r="S559" s="4">
        <v>10</v>
      </c>
      <c r="T559" s="3" t="s">
        <v>74</v>
      </c>
      <c r="U559" s="4">
        <v>12</v>
      </c>
      <c r="V559" s="4">
        <f t="shared" si="60"/>
        <v>12</v>
      </c>
    </row>
    <row r="560" spans="1:22" x14ac:dyDescent="0.25">
      <c r="A560" s="2">
        <v>44751</v>
      </c>
      <c r="B560" s="3" t="s">
        <v>61</v>
      </c>
      <c r="C560" s="3" t="s">
        <v>153</v>
      </c>
      <c r="D560" s="4">
        <v>6.08</v>
      </c>
      <c r="E560" s="5">
        <v>1</v>
      </c>
      <c r="F560" s="6">
        <v>5.5</v>
      </c>
      <c r="G560" s="3">
        <v>-140</v>
      </c>
      <c r="H560" s="3">
        <f t="shared" si="48"/>
        <v>-0.7142857142857143</v>
      </c>
      <c r="I560" s="3">
        <v>105</v>
      </c>
      <c r="J560" s="3">
        <f t="shared" si="49"/>
        <v>1.05</v>
      </c>
      <c r="K560" s="7">
        <f t="shared" si="62"/>
        <v>0.58333333333333337</v>
      </c>
      <c r="L560" s="7">
        <f t="shared" si="61"/>
        <v>0.48780487804878048</v>
      </c>
      <c r="M560" s="7">
        <f t="shared" si="55"/>
        <v>0.56708305167296724</v>
      </c>
      <c r="N560" s="7">
        <f t="shared" si="56"/>
        <v>0.43291694832703281</v>
      </c>
      <c r="O560" s="10">
        <f t="shared" si="54"/>
        <v>-1.6250281660366128E-2</v>
      </c>
      <c r="P560" s="10">
        <f t="shared" si="53"/>
        <v>-5.4887929721747664E-2</v>
      </c>
      <c r="Q560" s="31">
        <f t="shared" si="63"/>
        <v>0</v>
      </c>
      <c r="R560" s="9">
        <v>1</v>
      </c>
      <c r="S560" s="4">
        <v>0</v>
      </c>
      <c r="V560" s="4" t="str">
        <f t="shared" si="60"/>
        <v/>
      </c>
    </row>
    <row r="561" spans="1:22" x14ac:dyDescent="0.25">
      <c r="A561" s="2">
        <v>44751</v>
      </c>
      <c r="B561" s="3" t="s">
        <v>67</v>
      </c>
      <c r="C561" s="3" t="s">
        <v>149</v>
      </c>
      <c r="D561" s="4">
        <v>5.99</v>
      </c>
      <c r="E561" s="5">
        <v>1</v>
      </c>
      <c r="F561" s="6">
        <v>6.5</v>
      </c>
      <c r="G561" s="3">
        <v>-118</v>
      </c>
      <c r="H561" s="3">
        <f t="shared" si="48"/>
        <v>-0.84745762711864414</v>
      </c>
      <c r="I561" s="3">
        <v>-108</v>
      </c>
      <c r="J561" s="3">
        <f t="shared" si="49"/>
        <v>-0.92592592592592582</v>
      </c>
      <c r="K561" s="7">
        <f t="shared" si="62"/>
        <v>0.54128440366972475</v>
      </c>
      <c r="L561" s="7">
        <f t="shared" si="61"/>
        <v>0.51923076923076927</v>
      </c>
      <c r="M561" s="7">
        <f t="shared" si="55"/>
        <v>0.3920909906423935</v>
      </c>
      <c r="N561" s="7">
        <f t="shared" si="56"/>
        <v>0.6079090093576065</v>
      </c>
      <c r="O561" s="10">
        <f t="shared" si="54"/>
        <v>-0.14919341302733125</v>
      </c>
      <c r="P561" s="10">
        <f t="shared" si="53"/>
        <v>8.8678240126837227E-2</v>
      </c>
      <c r="Q561" s="31">
        <f t="shared" si="63"/>
        <v>1</v>
      </c>
      <c r="R561" s="9">
        <v>2</v>
      </c>
      <c r="S561" s="4">
        <v>10.8</v>
      </c>
      <c r="T561" s="3" t="s">
        <v>74</v>
      </c>
      <c r="U561" s="4">
        <v>10</v>
      </c>
      <c r="V561" s="4">
        <f t="shared" si="60"/>
        <v>10</v>
      </c>
    </row>
    <row r="562" spans="1:22" x14ac:dyDescent="0.25">
      <c r="A562" s="2">
        <v>44751</v>
      </c>
      <c r="B562" s="3" t="s">
        <v>45</v>
      </c>
      <c r="C562" s="3" t="s">
        <v>147</v>
      </c>
      <c r="D562" s="4">
        <v>6.01</v>
      </c>
      <c r="E562" s="5">
        <v>1</v>
      </c>
      <c r="F562" s="6">
        <v>6.5</v>
      </c>
      <c r="G562" s="3">
        <v>-106</v>
      </c>
      <c r="H562" s="3">
        <f t="shared" si="48"/>
        <v>-0.94339622641509424</v>
      </c>
      <c r="I562" s="3">
        <v>-118</v>
      </c>
      <c r="J562" s="3">
        <f t="shared" si="49"/>
        <v>-0.84745762711864414</v>
      </c>
      <c r="K562" s="7">
        <f t="shared" si="62"/>
        <v>0.5145631067961165</v>
      </c>
      <c r="L562" s="7">
        <f t="shared" si="61"/>
        <v>0.54128440366972475</v>
      </c>
      <c r="M562" s="7">
        <f t="shared" si="55"/>
        <v>0.39530344453986022</v>
      </c>
      <c r="N562" s="7">
        <f t="shared" si="56"/>
        <v>0.60469655546013978</v>
      </c>
      <c r="O562" s="10">
        <f t="shared" si="54"/>
        <v>-0.11925966225625628</v>
      </c>
      <c r="P562" s="10">
        <f t="shared" si="53"/>
        <v>6.3412151790415039E-2</v>
      </c>
      <c r="Q562" s="31">
        <f t="shared" si="63"/>
        <v>1</v>
      </c>
      <c r="R562" s="9">
        <v>2</v>
      </c>
      <c r="S562" s="4">
        <v>11.8</v>
      </c>
      <c r="T562" s="3" t="s">
        <v>73</v>
      </c>
      <c r="U562" s="4">
        <v>-11.8</v>
      </c>
      <c r="V562" s="4">
        <f t="shared" si="60"/>
        <v>-11.8</v>
      </c>
    </row>
    <row r="563" spans="1:22" x14ac:dyDescent="0.25">
      <c r="A563" s="2">
        <v>44752</v>
      </c>
      <c r="B563" s="3" t="s">
        <v>4</v>
      </c>
      <c r="C563" s="3" t="s">
        <v>180</v>
      </c>
      <c r="D563" s="4">
        <v>4.67</v>
      </c>
      <c r="E563" s="5">
        <v>1</v>
      </c>
      <c r="F563" s="6">
        <v>3.5</v>
      </c>
      <c r="G563" s="3">
        <v>-160</v>
      </c>
      <c r="H563" s="3">
        <f t="shared" si="48"/>
        <v>-0.625</v>
      </c>
      <c r="I563" s="3">
        <v>120</v>
      </c>
      <c r="J563" s="3">
        <f t="shared" si="49"/>
        <v>1.2</v>
      </c>
      <c r="K563" s="7">
        <f t="shared" si="62"/>
        <v>0.61538461538461542</v>
      </c>
      <c r="L563" s="7">
        <f t="shared" si="61"/>
        <v>0.45454545454545453</v>
      </c>
      <c r="M563" s="7">
        <f t="shared" si="55"/>
        <v>0.68556931882065952</v>
      </c>
      <c r="N563" s="7">
        <f t="shared" si="56"/>
        <v>0.31443068117934053</v>
      </c>
      <c r="O563" s="10">
        <f t="shared" si="54"/>
        <v>7.0184703436044105E-2</v>
      </c>
      <c r="P563" s="10">
        <f t="shared" si="53"/>
        <v>-0.140114773366114</v>
      </c>
      <c r="Q563" s="31">
        <f t="shared" si="63"/>
        <v>2</v>
      </c>
      <c r="R563" s="9">
        <v>1</v>
      </c>
      <c r="S563" s="4">
        <v>16</v>
      </c>
      <c r="T563" s="3" t="s">
        <v>74</v>
      </c>
      <c r="U563" s="4">
        <v>10</v>
      </c>
      <c r="V563" s="4">
        <f t="shared" si="60"/>
        <v>10</v>
      </c>
    </row>
    <row r="564" spans="1:22" x14ac:dyDescent="0.25">
      <c r="A564" s="2">
        <v>44752</v>
      </c>
      <c r="B564" s="3" t="s">
        <v>87</v>
      </c>
      <c r="C564" s="3" t="s">
        <v>221</v>
      </c>
      <c r="D564" s="4">
        <v>3.59</v>
      </c>
      <c r="E564" s="5">
        <v>1</v>
      </c>
      <c r="F564" s="6">
        <v>3.5</v>
      </c>
      <c r="G564" s="3">
        <v>120</v>
      </c>
      <c r="H564" s="3">
        <f t="shared" si="48"/>
        <v>1.2</v>
      </c>
      <c r="I564" s="3">
        <v>-160</v>
      </c>
      <c r="J564" s="3">
        <f t="shared" si="49"/>
        <v>-0.625</v>
      </c>
      <c r="K564" s="7">
        <f t="shared" si="62"/>
        <v>0.45454545454545453</v>
      </c>
      <c r="L564" s="7">
        <f t="shared" si="61"/>
        <v>0.61538461538461542</v>
      </c>
      <c r="M564" s="7">
        <f t="shared" si="55"/>
        <v>0.48265743353383184</v>
      </c>
      <c r="N564" s="7">
        <f t="shared" si="56"/>
        <v>0.51734256646616816</v>
      </c>
      <c r="O564" s="10">
        <f t="shared" si="54"/>
        <v>2.8111978988377306E-2</v>
      </c>
      <c r="P564" s="10">
        <f t="shared" si="53"/>
        <v>-9.8042048918447255E-2</v>
      </c>
      <c r="Q564" s="31">
        <f t="shared" si="63"/>
        <v>0</v>
      </c>
      <c r="R564" s="9">
        <v>1</v>
      </c>
      <c r="S564" s="4">
        <v>0</v>
      </c>
      <c r="V564" s="4" t="str">
        <f t="shared" si="60"/>
        <v/>
      </c>
    </row>
    <row r="565" spans="1:22" x14ac:dyDescent="0.25">
      <c r="A565" s="2">
        <v>44752</v>
      </c>
      <c r="B565" s="3" t="s">
        <v>55</v>
      </c>
      <c r="C565" s="3" t="s">
        <v>222</v>
      </c>
      <c r="D565" s="4">
        <v>5.59</v>
      </c>
      <c r="E565" s="5">
        <v>1</v>
      </c>
      <c r="F565" s="6">
        <v>6.5</v>
      </c>
      <c r="G565" s="3">
        <v>108</v>
      </c>
      <c r="H565" s="3">
        <f t="shared" si="48"/>
        <v>1.08</v>
      </c>
      <c r="I565" s="3">
        <v>-136</v>
      </c>
      <c r="J565" s="3">
        <f t="shared" si="49"/>
        <v>-0.73529411764705876</v>
      </c>
      <c r="K565" s="7">
        <f t="shared" si="62"/>
        <v>0.48076923076923078</v>
      </c>
      <c r="L565" s="7">
        <f t="shared" si="61"/>
        <v>0.57627118644067798</v>
      </c>
      <c r="M565" s="7">
        <f t="shared" si="55"/>
        <v>0.32815880405082143</v>
      </c>
      <c r="N565" s="7">
        <f t="shared" si="56"/>
        <v>0.67184119594917857</v>
      </c>
      <c r="O565" s="10">
        <f t="shared" si="54"/>
        <v>-0.15261042671840935</v>
      </c>
      <c r="P565" s="10">
        <f t="shared" si="53"/>
        <v>9.5570009508500586E-2</v>
      </c>
      <c r="Q565" s="31">
        <f t="shared" si="63"/>
        <v>1</v>
      </c>
      <c r="R565" s="9">
        <v>2</v>
      </c>
      <c r="S565" s="4">
        <v>13.6</v>
      </c>
      <c r="T565" s="3" t="s">
        <v>74</v>
      </c>
      <c r="U565" s="4">
        <v>10</v>
      </c>
      <c r="V565" s="4">
        <f t="shared" si="60"/>
        <v>9.9999999999999982</v>
      </c>
    </row>
    <row r="566" spans="1:22" x14ac:dyDescent="0.25">
      <c r="A566" s="2">
        <v>44752</v>
      </c>
      <c r="B566" s="3" t="s">
        <v>65</v>
      </c>
      <c r="C566" s="3" t="s">
        <v>223</v>
      </c>
      <c r="D566" s="4">
        <v>5.24</v>
      </c>
      <c r="E566" s="5">
        <v>1</v>
      </c>
      <c r="F566" s="6">
        <v>5.5</v>
      </c>
      <c r="G566" s="3">
        <v>-185</v>
      </c>
      <c r="H566" s="3">
        <f t="shared" si="48"/>
        <v>-0.54054054054054046</v>
      </c>
      <c r="I566" s="3">
        <v>135</v>
      </c>
      <c r="J566" s="3">
        <f t="shared" si="49"/>
        <v>1.35</v>
      </c>
      <c r="K566" s="7">
        <f t="shared" si="62"/>
        <v>0.64912280701754388</v>
      </c>
      <c r="L566" s="7">
        <f t="shared" si="61"/>
        <v>0.42553191489361702</v>
      </c>
      <c r="M566" s="7">
        <f t="shared" si="55"/>
        <v>0.4260726773266712</v>
      </c>
      <c r="N566" s="7">
        <f t="shared" si="56"/>
        <v>0.5739273226733288</v>
      </c>
      <c r="O566" s="10">
        <f t="shared" si="54"/>
        <v>-0.22305012969087268</v>
      </c>
      <c r="P566" s="10">
        <f t="shared" si="53"/>
        <v>0.14839540777971177</v>
      </c>
      <c r="Q566" s="31">
        <f t="shared" si="63"/>
        <v>1</v>
      </c>
      <c r="R566" s="9">
        <v>1</v>
      </c>
      <c r="S566" s="4">
        <v>10</v>
      </c>
      <c r="T566" s="3" t="s">
        <v>74</v>
      </c>
      <c r="U566" s="4">
        <v>13.5</v>
      </c>
      <c r="V566" s="4">
        <f t="shared" si="60"/>
        <v>13.5</v>
      </c>
    </row>
    <row r="567" spans="1:22" x14ac:dyDescent="0.25">
      <c r="A567" s="2">
        <v>44752</v>
      </c>
      <c r="B567" s="3" t="s">
        <v>49</v>
      </c>
      <c r="C567" s="3" t="s">
        <v>176</v>
      </c>
      <c r="D567" s="4">
        <v>5.35</v>
      </c>
      <c r="E567" s="5">
        <v>1</v>
      </c>
      <c r="F567" s="6">
        <v>5.5</v>
      </c>
      <c r="G567" s="3">
        <v>-105</v>
      </c>
      <c r="H567" s="3">
        <f t="shared" si="48"/>
        <v>-0.95238095238095233</v>
      </c>
      <c r="I567" s="3">
        <v>-125</v>
      </c>
      <c r="J567" s="3">
        <f t="shared" si="49"/>
        <v>-0.8</v>
      </c>
      <c r="K567" s="7">
        <f t="shared" si="62"/>
        <v>0.51219512195121952</v>
      </c>
      <c r="L567" s="7">
        <f t="shared" si="61"/>
        <v>0.55555555555555558</v>
      </c>
      <c r="M567" s="7">
        <f t="shared" si="55"/>
        <v>0.44521142915889933</v>
      </c>
      <c r="N567" s="7">
        <f t="shared" si="56"/>
        <v>0.55478857084110067</v>
      </c>
      <c r="O567" s="10">
        <f t="shared" si="54"/>
        <v>-6.6983692792320193E-2</v>
      </c>
      <c r="P567" s="10">
        <f t="shared" si="53"/>
        <v>-7.6698471445491023E-4</v>
      </c>
      <c r="Q567" s="31">
        <f t="shared" si="63"/>
        <v>0</v>
      </c>
      <c r="R567" s="9">
        <v>1</v>
      </c>
      <c r="S567" s="4">
        <v>0</v>
      </c>
      <c r="V567" s="4" t="str">
        <f t="shared" si="60"/>
        <v/>
      </c>
    </row>
    <row r="568" spans="1:22" x14ac:dyDescent="0.25">
      <c r="A568" s="2">
        <v>44752</v>
      </c>
      <c r="B568" s="3" t="s">
        <v>41</v>
      </c>
      <c r="C568" s="3" t="s">
        <v>160</v>
      </c>
      <c r="D568" s="4">
        <v>4.84</v>
      </c>
      <c r="E568" s="5">
        <v>1</v>
      </c>
      <c r="F568" s="6">
        <v>5.5</v>
      </c>
      <c r="G568" s="3">
        <v>116</v>
      </c>
      <c r="H568" s="3">
        <f t="shared" si="48"/>
        <v>1.1599999999999999</v>
      </c>
      <c r="I568" s="3">
        <v>-148</v>
      </c>
      <c r="J568" s="3">
        <f t="shared" si="49"/>
        <v>-0.67567567567567566</v>
      </c>
      <c r="K568" s="7">
        <f t="shared" si="62"/>
        <v>0.46296296296296297</v>
      </c>
      <c r="L568" s="7">
        <f t="shared" si="61"/>
        <v>0.59677419354838712</v>
      </c>
      <c r="M568" s="7">
        <f t="shared" si="55"/>
        <v>0.35598889492218044</v>
      </c>
      <c r="N568" s="7">
        <f t="shared" si="56"/>
        <v>0.64401110507781956</v>
      </c>
      <c r="O568" s="10">
        <f t="shared" si="54"/>
        <v>-0.10697406804078252</v>
      </c>
      <c r="P568" s="10">
        <f t="shared" si="53"/>
        <v>4.7236911529432435E-2</v>
      </c>
      <c r="Q568" s="31">
        <f t="shared" si="63"/>
        <v>0</v>
      </c>
      <c r="R568" s="9">
        <v>2</v>
      </c>
      <c r="S568" s="4">
        <v>0</v>
      </c>
      <c r="V568" s="4" t="str">
        <f t="shared" si="60"/>
        <v/>
      </c>
    </row>
    <row r="569" spans="1:22" x14ac:dyDescent="0.25">
      <c r="A569" s="2">
        <v>44752</v>
      </c>
      <c r="B569" s="3" t="s">
        <v>78</v>
      </c>
      <c r="C569" s="3" t="s">
        <v>183</v>
      </c>
      <c r="D569" s="4">
        <v>3.91</v>
      </c>
      <c r="E569" s="5">
        <v>1</v>
      </c>
      <c r="F569" s="6">
        <v>2.5</v>
      </c>
      <c r="G569" s="3">
        <v>-135</v>
      </c>
      <c r="H569" s="3">
        <f t="shared" si="48"/>
        <v>-0.7407407407407407</v>
      </c>
      <c r="I569" s="3">
        <v>105</v>
      </c>
      <c r="J569" s="3">
        <f t="shared" si="49"/>
        <v>1.05</v>
      </c>
      <c r="K569" s="7">
        <f t="shared" si="62"/>
        <v>0.57446808510638303</v>
      </c>
      <c r="L569" s="7">
        <f t="shared" si="61"/>
        <v>0.48780487804878048</v>
      </c>
      <c r="M569" s="7">
        <f t="shared" si="55"/>
        <v>0.74841054764656578</v>
      </c>
      <c r="N569" s="7">
        <f t="shared" si="56"/>
        <v>0.25158945235343422</v>
      </c>
      <c r="O569" s="10">
        <f t="shared" si="54"/>
        <v>0.17394246254018275</v>
      </c>
      <c r="P569" s="10">
        <f t="shared" si="53"/>
        <v>-0.23621542569534626</v>
      </c>
      <c r="Q569" s="31">
        <f t="shared" si="63"/>
        <v>2</v>
      </c>
      <c r="R569" s="9">
        <v>1</v>
      </c>
      <c r="S569" s="4">
        <v>13.5</v>
      </c>
      <c r="T569" s="3" t="s">
        <v>74</v>
      </c>
      <c r="U569" s="4">
        <v>10</v>
      </c>
      <c r="V569" s="4">
        <f t="shared" si="60"/>
        <v>10</v>
      </c>
    </row>
    <row r="570" spans="1:22" x14ac:dyDescent="0.25">
      <c r="A570" s="2">
        <v>44752</v>
      </c>
      <c r="B570" s="3" t="s">
        <v>32</v>
      </c>
      <c r="C570" s="3" t="s">
        <v>232</v>
      </c>
      <c r="D570" s="4">
        <v>6.34</v>
      </c>
      <c r="E570" s="5">
        <v>1</v>
      </c>
      <c r="F570" s="6">
        <v>5.5</v>
      </c>
      <c r="G570" s="3">
        <v>-130</v>
      </c>
      <c r="H570" s="3">
        <f t="shared" si="48"/>
        <v>-0.76923076923076916</v>
      </c>
      <c r="I570" s="3">
        <v>100</v>
      </c>
      <c r="J570" s="3">
        <f t="shared" si="49"/>
        <v>1</v>
      </c>
      <c r="K570" s="7">
        <f t="shared" si="62"/>
        <v>0.56521739130434778</v>
      </c>
      <c r="L570" s="7">
        <f t="shared" si="61"/>
        <v>0.5</v>
      </c>
      <c r="M570" s="7">
        <f t="shared" si="55"/>
        <v>0.60727778620576545</v>
      </c>
      <c r="N570" s="7">
        <f t="shared" si="56"/>
        <v>0.39272221379423455</v>
      </c>
      <c r="O570" s="10">
        <f t="shared" si="54"/>
        <v>4.2060394901417664E-2</v>
      </c>
      <c r="P570" s="10">
        <f t="shared" si="53"/>
        <v>-0.10727778620576545</v>
      </c>
      <c r="Q570" s="31">
        <f t="shared" si="63"/>
        <v>0</v>
      </c>
      <c r="R570" s="9">
        <v>1</v>
      </c>
      <c r="S570" s="4">
        <v>0</v>
      </c>
      <c r="V570" s="4" t="str">
        <f t="shared" si="60"/>
        <v/>
      </c>
    </row>
    <row r="571" spans="1:22" x14ac:dyDescent="0.25">
      <c r="A571" s="2">
        <v>44752</v>
      </c>
      <c r="B571" s="3" t="s">
        <v>43</v>
      </c>
      <c r="C571" s="3" t="s">
        <v>130</v>
      </c>
      <c r="D571" s="4">
        <v>5.82</v>
      </c>
      <c r="E571" s="5">
        <v>1</v>
      </c>
      <c r="F571" s="6">
        <v>6.5</v>
      </c>
      <c r="G571" s="3">
        <v>104</v>
      </c>
      <c r="H571" s="3">
        <f t="shared" si="48"/>
        <v>1.04</v>
      </c>
      <c r="I571" s="3">
        <v>-134</v>
      </c>
      <c r="J571" s="3">
        <f t="shared" si="49"/>
        <v>-0.74626865671641784</v>
      </c>
      <c r="K571" s="7">
        <f t="shared" si="62"/>
        <v>0.49019607843137253</v>
      </c>
      <c r="L571" s="7">
        <f t="shared" si="61"/>
        <v>0.57264957264957261</v>
      </c>
      <c r="M571" s="7">
        <f t="shared" si="55"/>
        <v>0.36481144884574424</v>
      </c>
      <c r="N571" s="7">
        <f t="shared" si="56"/>
        <v>0.63518855115425576</v>
      </c>
      <c r="O571" s="10">
        <f t="shared" si="54"/>
        <v>-0.12538462958562829</v>
      </c>
      <c r="P571" s="10">
        <f t="shared" si="53"/>
        <v>6.2538978504683151E-2</v>
      </c>
      <c r="Q571" s="31">
        <f t="shared" si="63"/>
        <v>1</v>
      </c>
      <c r="R571" s="9">
        <v>2</v>
      </c>
      <c r="S571" s="4">
        <v>13.4</v>
      </c>
      <c r="T571" s="3" t="s">
        <v>73</v>
      </c>
      <c r="U571" s="4">
        <v>-13.4</v>
      </c>
      <c r="V571" s="4">
        <f t="shared" si="60"/>
        <v>-13.4</v>
      </c>
    </row>
    <row r="572" spans="1:22" x14ac:dyDescent="0.25">
      <c r="A572" s="2">
        <v>44752</v>
      </c>
      <c r="B572" s="3" t="s">
        <v>14</v>
      </c>
      <c r="C572" s="3" t="s">
        <v>191</v>
      </c>
      <c r="D572" s="4">
        <v>5.28</v>
      </c>
      <c r="E572" s="5">
        <v>1</v>
      </c>
      <c r="F572" s="6">
        <v>4.5</v>
      </c>
      <c r="G572" s="3">
        <v>-170</v>
      </c>
      <c r="H572" s="3">
        <f t="shared" si="48"/>
        <v>-0.58823529411764708</v>
      </c>
      <c r="I572" s="3">
        <v>130</v>
      </c>
      <c r="J572" s="3">
        <f t="shared" si="49"/>
        <v>1.3</v>
      </c>
      <c r="K572" s="7">
        <f t="shared" si="62"/>
        <v>0.62962962962962965</v>
      </c>
      <c r="L572" s="7">
        <f t="shared" si="61"/>
        <v>0.43478260869565216</v>
      </c>
      <c r="M572" s="7">
        <f t="shared" si="55"/>
        <v>0.60719157507326105</v>
      </c>
      <c r="N572" s="7">
        <f t="shared" si="56"/>
        <v>0.39280842492673901</v>
      </c>
      <c r="O572" s="10">
        <f t="shared" si="54"/>
        <v>-2.2438054556368603E-2</v>
      </c>
      <c r="P572" s="10">
        <f t="shared" si="53"/>
        <v>-4.1974183768913154E-2</v>
      </c>
      <c r="Q572" s="31">
        <f t="shared" si="63"/>
        <v>0</v>
      </c>
      <c r="R572" s="9">
        <v>1</v>
      </c>
      <c r="S572" s="4">
        <v>0</v>
      </c>
      <c r="V572" s="4" t="str">
        <f t="shared" si="60"/>
        <v/>
      </c>
    </row>
    <row r="573" spans="1:22" x14ac:dyDescent="0.25">
      <c r="A573" s="2">
        <v>44752</v>
      </c>
      <c r="B573" s="3" t="s">
        <v>21</v>
      </c>
      <c r="C573" s="3" t="s">
        <v>146</v>
      </c>
      <c r="D573" s="4">
        <v>3.84</v>
      </c>
      <c r="E573" s="5">
        <v>1</v>
      </c>
      <c r="F573" s="6">
        <v>3.5</v>
      </c>
      <c r="G573" s="3">
        <v>100</v>
      </c>
      <c r="H573" s="3">
        <f t="shared" si="48"/>
        <v>1</v>
      </c>
      <c r="I573" s="3">
        <v>-135</v>
      </c>
      <c r="J573" s="3">
        <f t="shared" si="49"/>
        <v>-0.7407407407407407</v>
      </c>
      <c r="K573" s="7">
        <f t="shared" si="62"/>
        <v>0.5</v>
      </c>
      <c r="L573" s="7">
        <f t="shared" si="61"/>
        <v>0.57446808510638303</v>
      </c>
      <c r="M573" s="7">
        <f t="shared" si="55"/>
        <v>0.53466387477642474</v>
      </c>
      <c r="N573" s="7">
        <f t="shared" si="56"/>
        <v>0.46533612522357526</v>
      </c>
      <c r="O573" s="10">
        <f t="shared" si="54"/>
        <v>3.4663874776424741E-2</v>
      </c>
      <c r="P573" s="10">
        <f t="shared" si="53"/>
        <v>-0.10913195988280777</v>
      </c>
      <c r="Q573" s="31">
        <f t="shared" si="63"/>
        <v>0</v>
      </c>
      <c r="R573" s="9">
        <v>1</v>
      </c>
      <c r="S573" s="4">
        <v>0</v>
      </c>
      <c r="V573" s="4" t="str">
        <f t="shared" ref="V573:V636" si="64">IF(IF(T573="L",-S573,IF(T573="W",S573*IF(Q573=1,ABS(J573),ABS(H573)))),IF(T573="L",-S573,IF(T573="W",S573*IF(Q573=1,ABS(J573),ABS(H573)))),"")</f>
        <v/>
      </c>
    </row>
    <row r="574" spans="1:22" x14ac:dyDescent="0.25">
      <c r="A574" s="2">
        <v>44752</v>
      </c>
      <c r="B574" s="3" t="s">
        <v>30</v>
      </c>
      <c r="C574" s="3" t="s">
        <v>193</v>
      </c>
      <c r="D574" s="4">
        <v>3.39</v>
      </c>
      <c r="E574" s="5">
        <v>1</v>
      </c>
      <c r="F574" s="6">
        <v>2.5</v>
      </c>
      <c r="G574" s="3">
        <v>-175</v>
      </c>
      <c r="H574" s="3">
        <f t="shared" si="48"/>
        <v>-0.5714285714285714</v>
      </c>
      <c r="I574" s="3">
        <v>130</v>
      </c>
      <c r="J574" s="3">
        <f t="shared" si="49"/>
        <v>1.3</v>
      </c>
      <c r="K574" s="7">
        <f t="shared" si="62"/>
        <v>0.63636363636363635</v>
      </c>
      <c r="L574" s="7">
        <f t="shared" si="61"/>
        <v>0.43478260869565216</v>
      </c>
      <c r="M574" s="7">
        <f t="shared" si="55"/>
        <v>0.65832716551208925</v>
      </c>
      <c r="N574" s="7">
        <f t="shared" si="56"/>
        <v>0.3416728344879108</v>
      </c>
      <c r="O574" s="10">
        <f t="shared" si="54"/>
        <v>2.1963529148452898E-2</v>
      </c>
      <c r="P574" s="10">
        <f t="shared" si="53"/>
        <v>-9.3109774207741358E-2</v>
      </c>
      <c r="Q574" s="31">
        <f t="shared" si="63"/>
        <v>0</v>
      </c>
      <c r="R574" s="9">
        <v>1</v>
      </c>
      <c r="S574" s="4">
        <v>0</v>
      </c>
      <c r="V574" s="4" t="str">
        <f t="shared" si="64"/>
        <v/>
      </c>
    </row>
    <row r="575" spans="1:22" x14ac:dyDescent="0.25">
      <c r="A575" s="2">
        <v>44752</v>
      </c>
      <c r="B575" s="3" t="s">
        <v>16</v>
      </c>
      <c r="C575" s="3" t="s">
        <v>184</v>
      </c>
      <c r="D575" s="4">
        <v>4.1399999999999997</v>
      </c>
      <c r="E575" s="5">
        <v>1</v>
      </c>
      <c r="F575" s="6">
        <v>3.5</v>
      </c>
      <c r="G575" s="3">
        <v>-106</v>
      </c>
      <c r="H575" s="3">
        <f t="shared" si="48"/>
        <v>-0.94339622641509424</v>
      </c>
      <c r="I575" s="3">
        <v>-122</v>
      </c>
      <c r="J575" s="3">
        <f t="shared" si="49"/>
        <v>-0.81967213114754101</v>
      </c>
      <c r="K575" s="7">
        <f t="shared" si="62"/>
        <v>0.5145631067961165</v>
      </c>
      <c r="L575" s="7">
        <f t="shared" si="61"/>
        <v>0.5495495495495496</v>
      </c>
      <c r="M575" s="7">
        <f t="shared" si="55"/>
        <v>0.59339208954720268</v>
      </c>
      <c r="N575" s="7">
        <f t="shared" si="56"/>
        <v>0.40660791045279726</v>
      </c>
      <c r="O575" s="10">
        <f t="shared" si="54"/>
        <v>7.8828982751086185E-2</v>
      </c>
      <c r="P575" s="10">
        <f t="shared" si="53"/>
        <v>-0.14294163909675234</v>
      </c>
      <c r="Q575" s="31">
        <f t="shared" si="63"/>
        <v>2</v>
      </c>
      <c r="R575" s="9">
        <v>2</v>
      </c>
      <c r="S575" s="4">
        <v>10.6</v>
      </c>
      <c r="T575" s="3" t="s">
        <v>74</v>
      </c>
      <c r="U575" s="4">
        <v>10</v>
      </c>
      <c r="V575" s="4">
        <f t="shared" si="64"/>
        <v>9.9999999999999982</v>
      </c>
    </row>
    <row r="576" spans="1:22" x14ac:dyDescent="0.25">
      <c r="A576" s="2">
        <v>44752</v>
      </c>
      <c r="B576" s="3" t="s">
        <v>28</v>
      </c>
      <c r="C576" s="3" t="s">
        <v>174</v>
      </c>
      <c r="D576" s="4">
        <v>4.96</v>
      </c>
      <c r="E576" s="5">
        <v>1</v>
      </c>
      <c r="F576" s="6">
        <v>3.5</v>
      </c>
      <c r="G576" s="3">
        <v>-145</v>
      </c>
      <c r="H576" s="3">
        <f t="shared" si="48"/>
        <v>-0.68965517241379315</v>
      </c>
      <c r="I576" s="3">
        <v>110</v>
      </c>
      <c r="J576" s="3">
        <f t="shared" si="49"/>
        <v>1.1000000000000001</v>
      </c>
      <c r="K576" s="7">
        <f t="shared" si="62"/>
        <v>0.59183673469387754</v>
      </c>
      <c r="L576" s="7">
        <f t="shared" si="61"/>
        <v>0.47619047619047616</v>
      </c>
      <c r="M576" s="7">
        <f t="shared" si="55"/>
        <v>0.7293141512653869</v>
      </c>
      <c r="N576" s="7">
        <f t="shared" si="56"/>
        <v>0.27068584873461304</v>
      </c>
      <c r="O576" s="10">
        <f t="shared" si="54"/>
        <v>0.13747741657150936</v>
      </c>
      <c r="P576" s="10">
        <f t="shared" si="53"/>
        <v>-0.20550462745586312</v>
      </c>
      <c r="Q576" s="31">
        <f t="shared" si="63"/>
        <v>2</v>
      </c>
      <c r="R576" s="9">
        <v>1</v>
      </c>
      <c r="S576" s="4">
        <f>15*1.45</f>
        <v>21.75</v>
      </c>
      <c r="T576" s="3" t="s">
        <v>74</v>
      </c>
      <c r="U576" s="4">
        <v>15</v>
      </c>
      <c r="V576" s="4">
        <f t="shared" si="64"/>
        <v>15.000000000000002</v>
      </c>
    </row>
    <row r="577" spans="1:22" x14ac:dyDescent="0.25">
      <c r="A577" s="2">
        <v>44752</v>
      </c>
      <c r="B577" s="3" t="s">
        <v>63</v>
      </c>
      <c r="C577" s="3" t="s">
        <v>64</v>
      </c>
      <c r="D577" s="4">
        <v>4.6500000000000004</v>
      </c>
      <c r="E577" s="5">
        <v>1</v>
      </c>
      <c r="F577" s="6">
        <v>4.5</v>
      </c>
      <c r="G577" s="3">
        <v>122</v>
      </c>
      <c r="H577" s="3">
        <f t="shared" si="48"/>
        <v>1.22</v>
      </c>
      <c r="I577" s="3">
        <v>-154</v>
      </c>
      <c r="J577" s="3">
        <f t="shared" si="49"/>
        <v>-0.64935064935064934</v>
      </c>
      <c r="K577" s="7">
        <f t="shared" si="62"/>
        <v>0.45045045045045046</v>
      </c>
      <c r="L577" s="7">
        <f t="shared" si="61"/>
        <v>0.60629921259842523</v>
      </c>
      <c r="M577" s="7">
        <f t="shared" si="55"/>
        <v>0.49611114537188483</v>
      </c>
      <c r="N577" s="7">
        <f t="shared" si="56"/>
        <v>0.50388885462811517</v>
      </c>
      <c r="O577" s="10">
        <f t="shared" si="54"/>
        <v>4.5660694921434375E-2</v>
      </c>
      <c r="P577" s="10">
        <f t="shared" si="53"/>
        <v>-0.10241035797031006</v>
      </c>
      <c r="Q577" s="31">
        <f t="shared" si="63"/>
        <v>0</v>
      </c>
      <c r="R577" s="9">
        <v>2</v>
      </c>
      <c r="S577" s="4">
        <v>0</v>
      </c>
      <c r="V577" s="4" t="str">
        <f t="shared" si="64"/>
        <v/>
      </c>
    </row>
    <row r="578" spans="1:22" x14ac:dyDescent="0.25">
      <c r="A578" s="2">
        <v>44752</v>
      </c>
      <c r="B578" s="3" t="s">
        <v>47</v>
      </c>
      <c r="C578" s="3" t="s">
        <v>210</v>
      </c>
      <c r="D578" s="4">
        <v>4.34</v>
      </c>
      <c r="E578" s="5">
        <v>1</v>
      </c>
      <c r="F578" s="6">
        <v>3.5</v>
      </c>
      <c r="G578" s="3">
        <v>-145</v>
      </c>
      <c r="H578" s="3">
        <f t="shared" ref="H578:H830" si="65">IF(G578&gt;0,G578/100,1/(G578/100))</f>
        <v>-0.68965517241379315</v>
      </c>
      <c r="I578" s="3">
        <v>110</v>
      </c>
      <c r="J578" s="3">
        <f t="shared" ref="J578:J830" si="66">IF(I578&gt;0,I578/100,1/(I578/100))</f>
        <v>1.1000000000000001</v>
      </c>
      <c r="K578" s="7">
        <f t="shared" si="62"/>
        <v>0.59183673469387754</v>
      </c>
      <c r="L578" s="7">
        <f t="shared" si="61"/>
        <v>0.47619047619047616</v>
      </c>
      <c r="M578" s="7">
        <f t="shared" si="55"/>
        <v>0.62999442325790067</v>
      </c>
      <c r="N578" s="7">
        <f t="shared" si="56"/>
        <v>0.37000557674209933</v>
      </c>
      <c r="O578" s="10">
        <f t="shared" si="54"/>
        <v>3.8157688564023129E-2</v>
      </c>
      <c r="P578" s="10">
        <f t="shared" si="53"/>
        <v>-0.10618489944837683</v>
      </c>
      <c r="Q578" s="31">
        <f t="shared" si="63"/>
        <v>0</v>
      </c>
      <c r="R578" s="9">
        <v>1</v>
      </c>
      <c r="S578" s="4">
        <v>0</v>
      </c>
      <c r="V578" s="4" t="str">
        <f t="shared" si="64"/>
        <v/>
      </c>
    </row>
    <row r="579" spans="1:22" x14ac:dyDescent="0.25">
      <c r="A579" s="2">
        <v>44752</v>
      </c>
      <c r="B579" s="3" t="s">
        <v>69</v>
      </c>
      <c r="C579" s="3" t="s">
        <v>158</v>
      </c>
      <c r="D579" s="4">
        <v>3.72</v>
      </c>
      <c r="E579" s="5">
        <v>1</v>
      </c>
      <c r="F579" s="6">
        <v>3.5</v>
      </c>
      <c r="G579" s="3">
        <v>108</v>
      </c>
      <c r="H579" s="3">
        <f t="shared" si="65"/>
        <v>1.08</v>
      </c>
      <c r="I579" s="3">
        <v>-136</v>
      </c>
      <c r="J579" s="3">
        <f t="shared" si="66"/>
        <v>-0.73529411764705876</v>
      </c>
      <c r="K579" s="7">
        <f t="shared" si="62"/>
        <v>0.48076923076923078</v>
      </c>
      <c r="L579" s="7">
        <f t="shared" si="61"/>
        <v>0.57627118644067798</v>
      </c>
      <c r="M579" s="7">
        <f t="shared" si="55"/>
        <v>0.5100132102562287</v>
      </c>
      <c r="N579" s="7">
        <f t="shared" si="56"/>
        <v>0.4899867897437713</v>
      </c>
      <c r="O579" s="10">
        <f t="shared" si="54"/>
        <v>2.9243979486997917E-2</v>
      </c>
      <c r="P579" s="10">
        <f t="shared" si="53"/>
        <v>-8.6284396696906684E-2</v>
      </c>
      <c r="Q579" s="31">
        <f t="shared" si="63"/>
        <v>0</v>
      </c>
      <c r="R579" s="9">
        <v>2</v>
      </c>
      <c r="S579" s="4">
        <v>0</v>
      </c>
      <c r="V579" s="4" t="str">
        <f t="shared" si="64"/>
        <v/>
      </c>
    </row>
    <row r="580" spans="1:22" x14ac:dyDescent="0.25">
      <c r="A580" s="2">
        <v>44752</v>
      </c>
      <c r="B580" s="3" t="s">
        <v>34</v>
      </c>
      <c r="C580" s="3" t="s">
        <v>156</v>
      </c>
      <c r="D580" s="4">
        <v>5.21</v>
      </c>
      <c r="E580" s="5">
        <v>1</v>
      </c>
      <c r="F580" s="6">
        <v>4.5</v>
      </c>
      <c r="G580" s="3">
        <v>-140</v>
      </c>
      <c r="H580" s="3">
        <f t="shared" si="65"/>
        <v>-0.7142857142857143</v>
      </c>
      <c r="I580" s="3">
        <v>105</v>
      </c>
      <c r="J580" s="3">
        <f t="shared" si="66"/>
        <v>1.05</v>
      </c>
      <c r="K580" s="7">
        <f t="shared" si="62"/>
        <v>0.58333333333333337</v>
      </c>
      <c r="L580" s="7">
        <f t="shared" si="61"/>
        <v>0.48780487804878048</v>
      </c>
      <c r="M580" s="7">
        <f t="shared" si="55"/>
        <v>0.59555068163161895</v>
      </c>
      <c r="N580" s="7">
        <f t="shared" si="56"/>
        <v>0.40444931836838111</v>
      </c>
      <c r="O580" s="10">
        <f t="shared" si="54"/>
        <v>1.221734829828558E-2</v>
      </c>
      <c r="P580" s="10">
        <f t="shared" si="53"/>
        <v>-8.3355559680399371E-2</v>
      </c>
      <c r="Q580" s="31">
        <f t="shared" si="63"/>
        <v>0</v>
      </c>
      <c r="R580" s="9">
        <v>1</v>
      </c>
      <c r="S580" s="4">
        <v>0</v>
      </c>
      <c r="V580" s="4" t="str">
        <f t="shared" si="64"/>
        <v/>
      </c>
    </row>
    <row r="581" spans="1:22" x14ac:dyDescent="0.25">
      <c r="A581" s="2">
        <v>44752</v>
      </c>
      <c r="B581" s="3" t="s">
        <v>36</v>
      </c>
      <c r="C581" s="3" t="s">
        <v>142</v>
      </c>
      <c r="D581" s="4">
        <v>5.96</v>
      </c>
      <c r="E581" s="5">
        <v>2</v>
      </c>
      <c r="F581" s="6">
        <v>5.5</v>
      </c>
      <c r="G581" s="3">
        <v>115</v>
      </c>
      <c r="H581" s="3">
        <f t="shared" si="65"/>
        <v>1.1499999999999999</v>
      </c>
      <c r="I581" s="3">
        <v>-150</v>
      </c>
      <c r="J581" s="3">
        <f t="shared" si="66"/>
        <v>-0.66666666666666663</v>
      </c>
      <c r="K581" s="7">
        <f t="shared" si="62"/>
        <v>0.46511627906976744</v>
      </c>
      <c r="L581" s="7">
        <f t="shared" si="61"/>
        <v>0.6</v>
      </c>
      <c r="M581" s="7">
        <f t="shared" si="55"/>
        <v>0.54787420884899629</v>
      </c>
      <c r="N581" s="7">
        <f t="shared" si="56"/>
        <v>0.45212579115100371</v>
      </c>
      <c r="O581" s="10">
        <f t="shared" si="54"/>
        <v>8.2757929779228856E-2</v>
      </c>
      <c r="P581" s="10">
        <f t="shared" si="53"/>
        <v>-0.14787420884899627</v>
      </c>
      <c r="Q581" s="31">
        <f t="shared" si="63"/>
        <v>2</v>
      </c>
      <c r="R581" s="9">
        <v>1</v>
      </c>
      <c r="S581" s="4">
        <v>10</v>
      </c>
      <c r="T581" s="3" t="s">
        <v>73</v>
      </c>
      <c r="U581" s="4">
        <v>-10</v>
      </c>
      <c r="V581" s="4">
        <f t="shared" si="64"/>
        <v>-10</v>
      </c>
    </row>
    <row r="582" spans="1:22" x14ac:dyDescent="0.25">
      <c r="A582" s="2">
        <v>44752</v>
      </c>
      <c r="B582" s="3" t="s">
        <v>53</v>
      </c>
      <c r="C582" s="3" t="s">
        <v>172</v>
      </c>
      <c r="D582" s="4">
        <v>4.96</v>
      </c>
      <c r="E582" s="5">
        <v>1</v>
      </c>
      <c r="F582" s="6">
        <v>4.5</v>
      </c>
      <c r="G582" s="3">
        <v>-135</v>
      </c>
      <c r="H582" s="3">
        <f t="shared" si="65"/>
        <v>-0.7407407407407407</v>
      </c>
      <c r="I582" s="3">
        <v>100</v>
      </c>
      <c r="J582" s="3">
        <f t="shared" si="66"/>
        <v>1</v>
      </c>
      <c r="K582" s="7">
        <f t="shared" si="62"/>
        <v>0.57446808510638303</v>
      </c>
      <c r="L582" s="7">
        <f t="shared" si="61"/>
        <v>0.5</v>
      </c>
      <c r="M582" s="7">
        <f t="shared" si="55"/>
        <v>0.55246017281540882</v>
      </c>
      <c r="N582" s="7">
        <f t="shared" si="56"/>
        <v>0.44753982718459118</v>
      </c>
      <c r="O582" s="10">
        <f t="shared" si="54"/>
        <v>-2.2007912290974208E-2</v>
      </c>
      <c r="P582" s="10">
        <f t="shared" si="53"/>
        <v>-5.2460172815408823E-2</v>
      </c>
      <c r="Q582" s="31">
        <f t="shared" si="63"/>
        <v>0</v>
      </c>
      <c r="R582" s="9">
        <v>1</v>
      </c>
      <c r="S582" s="4">
        <v>0</v>
      </c>
      <c r="V582" s="4" t="str">
        <f t="shared" si="64"/>
        <v/>
      </c>
    </row>
    <row r="583" spans="1:22" x14ac:dyDescent="0.25">
      <c r="A583" s="2">
        <v>44752</v>
      </c>
      <c r="B583" s="3" t="s">
        <v>45</v>
      </c>
      <c r="C583" s="3" t="s">
        <v>169</v>
      </c>
      <c r="D583" s="4">
        <v>5.64</v>
      </c>
      <c r="E583" s="5">
        <v>1</v>
      </c>
      <c r="F583" s="6">
        <v>5.5</v>
      </c>
      <c r="G583" s="3">
        <v>-175</v>
      </c>
      <c r="H583" s="3">
        <f t="shared" si="65"/>
        <v>-0.5714285714285714</v>
      </c>
      <c r="I583" s="3">
        <v>125</v>
      </c>
      <c r="J583" s="3">
        <f t="shared" si="66"/>
        <v>1.25</v>
      </c>
      <c r="K583" s="7">
        <f t="shared" si="62"/>
        <v>0.63636363636363635</v>
      </c>
      <c r="L583" s="7">
        <f t="shared" si="61"/>
        <v>0.44444444444444442</v>
      </c>
      <c r="M583" s="7">
        <f t="shared" si="55"/>
        <v>0.49491268590868209</v>
      </c>
      <c r="N583" s="7">
        <f t="shared" si="56"/>
        <v>0.50508731409131791</v>
      </c>
      <c r="O583" s="10">
        <f t="shared" si="54"/>
        <v>-0.14145095045495426</v>
      </c>
      <c r="P583" s="10">
        <f t="shared" si="53"/>
        <v>6.0642869646873487E-2</v>
      </c>
      <c r="Q583" s="31">
        <f t="shared" si="63"/>
        <v>1</v>
      </c>
      <c r="R583" s="9">
        <v>1</v>
      </c>
      <c r="S583" s="4">
        <v>10</v>
      </c>
      <c r="T583" s="3" t="s">
        <v>74</v>
      </c>
      <c r="U583" s="4">
        <v>12.5</v>
      </c>
      <c r="V583" s="4">
        <f t="shared" si="64"/>
        <v>12.5</v>
      </c>
    </row>
    <row r="584" spans="1:22" x14ac:dyDescent="0.25">
      <c r="A584" s="2">
        <v>44752</v>
      </c>
      <c r="B584" s="3" t="s">
        <v>23</v>
      </c>
      <c r="C584" s="3" t="s">
        <v>152</v>
      </c>
      <c r="D584" s="4">
        <v>4.24</v>
      </c>
      <c r="E584" s="5">
        <v>1</v>
      </c>
      <c r="F584" s="6">
        <v>4.5</v>
      </c>
      <c r="G584" s="3">
        <v>-116</v>
      </c>
      <c r="H584" s="3">
        <f t="shared" si="65"/>
        <v>-0.86206896551724144</v>
      </c>
      <c r="I584" s="3">
        <v>-110</v>
      </c>
      <c r="J584" s="3">
        <f t="shared" si="66"/>
        <v>-0.90909090909090906</v>
      </c>
      <c r="K584" s="7">
        <f t="shared" si="62"/>
        <v>0.53703703703703709</v>
      </c>
      <c r="L584" s="7">
        <f t="shared" si="61"/>
        <v>0.52380952380952384</v>
      </c>
      <c r="M584" s="7">
        <f t="shared" si="55"/>
        <v>0.41794205550134067</v>
      </c>
      <c r="N584" s="7">
        <f t="shared" si="56"/>
        <v>0.58205794449865933</v>
      </c>
      <c r="O584" s="10">
        <f t="shared" si="54"/>
        <v>-0.11909498153569642</v>
      </c>
      <c r="P584" s="10">
        <f t="shared" si="53"/>
        <v>5.8248420689135494E-2</v>
      </c>
      <c r="Q584" s="31">
        <f t="shared" si="63"/>
        <v>1</v>
      </c>
      <c r="R584" s="9">
        <v>2</v>
      </c>
      <c r="S584" s="4">
        <v>11</v>
      </c>
      <c r="T584" s="3" t="s">
        <v>74</v>
      </c>
      <c r="U584" s="4">
        <v>10</v>
      </c>
      <c r="V584" s="4">
        <f t="shared" si="64"/>
        <v>10</v>
      </c>
    </row>
    <row r="585" spans="1:22" x14ac:dyDescent="0.25">
      <c r="A585" s="2">
        <v>44752</v>
      </c>
      <c r="B585" s="3" t="s">
        <v>19</v>
      </c>
      <c r="C585" s="3" t="s">
        <v>20</v>
      </c>
      <c r="D585" s="4">
        <v>5.39</v>
      </c>
      <c r="E585" s="5">
        <v>1</v>
      </c>
      <c r="F585" s="6">
        <v>5.5</v>
      </c>
      <c r="G585" s="3">
        <v>130</v>
      </c>
      <c r="H585" s="3">
        <f t="shared" si="65"/>
        <v>1.3</v>
      </c>
      <c r="I585" s="3">
        <v>-175</v>
      </c>
      <c r="J585" s="3">
        <f t="shared" si="66"/>
        <v>-0.5714285714285714</v>
      </c>
      <c r="K585" s="7">
        <f t="shared" si="62"/>
        <v>0.43478260869565216</v>
      </c>
      <c r="L585" s="7">
        <f t="shared" si="61"/>
        <v>0.63636363636363635</v>
      </c>
      <c r="M585" s="7">
        <f t="shared" si="55"/>
        <v>0.4521390470201494</v>
      </c>
      <c r="N585" s="7">
        <f t="shared" si="56"/>
        <v>0.5478609529798506</v>
      </c>
      <c r="O585" s="10">
        <f t="shared" si="54"/>
        <v>1.7356438324497236E-2</v>
      </c>
      <c r="P585" s="10">
        <f t="shared" si="53"/>
        <v>-8.8502683383785752E-2</v>
      </c>
      <c r="Q585" s="31">
        <f t="shared" si="63"/>
        <v>0</v>
      </c>
      <c r="R585" s="9">
        <v>1</v>
      </c>
      <c r="S585" s="4">
        <v>0</v>
      </c>
      <c r="V585" s="4" t="str">
        <f t="shared" si="64"/>
        <v/>
      </c>
    </row>
    <row r="586" spans="1:22" x14ac:dyDescent="0.25">
      <c r="A586" s="2">
        <v>44753</v>
      </c>
      <c r="B586" s="3" t="s">
        <v>78</v>
      </c>
      <c r="C586" s="3" t="s">
        <v>212</v>
      </c>
      <c r="D586" s="4">
        <v>3.67</v>
      </c>
      <c r="E586" s="5">
        <v>1</v>
      </c>
      <c r="F586" s="6">
        <v>2.5</v>
      </c>
      <c r="G586" s="3">
        <v>-135</v>
      </c>
      <c r="H586" s="3">
        <f t="shared" si="65"/>
        <v>-0.7407407407407407</v>
      </c>
      <c r="I586" s="3">
        <v>105</v>
      </c>
      <c r="J586" s="3">
        <f t="shared" si="66"/>
        <v>1.05</v>
      </c>
      <c r="K586" s="7">
        <f t="shared" si="62"/>
        <v>0.57446808510638303</v>
      </c>
      <c r="L586" s="7">
        <f t="shared" si="61"/>
        <v>0.48780487804878048</v>
      </c>
      <c r="M586" s="7">
        <f t="shared" si="55"/>
        <v>0.70945487231657367</v>
      </c>
      <c r="N586" s="7">
        <f t="shared" si="56"/>
        <v>0.29054512768342627</v>
      </c>
      <c r="O586" s="10">
        <f t="shared" si="54"/>
        <v>0.13498678721019064</v>
      </c>
      <c r="P586" s="10">
        <f t="shared" si="53"/>
        <v>-0.1972597503653542</v>
      </c>
      <c r="Q586" s="31">
        <f t="shared" si="63"/>
        <v>2</v>
      </c>
      <c r="R586" s="9">
        <v>1</v>
      </c>
      <c r="S586" s="4">
        <f>15*1.35</f>
        <v>20.25</v>
      </c>
      <c r="T586" s="3" t="s">
        <v>73</v>
      </c>
      <c r="U586" s="4">
        <v>-20.25</v>
      </c>
      <c r="V586" s="4">
        <f t="shared" si="64"/>
        <v>-20.25</v>
      </c>
    </row>
    <row r="587" spans="1:22" x14ac:dyDescent="0.25">
      <c r="A587" s="2">
        <v>44753</v>
      </c>
      <c r="B587" s="3" t="s">
        <v>30</v>
      </c>
      <c r="C587" s="3" t="s">
        <v>157</v>
      </c>
      <c r="D587" s="4">
        <v>4.8600000000000003</v>
      </c>
      <c r="E587" s="5">
        <v>1</v>
      </c>
      <c r="F587" s="6">
        <v>4.5</v>
      </c>
      <c r="G587" s="3">
        <v>110</v>
      </c>
      <c r="H587" s="3">
        <f t="shared" si="65"/>
        <v>1.1000000000000001</v>
      </c>
      <c r="I587" s="3">
        <v>-140</v>
      </c>
      <c r="J587" s="3">
        <f t="shared" si="66"/>
        <v>-0.7142857142857143</v>
      </c>
      <c r="K587" s="7">
        <f t="shared" si="62"/>
        <v>0.47619047619047616</v>
      </c>
      <c r="L587" s="7">
        <f t="shared" si="61"/>
        <v>0.58333333333333337</v>
      </c>
      <c r="M587" s="7">
        <f t="shared" si="55"/>
        <v>0.53460742744972001</v>
      </c>
      <c r="N587" s="7">
        <f t="shared" si="56"/>
        <v>0.46539257255027999</v>
      </c>
      <c r="O587" s="10">
        <f t="shared" si="54"/>
        <v>5.8416951259243843E-2</v>
      </c>
      <c r="P587" s="10">
        <f t="shared" si="53"/>
        <v>-0.11794076078305338</v>
      </c>
      <c r="Q587" s="31">
        <f t="shared" si="63"/>
        <v>2</v>
      </c>
      <c r="R587" s="9">
        <v>2</v>
      </c>
      <c r="S587" s="4">
        <v>10</v>
      </c>
      <c r="T587" s="3" t="s">
        <v>74</v>
      </c>
      <c r="U587" s="4">
        <v>11</v>
      </c>
      <c r="V587" s="4">
        <f t="shared" si="64"/>
        <v>11</v>
      </c>
    </row>
    <row r="588" spans="1:22" x14ac:dyDescent="0.25">
      <c r="A588" s="2">
        <v>44753</v>
      </c>
      <c r="B588" s="3" t="s">
        <v>14</v>
      </c>
      <c r="C588" s="3" t="s">
        <v>179</v>
      </c>
      <c r="D588" s="4">
        <v>4.51</v>
      </c>
      <c r="E588" s="5">
        <v>1</v>
      </c>
      <c r="F588" s="6">
        <v>4.5</v>
      </c>
      <c r="G588" s="3">
        <v>125</v>
      </c>
      <c r="H588" s="3">
        <f t="shared" si="65"/>
        <v>1.25</v>
      </c>
      <c r="I588" s="3">
        <v>-170</v>
      </c>
      <c r="J588" s="3">
        <f t="shared" si="66"/>
        <v>-0.58823529411764708</v>
      </c>
      <c r="K588" s="7">
        <f t="shared" si="62"/>
        <v>0.44444444444444442</v>
      </c>
      <c r="L588" s="7">
        <f t="shared" si="61"/>
        <v>0.62962962962962965</v>
      </c>
      <c r="M588" s="7">
        <f t="shared" si="55"/>
        <v>0.4697934394976877</v>
      </c>
      <c r="N588" s="7">
        <f t="shared" si="56"/>
        <v>0.5302065605023123</v>
      </c>
      <c r="O588" s="10">
        <f t="shared" si="54"/>
        <v>2.5348995053243284E-2</v>
      </c>
      <c r="P588" s="10">
        <f t="shared" si="53"/>
        <v>-9.9423069127317354E-2</v>
      </c>
      <c r="Q588" s="31">
        <f t="shared" si="63"/>
        <v>0</v>
      </c>
      <c r="R588" s="9">
        <v>1</v>
      </c>
      <c r="S588" s="4">
        <v>0</v>
      </c>
      <c r="V588" s="4" t="str">
        <f t="shared" si="64"/>
        <v/>
      </c>
    </row>
    <row r="589" spans="1:22" x14ac:dyDescent="0.25">
      <c r="A589" s="2">
        <v>44753</v>
      </c>
      <c r="B589" s="3" t="s">
        <v>49</v>
      </c>
      <c r="C589" s="3" t="s">
        <v>50</v>
      </c>
      <c r="D589" s="4">
        <v>4.8499999999999996</v>
      </c>
      <c r="E589" s="5">
        <v>1</v>
      </c>
      <c r="F589" s="6">
        <v>4.5</v>
      </c>
      <c r="G589" s="3">
        <v>-160</v>
      </c>
      <c r="H589" s="3">
        <f t="shared" si="65"/>
        <v>-0.625</v>
      </c>
      <c r="I589" s="3">
        <v>120</v>
      </c>
      <c r="J589" s="3">
        <f t="shared" si="66"/>
        <v>1.2</v>
      </c>
      <c r="K589" s="7">
        <f t="shared" si="62"/>
        <v>0.61538461538461542</v>
      </c>
      <c r="L589" s="7">
        <f t="shared" si="61"/>
        <v>0.45454545454545453</v>
      </c>
      <c r="M589" s="7">
        <f t="shared" si="55"/>
        <v>0.5328042198267543</v>
      </c>
      <c r="N589" s="7">
        <f t="shared" si="56"/>
        <v>0.4671957801732457</v>
      </c>
      <c r="O589" s="10">
        <f t="shared" si="54"/>
        <v>-8.2580395557861119E-2</v>
      </c>
      <c r="P589" s="10">
        <f t="shared" si="53"/>
        <v>1.265032562779117E-2</v>
      </c>
      <c r="Q589" s="31">
        <f t="shared" si="63"/>
        <v>0</v>
      </c>
      <c r="R589" s="9">
        <v>1</v>
      </c>
      <c r="S589" s="4">
        <v>0</v>
      </c>
      <c r="V589" s="4" t="str">
        <f t="shared" si="64"/>
        <v/>
      </c>
    </row>
    <row r="590" spans="1:22" x14ac:dyDescent="0.25">
      <c r="A590" s="2">
        <v>44753</v>
      </c>
      <c r="B590" s="3" t="s">
        <v>21</v>
      </c>
      <c r="C590" s="3" t="s">
        <v>168</v>
      </c>
      <c r="D590" s="4">
        <v>4.49</v>
      </c>
      <c r="E590" s="5">
        <v>1</v>
      </c>
      <c r="F590" s="6">
        <v>3.5</v>
      </c>
      <c r="G590" s="3">
        <v>-155</v>
      </c>
      <c r="H590" s="3">
        <f t="shared" si="65"/>
        <v>-0.64516129032258063</v>
      </c>
      <c r="I590" s="3">
        <v>115</v>
      </c>
      <c r="J590" s="3">
        <f t="shared" si="66"/>
        <v>1.1499999999999999</v>
      </c>
      <c r="K590" s="7">
        <f t="shared" si="62"/>
        <v>0.60784313725490191</v>
      </c>
      <c r="L590" s="7">
        <f t="shared" si="61"/>
        <v>0.46511627906976744</v>
      </c>
      <c r="M590" s="7">
        <f t="shared" si="55"/>
        <v>0.65601405440534433</v>
      </c>
      <c r="N590" s="7">
        <f t="shared" si="56"/>
        <v>0.34398594559465573</v>
      </c>
      <c r="O590" s="10">
        <f t="shared" si="54"/>
        <v>4.8170917150442416E-2</v>
      </c>
      <c r="P590" s="10">
        <f t="shared" si="53"/>
        <v>-0.12113033347511171</v>
      </c>
      <c r="Q590" s="31">
        <f t="shared" si="63"/>
        <v>0</v>
      </c>
      <c r="R590" s="9">
        <v>1</v>
      </c>
      <c r="S590" s="4">
        <v>0</v>
      </c>
      <c r="V590" s="4" t="str">
        <f t="shared" si="64"/>
        <v/>
      </c>
    </row>
    <row r="591" spans="1:22" x14ac:dyDescent="0.25">
      <c r="A591" s="2">
        <v>44753</v>
      </c>
      <c r="B591" s="3" t="s">
        <v>32</v>
      </c>
      <c r="C591" s="3" t="s">
        <v>197</v>
      </c>
      <c r="D591" s="4">
        <v>5.1100000000000003</v>
      </c>
      <c r="E591" s="5">
        <v>1</v>
      </c>
      <c r="F591" s="6">
        <v>4.5</v>
      </c>
      <c r="G591" s="3">
        <v>-124</v>
      </c>
      <c r="H591" s="3">
        <f t="shared" si="65"/>
        <v>-0.80645161290322587</v>
      </c>
      <c r="I591" s="3">
        <v>-102</v>
      </c>
      <c r="J591" s="3">
        <f t="shared" si="66"/>
        <v>-0.98039215686274506</v>
      </c>
      <c r="K591" s="7">
        <f t="shared" si="62"/>
        <v>0.5535714285714286</v>
      </c>
      <c r="L591" s="7">
        <f t="shared" si="61"/>
        <v>0.50495049504950495</v>
      </c>
      <c r="M591" s="7">
        <f t="shared" si="55"/>
        <v>0.57859130065668829</v>
      </c>
      <c r="N591" s="7">
        <f t="shared" si="56"/>
        <v>0.42140869934331177</v>
      </c>
      <c r="O591" s="10">
        <f t="shared" si="54"/>
        <v>2.5019872085259687E-2</v>
      </c>
      <c r="P591" s="10">
        <f t="shared" si="53"/>
        <v>-8.3541795706193189E-2</v>
      </c>
      <c r="Q591" s="31">
        <f t="shared" si="63"/>
        <v>0</v>
      </c>
      <c r="R591" s="9">
        <v>2</v>
      </c>
      <c r="S591" s="4">
        <v>0</v>
      </c>
      <c r="V591" s="4" t="str">
        <f t="shared" si="64"/>
        <v/>
      </c>
    </row>
    <row r="592" spans="1:22" x14ac:dyDescent="0.25">
      <c r="A592" s="2">
        <v>44753</v>
      </c>
      <c r="B592" s="3" t="s">
        <v>39</v>
      </c>
      <c r="C592" s="3" t="s">
        <v>166</v>
      </c>
      <c r="D592" s="4">
        <v>6.44</v>
      </c>
      <c r="E592" s="5">
        <v>1</v>
      </c>
      <c r="F592" s="6">
        <v>6.5</v>
      </c>
      <c r="G592" s="3">
        <v>122</v>
      </c>
      <c r="H592" s="3">
        <f t="shared" si="65"/>
        <v>1.22</v>
      </c>
      <c r="I592" s="3">
        <v>-156</v>
      </c>
      <c r="J592" s="3">
        <f t="shared" si="66"/>
        <v>-0.64102564102564097</v>
      </c>
      <c r="K592" s="7">
        <f t="shared" si="62"/>
        <v>0.45045045045045046</v>
      </c>
      <c r="L592" s="7">
        <f t="shared" si="61"/>
        <v>0.609375</v>
      </c>
      <c r="M592" s="7">
        <f t="shared" si="55"/>
        <v>0.46400637382837973</v>
      </c>
      <c r="N592" s="7">
        <f t="shared" si="56"/>
        <v>0.53599362617162027</v>
      </c>
      <c r="O592" s="10">
        <f t="shared" si="54"/>
        <v>1.3555923377929269E-2</v>
      </c>
      <c r="P592" s="10">
        <f t="shared" si="53"/>
        <v>-7.3381373828379726E-2</v>
      </c>
      <c r="Q592" s="31">
        <f t="shared" si="63"/>
        <v>0</v>
      </c>
      <c r="R592" s="9">
        <v>2</v>
      </c>
      <c r="S592" s="4">
        <v>0</v>
      </c>
      <c r="V592" s="4" t="str">
        <f t="shared" si="64"/>
        <v/>
      </c>
    </row>
    <row r="593" spans="1:22" x14ac:dyDescent="0.25">
      <c r="A593" s="2">
        <v>44753</v>
      </c>
      <c r="B593" s="3" t="s">
        <v>16</v>
      </c>
      <c r="C593" s="3" t="s">
        <v>38</v>
      </c>
      <c r="D593" s="4">
        <v>4.7699999999999996</v>
      </c>
      <c r="E593" s="5">
        <v>1</v>
      </c>
      <c r="F593" s="6">
        <v>4.5</v>
      </c>
      <c r="G593" s="3">
        <v>114</v>
      </c>
      <c r="H593" s="3">
        <f t="shared" si="65"/>
        <v>1.1399999999999999</v>
      </c>
      <c r="I593" s="3">
        <v>-144</v>
      </c>
      <c r="J593" s="3">
        <f t="shared" si="66"/>
        <v>-0.69444444444444442</v>
      </c>
      <c r="K593" s="7">
        <f t="shared" si="62"/>
        <v>0.46728971962616822</v>
      </c>
      <c r="L593" s="7">
        <f t="shared" si="61"/>
        <v>0.5901639344262295</v>
      </c>
      <c r="M593" s="7">
        <f t="shared" si="55"/>
        <v>0.51826684950454271</v>
      </c>
      <c r="N593" s="7">
        <f t="shared" si="56"/>
        <v>0.48173315049545729</v>
      </c>
      <c r="O593" s="10">
        <f t="shared" si="54"/>
        <v>5.0977129878374494E-2</v>
      </c>
      <c r="P593" s="10">
        <f t="shared" si="53"/>
        <v>-0.10843078393077221</v>
      </c>
      <c r="Q593" s="31">
        <f t="shared" si="63"/>
        <v>2</v>
      </c>
      <c r="R593" s="9">
        <v>2</v>
      </c>
      <c r="S593" s="4">
        <v>10</v>
      </c>
      <c r="T593" s="3" t="s">
        <v>74</v>
      </c>
      <c r="U593" s="4">
        <v>11.4</v>
      </c>
      <c r="V593" s="4">
        <f t="shared" si="64"/>
        <v>11.399999999999999</v>
      </c>
    </row>
    <row r="594" spans="1:22" x14ac:dyDescent="0.25">
      <c r="A594" s="2">
        <v>44753</v>
      </c>
      <c r="B594" s="3" t="s">
        <v>4</v>
      </c>
      <c r="C594" s="3" t="s">
        <v>5</v>
      </c>
      <c r="D594" s="4">
        <v>5.5</v>
      </c>
      <c r="E594" s="5">
        <v>1</v>
      </c>
      <c r="F594" s="6">
        <v>5.5</v>
      </c>
      <c r="G594" s="3">
        <v>-118</v>
      </c>
      <c r="H594" s="3">
        <f t="shared" si="65"/>
        <v>-0.84745762711864414</v>
      </c>
      <c r="I594" s="3">
        <v>-106</v>
      </c>
      <c r="J594" s="3">
        <f t="shared" si="66"/>
        <v>-0.94339622641509424</v>
      </c>
      <c r="K594" s="7">
        <f t="shared" si="62"/>
        <v>0.54128440366972475</v>
      </c>
      <c r="L594" s="7">
        <f t="shared" si="61"/>
        <v>0.5145631067961165</v>
      </c>
      <c r="M594" s="7">
        <f t="shared" si="55"/>
        <v>0.47108131347413762</v>
      </c>
      <c r="N594" s="7">
        <f t="shared" si="56"/>
        <v>0.52891868652586238</v>
      </c>
      <c r="O594" s="10">
        <f t="shared" si="54"/>
        <v>-7.0203090195587126E-2</v>
      </c>
      <c r="P594" s="10">
        <f t="shared" si="53"/>
        <v>1.4355579729745882E-2</v>
      </c>
      <c r="Q594" s="31">
        <f t="shared" si="63"/>
        <v>0</v>
      </c>
      <c r="R594" s="9">
        <v>2</v>
      </c>
      <c r="S594" s="4">
        <v>0</v>
      </c>
      <c r="V594" s="4" t="str">
        <f t="shared" si="64"/>
        <v/>
      </c>
    </row>
    <row r="595" spans="1:22" x14ac:dyDescent="0.25">
      <c r="A595" s="2">
        <v>44753</v>
      </c>
      <c r="B595" s="3" t="s">
        <v>41</v>
      </c>
      <c r="C595" s="3" t="s">
        <v>211</v>
      </c>
      <c r="D595" s="4">
        <v>7.26</v>
      </c>
      <c r="E595" s="5">
        <v>1</v>
      </c>
      <c r="F595" s="6">
        <v>7.5</v>
      </c>
      <c r="G595" s="3">
        <v>100</v>
      </c>
      <c r="H595" s="3">
        <f t="shared" si="65"/>
        <v>1</v>
      </c>
      <c r="I595" s="3">
        <v>-128</v>
      </c>
      <c r="J595" s="3">
        <f t="shared" si="66"/>
        <v>-0.78125</v>
      </c>
      <c r="K595" s="7">
        <f t="shared" si="62"/>
        <v>0.5</v>
      </c>
      <c r="L595" s="7">
        <f t="shared" si="61"/>
        <v>0.56140350877192979</v>
      </c>
      <c r="M595" s="7">
        <f t="shared" si="55"/>
        <v>0.43996575252112158</v>
      </c>
      <c r="N595" s="7">
        <f t="shared" si="56"/>
        <v>0.56003424747887842</v>
      </c>
      <c r="O595" s="10">
        <f t="shared" si="54"/>
        <v>-6.0034247478878422E-2</v>
      </c>
      <c r="P595" s="10">
        <f t="shared" si="53"/>
        <v>-1.3692612930513715E-3</v>
      </c>
      <c r="Q595" s="31">
        <f t="shared" si="63"/>
        <v>0</v>
      </c>
      <c r="R595" s="9">
        <v>2</v>
      </c>
      <c r="S595" s="4">
        <v>0</v>
      </c>
      <c r="V595" s="4" t="str">
        <f t="shared" si="64"/>
        <v/>
      </c>
    </row>
    <row r="596" spans="1:22" x14ac:dyDescent="0.25">
      <c r="A596" s="2">
        <v>44753</v>
      </c>
      <c r="B596" s="3" t="s">
        <v>63</v>
      </c>
      <c r="C596" s="3" t="s">
        <v>224</v>
      </c>
      <c r="D596" s="4">
        <v>4.5999999999999996</v>
      </c>
      <c r="E596" s="5">
        <v>1</v>
      </c>
      <c r="F596" s="6">
        <v>4.5</v>
      </c>
      <c r="G596" s="3">
        <v>125</v>
      </c>
      <c r="H596" s="3">
        <f t="shared" si="65"/>
        <v>1.25</v>
      </c>
      <c r="I596" s="3">
        <v>-170</v>
      </c>
      <c r="J596" s="3">
        <f t="shared" si="66"/>
        <v>-0.58823529411764708</v>
      </c>
      <c r="K596" s="7">
        <f t="shared" si="62"/>
        <v>0.44444444444444442</v>
      </c>
      <c r="L596" s="7">
        <f t="shared" si="61"/>
        <v>0.62962962962962965</v>
      </c>
      <c r="M596" s="7">
        <f t="shared" si="55"/>
        <v>0.48676599920428565</v>
      </c>
      <c r="N596" s="7">
        <f t="shared" si="56"/>
        <v>0.51323400079571435</v>
      </c>
      <c r="O596" s="10">
        <f t="shared" si="54"/>
        <v>4.2321554759841229E-2</v>
      </c>
      <c r="P596" s="10">
        <f t="shared" si="53"/>
        <v>-0.1163956288339153</v>
      </c>
      <c r="Q596" s="31">
        <f t="shared" si="63"/>
        <v>0</v>
      </c>
      <c r="R596" s="9">
        <v>1</v>
      </c>
      <c r="S596" s="4">
        <v>0</v>
      </c>
      <c r="V596" s="4" t="str">
        <f t="shared" si="64"/>
        <v/>
      </c>
    </row>
    <row r="597" spans="1:22" x14ac:dyDescent="0.25">
      <c r="A597" s="2">
        <v>44753</v>
      </c>
      <c r="B597" s="3" t="s">
        <v>36</v>
      </c>
      <c r="C597" s="3" t="s">
        <v>37</v>
      </c>
      <c r="D597" s="4">
        <v>4.8499999999999996</v>
      </c>
      <c r="E597" s="5">
        <v>1</v>
      </c>
      <c r="F597" s="6">
        <v>4.5</v>
      </c>
      <c r="G597" s="3">
        <v>-110</v>
      </c>
      <c r="H597" s="3">
        <f t="shared" si="65"/>
        <v>-0.90909090909090906</v>
      </c>
      <c r="I597" s="3">
        <v>-120</v>
      </c>
      <c r="J597" s="3">
        <f t="shared" si="66"/>
        <v>-0.83333333333333337</v>
      </c>
      <c r="K597" s="7">
        <f t="shared" si="62"/>
        <v>0.52380952380952384</v>
      </c>
      <c r="L597" s="7">
        <f t="shared" si="61"/>
        <v>0.54545454545454541</v>
      </c>
      <c r="M597" s="7">
        <f t="shared" si="55"/>
        <v>0.5328042198267543</v>
      </c>
      <c r="N597" s="7">
        <f t="shared" si="56"/>
        <v>0.4671957801732457</v>
      </c>
      <c r="O597" s="10">
        <f t="shared" si="54"/>
        <v>8.9946960172304635E-3</v>
      </c>
      <c r="P597" s="10">
        <f t="shared" si="53"/>
        <v>-7.8258765281299714E-2</v>
      </c>
      <c r="Q597" s="31">
        <f t="shared" si="63"/>
        <v>0</v>
      </c>
      <c r="R597" s="9">
        <v>1</v>
      </c>
      <c r="S597" s="4">
        <v>0</v>
      </c>
      <c r="V597" s="4" t="str">
        <f t="shared" si="64"/>
        <v/>
      </c>
    </row>
    <row r="598" spans="1:22" x14ac:dyDescent="0.25">
      <c r="A598" s="2">
        <v>44753</v>
      </c>
      <c r="B598" s="3" t="s">
        <v>59</v>
      </c>
      <c r="C598" s="3" t="s">
        <v>238</v>
      </c>
      <c r="D598" s="4">
        <v>4.43</v>
      </c>
      <c r="E598" s="5">
        <v>1</v>
      </c>
      <c r="F598" s="6">
        <v>4.5</v>
      </c>
      <c r="G598" s="3">
        <v>-105</v>
      </c>
      <c r="H598" s="3">
        <f t="shared" si="65"/>
        <v>-0.95238095238095233</v>
      </c>
      <c r="I598" s="3">
        <v>-125</v>
      </c>
      <c r="J598" s="3">
        <f t="shared" si="66"/>
        <v>-0.8</v>
      </c>
      <c r="K598" s="7">
        <f t="shared" si="62"/>
        <v>0.51219512195121952</v>
      </c>
      <c r="L598" s="7">
        <f t="shared" si="61"/>
        <v>0.55555555555555558</v>
      </c>
      <c r="M598" s="7">
        <f t="shared" si="55"/>
        <v>0.45456025861337523</v>
      </c>
      <c r="N598" s="7">
        <f t="shared" si="56"/>
        <v>0.54543974138662477</v>
      </c>
      <c r="O598" s="10">
        <f t="shared" si="54"/>
        <v>-5.7634863337844289E-2</v>
      </c>
      <c r="P598" s="10">
        <f t="shared" si="53"/>
        <v>-1.0115814168930815E-2</v>
      </c>
      <c r="Q598" s="31">
        <f t="shared" si="63"/>
        <v>0</v>
      </c>
      <c r="R598" s="9">
        <v>1</v>
      </c>
      <c r="S598" s="4">
        <v>0</v>
      </c>
      <c r="V598" s="4" t="str">
        <f t="shared" si="64"/>
        <v/>
      </c>
    </row>
    <row r="599" spans="1:22" x14ac:dyDescent="0.25">
      <c r="A599" s="2">
        <v>44753</v>
      </c>
      <c r="B599" s="3" t="s">
        <v>34</v>
      </c>
      <c r="C599" s="3" t="s">
        <v>177</v>
      </c>
      <c r="D599" s="4">
        <v>4.82</v>
      </c>
      <c r="E599" s="5">
        <v>1</v>
      </c>
      <c r="F599" s="6">
        <v>4.5</v>
      </c>
      <c r="G599" s="3">
        <v>-138</v>
      </c>
      <c r="H599" s="3">
        <f t="shared" si="65"/>
        <v>-0.7246376811594204</v>
      </c>
      <c r="I599" s="3">
        <v>108</v>
      </c>
      <c r="J599" s="3">
        <f t="shared" si="66"/>
        <v>1.08</v>
      </c>
      <c r="K599" s="7">
        <f t="shared" si="62"/>
        <v>0.57983193277310929</v>
      </c>
      <c r="L599" s="7">
        <f t="shared" si="61"/>
        <v>0.48076923076923078</v>
      </c>
      <c r="M599" s="7">
        <f t="shared" si="55"/>
        <v>0.52737572028192536</v>
      </c>
      <c r="N599" s="7">
        <f t="shared" si="56"/>
        <v>0.47262427971807464</v>
      </c>
      <c r="O599" s="10">
        <f t="shared" si="54"/>
        <v>-5.2456212491183929E-2</v>
      </c>
      <c r="P599" s="10">
        <f t="shared" si="53"/>
        <v>-8.1449510511561463E-3</v>
      </c>
      <c r="Q599" s="31">
        <f t="shared" si="63"/>
        <v>0</v>
      </c>
      <c r="R599" s="9">
        <v>2</v>
      </c>
      <c r="S599" s="4">
        <v>0</v>
      </c>
      <c r="V599" s="4" t="str">
        <f t="shared" si="64"/>
        <v/>
      </c>
    </row>
    <row r="600" spans="1:22" x14ac:dyDescent="0.25">
      <c r="A600" s="2">
        <v>44754</v>
      </c>
      <c r="B600" s="3" t="s">
        <v>21</v>
      </c>
      <c r="C600" s="3" t="s">
        <v>22</v>
      </c>
      <c r="D600" s="4">
        <v>6.16</v>
      </c>
      <c r="E600" s="5">
        <v>1</v>
      </c>
      <c r="F600" s="6">
        <v>6.5</v>
      </c>
      <c r="G600" s="3">
        <v>112</v>
      </c>
      <c r="H600" s="3">
        <f t="shared" si="65"/>
        <v>1.1200000000000001</v>
      </c>
      <c r="I600" s="3">
        <v>-142</v>
      </c>
      <c r="J600" s="3">
        <f t="shared" si="66"/>
        <v>-0.70422535211267612</v>
      </c>
      <c r="K600" s="7">
        <f t="shared" si="62"/>
        <v>0.47169811320754718</v>
      </c>
      <c r="L600" s="7">
        <f t="shared" si="61"/>
        <v>0.58677685950413228</v>
      </c>
      <c r="M600" s="7">
        <f t="shared" si="55"/>
        <v>0.41937889600394573</v>
      </c>
      <c r="N600" s="7">
        <f t="shared" si="56"/>
        <v>0.58062110399605427</v>
      </c>
      <c r="O600" s="10">
        <f t="shared" si="54"/>
        <v>-5.2319217203601442E-2</v>
      </c>
      <c r="P600" s="10">
        <f t="shared" si="53"/>
        <v>-6.1557555080780091E-3</v>
      </c>
      <c r="Q600" s="31">
        <f t="shared" si="63"/>
        <v>0</v>
      </c>
      <c r="R600" s="9">
        <v>2</v>
      </c>
      <c r="S600" s="4">
        <v>0</v>
      </c>
      <c r="V600" s="4" t="str">
        <f t="shared" si="64"/>
        <v/>
      </c>
    </row>
    <row r="601" spans="1:22" x14ac:dyDescent="0.25">
      <c r="A601" s="2">
        <v>44754</v>
      </c>
      <c r="B601" s="3" t="s">
        <v>55</v>
      </c>
      <c r="C601" s="3" t="s">
        <v>195</v>
      </c>
      <c r="D601" s="4">
        <v>3.2</v>
      </c>
      <c r="E601" s="5">
        <v>1</v>
      </c>
      <c r="F601" s="6">
        <v>3.5</v>
      </c>
      <c r="G601" s="3">
        <v>-110</v>
      </c>
      <c r="H601" s="3">
        <f t="shared" si="65"/>
        <v>-0.90909090909090906</v>
      </c>
      <c r="I601" s="3">
        <v>-120</v>
      </c>
      <c r="J601" s="3">
        <f t="shared" si="66"/>
        <v>-0.83333333333333337</v>
      </c>
      <c r="K601" s="7">
        <f t="shared" si="62"/>
        <v>0.52380952380952384</v>
      </c>
      <c r="L601" s="7">
        <f t="shared" si="61"/>
        <v>0.54545454545454541</v>
      </c>
      <c r="M601" s="7">
        <f t="shared" si="55"/>
        <v>0.39748027559444288</v>
      </c>
      <c r="N601" s="7">
        <f t="shared" si="56"/>
        <v>0.60251972440555712</v>
      </c>
      <c r="O601" s="10">
        <f t="shared" si="54"/>
        <v>-0.12632924821508096</v>
      </c>
      <c r="P601" s="10">
        <f t="shared" si="53"/>
        <v>5.7065178951011708E-2</v>
      </c>
      <c r="Q601" s="31">
        <f t="shared" si="63"/>
        <v>1</v>
      </c>
      <c r="R601" s="9">
        <v>1</v>
      </c>
      <c r="S601" s="4">
        <f>15*1.2</f>
        <v>18</v>
      </c>
      <c r="T601" s="3" t="s">
        <v>74</v>
      </c>
      <c r="U601" s="4">
        <v>15</v>
      </c>
      <c r="V601" s="4">
        <f t="shared" si="64"/>
        <v>15</v>
      </c>
    </row>
    <row r="602" spans="1:22" x14ac:dyDescent="0.25">
      <c r="A602" s="2">
        <v>44754</v>
      </c>
      <c r="B602" s="3" t="s">
        <v>23</v>
      </c>
      <c r="C602" s="3" t="s">
        <v>24</v>
      </c>
      <c r="D602" s="4">
        <v>8.09</v>
      </c>
      <c r="E602" s="5">
        <v>1</v>
      </c>
      <c r="F602" s="6">
        <v>7.5</v>
      </c>
      <c r="G602" s="3">
        <v>-130</v>
      </c>
      <c r="H602" s="3">
        <f t="shared" si="65"/>
        <v>-0.76923076923076916</v>
      </c>
      <c r="I602" s="3">
        <v>102</v>
      </c>
      <c r="J602" s="3">
        <f t="shared" si="66"/>
        <v>1.02</v>
      </c>
      <c r="K602" s="7">
        <f t="shared" si="62"/>
        <v>0.56521739130434778</v>
      </c>
      <c r="L602" s="7">
        <f t="shared" si="61"/>
        <v>0.49504950495049505</v>
      </c>
      <c r="M602" s="7">
        <f t="shared" si="55"/>
        <v>0.55952974807909184</v>
      </c>
      <c r="N602" s="7">
        <f t="shared" si="56"/>
        <v>0.44047025192090816</v>
      </c>
      <c r="O602" s="10">
        <f t="shared" si="54"/>
        <v>-5.687643225255945E-3</v>
      </c>
      <c r="P602" s="10">
        <f t="shared" si="53"/>
        <v>-5.4579253029586883E-2</v>
      </c>
      <c r="Q602" s="31">
        <f t="shared" si="63"/>
        <v>0</v>
      </c>
      <c r="R602" s="9">
        <v>2</v>
      </c>
      <c r="S602" s="4">
        <v>0</v>
      </c>
      <c r="V602" s="4" t="str">
        <f t="shared" si="64"/>
        <v/>
      </c>
    </row>
    <row r="603" spans="1:22" x14ac:dyDescent="0.25">
      <c r="A603" s="2">
        <v>44754</v>
      </c>
      <c r="B603" s="3" t="s">
        <v>67</v>
      </c>
      <c r="C603" s="3" t="s">
        <v>194</v>
      </c>
      <c r="D603" s="4">
        <v>3.62</v>
      </c>
      <c r="E603" s="5">
        <v>1</v>
      </c>
      <c r="F603" s="6">
        <v>3.5</v>
      </c>
      <c r="G603" s="3">
        <v>120</v>
      </c>
      <c r="H603" s="3">
        <f t="shared" si="65"/>
        <v>1.2</v>
      </c>
      <c r="I603" s="3">
        <v>-152</v>
      </c>
      <c r="J603" s="3">
        <f t="shared" si="66"/>
        <v>-0.65789473684210531</v>
      </c>
      <c r="K603" s="7">
        <f t="shared" si="62"/>
        <v>0.45454545454545453</v>
      </c>
      <c r="L603" s="7">
        <f t="shared" si="61"/>
        <v>0.60317460317460314</v>
      </c>
      <c r="M603" s="7">
        <f t="shared" si="55"/>
        <v>0.48902613517143756</v>
      </c>
      <c r="N603" s="7">
        <f t="shared" si="56"/>
        <v>0.51097386482856244</v>
      </c>
      <c r="O603" s="10">
        <f t="shared" si="54"/>
        <v>3.4480680625983029E-2</v>
      </c>
      <c r="P603" s="10">
        <f t="shared" si="53"/>
        <v>-9.22007383460407E-2</v>
      </c>
      <c r="Q603" s="31">
        <f t="shared" si="63"/>
        <v>0</v>
      </c>
      <c r="R603" s="9">
        <v>2</v>
      </c>
      <c r="S603" s="4">
        <v>0</v>
      </c>
      <c r="V603" s="4" t="str">
        <f t="shared" si="64"/>
        <v/>
      </c>
    </row>
    <row r="604" spans="1:22" x14ac:dyDescent="0.25">
      <c r="A604" s="2">
        <v>44754</v>
      </c>
      <c r="B604" s="3" t="s">
        <v>87</v>
      </c>
      <c r="C604" s="3" t="s">
        <v>167</v>
      </c>
      <c r="D604" s="4">
        <v>5.96</v>
      </c>
      <c r="E604" s="5">
        <v>1</v>
      </c>
      <c r="F604" s="6">
        <v>5.5</v>
      </c>
      <c r="G604" s="3">
        <v>125</v>
      </c>
      <c r="H604" s="3">
        <f t="shared" si="65"/>
        <v>1.25</v>
      </c>
      <c r="I604" s="3">
        <v>-165</v>
      </c>
      <c r="J604" s="3">
        <f t="shared" si="66"/>
        <v>-0.60606060606060608</v>
      </c>
      <c r="K604" s="7">
        <f t="shared" si="62"/>
        <v>0.44444444444444442</v>
      </c>
      <c r="L604" s="7">
        <f t="shared" si="61"/>
        <v>0.62264150943396224</v>
      </c>
      <c r="M604" s="7">
        <f t="shared" si="55"/>
        <v>0.54787420884899629</v>
      </c>
      <c r="N604" s="7">
        <f t="shared" si="56"/>
        <v>0.45212579115100371</v>
      </c>
      <c r="O604" s="10">
        <f t="shared" si="54"/>
        <v>0.10342976440455187</v>
      </c>
      <c r="P604" s="10">
        <f t="shared" si="53"/>
        <v>-0.17051571828295853</v>
      </c>
      <c r="Q604" s="31">
        <f t="shared" si="63"/>
        <v>2</v>
      </c>
      <c r="R604" s="9">
        <v>1</v>
      </c>
      <c r="S604" s="4">
        <v>0</v>
      </c>
      <c r="V604" s="4" t="str">
        <f t="shared" si="64"/>
        <v/>
      </c>
    </row>
    <row r="605" spans="1:22" x14ac:dyDescent="0.25">
      <c r="A605" s="2">
        <v>44754</v>
      </c>
      <c r="B605" s="3" t="s">
        <v>65</v>
      </c>
      <c r="C605" s="3" t="s">
        <v>66</v>
      </c>
      <c r="D605" s="4">
        <v>5</v>
      </c>
      <c r="E605" s="5">
        <v>1</v>
      </c>
      <c r="F605" s="6">
        <v>4.5</v>
      </c>
      <c r="G605" s="3">
        <v>-110</v>
      </c>
      <c r="H605" s="3">
        <f t="shared" si="65"/>
        <v>-0.90909090909090906</v>
      </c>
      <c r="I605" s="3">
        <v>-120</v>
      </c>
      <c r="J605" s="3">
        <f t="shared" si="66"/>
        <v>-0.83333333333333337</v>
      </c>
      <c r="K605" s="7">
        <f t="shared" si="62"/>
        <v>0.52380952380952384</v>
      </c>
      <c r="L605" s="7">
        <f t="shared" si="61"/>
        <v>0.54545454545454541</v>
      </c>
      <c r="M605" s="7">
        <f t="shared" si="55"/>
        <v>0.55950671493478765</v>
      </c>
      <c r="N605" s="7">
        <f t="shared" si="56"/>
        <v>0.44049328506521235</v>
      </c>
      <c r="O605" s="10">
        <f t="shared" si="54"/>
        <v>3.5697191125263816E-2</v>
      </c>
      <c r="P605" s="10">
        <f t="shared" si="53"/>
        <v>-0.10496126038933307</v>
      </c>
      <c r="Q605" s="31">
        <f t="shared" si="63"/>
        <v>0</v>
      </c>
      <c r="R605" s="9">
        <v>1</v>
      </c>
      <c r="S605" s="4">
        <v>0</v>
      </c>
      <c r="V605" s="4" t="str">
        <f t="shared" si="64"/>
        <v/>
      </c>
    </row>
    <row r="606" spans="1:22" x14ac:dyDescent="0.25">
      <c r="A606" s="2">
        <v>44754</v>
      </c>
      <c r="B606" s="3" t="s">
        <v>41</v>
      </c>
      <c r="C606" s="3" t="s">
        <v>94</v>
      </c>
      <c r="D606" s="4">
        <v>4.74</v>
      </c>
      <c r="E606" s="5">
        <v>1</v>
      </c>
      <c r="F606" s="6">
        <v>4.5</v>
      </c>
      <c r="G606" s="3">
        <v>-185</v>
      </c>
      <c r="H606" s="3">
        <f t="shared" si="65"/>
        <v>-0.54054054054054046</v>
      </c>
      <c r="I606" s="3">
        <v>140</v>
      </c>
      <c r="J606" s="3">
        <f t="shared" si="66"/>
        <v>1.4</v>
      </c>
      <c r="K606" s="7">
        <f t="shared" si="62"/>
        <v>0.64912280701754388</v>
      </c>
      <c r="L606" s="7">
        <f t="shared" si="61"/>
        <v>0.41666666666666669</v>
      </c>
      <c r="M606" s="7">
        <f t="shared" si="55"/>
        <v>0.51276587837054532</v>
      </c>
      <c r="N606" s="7">
        <f t="shared" si="56"/>
        <v>0.48723412162945468</v>
      </c>
      <c r="O606" s="10">
        <f t="shared" si="54"/>
        <v>-0.13635692864699855</v>
      </c>
      <c r="P606" s="10">
        <f t="shared" si="53"/>
        <v>7.056745496278799E-2</v>
      </c>
      <c r="Q606" s="31">
        <f t="shared" si="63"/>
        <v>1</v>
      </c>
      <c r="R606" s="9">
        <v>1</v>
      </c>
      <c r="S606" s="4">
        <v>15</v>
      </c>
      <c r="T606" s="3" t="s">
        <v>73</v>
      </c>
      <c r="U606" s="4">
        <v>-15</v>
      </c>
      <c r="V606" s="4">
        <f t="shared" si="64"/>
        <v>-15</v>
      </c>
    </row>
    <row r="607" spans="1:22" x14ac:dyDescent="0.25">
      <c r="A607" s="2">
        <v>44754</v>
      </c>
      <c r="B607" s="3" t="s">
        <v>4</v>
      </c>
      <c r="C607" s="3" t="s">
        <v>86</v>
      </c>
      <c r="D607" s="4">
        <v>6.49</v>
      </c>
      <c r="E607" s="5">
        <v>1</v>
      </c>
      <c r="F607" s="6">
        <v>7.5</v>
      </c>
      <c r="G607" s="3">
        <v>110</v>
      </c>
      <c r="H607" s="3">
        <f t="shared" si="65"/>
        <v>1.1000000000000001</v>
      </c>
      <c r="I607" s="3">
        <v>-140</v>
      </c>
      <c r="J607" s="3">
        <f t="shared" si="66"/>
        <v>-0.7142857142857143</v>
      </c>
      <c r="K607" s="7">
        <f t="shared" si="62"/>
        <v>0.47619047619047616</v>
      </c>
      <c r="L607" s="7">
        <f t="shared" si="61"/>
        <v>0.58333333333333337</v>
      </c>
      <c r="M607" s="7">
        <f t="shared" si="55"/>
        <v>0.32578044462697953</v>
      </c>
      <c r="N607" s="7">
        <f t="shared" si="56"/>
        <v>0.67421955537302047</v>
      </c>
      <c r="O607" s="10">
        <f t="shared" si="54"/>
        <v>-0.15041003156349664</v>
      </c>
      <c r="P607" s="10">
        <f t="shared" si="53"/>
        <v>9.0886222039687103E-2</v>
      </c>
      <c r="Q607" s="31">
        <f t="shared" si="63"/>
        <v>1</v>
      </c>
      <c r="R607" s="9">
        <v>2</v>
      </c>
      <c r="S607" s="4">
        <f>15*1.4</f>
        <v>21</v>
      </c>
      <c r="T607" s="3" t="s">
        <v>73</v>
      </c>
      <c r="U607" s="4">
        <v>-21</v>
      </c>
      <c r="V607" s="4">
        <f t="shared" si="64"/>
        <v>-21</v>
      </c>
    </row>
    <row r="608" spans="1:22" x14ac:dyDescent="0.25">
      <c r="A608" s="2">
        <v>44754</v>
      </c>
      <c r="B608" s="3" t="s">
        <v>28</v>
      </c>
      <c r="C608" s="3" t="s">
        <v>225</v>
      </c>
      <c r="D608" s="4">
        <v>4.17</v>
      </c>
      <c r="E608" s="5">
        <v>1</v>
      </c>
      <c r="F608" s="6">
        <v>3.5</v>
      </c>
      <c r="G608" s="3">
        <v>-150</v>
      </c>
      <c r="H608" s="3">
        <f t="shared" si="65"/>
        <v>-0.66666666666666663</v>
      </c>
      <c r="I608" s="3">
        <v>110</v>
      </c>
      <c r="J608" s="3">
        <f t="shared" si="66"/>
        <v>1.1000000000000001</v>
      </c>
      <c r="K608" s="7">
        <f t="shared" si="62"/>
        <v>0.6</v>
      </c>
      <c r="L608" s="7">
        <f t="shared" si="61"/>
        <v>0.47619047619047616</v>
      </c>
      <c r="M608" s="7">
        <f t="shared" si="55"/>
        <v>0.59901793690735095</v>
      </c>
      <c r="N608" s="7">
        <f t="shared" si="56"/>
        <v>0.40098206309264905</v>
      </c>
      <c r="O608" s="10">
        <f t="shared" si="54"/>
        <v>-9.8206309264903258E-4</v>
      </c>
      <c r="P608" s="10">
        <f t="shared" si="53"/>
        <v>-7.5208413097827109E-2</v>
      </c>
      <c r="Q608" s="31">
        <f t="shared" si="63"/>
        <v>0</v>
      </c>
      <c r="R608" s="9">
        <v>1</v>
      </c>
      <c r="S608" s="4">
        <v>0</v>
      </c>
      <c r="V608" s="4" t="str">
        <f t="shared" si="64"/>
        <v/>
      </c>
    </row>
    <row r="609" spans="1:22" x14ac:dyDescent="0.25">
      <c r="A609" s="2">
        <v>44754</v>
      </c>
      <c r="B609" s="3" t="s">
        <v>43</v>
      </c>
      <c r="C609" s="3" t="s">
        <v>165</v>
      </c>
      <c r="D609" s="4">
        <v>2.78</v>
      </c>
      <c r="E609" s="5">
        <v>1</v>
      </c>
      <c r="F609" s="6">
        <v>2.5</v>
      </c>
      <c r="G609" s="3">
        <v>105</v>
      </c>
      <c r="H609" s="3">
        <f t="shared" si="65"/>
        <v>1.05</v>
      </c>
      <c r="I609" s="3">
        <v>-140</v>
      </c>
      <c r="J609" s="3">
        <f t="shared" si="66"/>
        <v>-0.7142857142857143</v>
      </c>
      <c r="K609" s="7">
        <f t="shared" si="62"/>
        <v>0.48780487804878048</v>
      </c>
      <c r="L609" s="7">
        <f t="shared" si="61"/>
        <v>0.58333333333333337</v>
      </c>
      <c r="M609" s="7">
        <f t="shared" si="55"/>
        <v>0.52576524190599772</v>
      </c>
      <c r="N609" s="7">
        <f t="shared" si="56"/>
        <v>0.47423475809400228</v>
      </c>
      <c r="O609" s="10">
        <f t="shared" si="54"/>
        <v>3.7960363857217239E-2</v>
      </c>
      <c r="P609" s="10">
        <f t="shared" si="53"/>
        <v>-0.10909857523933109</v>
      </c>
      <c r="Q609" s="31">
        <f t="shared" si="63"/>
        <v>0</v>
      </c>
      <c r="R609" s="9">
        <v>1</v>
      </c>
      <c r="S609" s="4">
        <v>0</v>
      </c>
      <c r="V609" s="4" t="str">
        <f t="shared" si="64"/>
        <v/>
      </c>
    </row>
    <row r="610" spans="1:22" x14ac:dyDescent="0.25">
      <c r="A610" s="2">
        <v>44754</v>
      </c>
      <c r="B610" s="3" t="s">
        <v>16</v>
      </c>
      <c r="C610" s="3" t="s">
        <v>17</v>
      </c>
      <c r="D610" s="4">
        <v>3.96</v>
      </c>
      <c r="E610" s="5">
        <v>1</v>
      </c>
      <c r="F610" s="6">
        <v>3.5</v>
      </c>
      <c r="G610" s="3">
        <v>105</v>
      </c>
      <c r="H610" s="3">
        <f t="shared" si="65"/>
        <v>1.05</v>
      </c>
      <c r="I610" s="3">
        <v>-135</v>
      </c>
      <c r="J610" s="3">
        <f t="shared" si="66"/>
        <v>-0.7407407407407407</v>
      </c>
      <c r="K610" s="7">
        <f t="shared" si="62"/>
        <v>0.48780487804878048</v>
      </c>
      <c r="L610" s="7">
        <f t="shared" si="61"/>
        <v>0.57446808510638303</v>
      </c>
      <c r="M610" s="7">
        <f t="shared" si="55"/>
        <v>0.55867639874621566</v>
      </c>
      <c r="N610" s="7">
        <f t="shared" si="56"/>
        <v>0.44132360125378434</v>
      </c>
      <c r="O610" s="10">
        <f t="shared" si="54"/>
        <v>7.0871520697435186E-2</v>
      </c>
      <c r="P610" s="10">
        <f t="shared" si="53"/>
        <v>-0.13314448385259869</v>
      </c>
      <c r="Q610" s="31">
        <f t="shared" si="63"/>
        <v>2</v>
      </c>
      <c r="R610" s="9">
        <v>1</v>
      </c>
      <c r="S610" s="4">
        <v>0</v>
      </c>
      <c r="V610" s="4" t="str">
        <f t="shared" si="64"/>
        <v/>
      </c>
    </row>
    <row r="611" spans="1:22" x14ac:dyDescent="0.25">
      <c r="A611" s="2">
        <v>44754</v>
      </c>
      <c r="B611" s="3" t="s">
        <v>45</v>
      </c>
      <c r="C611" s="3" t="s">
        <v>214</v>
      </c>
      <c r="D611" s="4">
        <v>4.43</v>
      </c>
      <c r="E611" s="5">
        <v>1</v>
      </c>
      <c r="F611" s="6">
        <v>4.5</v>
      </c>
      <c r="G611" s="3">
        <v>120</v>
      </c>
      <c r="H611" s="3">
        <f t="shared" si="65"/>
        <v>1.2</v>
      </c>
      <c r="I611" s="3">
        <v>-160</v>
      </c>
      <c r="J611" s="3">
        <f t="shared" si="66"/>
        <v>-0.625</v>
      </c>
      <c r="K611" s="7">
        <f t="shared" si="62"/>
        <v>0.45454545454545453</v>
      </c>
      <c r="L611" s="7">
        <f t="shared" si="61"/>
        <v>0.61538461538461542</v>
      </c>
      <c r="M611" s="7">
        <f t="shared" si="55"/>
        <v>0.45456025861337523</v>
      </c>
      <c r="N611" s="7">
        <f t="shared" si="56"/>
        <v>0.54543974138662477</v>
      </c>
      <c r="O611" s="10">
        <f t="shared" si="54"/>
        <v>1.4804067920703989E-5</v>
      </c>
      <c r="P611" s="10">
        <f t="shared" si="53"/>
        <v>-6.9944873997990653E-2</v>
      </c>
      <c r="Q611" s="31">
        <f t="shared" si="63"/>
        <v>0</v>
      </c>
      <c r="R611" s="9">
        <v>1</v>
      </c>
      <c r="S611" s="4">
        <v>0</v>
      </c>
      <c r="V611" s="4" t="str">
        <f t="shared" si="64"/>
        <v/>
      </c>
    </row>
    <row r="612" spans="1:22" x14ac:dyDescent="0.25">
      <c r="A612" s="2">
        <v>44754</v>
      </c>
      <c r="B612" s="3" t="s">
        <v>51</v>
      </c>
      <c r="C612" s="3" t="s">
        <v>52</v>
      </c>
      <c r="D612" s="4">
        <v>5.29</v>
      </c>
      <c r="E612" s="5">
        <v>1</v>
      </c>
      <c r="F612" s="6">
        <v>4.5</v>
      </c>
      <c r="G612" s="3">
        <v>-112</v>
      </c>
      <c r="H612" s="3">
        <f t="shared" si="65"/>
        <v>-0.89285714285714279</v>
      </c>
      <c r="I612" s="3">
        <v>-112</v>
      </c>
      <c r="J612" s="3">
        <f t="shared" si="66"/>
        <v>-0.89285714285714279</v>
      </c>
      <c r="K612" s="7">
        <f t="shared" si="62"/>
        <v>0.52830188679245282</v>
      </c>
      <c r="L612" s="7">
        <f t="shared" si="61"/>
        <v>0.52830188679245282</v>
      </c>
      <c r="M612" s="7">
        <f t="shared" si="55"/>
        <v>0.60883868367731742</v>
      </c>
      <c r="N612" s="7">
        <f t="shared" si="56"/>
        <v>0.39116131632268258</v>
      </c>
      <c r="O612" s="10">
        <f t="shared" si="54"/>
        <v>8.0536796884864592E-2</v>
      </c>
      <c r="P612" s="10">
        <f t="shared" si="53"/>
        <v>-0.13714057046977024</v>
      </c>
      <c r="Q612" s="31">
        <f t="shared" si="63"/>
        <v>2</v>
      </c>
      <c r="R612" s="9">
        <v>2</v>
      </c>
      <c r="S612" s="4">
        <f>15*1.12</f>
        <v>16.8</v>
      </c>
      <c r="T612" s="3" t="s">
        <v>74</v>
      </c>
      <c r="U612" s="4">
        <v>15</v>
      </c>
      <c r="V612" s="4">
        <f t="shared" si="64"/>
        <v>15</v>
      </c>
    </row>
    <row r="613" spans="1:22" x14ac:dyDescent="0.25">
      <c r="A613" s="2">
        <v>44754</v>
      </c>
      <c r="B613" s="3" t="s">
        <v>57</v>
      </c>
      <c r="C613" s="3" t="s">
        <v>226</v>
      </c>
      <c r="D613" s="4">
        <v>4.28</v>
      </c>
      <c r="E613" s="5">
        <v>1</v>
      </c>
      <c r="F613" s="6">
        <v>3.5</v>
      </c>
      <c r="G613" s="3">
        <v>-132</v>
      </c>
      <c r="H613" s="3">
        <f t="shared" si="65"/>
        <v>-0.75757575757575757</v>
      </c>
      <c r="I613" s="3">
        <v>104</v>
      </c>
      <c r="J613" s="3">
        <f t="shared" si="66"/>
        <v>1.04</v>
      </c>
      <c r="K613" s="7">
        <f t="shared" si="62"/>
        <v>0.56896551724137934</v>
      </c>
      <c r="L613" s="7">
        <f t="shared" si="61"/>
        <v>0.49019607843137253</v>
      </c>
      <c r="M613" s="7">
        <f t="shared" si="55"/>
        <v>0.61923923316989593</v>
      </c>
      <c r="N613" s="7">
        <f t="shared" si="56"/>
        <v>0.38076076683010401</v>
      </c>
      <c r="O613" s="10">
        <f t="shared" si="54"/>
        <v>5.0273715928516594E-2</v>
      </c>
      <c r="P613" s="10">
        <f t="shared" si="53"/>
        <v>-0.10943531160126851</v>
      </c>
      <c r="Q613" s="31">
        <f t="shared" si="63"/>
        <v>2</v>
      </c>
      <c r="R613" s="9">
        <v>2</v>
      </c>
      <c r="S613" s="4">
        <v>13.2</v>
      </c>
      <c r="T613" s="3" t="s">
        <v>73</v>
      </c>
      <c r="U613" s="4">
        <v>-13.2</v>
      </c>
      <c r="V613" s="4">
        <f t="shared" si="64"/>
        <v>-13.2</v>
      </c>
    </row>
    <row r="614" spans="1:22" x14ac:dyDescent="0.25">
      <c r="A614" s="2">
        <v>44754</v>
      </c>
      <c r="B614" s="3" t="s">
        <v>69</v>
      </c>
      <c r="C614" s="3" t="s">
        <v>95</v>
      </c>
      <c r="D614" s="4">
        <v>4.41</v>
      </c>
      <c r="E614" s="5">
        <v>1</v>
      </c>
      <c r="F614" s="6">
        <v>3.5</v>
      </c>
      <c r="G614" s="3">
        <v>-118</v>
      </c>
      <c r="H614" s="3">
        <f t="shared" si="65"/>
        <v>-0.84745762711864414</v>
      </c>
      <c r="I614" s="3">
        <v>-108</v>
      </c>
      <c r="J614" s="3">
        <f t="shared" si="66"/>
        <v>-0.92592592592592582</v>
      </c>
      <c r="K614" s="7">
        <f t="shared" si="62"/>
        <v>0.54128440366972475</v>
      </c>
      <c r="L614" s="7">
        <f t="shared" si="61"/>
        <v>0.51923076923076927</v>
      </c>
      <c r="M614" s="7">
        <f t="shared" si="55"/>
        <v>0.6422925074928072</v>
      </c>
      <c r="N614" s="7">
        <f t="shared" si="56"/>
        <v>0.35770749250719286</v>
      </c>
      <c r="O614" s="10">
        <f t="shared" si="54"/>
        <v>0.10100810382308245</v>
      </c>
      <c r="P614" s="10">
        <f t="shared" si="53"/>
        <v>-0.16152327672357641</v>
      </c>
      <c r="Q614" s="31">
        <f t="shared" si="63"/>
        <v>2</v>
      </c>
      <c r="R614" s="9">
        <v>2</v>
      </c>
      <c r="S614" s="4">
        <f>15*1.18</f>
        <v>17.7</v>
      </c>
      <c r="T614" s="3" t="s">
        <v>74</v>
      </c>
      <c r="U614" s="4">
        <v>15</v>
      </c>
      <c r="V614" s="4">
        <f t="shared" si="64"/>
        <v>15</v>
      </c>
    </row>
    <row r="615" spans="1:22" x14ac:dyDescent="0.25">
      <c r="A615" s="2">
        <v>44754</v>
      </c>
      <c r="B615" s="3" t="s">
        <v>63</v>
      </c>
      <c r="C615" s="3" t="s">
        <v>209</v>
      </c>
      <c r="D615" s="4">
        <v>5.36</v>
      </c>
      <c r="E615" s="5">
        <v>1</v>
      </c>
      <c r="F615" s="6">
        <v>4.5</v>
      </c>
      <c r="G615" s="3">
        <v>-130</v>
      </c>
      <c r="H615" s="3">
        <f t="shared" si="65"/>
        <v>-0.76923076923076916</v>
      </c>
      <c r="I615" s="3">
        <v>102</v>
      </c>
      <c r="J615" s="3">
        <f t="shared" si="66"/>
        <v>1.02</v>
      </c>
      <c r="K615" s="7">
        <f t="shared" si="62"/>
        <v>0.56521739130434778</v>
      </c>
      <c r="L615" s="7">
        <f t="shared" si="61"/>
        <v>0.49504950495049505</v>
      </c>
      <c r="M615" s="7">
        <f t="shared" si="55"/>
        <v>0.62025537113410745</v>
      </c>
      <c r="N615" s="7">
        <f t="shared" si="56"/>
        <v>0.3797446288658925</v>
      </c>
      <c r="O615" s="10">
        <f t="shared" si="54"/>
        <v>5.5037979829759665E-2</v>
      </c>
      <c r="P615" s="10">
        <f t="shared" si="53"/>
        <v>-0.11530487608460255</v>
      </c>
      <c r="Q615" s="31">
        <f t="shared" si="63"/>
        <v>2</v>
      </c>
      <c r="R615" s="9">
        <v>2</v>
      </c>
      <c r="S615" s="4">
        <v>13</v>
      </c>
      <c r="T615" s="3" t="s">
        <v>73</v>
      </c>
      <c r="U615" s="4">
        <v>-13</v>
      </c>
      <c r="V615" s="4">
        <f t="shared" si="64"/>
        <v>-13</v>
      </c>
    </row>
    <row r="616" spans="1:22" x14ac:dyDescent="0.25">
      <c r="A616" s="2">
        <v>44754</v>
      </c>
      <c r="B616" s="3" t="s">
        <v>78</v>
      </c>
      <c r="C616" s="3" t="s">
        <v>123</v>
      </c>
      <c r="D616" s="4">
        <v>3.43</v>
      </c>
      <c r="E616" s="5">
        <v>1</v>
      </c>
      <c r="F616" s="6">
        <v>3.5</v>
      </c>
      <c r="G616" s="3">
        <v>120</v>
      </c>
      <c r="H616" s="3">
        <f t="shared" si="65"/>
        <v>1.2</v>
      </c>
      <c r="I616" s="3">
        <v>-160</v>
      </c>
      <c r="J616" s="3">
        <f t="shared" si="66"/>
        <v>-0.625</v>
      </c>
      <c r="K616" s="7">
        <f t="shared" si="62"/>
        <v>0.45454545454545453</v>
      </c>
      <c r="L616" s="7">
        <f t="shared" si="61"/>
        <v>0.61538461538461542</v>
      </c>
      <c r="M616" s="7">
        <f t="shared" si="55"/>
        <v>0.44818964597940691</v>
      </c>
      <c r="N616" s="7">
        <f t="shared" si="56"/>
        <v>0.55181035402059309</v>
      </c>
      <c r="O616" s="10">
        <f t="shared" si="54"/>
        <v>-6.355808566047616E-3</v>
      </c>
      <c r="P616" s="10">
        <f t="shared" si="53"/>
        <v>-6.3574261364022333E-2</v>
      </c>
      <c r="Q616" s="31">
        <f t="shared" si="63"/>
        <v>0</v>
      </c>
      <c r="R616" s="9">
        <v>1</v>
      </c>
      <c r="S616" s="4">
        <v>0</v>
      </c>
      <c r="V616" s="4" t="str">
        <f t="shared" si="64"/>
        <v/>
      </c>
    </row>
    <row r="617" spans="1:22" x14ac:dyDescent="0.25">
      <c r="A617" s="2">
        <v>44754</v>
      </c>
      <c r="B617" s="3" t="s">
        <v>30</v>
      </c>
      <c r="C617" s="3" t="s">
        <v>31</v>
      </c>
      <c r="D617" s="4">
        <v>4.8</v>
      </c>
      <c r="E617" s="5">
        <v>1</v>
      </c>
      <c r="F617" s="6">
        <v>4.5</v>
      </c>
      <c r="G617" s="3">
        <v>125</v>
      </c>
      <c r="H617" s="3">
        <f t="shared" si="65"/>
        <v>1.25</v>
      </c>
      <c r="I617" s="3">
        <v>-170</v>
      </c>
      <c r="J617" s="3">
        <f t="shared" si="66"/>
        <v>-0.58823529411764708</v>
      </c>
      <c r="K617" s="7">
        <f t="shared" si="62"/>
        <v>0.44444444444444442</v>
      </c>
      <c r="L617" s="7">
        <f t="shared" si="61"/>
        <v>0.62962962962962965</v>
      </c>
      <c r="M617" s="7">
        <f t="shared" si="55"/>
        <v>0.52374124637439123</v>
      </c>
      <c r="N617" s="7">
        <f t="shared" si="56"/>
        <v>0.47625875362560877</v>
      </c>
      <c r="O617" s="10">
        <f t="shared" si="54"/>
        <v>7.9296801929946814E-2</v>
      </c>
      <c r="P617" s="10">
        <f t="shared" si="53"/>
        <v>-0.15337087600402088</v>
      </c>
      <c r="Q617" s="31">
        <f t="shared" si="63"/>
        <v>2</v>
      </c>
      <c r="R617" s="9">
        <v>1</v>
      </c>
      <c r="S617" s="4">
        <v>15</v>
      </c>
      <c r="T617" s="3" t="s">
        <v>74</v>
      </c>
      <c r="U617" s="4">
        <v>18.75</v>
      </c>
      <c r="V617" s="4">
        <f t="shared" si="64"/>
        <v>18.75</v>
      </c>
    </row>
    <row r="618" spans="1:22" x14ac:dyDescent="0.25">
      <c r="A618" s="2">
        <v>44754</v>
      </c>
      <c r="B618" s="3" t="s">
        <v>53</v>
      </c>
      <c r="C618" s="3" t="s">
        <v>104</v>
      </c>
      <c r="D618" s="4">
        <v>3.53</v>
      </c>
      <c r="E618" s="5">
        <v>1</v>
      </c>
      <c r="F618" s="6">
        <v>4.5</v>
      </c>
      <c r="G618" s="3">
        <v>120</v>
      </c>
      <c r="H618" s="3">
        <f t="shared" si="65"/>
        <v>1.2</v>
      </c>
      <c r="I618" s="3">
        <v>-152</v>
      </c>
      <c r="J618" s="3">
        <f t="shared" si="66"/>
        <v>-0.65789473684210531</v>
      </c>
      <c r="K618" s="7">
        <f t="shared" si="62"/>
        <v>0.45454545454545453</v>
      </c>
      <c r="L618" s="7">
        <f t="shared" si="61"/>
        <v>0.60317460317460314</v>
      </c>
      <c r="M618" s="7">
        <f t="shared" si="55"/>
        <v>0.28023129341119546</v>
      </c>
      <c r="N618" s="7">
        <f t="shared" si="56"/>
        <v>0.71976870658880454</v>
      </c>
      <c r="O618" s="10">
        <f t="shared" si="54"/>
        <v>-0.17431416113425907</v>
      </c>
      <c r="P618" s="10">
        <f t="shared" si="53"/>
        <v>0.1165941034142014</v>
      </c>
      <c r="Q618" s="31">
        <f t="shared" si="63"/>
        <v>1</v>
      </c>
      <c r="R618" s="9">
        <v>2</v>
      </c>
      <c r="S618" s="4">
        <f>15*1.52</f>
        <v>22.8</v>
      </c>
      <c r="T618" s="3" t="s">
        <v>74</v>
      </c>
      <c r="U618" s="4">
        <v>15</v>
      </c>
      <c r="V618" s="4">
        <f t="shared" si="64"/>
        <v>15.000000000000002</v>
      </c>
    </row>
    <row r="619" spans="1:22" x14ac:dyDescent="0.25">
      <c r="A619" s="2">
        <v>44754</v>
      </c>
      <c r="B619" s="3" t="s">
        <v>36</v>
      </c>
      <c r="C619" s="3" t="s">
        <v>205</v>
      </c>
      <c r="D619" s="4">
        <v>4.5999999999999996</v>
      </c>
      <c r="E619" s="5">
        <v>1</v>
      </c>
      <c r="F619" s="6">
        <v>4.5</v>
      </c>
      <c r="G619" s="3">
        <v>-102</v>
      </c>
      <c r="H619" s="3">
        <f t="shared" si="65"/>
        <v>-0.98039215686274506</v>
      </c>
      <c r="I619" s="3">
        <v>-124</v>
      </c>
      <c r="J619" s="3">
        <f t="shared" si="66"/>
        <v>-0.80645161290322587</v>
      </c>
      <c r="K619" s="7">
        <f t="shared" si="62"/>
        <v>0.50495049504950495</v>
      </c>
      <c r="L619" s="7">
        <f t="shared" si="61"/>
        <v>0.5535714285714286</v>
      </c>
      <c r="M619" s="7">
        <f t="shared" si="55"/>
        <v>0.48676599920428565</v>
      </c>
      <c r="N619" s="7">
        <f t="shared" si="56"/>
        <v>0.51323400079571435</v>
      </c>
      <c r="O619" s="10">
        <f t="shared" si="54"/>
        <v>-1.8184495845219306E-2</v>
      </c>
      <c r="P619" s="10">
        <f t="shared" si="53"/>
        <v>-4.0337427775714252E-2</v>
      </c>
      <c r="Q619" s="31">
        <f t="shared" si="63"/>
        <v>0</v>
      </c>
      <c r="R619" s="9">
        <v>2</v>
      </c>
      <c r="S619" s="4">
        <v>0</v>
      </c>
      <c r="V619" s="4" t="str">
        <f t="shared" si="64"/>
        <v/>
      </c>
    </row>
    <row r="620" spans="1:22" x14ac:dyDescent="0.25">
      <c r="A620" s="2">
        <v>44754</v>
      </c>
      <c r="B620" s="3" t="s">
        <v>47</v>
      </c>
      <c r="C620" s="3" t="s">
        <v>80</v>
      </c>
      <c r="D620" s="4">
        <v>5.64</v>
      </c>
      <c r="E620" s="5">
        <v>1</v>
      </c>
      <c r="F620" s="6">
        <v>6.5</v>
      </c>
      <c r="G620" s="3">
        <v>120</v>
      </c>
      <c r="H620" s="3">
        <f t="shared" si="65"/>
        <v>1.2</v>
      </c>
      <c r="I620" s="3">
        <v>-154</v>
      </c>
      <c r="J620" s="3">
        <f t="shared" si="66"/>
        <v>-0.64935064935064934</v>
      </c>
      <c r="K620" s="7">
        <f t="shared" si="62"/>
        <v>0.45454545454545453</v>
      </c>
      <c r="L620" s="7">
        <f t="shared" si="61"/>
        <v>0.60629921259842523</v>
      </c>
      <c r="M620" s="7">
        <f t="shared" si="55"/>
        <v>0.3360868134997399</v>
      </c>
      <c r="N620" s="7">
        <f t="shared" si="56"/>
        <v>0.6639131865002601</v>
      </c>
      <c r="O620" s="10">
        <f t="shared" si="54"/>
        <v>-0.11845864104571463</v>
      </c>
      <c r="P620" s="10">
        <f t="shared" si="53"/>
        <v>5.761397390183487E-2</v>
      </c>
      <c r="Q620" s="31">
        <f t="shared" si="63"/>
        <v>1</v>
      </c>
      <c r="R620" s="9">
        <v>2</v>
      </c>
      <c r="S620" s="4">
        <v>15.4</v>
      </c>
      <c r="T620" s="3" t="s">
        <v>73</v>
      </c>
      <c r="U620" s="4">
        <v>-15.4</v>
      </c>
      <c r="V620" s="4">
        <f t="shared" si="64"/>
        <v>-15.4</v>
      </c>
    </row>
    <row r="621" spans="1:22" x14ac:dyDescent="0.25">
      <c r="A621" s="2">
        <v>44754</v>
      </c>
      <c r="B621" s="3" t="s">
        <v>71</v>
      </c>
      <c r="C621" s="3" t="s">
        <v>72</v>
      </c>
      <c r="D621" s="4">
        <v>3.91</v>
      </c>
      <c r="E621" s="5">
        <v>1</v>
      </c>
      <c r="F621" s="6">
        <v>4.5</v>
      </c>
      <c r="G621" s="3">
        <v>-104</v>
      </c>
      <c r="H621" s="3">
        <f t="shared" si="65"/>
        <v>-0.96153846153846145</v>
      </c>
      <c r="I621" s="3">
        <v>-122</v>
      </c>
      <c r="J621" s="3">
        <f t="shared" si="66"/>
        <v>-0.81967213114754101</v>
      </c>
      <c r="K621" s="7">
        <f t="shared" si="62"/>
        <v>0.50980392156862742</v>
      </c>
      <c r="L621" s="7">
        <f t="shared" si="61"/>
        <v>0.5495495495495496</v>
      </c>
      <c r="M621" s="7">
        <f t="shared" si="55"/>
        <v>0.35358605158134671</v>
      </c>
      <c r="N621" s="7">
        <f t="shared" si="56"/>
        <v>0.64641394841865329</v>
      </c>
      <c r="O621" s="10">
        <f t="shared" si="54"/>
        <v>-0.15621786998728071</v>
      </c>
      <c r="P621" s="10">
        <f t="shared" si="53"/>
        <v>9.6864398869103696E-2</v>
      </c>
      <c r="Q621" s="31">
        <f t="shared" si="63"/>
        <v>1</v>
      </c>
      <c r="R621" s="9">
        <v>2</v>
      </c>
      <c r="S621" s="4">
        <f>15*1.22</f>
        <v>18.3</v>
      </c>
      <c r="T621" s="3" t="s">
        <v>74</v>
      </c>
      <c r="U621" s="4">
        <v>15</v>
      </c>
      <c r="V621" s="4">
        <f t="shared" si="64"/>
        <v>15.000000000000002</v>
      </c>
    </row>
    <row r="622" spans="1:22" x14ac:dyDescent="0.25">
      <c r="A622" s="2">
        <v>44754</v>
      </c>
      <c r="B622" s="3" t="s">
        <v>59</v>
      </c>
      <c r="C622" s="3" t="s">
        <v>227</v>
      </c>
      <c r="D622" s="4">
        <v>3.44</v>
      </c>
      <c r="E622" s="5">
        <v>1</v>
      </c>
      <c r="F622" s="6">
        <v>3.5</v>
      </c>
      <c r="G622" s="3">
        <v>125</v>
      </c>
      <c r="H622" s="3">
        <f t="shared" si="65"/>
        <v>1.25</v>
      </c>
      <c r="I622" s="3">
        <v>-165</v>
      </c>
      <c r="J622" s="3">
        <f t="shared" si="66"/>
        <v>-0.60606060606060608</v>
      </c>
      <c r="K622" s="7">
        <f t="shared" si="62"/>
        <v>0.44444444444444442</v>
      </c>
      <c r="L622" s="7">
        <f t="shared" si="61"/>
        <v>0.62264150943396224</v>
      </c>
      <c r="M622" s="7">
        <f t="shared" si="55"/>
        <v>0.4503664884268348</v>
      </c>
      <c r="N622" s="7">
        <f t="shared" si="56"/>
        <v>0.5496335115731652</v>
      </c>
      <c r="O622" s="10">
        <f t="shared" si="54"/>
        <v>5.9220439823903792E-3</v>
      </c>
      <c r="P622" s="10">
        <f t="shared" si="53"/>
        <v>-7.3007997860797036E-2</v>
      </c>
      <c r="Q622" s="31">
        <f t="shared" ref="Q622:Q685" si="67">IF(P622&gt;0.05,1,IF(O622&gt;0.05,2,0))</f>
        <v>0</v>
      </c>
      <c r="R622" s="9">
        <v>1</v>
      </c>
      <c r="S622" s="4">
        <v>0</v>
      </c>
      <c r="V622" s="4" t="str">
        <f t="shared" si="64"/>
        <v/>
      </c>
    </row>
    <row r="623" spans="1:22" x14ac:dyDescent="0.25">
      <c r="A623" s="2">
        <v>44754</v>
      </c>
      <c r="B623" s="3" t="s">
        <v>34</v>
      </c>
      <c r="C623" s="3" t="s">
        <v>35</v>
      </c>
      <c r="D623" s="4">
        <v>5.54</v>
      </c>
      <c r="E623" s="5">
        <v>1</v>
      </c>
      <c r="F623" s="6">
        <v>5.5</v>
      </c>
      <c r="G623" s="3">
        <v>125</v>
      </c>
      <c r="H623" s="3">
        <f t="shared" si="65"/>
        <v>1.25</v>
      </c>
      <c r="I623" s="3">
        <v>-165</v>
      </c>
      <c r="J623" s="3">
        <f t="shared" si="66"/>
        <v>-0.60606060606060608</v>
      </c>
      <c r="K623" s="7">
        <f t="shared" si="62"/>
        <v>0.44444444444444442</v>
      </c>
      <c r="L623" s="7">
        <f t="shared" si="61"/>
        <v>0.62264150943396224</v>
      </c>
      <c r="M623" s="7">
        <f t="shared" si="55"/>
        <v>0.47792459016145106</v>
      </c>
      <c r="N623" s="7">
        <f t="shared" si="56"/>
        <v>0.52207540983854894</v>
      </c>
      <c r="O623" s="10">
        <f t="shared" si="54"/>
        <v>3.3480145717006637E-2</v>
      </c>
      <c r="P623" s="10">
        <f t="shared" si="53"/>
        <v>-0.10056609959541329</v>
      </c>
      <c r="Q623" s="31">
        <f t="shared" si="67"/>
        <v>0</v>
      </c>
      <c r="R623" s="9">
        <v>1</v>
      </c>
      <c r="S623" s="4">
        <v>0</v>
      </c>
      <c r="V623" s="4" t="str">
        <f t="shared" si="64"/>
        <v/>
      </c>
    </row>
    <row r="624" spans="1:22" x14ac:dyDescent="0.25">
      <c r="A624" s="2">
        <v>44755</v>
      </c>
      <c r="B624" s="3" t="s">
        <v>67</v>
      </c>
      <c r="C624" s="3" t="s">
        <v>194</v>
      </c>
      <c r="D624" s="4">
        <v>3.65</v>
      </c>
      <c r="E624" s="5">
        <v>1</v>
      </c>
      <c r="F624" s="6">
        <v>3.5</v>
      </c>
      <c r="G624" s="3">
        <v>100</v>
      </c>
      <c r="H624" s="3">
        <f t="shared" si="65"/>
        <v>1</v>
      </c>
      <c r="I624" s="3">
        <v>-135</v>
      </c>
      <c r="J624" s="3">
        <f t="shared" si="66"/>
        <v>-0.7407407407407407</v>
      </c>
      <c r="K624" s="7">
        <f t="shared" si="62"/>
        <v>0.5</v>
      </c>
      <c r="L624" s="7">
        <f t="shared" si="61"/>
        <v>0.57446808510638303</v>
      </c>
      <c r="M624" s="7">
        <f t="shared" si="55"/>
        <v>0.49536219993203168</v>
      </c>
      <c r="N624" s="7">
        <f t="shared" si="56"/>
        <v>0.50463780006796832</v>
      </c>
      <c r="O624" s="10">
        <f t="shared" si="54"/>
        <v>-4.6378000679683229E-3</v>
      </c>
      <c r="P624" s="10">
        <f t="shared" si="53"/>
        <v>-6.9830285038414708E-2</v>
      </c>
      <c r="Q624" s="31">
        <f t="shared" si="67"/>
        <v>0</v>
      </c>
      <c r="R624" s="9">
        <v>1</v>
      </c>
      <c r="S624" s="4">
        <v>0</v>
      </c>
      <c r="V624" s="4" t="str">
        <f t="shared" si="64"/>
        <v/>
      </c>
    </row>
    <row r="625" spans="1:22" x14ac:dyDescent="0.25">
      <c r="A625" s="2">
        <v>44755</v>
      </c>
      <c r="B625" s="3" t="s">
        <v>87</v>
      </c>
      <c r="C625" s="3" t="s">
        <v>167</v>
      </c>
      <c r="D625" s="4">
        <v>5.19</v>
      </c>
      <c r="E625" s="5">
        <v>1</v>
      </c>
      <c r="F625" s="6">
        <v>5.5</v>
      </c>
      <c r="G625" s="3">
        <v>-102</v>
      </c>
      <c r="H625" s="3">
        <f t="shared" si="65"/>
        <v>-0.98039215686274506</v>
      </c>
      <c r="I625" s="3">
        <v>-126</v>
      </c>
      <c r="J625" s="3">
        <f t="shared" si="66"/>
        <v>-0.79365079365079361</v>
      </c>
      <c r="K625" s="7">
        <f t="shared" si="62"/>
        <v>0.50495049504950495</v>
      </c>
      <c r="L625" s="7">
        <f t="shared" si="61"/>
        <v>0.55752212389380529</v>
      </c>
      <c r="M625" s="7">
        <f t="shared" si="55"/>
        <v>0.41733881465962952</v>
      </c>
      <c r="N625" s="7">
        <f t="shared" si="56"/>
        <v>0.58266118534037048</v>
      </c>
      <c r="O625" s="10">
        <f t="shared" si="54"/>
        <v>-8.7611680389875435E-2</v>
      </c>
      <c r="P625" s="10">
        <f t="shared" si="53"/>
        <v>2.5139061446565192E-2</v>
      </c>
      <c r="Q625" s="31">
        <f t="shared" si="67"/>
        <v>0</v>
      </c>
      <c r="R625" s="9">
        <v>2</v>
      </c>
      <c r="S625" s="4">
        <v>0</v>
      </c>
      <c r="V625" s="4" t="str">
        <f t="shared" si="64"/>
        <v/>
      </c>
    </row>
    <row r="626" spans="1:22" x14ac:dyDescent="0.25">
      <c r="A626" s="2">
        <v>44755</v>
      </c>
      <c r="B626" s="3" t="s">
        <v>41</v>
      </c>
      <c r="C626" s="3" t="s">
        <v>42</v>
      </c>
      <c r="D626" s="4">
        <v>5.78</v>
      </c>
      <c r="E626" s="5">
        <v>1</v>
      </c>
      <c r="F626" s="6">
        <v>5.5</v>
      </c>
      <c r="G626" s="3">
        <v>-135</v>
      </c>
      <c r="H626" s="3">
        <f t="shared" si="65"/>
        <v>-0.7407407407407407</v>
      </c>
      <c r="I626" s="3">
        <v>105</v>
      </c>
      <c r="J626" s="3">
        <f t="shared" si="66"/>
        <v>1.05</v>
      </c>
      <c r="K626" s="7">
        <f t="shared" si="62"/>
        <v>0.57446808510638303</v>
      </c>
      <c r="L626" s="7">
        <f t="shared" si="61"/>
        <v>0.48780487804878048</v>
      </c>
      <c r="M626" s="7">
        <f t="shared" si="55"/>
        <v>0.51836884665930394</v>
      </c>
      <c r="N626" s="7">
        <f t="shared" si="56"/>
        <v>0.48163115334069606</v>
      </c>
      <c r="O626" s="10">
        <f t="shared" si="54"/>
        <v>-5.6099238447079092E-2</v>
      </c>
      <c r="P626" s="10">
        <f t="shared" si="53"/>
        <v>-6.173724708084416E-3</v>
      </c>
      <c r="Q626" s="31">
        <f t="shared" si="67"/>
        <v>0</v>
      </c>
      <c r="R626" s="9">
        <v>1</v>
      </c>
      <c r="S626" s="4">
        <v>0</v>
      </c>
      <c r="V626" s="4" t="str">
        <f t="shared" si="64"/>
        <v/>
      </c>
    </row>
    <row r="627" spans="1:22" x14ac:dyDescent="0.25">
      <c r="A627" s="2">
        <v>44755</v>
      </c>
      <c r="B627" s="3" t="s">
        <v>4</v>
      </c>
      <c r="C627" s="3" t="s">
        <v>128</v>
      </c>
      <c r="D627" s="4">
        <v>5.88</v>
      </c>
      <c r="E627" s="5">
        <v>1</v>
      </c>
      <c r="F627" s="6">
        <v>6.5</v>
      </c>
      <c r="G627" s="3">
        <v>116</v>
      </c>
      <c r="H627" s="3">
        <f t="shared" si="65"/>
        <v>1.1599999999999999</v>
      </c>
      <c r="I627" s="3">
        <v>-148</v>
      </c>
      <c r="J627" s="3">
        <f t="shared" si="66"/>
        <v>-0.67567567567567566</v>
      </c>
      <c r="K627" s="7">
        <f t="shared" si="62"/>
        <v>0.46296296296296297</v>
      </c>
      <c r="L627" s="7">
        <f t="shared" si="61"/>
        <v>0.59677419354838712</v>
      </c>
      <c r="M627" s="7">
        <f t="shared" si="55"/>
        <v>0.37443022577164109</v>
      </c>
      <c r="N627" s="7">
        <f t="shared" si="56"/>
        <v>0.62556977422835891</v>
      </c>
      <c r="O627" s="10">
        <f t="shared" si="54"/>
        <v>-8.8532737191321875E-2</v>
      </c>
      <c r="P627" s="10">
        <f t="shared" si="53"/>
        <v>2.8795580679971788E-2</v>
      </c>
      <c r="Q627" s="31">
        <f t="shared" si="67"/>
        <v>0</v>
      </c>
      <c r="R627" s="9">
        <v>2</v>
      </c>
      <c r="S627" s="4">
        <v>0</v>
      </c>
      <c r="V627" s="4" t="str">
        <f t="shared" si="64"/>
        <v/>
      </c>
    </row>
    <row r="628" spans="1:22" x14ac:dyDescent="0.25">
      <c r="A628" s="2">
        <v>44755</v>
      </c>
      <c r="B628" s="3" t="s">
        <v>43</v>
      </c>
      <c r="C628" s="3" t="s">
        <v>120</v>
      </c>
      <c r="D628" s="4">
        <v>5.12</v>
      </c>
      <c r="E628" s="5">
        <v>1</v>
      </c>
      <c r="F628" s="6">
        <v>5.5</v>
      </c>
      <c r="G628" s="3">
        <v>-128</v>
      </c>
      <c r="H628" s="3">
        <f t="shared" si="65"/>
        <v>-0.78125</v>
      </c>
      <c r="I628" s="3">
        <v>100</v>
      </c>
      <c r="J628" s="3">
        <f t="shared" si="66"/>
        <v>1</v>
      </c>
      <c r="K628" s="7">
        <f t="shared" si="62"/>
        <v>0.56140350877192979</v>
      </c>
      <c r="L628" s="7">
        <f t="shared" si="61"/>
        <v>0.5</v>
      </c>
      <c r="M628" s="7">
        <f t="shared" si="55"/>
        <v>0.40508544643348654</v>
      </c>
      <c r="N628" s="7">
        <f t="shared" si="56"/>
        <v>0.59491455356651346</v>
      </c>
      <c r="O628" s="10">
        <f t="shared" si="54"/>
        <v>-0.15631806233844325</v>
      </c>
      <c r="P628" s="10">
        <f t="shared" si="53"/>
        <v>9.491455356651346E-2</v>
      </c>
      <c r="Q628" s="31">
        <f t="shared" si="67"/>
        <v>1</v>
      </c>
      <c r="R628" s="9">
        <v>2</v>
      </c>
      <c r="S628" s="4">
        <v>15</v>
      </c>
      <c r="T628" s="3" t="s">
        <v>74</v>
      </c>
      <c r="U628" s="4">
        <v>15</v>
      </c>
      <c r="V628" s="4">
        <f t="shared" si="64"/>
        <v>15</v>
      </c>
    </row>
    <row r="629" spans="1:22" x14ac:dyDescent="0.25">
      <c r="A629" s="2">
        <v>44755</v>
      </c>
      <c r="B629" s="3" t="s">
        <v>28</v>
      </c>
      <c r="C629" s="3" t="s">
        <v>29</v>
      </c>
      <c r="D629" s="4">
        <v>6.15</v>
      </c>
      <c r="E629" s="5">
        <v>1</v>
      </c>
      <c r="F629" s="6">
        <v>4.5</v>
      </c>
      <c r="G629" s="3">
        <v>-145</v>
      </c>
      <c r="H629" s="3">
        <f t="shared" si="65"/>
        <v>-0.68965517241379315</v>
      </c>
      <c r="I629" s="3">
        <v>110</v>
      </c>
      <c r="J629" s="3">
        <f t="shared" si="66"/>
        <v>1.1000000000000001</v>
      </c>
      <c r="K629" s="7">
        <f t="shared" si="62"/>
        <v>0.59183673469387754</v>
      </c>
      <c r="L629" s="7">
        <f t="shared" si="61"/>
        <v>0.47619047619047616</v>
      </c>
      <c r="M629" s="7">
        <f t="shared" si="55"/>
        <v>0.73451975091439481</v>
      </c>
      <c r="N629" s="7">
        <f t="shared" si="56"/>
        <v>0.26548024908560519</v>
      </c>
      <c r="O629" s="10">
        <f t="shared" si="54"/>
        <v>0.14268301622051727</v>
      </c>
      <c r="P629" s="10">
        <f t="shared" si="53"/>
        <v>-0.21071022710487097</v>
      </c>
      <c r="Q629" s="31">
        <f t="shared" si="67"/>
        <v>2</v>
      </c>
      <c r="R629" s="9">
        <v>1</v>
      </c>
      <c r="S629" s="4">
        <f>15*1.45</f>
        <v>21.75</v>
      </c>
      <c r="T629" s="3" t="s">
        <v>73</v>
      </c>
      <c r="U629" s="4">
        <v>-21.75</v>
      </c>
      <c r="V629" s="4">
        <f t="shared" si="64"/>
        <v>-21.75</v>
      </c>
    </row>
    <row r="630" spans="1:22" x14ac:dyDescent="0.25">
      <c r="A630" s="2">
        <v>44755</v>
      </c>
      <c r="B630" s="3" t="s">
        <v>78</v>
      </c>
      <c r="C630" s="3" t="s">
        <v>139</v>
      </c>
      <c r="D630" s="4">
        <v>5.58</v>
      </c>
      <c r="E630" s="5">
        <v>1</v>
      </c>
      <c r="F630" s="6">
        <v>4.5</v>
      </c>
      <c r="G630" s="3">
        <v>-130</v>
      </c>
      <c r="H630" s="3">
        <f t="shared" si="65"/>
        <v>-0.76923076923076916</v>
      </c>
      <c r="I630" s="3">
        <v>100</v>
      </c>
      <c r="J630" s="3">
        <f t="shared" si="66"/>
        <v>1</v>
      </c>
      <c r="K630" s="7">
        <f t="shared" si="62"/>
        <v>0.56521739130434778</v>
      </c>
      <c r="L630" s="7">
        <f t="shared" si="61"/>
        <v>0.5</v>
      </c>
      <c r="M630" s="7">
        <f t="shared" si="55"/>
        <v>0.65481078115250058</v>
      </c>
      <c r="N630" s="7">
        <f t="shared" si="56"/>
        <v>0.34518921884749948</v>
      </c>
      <c r="O630" s="10">
        <f t="shared" si="54"/>
        <v>8.9593389848152793E-2</v>
      </c>
      <c r="P630" s="10">
        <f t="shared" si="53"/>
        <v>-0.15481078115250052</v>
      </c>
      <c r="Q630" s="31">
        <f t="shared" si="67"/>
        <v>2</v>
      </c>
      <c r="R630" s="9">
        <v>1</v>
      </c>
      <c r="S630" s="4">
        <f>15*1.3</f>
        <v>19.5</v>
      </c>
      <c r="T630" s="3" t="s">
        <v>74</v>
      </c>
      <c r="U630" s="4">
        <v>15</v>
      </c>
      <c r="V630" s="4">
        <f t="shared" si="64"/>
        <v>14.999999999999998</v>
      </c>
    </row>
    <row r="631" spans="1:22" x14ac:dyDescent="0.25">
      <c r="A631" s="2">
        <v>44755</v>
      </c>
      <c r="B631" s="3" t="s">
        <v>30</v>
      </c>
      <c r="C631" s="3" t="s">
        <v>181</v>
      </c>
      <c r="D631" s="4">
        <v>5.62</v>
      </c>
      <c r="E631" s="5">
        <v>1</v>
      </c>
      <c r="F631" s="6">
        <v>4.5</v>
      </c>
      <c r="G631" s="3">
        <v>-145</v>
      </c>
      <c r="H631" s="3">
        <f t="shared" si="65"/>
        <v>-0.68965517241379315</v>
      </c>
      <c r="I631" s="3">
        <v>110</v>
      </c>
      <c r="J631" s="3">
        <f t="shared" si="66"/>
        <v>1.1000000000000001</v>
      </c>
      <c r="K631" s="7">
        <f t="shared" si="62"/>
        <v>0.59183673469387754</v>
      </c>
      <c r="L631" s="7">
        <f t="shared" si="61"/>
        <v>0.47619047619047616</v>
      </c>
      <c r="M631" s="7">
        <f t="shared" si="55"/>
        <v>0.66087186691880784</v>
      </c>
      <c r="N631" s="7">
        <f t="shared" si="56"/>
        <v>0.33912813308119222</v>
      </c>
      <c r="O631" s="10">
        <f t="shared" si="54"/>
        <v>6.9035132224930296E-2</v>
      </c>
      <c r="P631" s="10">
        <f t="shared" si="53"/>
        <v>-0.13706234310928395</v>
      </c>
      <c r="Q631" s="31">
        <f t="shared" si="67"/>
        <v>2</v>
      </c>
      <c r="R631" s="9">
        <v>1</v>
      </c>
      <c r="S631" s="4">
        <v>21.75</v>
      </c>
      <c r="T631" s="3" t="s">
        <v>74</v>
      </c>
      <c r="U631" s="4">
        <v>15</v>
      </c>
      <c r="V631" s="4">
        <f t="shared" si="64"/>
        <v>15.000000000000002</v>
      </c>
    </row>
    <row r="632" spans="1:22" x14ac:dyDescent="0.25">
      <c r="A632" s="2">
        <v>44755</v>
      </c>
      <c r="B632" s="3" t="s">
        <v>59</v>
      </c>
      <c r="C632" s="3" t="s">
        <v>82</v>
      </c>
      <c r="D632" s="4">
        <v>5.78</v>
      </c>
      <c r="E632" s="5">
        <v>1</v>
      </c>
      <c r="F632" s="6">
        <v>5.5</v>
      </c>
      <c r="G632" s="3">
        <v>118</v>
      </c>
      <c r="H632" s="3">
        <f t="shared" si="65"/>
        <v>1.18</v>
      </c>
      <c r="I632" s="3">
        <v>-150</v>
      </c>
      <c r="J632" s="3">
        <f t="shared" si="66"/>
        <v>-0.66666666666666663</v>
      </c>
      <c r="K632" s="7">
        <f t="shared" si="62"/>
        <v>0.45871559633027525</v>
      </c>
      <c r="L632" s="7">
        <f t="shared" si="61"/>
        <v>0.6</v>
      </c>
      <c r="M632" s="7">
        <f t="shared" si="55"/>
        <v>0.51836884665930394</v>
      </c>
      <c r="N632" s="7">
        <f t="shared" si="56"/>
        <v>0.48163115334069606</v>
      </c>
      <c r="O632" s="10">
        <f t="shared" si="54"/>
        <v>5.9653250329028684E-2</v>
      </c>
      <c r="P632" s="10">
        <f t="shared" si="53"/>
        <v>-0.11836884665930392</v>
      </c>
      <c r="Q632" s="31">
        <f t="shared" si="67"/>
        <v>2</v>
      </c>
      <c r="R632" s="9">
        <v>2</v>
      </c>
      <c r="S632" s="4">
        <v>10</v>
      </c>
      <c r="T632" s="3" t="s">
        <v>73</v>
      </c>
      <c r="U632" s="4">
        <v>-10</v>
      </c>
      <c r="V632" s="4">
        <f t="shared" si="64"/>
        <v>-10</v>
      </c>
    </row>
    <row r="633" spans="1:22" x14ac:dyDescent="0.25">
      <c r="A633" s="2">
        <v>44755</v>
      </c>
      <c r="B633" s="3" t="s">
        <v>14</v>
      </c>
      <c r="C633" s="3" t="s">
        <v>15</v>
      </c>
      <c r="D633" s="4">
        <v>5.34</v>
      </c>
      <c r="E633" s="5">
        <v>1</v>
      </c>
      <c r="F633" s="6">
        <v>4.5</v>
      </c>
      <c r="G633" s="3">
        <v>-128</v>
      </c>
      <c r="H633" s="3">
        <f t="shared" si="65"/>
        <v>-0.78125</v>
      </c>
      <c r="I633" s="3">
        <v>100</v>
      </c>
      <c r="J633" s="3">
        <f t="shared" si="66"/>
        <v>1</v>
      </c>
      <c r="K633" s="7">
        <f t="shared" si="62"/>
        <v>0.56140350877192979</v>
      </c>
      <c r="L633" s="7">
        <f t="shared" si="61"/>
        <v>0.5</v>
      </c>
      <c r="M633" s="7">
        <f t="shared" si="55"/>
        <v>0.61701378285630604</v>
      </c>
      <c r="N633" s="7">
        <f t="shared" si="56"/>
        <v>0.38298621714369402</v>
      </c>
      <c r="O633" s="10">
        <f t="shared" si="54"/>
        <v>5.5610274084376243E-2</v>
      </c>
      <c r="P633" s="10">
        <f t="shared" si="53"/>
        <v>-0.11701378285630598</v>
      </c>
      <c r="Q633" s="31">
        <f t="shared" si="67"/>
        <v>2</v>
      </c>
      <c r="R633" s="9">
        <v>2</v>
      </c>
      <c r="S633" s="4">
        <v>12.8</v>
      </c>
      <c r="T633" s="3" t="s">
        <v>74</v>
      </c>
      <c r="U633" s="4">
        <v>10</v>
      </c>
      <c r="V633" s="4">
        <f t="shared" si="64"/>
        <v>10</v>
      </c>
    </row>
    <row r="634" spans="1:22" x14ac:dyDescent="0.25">
      <c r="A634" s="2">
        <v>44755</v>
      </c>
      <c r="B634" s="3" t="s">
        <v>49</v>
      </c>
      <c r="C634" s="3" t="s">
        <v>189</v>
      </c>
      <c r="D634" s="4">
        <v>6.27</v>
      </c>
      <c r="E634" s="5">
        <v>1</v>
      </c>
      <c r="F634" s="6">
        <v>5.5</v>
      </c>
      <c r="G634" s="3">
        <v>-140</v>
      </c>
      <c r="H634" s="3">
        <f t="shared" si="65"/>
        <v>-0.7142857142857143</v>
      </c>
      <c r="I634" s="3">
        <v>105</v>
      </c>
      <c r="J634" s="3">
        <f t="shared" si="66"/>
        <v>1.05</v>
      </c>
      <c r="K634" s="7">
        <f t="shared" si="62"/>
        <v>0.58333333333333337</v>
      </c>
      <c r="L634" s="7">
        <f t="shared" si="61"/>
        <v>0.48780487804878048</v>
      </c>
      <c r="M634" s="7">
        <f t="shared" si="55"/>
        <v>0.59665818554109185</v>
      </c>
      <c r="N634" s="7">
        <f t="shared" si="56"/>
        <v>0.40334181445890815</v>
      </c>
      <c r="O634" s="10">
        <f t="shared" si="54"/>
        <v>1.3324852207758475E-2</v>
      </c>
      <c r="P634" s="10">
        <f t="shared" si="53"/>
        <v>-8.4463063589872323E-2</v>
      </c>
      <c r="Q634" s="31">
        <f t="shared" si="67"/>
        <v>0</v>
      </c>
      <c r="R634" s="9">
        <v>1</v>
      </c>
      <c r="S634" s="4">
        <v>0</v>
      </c>
      <c r="V634" s="4" t="str">
        <f t="shared" si="64"/>
        <v/>
      </c>
    </row>
    <row r="635" spans="1:22" x14ac:dyDescent="0.25">
      <c r="A635" s="2">
        <v>44755</v>
      </c>
      <c r="B635" s="3" t="s">
        <v>55</v>
      </c>
      <c r="C635" s="3" t="s">
        <v>198</v>
      </c>
      <c r="D635" s="4">
        <v>4.01</v>
      </c>
      <c r="E635" s="5">
        <v>1</v>
      </c>
      <c r="F635" s="6">
        <v>4.5</v>
      </c>
      <c r="G635" s="3">
        <v>110</v>
      </c>
      <c r="H635" s="3">
        <f t="shared" si="65"/>
        <v>1.1000000000000001</v>
      </c>
      <c r="I635" s="3">
        <v>-145</v>
      </c>
      <c r="J635" s="3">
        <f t="shared" si="66"/>
        <v>-0.68965517241379315</v>
      </c>
      <c r="K635" s="7">
        <f t="shared" si="62"/>
        <v>0.47619047619047616</v>
      </c>
      <c r="L635" s="7">
        <f t="shared" si="61"/>
        <v>0.59183673469387754</v>
      </c>
      <c r="M635" s="7">
        <f t="shared" si="55"/>
        <v>0.3731167248381646</v>
      </c>
      <c r="N635" s="7">
        <f t="shared" si="56"/>
        <v>0.6268832751618354</v>
      </c>
      <c r="O635" s="10">
        <f t="shared" si="54"/>
        <v>-0.10307375135231156</v>
      </c>
      <c r="P635" s="10">
        <f t="shared" si="53"/>
        <v>3.5046540467957854E-2</v>
      </c>
      <c r="Q635" s="31">
        <f t="shared" si="67"/>
        <v>0</v>
      </c>
      <c r="R635" s="9">
        <v>1</v>
      </c>
      <c r="S635" s="4">
        <v>0</v>
      </c>
      <c r="V635" s="4" t="str">
        <f t="shared" si="64"/>
        <v/>
      </c>
    </row>
    <row r="636" spans="1:22" x14ac:dyDescent="0.25">
      <c r="A636" s="2">
        <v>44755</v>
      </c>
      <c r="B636" s="3" t="s">
        <v>23</v>
      </c>
      <c r="C636" s="3" t="s">
        <v>117</v>
      </c>
      <c r="D636" s="4">
        <v>6.26</v>
      </c>
      <c r="E636" s="5">
        <v>1</v>
      </c>
      <c r="F636" s="6">
        <v>6.5</v>
      </c>
      <c r="G636" s="3">
        <v>114</v>
      </c>
      <c r="H636" s="3">
        <f t="shared" si="65"/>
        <v>1.1399999999999999</v>
      </c>
      <c r="I636" s="3">
        <v>-144</v>
      </c>
      <c r="J636" s="3">
        <f t="shared" si="66"/>
        <v>-0.69444444444444442</v>
      </c>
      <c r="K636" s="7">
        <f t="shared" si="62"/>
        <v>0.46728971962616822</v>
      </c>
      <c r="L636" s="7">
        <f t="shared" si="61"/>
        <v>0.5901639344262295</v>
      </c>
      <c r="M636" s="7">
        <f t="shared" si="55"/>
        <v>0.43538259686069991</v>
      </c>
      <c r="N636" s="7">
        <f t="shared" si="56"/>
        <v>0.56461740313930009</v>
      </c>
      <c r="O636" s="10">
        <f t="shared" si="54"/>
        <v>-3.190712276546831E-2</v>
      </c>
      <c r="P636" s="10">
        <f t="shared" si="53"/>
        <v>-2.5546531286929408E-2</v>
      </c>
      <c r="Q636" s="31">
        <f t="shared" si="67"/>
        <v>0</v>
      </c>
      <c r="R636" s="9">
        <v>2</v>
      </c>
      <c r="S636" s="4">
        <v>0</v>
      </c>
      <c r="V636" s="4" t="str">
        <f t="shared" si="64"/>
        <v/>
      </c>
    </row>
    <row r="637" spans="1:22" x14ac:dyDescent="0.25">
      <c r="A637" s="2">
        <v>44755</v>
      </c>
      <c r="B637" s="3" t="s">
        <v>39</v>
      </c>
      <c r="C637" s="3" t="s">
        <v>118</v>
      </c>
      <c r="D637" s="4">
        <v>5.63</v>
      </c>
      <c r="E637" s="5">
        <v>1</v>
      </c>
      <c r="F637" s="6">
        <v>5.5</v>
      </c>
      <c r="G637" s="3">
        <v>100</v>
      </c>
      <c r="H637" s="3">
        <f t="shared" si="65"/>
        <v>1</v>
      </c>
      <c r="I637" s="3">
        <v>-135</v>
      </c>
      <c r="J637" s="3">
        <f t="shared" si="66"/>
        <v>-0.7407407407407407</v>
      </c>
      <c r="K637" s="7">
        <f t="shared" si="62"/>
        <v>0.5</v>
      </c>
      <c r="L637" s="7">
        <f t="shared" si="61"/>
        <v>0.57446808510638303</v>
      </c>
      <c r="M637" s="7">
        <f t="shared" si="55"/>
        <v>0.49322209438031173</v>
      </c>
      <c r="N637" s="7">
        <f t="shared" si="56"/>
        <v>0.50677790561968827</v>
      </c>
      <c r="O637" s="10">
        <f t="shared" si="54"/>
        <v>-6.7779056196882737E-3</v>
      </c>
      <c r="P637" s="10">
        <f t="shared" si="53"/>
        <v>-6.7690179486694757E-2</v>
      </c>
      <c r="Q637" s="31">
        <f t="shared" si="67"/>
        <v>0</v>
      </c>
      <c r="R637" s="9">
        <v>1</v>
      </c>
      <c r="S637" s="4">
        <v>0</v>
      </c>
      <c r="V637" s="4" t="str">
        <f t="shared" ref="V637:V700" si="68">IF(IF(T637="L",-S637,IF(T637="W",S637*IF(Q637=1,ABS(J637),ABS(H637)))),IF(T637="L",-S637,IF(T637="W",S637*IF(Q637=1,ABS(J637),ABS(H637)))),"")</f>
        <v/>
      </c>
    </row>
    <row r="638" spans="1:22" x14ac:dyDescent="0.25">
      <c r="A638" s="2">
        <v>44755</v>
      </c>
      <c r="B638" s="3" t="s">
        <v>61</v>
      </c>
      <c r="C638" s="3" t="s">
        <v>135</v>
      </c>
      <c r="D638" s="4">
        <v>4.32</v>
      </c>
      <c r="E638" s="5">
        <v>1</v>
      </c>
      <c r="F638" s="6">
        <v>3.5</v>
      </c>
      <c r="G638" s="3">
        <v>-170</v>
      </c>
      <c r="H638" s="3">
        <f t="shared" si="65"/>
        <v>-0.58823529411764708</v>
      </c>
      <c r="I638" s="3">
        <v>125</v>
      </c>
      <c r="J638" s="3">
        <f t="shared" si="66"/>
        <v>1.25</v>
      </c>
      <c r="K638" s="7">
        <f t="shared" si="62"/>
        <v>0.62962962962962965</v>
      </c>
      <c r="L638" s="7">
        <f t="shared" si="61"/>
        <v>0.44444444444444442</v>
      </c>
      <c r="M638" s="7">
        <f t="shared" si="55"/>
        <v>0.62643116867474591</v>
      </c>
      <c r="N638" s="7">
        <f t="shared" si="56"/>
        <v>0.37356883132525404</v>
      </c>
      <c r="O638" s="10">
        <f t="shared" si="54"/>
        <v>-3.1984609548837417E-3</v>
      </c>
      <c r="P638" s="10">
        <f t="shared" ref="P638:P892" si="69">N638-L638</f>
        <v>-7.0875613119190384E-2</v>
      </c>
      <c r="Q638" s="31">
        <f t="shared" si="67"/>
        <v>0</v>
      </c>
      <c r="R638" s="9">
        <v>1</v>
      </c>
      <c r="S638" s="4">
        <v>0</v>
      </c>
      <c r="V638" s="4" t="str">
        <f t="shared" si="68"/>
        <v/>
      </c>
    </row>
    <row r="639" spans="1:22" x14ac:dyDescent="0.25">
      <c r="A639" s="2">
        <v>44755</v>
      </c>
      <c r="B639" s="3" t="s">
        <v>32</v>
      </c>
      <c r="C639" s="3" t="s">
        <v>140</v>
      </c>
      <c r="D639" s="4">
        <v>5.79</v>
      </c>
      <c r="E639" s="5">
        <v>1</v>
      </c>
      <c r="F639" s="6">
        <v>5.5</v>
      </c>
      <c r="G639" s="3">
        <v>-115</v>
      </c>
      <c r="H639" s="3">
        <f t="shared" si="65"/>
        <v>-0.86956521739130443</v>
      </c>
      <c r="I639" s="3">
        <v>-115</v>
      </c>
      <c r="J639" s="3">
        <f t="shared" si="66"/>
        <v>-0.86956521739130443</v>
      </c>
      <c r="K639" s="7">
        <f t="shared" si="62"/>
        <v>0.53488372093023251</v>
      </c>
      <c r="L639" s="7">
        <f t="shared" si="61"/>
        <v>0.53488372093023251</v>
      </c>
      <c r="M639" s="7">
        <f t="shared" si="55"/>
        <v>0.52002821100979457</v>
      </c>
      <c r="N639" s="7">
        <f t="shared" si="56"/>
        <v>0.47997178899020543</v>
      </c>
      <c r="O639" s="10">
        <f t="shared" ref="O639:O893" si="70">M639-K639</f>
        <v>-1.4855509920437937E-2</v>
      </c>
      <c r="P639" s="10">
        <f t="shared" si="69"/>
        <v>-5.4911931940027081E-2</v>
      </c>
      <c r="Q639" s="31">
        <f t="shared" si="67"/>
        <v>0</v>
      </c>
      <c r="R639" s="9">
        <v>1</v>
      </c>
      <c r="S639" s="4">
        <v>0</v>
      </c>
      <c r="V639" s="4" t="str">
        <f t="shared" si="68"/>
        <v/>
      </c>
    </row>
    <row r="640" spans="1:22" x14ac:dyDescent="0.25">
      <c r="A640" s="2">
        <v>44755</v>
      </c>
      <c r="B640" s="3" t="s">
        <v>21</v>
      </c>
      <c r="C640" s="3" t="s">
        <v>187</v>
      </c>
      <c r="D640" s="4">
        <v>5.2</v>
      </c>
      <c r="E640" s="5">
        <v>1</v>
      </c>
      <c r="F640" s="6">
        <v>3.5</v>
      </c>
      <c r="G640" s="3">
        <v>-195</v>
      </c>
      <c r="H640" s="3">
        <f t="shared" si="65"/>
        <v>-0.51282051282051289</v>
      </c>
      <c r="I640" s="3">
        <v>135</v>
      </c>
      <c r="J640" s="3">
        <f t="shared" si="66"/>
        <v>1.35</v>
      </c>
      <c r="K640" s="7">
        <f t="shared" si="62"/>
        <v>0.66101694915254239</v>
      </c>
      <c r="L640" s="7">
        <f t="shared" si="61"/>
        <v>0.42553191489361702</v>
      </c>
      <c r="M640" s="7">
        <f t="shared" si="55"/>
        <v>0.76193450127687579</v>
      </c>
      <c r="N640" s="7">
        <f t="shared" si="56"/>
        <v>0.23806549872312419</v>
      </c>
      <c r="O640" s="10">
        <f t="shared" si="70"/>
        <v>0.1009175521243334</v>
      </c>
      <c r="P640" s="10">
        <f t="shared" si="69"/>
        <v>-0.18746641617049284</v>
      </c>
      <c r="Q640" s="31">
        <f t="shared" si="67"/>
        <v>2</v>
      </c>
      <c r="R640" s="9">
        <v>1</v>
      </c>
      <c r="S640" s="4">
        <f>15*1.95</f>
        <v>29.25</v>
      </c>
      <c r="T640" s="3" t="s">
        <v>73</v>
      </c>
      <c r="U640" s="4">
        <v>-29.25</v>
      </c>
      <c r="V640" s="4">
        <f t="shared" si="68"/>
        <v>-29.25</v>
      </c>
    </row>
    <row r="641" spans="1:22" x14ac:dyDescent="0.25">
      <c r="A641" s="2">
        <v>44755</v>
      </c>
      <c r="B641" s="3" t="s">
        <v>19</v>
      </c>
      <c r="C641" s="3" t="s">
        <v>96</v>
      </c>
      <c r="D641" s="4">
        <v>4.53</v>
      </c>
      <c r="E641" s="5">
        <v>1</v>
      </c>
      <c r="F641" s="6">
        <v>4.5</v>
      </c>
      <c r="G641" s="3">
        <v>124</v>
      </c>
      <c r="H641" s="3">
        <f t="shared" si="65"/>
        <v>1.24</v>
      </c>
      <c r="I641" s="3">
        <v>-156</v>
      </c>
      <c r="J641" s="3">
        <f t="shared" si="66"/>
        <v>-0.64102564102564097</v>
      </c>
      <c r="K641" s="7">
        <f t="shared" si="62"/>
        <v>0.44642857142857145</v>
      </c>
      <c r="L641" s="7">
        <f t="shared" si="61"/>
        <v>0.609375</v>
      </c>
      <c r="M641" s="7">
        <f t="shared" si="55"/>
        <v>0.4735810046630109</v>
      </c>
      <c r="N641" s="7">
        <f t="shared" si="56"/>
        <v>0.5264189953369891</v>
      </c>
      <c r="O641" s="10">
        <f t="shared" si="70"/>
        <v>2.7152433234439444E-2</v>
      </c>
      <c r="P641" s="10">
        <f t="shared" si="69"/>
        <v>-8.2956004663010896E-2</v>
      </c>
      <c r="Q641" s="31">
        <f t="shared" si="67"/>
        <v>0</v>
      </c>
      <c r="R641" s="9">
        <v>2</v>
      </c>
      <c r="S641" s="4">
        <v>0</v>
      </c>
      <c r="V641" s="4" t="str">
        <f t="shared" si="68"/>
        <v/>
      </c>
    </row>
    <row r="642" spans="1:22" x14ac:dyDescent="0.25">
      <c r="A642" s="2">
        <v>44755</v>
      </c>
      <c r="B642" s="3" t="s">
        <v>65</v>
      </c>
      <c r="C642" s="3" t="s">
        <v>90</v>
      </c>
      <c r="D642" s="4">
        <v>7.05</v>
      </c>
      <c r="E642" s="5">
        <v>1</v>
      </c>
      <c r="F642" s="6">
        <v>7.5</v>
      </c>
      <c r="G642" s="3">
        <v>-115</v>
      </c>
      <c r="H642" s="3">
        <f t="shared" si="65"/>
        <v>-0.86956521739130443</v>
      </c>
      <c r="I642" s="3">
        <v>-110</v>
      </c>
      <c r="J642" s="3">
        <f t="shared" si="66"/>
        <v>-0.90909090909090906</v>
      </c>
      <c r="K642" s="7">
        <f t="shared" si="62"/>
        <v>0.53488372093023251</v>
      </c>
      <c r="L642" s="7">
        <f t="shared" si="61"/>
        <v>0.52380952380952384</v>
      </c>
      <c r="M642" s="7">
        <f t="shared" ref="M642:M896" si="71">1-_xlfn.POISSON.DIST(_xlfn.CEILING.MATH(F642)-1,D642,TRUE)</f>
        <v>0.40873586160062747</v>
      </c>
      <c r="N642" s="7">
        <f t="shared" si="56"/>
        <v>0.59126413839937253</v>
      </c>
      <c r="O642" s="10">
        <f t="shared" si="70"/>
        <v>-0.12614785932960504</v>
      </c>
      <c r="P642" s="10">
        <f t="shared" si="69"/>
        <v>6.7454614589848694E-2</v>
      </c>
      <c r="Q642" s="31">
        <f t="shared" si="67"/>
        <v>1</v>
      </c>
      <c r="R642" s="9">
        <v>1</v>
      </c>
      <c r="S642" s="4">
        <v>11</v>
      </c>
      <c r="T642" s="3" t="s">
        <v>74</v>
      </c>
      <c r="U642" s="4">
        <v>10</v>
      </c>
      <c r="V642" s="4">
        <f t="shared" si="68"/>
        <v>10</v>
      </c>
    </row>
    <row r="643" spans="1:22" x14ac:dyDescent="0.25">
      <c r="A643" s="2">
        <v>44755</v>
      </c>
      <c r="B643" s="3" t="s">
        <v>16</v>
      </c>
      <c r="C643" s="3" t="s">
        <v>136</v>
      </c>
      <c r="D643" s="4">
        <v>4.4400000000000004</v>
      </c>
      <c r="E643" s="5">
        <v>1</v>
      </c>
      <c r="F643" s="6">
        <v>4.5</v>
      </c>
      <c r="G643" s="3">
        <v>114</v>
      </c>
      <c r="H643" s="3">
        <f t="shared" si="65"/>
        <v>1.1399999999999999</v>
      </c>
      <c r="I643" s="3">
        <v>-144</v>
      </c>
      <c r="J643" s="3">
        <f t="shared" si="66"/>
        <v>-0.69444444444444442</v>
      </c>
      <c r="K643" s="7">
        <f t="shared" si="62"/>
        <v>0.46728971962616822</v>
      </c>
      <c r="L643" s="7">
        <f t="shared" si="61"/>
        <v>0.5901639344262295</v>
      </c>
      <c r="M643" s="7">
        <f t="shared" si="71"/>
        <v>0.45647128585138019</v>
      </c>
      <c r="N643" s="7">
        <f t="shared" ref="N643:N897" si="72">_xlfn.POISSON.DIST(_xlfn.FLOOR.MATH(F643),D643,TRUE)</f>
        <v>0.54352871414861981</v>
      </c>
      <c r="O643" s="10">
        <f t="shared" si="70"/>
        <v>-1.0818433774788028E-2</v>
      </c>
      <c r="P643" s="10">
        <f t="shared" si="69"/>
        <v>-4.663522027760969E-2</v>
      </c>
      <c r="Q643" s="31">
        <f t="shared" si="67"/>
        <v>0</v>
      </c>
      <c r="R643" s="9">
        <v>2</v>
      </c>
      <c r="S643" s="4">
        <v>0</v>
      </c>
      <c r="V643" s="4" t="str">
        <f t="shared" si="68"/>
        <v/>
      </c>
    </row>
    <row r="644" spans="1:22" x14ac:dyDescent="0.25">
      <c r="A644" s="2">
        <v>44755</v>
      </c>
      <c r="B644" s="3" t="s">
        <v>45</v>
      </c>
      <c r="C644" s="3" t="s">
        <v>46</v>
      </c>
      <c r="D644" s="4">
        <v>5.2</v>
      </c>
      <c r="E644" s="5">
        <v>1</v>
      </c>
      <c r="F644" s="6">
        <v>4.5</v>
      </c>
      <c r="G644" s="3">
        <v>-136</v>
      </c>
      <c r="H644" s="3">
        <f t="shared" si="65"/>
        <v>-0.73529411764705876</v>
      </c>
      <c r="I644" s="3">
        <v>108</v>
      </c>
      <c r="J644" s="3">
        <f t="shared" si="66"/>
        <v>1.08</v>
      </c>
      <c r="K644" s="7">
        <f t="shared" si="62"/>
        <v>0.57627118644067798</v>
      </c>
      <c r="L644" s="7">
        <f t="shared" si="61"/>
        <v>0.48076923076923078</v>
      </c>
      <c r="M644" s="7">
        <f t="shared" si="71"/>
        <v>0.59387199842743743</v>
      </c>
      <c r="N644" s="7">
        <f t="shared" si="72"/>
        <v>0.40612800157256251</v>
      </c>
      <c r="O644" s="10">
        <f t="shared" si="70"/>
        <v>1.7600811986759446E-2</v>
      </c>
      <c r="P644" s="10">
        <f t="shared" si="69"/>
        <v>-7.4641229196668268E-2</v>
      </c>
      <c r="Q644" s="31">
        <f t="shared" si="67"/>
        <v>0</v>
      </c>
      <c r="R644" s="9">
        <v>2</v>
      </c>
      <c r="S644" s="4">
        <v>0</v>
      </c>
      <c r="V644" s="4" t="str">
        <f t="shared" si="68"/>
        <v/>
      </c>
    </row>
    <row r="645" spans="1:22" x14ac:dyDescent="0.25">
      <c r="A645" s="2">
        <v>44755</v>
      </c>
      <c r="B645" s="3" t="s">
        <v>63</v>
      </c>
      <c r="C645" s="3" t="s">
        <v>138</v>
      </c>
      <c r="D645" s="4">
        <v>6.78</v>
      </c>
      <c r="E645" s="5">
        <v>1</v>
      </c>
      <c r="F645" s="6">
        <v>7.5</v>
      </c>
      <c r="G645" s="3">
        <v>124</v>
      </c>
      <c r="H645" s="3">
        <f t="shared" si="65"/>
        <v>1.24</v>
      </c>
      <c r="I645" s="3">
        <v>-158</v>
      </c>
      <c r="J645" s="3">
        <f t="shared" si="66"/>
        <v>-0.63291139240506322</v>
      </c>
      <c r="K645" s="7">
        <f t="shared" si="62"/>
        <v>0.44642857142857145</v>
      </c>
      <c r="L645" s="7">
        <f t="shared" si="61"/>
        <v>0.61240310077519378</v>
      </c>
      <c r="M645" s="7">
        <f t="shared" si="71"/>
        <v>0.36854389319979308</v>
      </c>
      <c r="N645" s="7">
        <f t="shared" si="72"/>
        <v>0.63145610680020692</v>
      </c>
      <c r="O645" s="10">
        <f t="shared" si="70"/>
        <v>-7.788467822877837E-2</v>
      </c>
      <c r="P645" s="10">
        <f t="shared" si="69"/>
        <v>1.9053006025013142E-2</v>
      </c>
      <c r="Q645" s="31">
        <f t="shared" si="67"/>
        <v>0</v>
      </c>
      <c r="R645" s="9">
        <v>2</v>
      </c>
      <c r="S645" s="4">
        <v>0</v>
      </c>
      <c r="V645" s="4" t="str">
        <f t="shared" si="68"/>
        <v/>
      </c>
    </row>
    <row r="646" spans="1:22" x14ac:dyDescent="0.25">
      <c r="A646" s="2">
        <v>44755</v>
      </c>
      <c r="B646" s="3" t="s">
        <v>69</v>
      </c>
      <c r="C646" s="3" t="s">
        <v>111</v>
      </c>
      <c r="D646" s="4">
        <v>4.03</v>
      </c>
      <c r="E646" s="5">
        <v>1</v>
      </c>
      <c r="F646" s="6">
        <v>4.5</v>
      </c>
      <c r="G646" s="3">
        <v>112</v>
      </c>
      <c r="H646" s="3">
        <f t="shared" si="65"/>
        <v>1.1200000000000001</v>
      </c>
      <c r="I646" s="3">
        <v>-142</v>
      </c>
      <c r="J646" s="3">
        <f t="shared" si="66"/>
        <v>-0.70422535211267612</v>
      </c>
      <c r="K646" s="7">
        <f t="shared" si="62"/>
        <v>0.47169811320754718</v>
      </c>
      <c r="L646" s="7">
        <f t="shared" si="61"/>
        <v>0.58677685950413228</v>
      </c>
      <c r="M646" s="7">
        <f t="shared" si="71"/>
        <v>0.37702385030472441</v>
      </c>
      <c r="N646" s="7">
        <f t="shared" si="72"/>
        <v>0.62297614969527559</v>
      </c>
      <c r="O646" s="10">
        <f t="shared" si="70"/>
        <v>-9.467426290282277E-2</v>
      </c>
      <c r="P646" s="10">
        <f t="shared" si="69"/>
        <v>3.6199290191143318E-2</v>
      </c>
      <c r="Q646" s="31">
        <f t="shared" si="67"/>
        <v>0</v>
      </c>
      <c r="R646" s="9">
        <v>2</v>
      </c>
      <c r="S646" s="4">
        <v>0</v>
      </c>
      <c r="V646" s="4" t="str">
        <f t="shared" si="68"/>
        <v/>
      </c>
    </row>
    <row r="647" spans="1:22" x14ac:dyDescent="0.25">
      <c r="A647" s="2">
        <v>44755</v>
      </c>
      <c r="B647" s="3" t="s">
        <v>51</v>
      </c>
      <c r="C647" s="3" t="s">
        <v>213</v>
      </c>
      <c r="D647" s="4">
        <v>3.63</v>
      </c>
      <c r="E647" s="5">
        <v>1</v>
      </c>
      <c r="F647" s="6">
        <v>3.5</v>
      </c>
      <c r="G647" s="3">
        <v>110</v>
      </c>
      <c r="H647" s="3">
        <f t="shared" si="65"/>
        <v>1.1000000000000001</v>
      </c>
      <c r="I647" s="3">
        <v>-145</v>
      </c>
      <c r="J647" s="3">
        <f t="shared" si="66"/>
        <v>-0.68965517241379315</v>
      </c>
      <c r="K647" s="7">
        <f t="shared" si="62"/>
        <v>0.47619047619047616</v>
      </c>
      <c r="L647" s="7">
        <f t="shared" si="61"/>
        <v>0.59183673469387754</v>
      </c>
      <c r="M647" s="7">
        <f t="shared" si="71"/>
        <v>0.4911418392638186</v>
      </c>
      <c r="N647" s="7">
        <f t="shared" si="72"/>
        <v>0.5088581607361814</v>
      </c>
      <c r="O647" s="10">
        <f t="shared" si="70"/>
        <v>1.4951363073342439E-2</v>
      </c>
      <c r="P647" s="10">
        <f t="shared" si="69"/>
        <v>-8.2978573957696145E-2</v>
      </c>
      <c r="Q647" s="31">
        <f t="shared" si="67"/>
        <v>0</v>
      </c>
      <c r="R647" s="9">
        <v>1</v>
      </c>
      <c r="S647" s="4">
        <v>0</v>
      </c>
      <c r="V647" s="4" t="str">
        <f t="shared" si="68"/>
        <v/>
      </c>
    </row>
    <row r="648" spans="1:22" x14ac:dyDescent="0.25">
      <c r="A648" s="2">
        <v>44755</v>
      </c>
      <c r="B648" s="3" t="s">
        <v>57</v>
      </c>
      <c r="C648" s="3" t="s">
        <v>150</v>
      </c>
      <c r="D648" s="4">
        <v>4.49</v>
      </c>
      <c r="E648" s="5">
        <v>1</v>
      </c>
      <c r="F648" s="6">
        <v>5.5</v>
      </c>
      <c r="G648" s="3">
        <v>102</v>
      </c>
      <c r="H648" s="3">
        <f t="shared" si="65"/>
        <v>1.02</v>
      </c>
      <c r="I648" s="3">
        <v>-130</v>
      </c>
      <c r="J648" s="3">
        <f t="shared" si="66"/>
        <v>-0.76923076923076916</v>
      </c>
      <c r="K648" s="7">
        <f t="shared" si="62"/>
        <v>0.49504950495049505</v>
      </c>
      <c r="L648" s="7">
        <f t="shared" si="61"/>
        <v>0.56521739130434778</v>
      </c>
      <c r="M648" s="7">
        <f t="shared" si="71"/>
        <v>0.29536225227286095</v>
      </c>
      <c r="N648" s="7">
        <f t="shared" si="72"/>
        <v>0.70463774772713905</v>
      </c>
      <c r="O648" s="10">
        <f t="shared" si="70"/>
        <v>-0.1996872526776341</v>
      </c>
      <c r="P648" s="10">
        <f t="shared" si="69"/>
        <v>0.13942035642279127</v>
      </c>
      <c r="Q648" s="31">
        <f t="shared" si="67"/>
        <v>1</v>
      </c>
      <c r="R648" s="9">
        <v>2</v>
      </c>
      <c r="S648" s="4">
        <f>15*1.3</f>
        <v>19.5</v>
      </c>
      <c r="T648" s="3" t="s">
        <v>74</v>
      </c>
      <c r="U648" s="4">
        <v>15</v>
      </c>
      <c r="V648" s="4">
        <f t="shared" si="68"/>
        <v>14.999999999999998</v>
      </c>
    </row>
    <row r="649" spans="1:22" x14ac:dyDescent="0.25">
      <c r="A649" s="2">
        <v>44755</v>
      </c>
      <c r="B649" s="3" t="s">
        <v>36</v>
      </c>
      <c r="C649" s="3" t="s">
        <v>112</v>
      </c>
      <c r="D649" s="4">
        <v>4.84</v>
      </c>
      <c r="E649" s="5">
        <v>1</v>
      </c>
      <c r="F649" s="6">
        <v>4.5</v>
      </c>
      <c r="G649" s="3">
        <v>-160</v>
      </c>
      <c r="H649" s="3">
        <f t="shared" si="65"/>
        <v>-0.625</v>
      </c>
      <c r="I649" s="3">
        <v>115</v>
      </c>
      <c r="J649" s="3">
        <f t="shared" si="66"/>
        <v>1.1499999999999999</v>
      </c>
      <c r="K649" s="7">
        <f t="shared" si="62"/>
        <v>0.61538461538461542</v>
      </c>
      <c r="L649" s="7">
        <f t="shared" si="61"/>
        <v>0.46511627906976744</v>
      </c>
      <c r="M649" s="7">
        <f t="shared" si="71"/>
        <v>0.53099784918712889</v>
      </c>
      <c r="N649" s="7">
        <f t="shared" si="72"/>
        <v>0.46900215081287111</v>
      </c>
      <c r="O649" s="10">
        <f t="shared" si="70"/>
        <v>-8.4386766197486529E-2</v>
      </c>
      <c r="P649" s="10">
        <f t="shared" si="69"/>
        <v>3.8858717431036749E-3</v>
      </c>
      <c r="Q649" s="31">
        <f t="shared" si="67"/>
        <v>0</v>
      </c>
      <c r="R649" s="9">
        <v>1</v>
      </c>
      <c r="S649" s="4">
        <v>0</v>
      </c>
      <c r="V649" s="4" t="str">
        <f t="shared" si="68"/>
        <v/>
      </c>
    </row>
    <row r="650" spans="1:22" x14ac:dyDescent="0.25">
      <c r="A650" s="2">
        <v>44755</v>
      </c>
      <c r="B650" s="3" t="s">
        <v>53</v>
      </c>
      <c r="C650" s="3" t="s">
        <v>116</v>
      </c>
      <c r="D650" s="4">
        <v>4.1500000000000004</v>
      </c>
      <c r="E650" s="5">
        <v>1</v>
      </c>
      <c r="F650" s="6">
        <v>3.5</v>
      </c>
      <c r="G650" s="3">
        <v>-115</v>
      </c>
      <c r="H650" s="3">
        <f t="shared" si="65"/>
        <v>-0.86956521739130443</v>
      </c>
      <c r="I650" s="3">
        <v>-115</v>
      </c>
      <c r="J650" s="3">
        <f t="shared" si="66"/>
        <v>-0.86956521739130443</v>
      </c>
      <c r="K650" s="7">
        <f t="shared" si="62"/>
        <v>0.53488372093023251</v>
      </c>
      <c r="L650" s="7">
        <f t="shared" si="61"/>
        <v>0.53488372093023251</v>
      </c>
      <c r="M650" s="7">
        <f t="shared" si="71"/>
        <v>0.59527258180143172</v>
      </c>
      <c r="N650" s="7">
        <f t="shared" si="72"/>
        <v>0.40472741819856833</v>
      </c>
      <c r="O650" s="10">
        <f t="shared" si="70"/>
        <v>6.0388860871199213E-2</v>
      </c>
      <c r="P650" s="10">
        <f t="shared" si="69"/>
        <v>-0.13015630273166418</v>
      </c>
      <c r="Q650" s="31">
        <f t="shared" si="67"/>
        <v>2</v>
      </c>
      <c r="R650" s="9">
        <v>1</v>
      </c>
      <c r="S650" s="4">
        <f>15*1.15</f>
        <v>17.25</v>
      </c>
      <c r="T650" s="3" t="s">
        <v>73</v>
      </c>
      <c r="U650" s="4">
        <v>-17.25</v>
      </c>
      <c r="V650" s="4">
        <f t="shared" si="68"/>
        <v>-17.25</v>
      </c>
    </row>
    <row r="651" spans="1:22" x14ac:dyDescent="0.25">
      <c r="A651" s="2">
        <v>44755</v>
      </c>
      <c r="B651" s="3" t="s">
        <v>47</v>
      </c>
      <c r="C651" s="3" t="s">
        <v>196</v>
      </c>
      <c r="D651" s="4">
        <v>6.79</v>
      </c>
      <c r="E651" s="5">
        <v>1</v>
      </c>
      <c r="F651" s="6">
        <v>7.5</v>
      </c>
      <c r="G651" s="3">
        <v>105</v>
      </c>
      <c r="H651" s="3">
        <f t="shared" si="65"/>
        <v>1.05</v>
      </c>
      <c r="I651" s="3">
        <v>-140</v>
      </c>
      <c r="J651" s="3">
        <f t="shared" si="66"/>
        <v>-0.7142857142857143</v>
      </c>
      <c r="K651" s="7">
        <f t="shared" si="62"/>
        <v>0.48780487804878048</v>
      </c>
      <c r="L651" s="7">
        <f t="shared" si="61"/>
        <v>0.58333333333333337</v>
      </c>
      <c r="M651" s="7">
        <f t="shared" si="71"/>
        <v>0.37002890564905555</v>
      </c>
      <c r="N651" s="7">
        <f t="shared" si="72"/>
        <v>0.62997109435094445</v>
      </c>
      <c r="O651" s="10">
        <f t="shared" si="70"/>
        <v>-0.11777597239972493</v>
      </c>
      <c r="P651" s="10">
        <f t="shared" si="69"/>
        <v>4.6637761017611079E-2</v>
      </c>
      <c r="Q651" s="31">
        <f t="shared" si="67"/>
        <v>0</v>
      </c>
      <c r="R651" s="9">
        <v>1</v>
      </c>
      <c r="S651" s="4">
        <v>0</v>
      </c>
      <c r="V651" s="4" t="str">
        <f t="shared" si="68"/>
        <v/>
      </c>
    </row>
    <row r="652" spans="1:22" x14ac:dyDescent="0.25">
      <c r="A652" s="2">
        <v>44755</v>
      </c>
      <c r="B652" s="3" t="s">
        <v>71</v>
      </c>
      <c r="C652" s="3" t="s">
        <v>124</v>
      </c>
      <c r="D652" s="4">
        <v>6.32</v>
      </c>
      <c r="E652" s="5">
        <v>1</v>
      </c>
      <c r="F652" s="6">
        <v>7.5</v>
      </c>
      <c r="G652" s="3">
        <v>114</v>
      </c>
      <c r="H652" s="3">
        <f t="shared" si="65"/>
        <v>1.1399999999999999</v>
      </c>
      <c r="I652" s="3">
        <v>-144</v>
      </c>
      <c r="J652" s="3">
        <f t="shared" si="66"/>
        <v>-0.69444444444444442</v>
      </c>
      <c r="K652" s="7">
        <f t="shared" si="62"/>
        <v>0.46728971962616822</v>
      </c>
      <c r="L652" s="7">
        <f t="shared" si="61"/>
        <v>0.5901639344262295</v>
      </c>
      <c r="M652" s="7">
        <f t="shared" si="71"/>
        <v>0.30112507876304351</v>
      </c>
      <c r="N652" s="7">
        <f t="shared" si="72"/>
        <v>0.69887492123695649</v>
      </c>
      <c r="O652" s="10">
        <f t="shared" si="70"/>
        <v>-0.16616464086312471</v>
      </c>
      <c r="P652" s="10">
        <f t="shared" si="69"/>
        <v>0.10871098681072699</v>
      </c>
      <c r="Q652" s="31">
        <f t="shared" si="67"/>
        <v>1</v>
      </c>
      <c r="R652" s="9">
        <v>2</v>
      </c>
      <c r="S652" s="4">
        <v>14.4</v>
      </c>
      <c r="T652" s="3" t="s">
        <v>73</v>
      </c>
      <c r="U652" s="4">
        <v>-14.4</v>
      </c>
      <c r="V652" s="4">
        <f t="shared" si="68"/>
        <v>-14.4</v>
      </c>
    </row>
    <row r="653" spans="1:22" x14ac:dyDescent="0.25">
      <c r="A653" s="2">
        <v>44756</v>
      </c>
      <c r="B653" s="3" t="s">
        <v>14</v>
      </c>
      <c r="C653" s="3" t="s">
        <v>133</v>
      </c>
      <c r="D653" s="4">
        <v>4.05</v>
      </c>
      <c r="E653" s="5">
        <v>1</v>
      </c>
      <c r="F653" s="6">
        <v>3.5</v>
      </c>
      <c r="G653" s="3">
        <v>-118</v>
      </c>
      <c r="H653" s="3">
        <f t="shared" si="65"/>
        <v>-0.84745762711864414</v>
      </c>
      <c r="I653" s="3">
        <v>-108</v>
      </c>
      <c r="J653" s="3">
        <f t="shared" si="66"/>
        <v>-0.92592592592592582</v>
      </c>
      <c r="K653" s="7">
        <f t="shared" si="62"/>
        <v>0.54128440366972475</v>
      </c>
      <c r="L653" s="7">
        <f t="shared" si="61"/>
        <v>0.51923076923076927</v>
      </c>
      <c r="M653" s="7">
        <f t="shared" si="71"/>
        <v>0.57623667054201433</v>
      </c>
      <c r="N653" s="7">
        <f t="shared" si="72"/>
        <v>0.42376332945798567</v>
      </c>
      <c r="O653" s="10">
        <f t="shared" si="70"/>
        <v>3.4952266872289584E-2</v>
      </c>
      <c r="P653" s="10">
        <f t="shared" si="69"/>
        <v>-9.5467439772783602E-2</v>
      </c>
      <c r="Q653" s="31">
        <f t="shared" si="67"/>
        <v>0</v>
      </c>
      <c r="R653" s="9">
        <v>2</v>
      </c>
      <c r="S653" s="4">
        <v>0</v>
      </c>
      <c r="V653" s="4" t="str">
        <f t="shared" si="68"/>
        <v/>
      </c>
    </row>
    <row r="654" spans="1:22" x14ac:dyDescent="0.25">
      <c r="A654" s="2">
        <v>44756</v>
      </c>
      <c r="B654" s="3" t="s">
        <v>49</v>
      </c>
      <c r="C654" s="3" t="s">
        <v>159</v>
      </c>
      <c r="D654" s="4">
        <v>4.99</v>
      </c>
      <c r="E654" s="5">
        <v>1</v>
      </c>
      <c r="F654" s="6">
        <v>4.5</v>
      </c>
      <c r="G654" s="3">
        <v>-150</v>
      </c>
      <c r="H654" s="3">
        <f t="shared" si="65"/>
        <v>-0.66666666666666663</v>
      </c>
      <c r="I654" s="3">
        <v>115</v>
      </c>
      <c r="J654" s="3">
        <f t="shared" si="66"/>
        <v>1.1499999999999999</v>
      </c>
      <c r="K654" s="7">
        <f t="shared" si="62"/>
        <v>0.6</v>
      </c>
      <c r="L654" s="7">
        <f t="shared" si="61"/>
        <v>0.46511627906976744</v>
      </c>
      <c r="M654" s="7">
        <f t="shared" si="71"/>
        <v>0.557750290083879</v>
      </c>
      <c r="N654" s="7">
        <f t="shared" si="72"/>
        <v>0.442249709916121</v>
      </c>
      <c r="O654" s="10">
        <f t="shared" si="70"/>
        <v>-4.2249709916120981E-2</v>
      </c>
      <c r="P654" s="10">
        <f t="shared" si="69"/>
        <v>-2.2866569153646432E-2</v>
      </c>
      <c r="Q654" s="31">
        <f t="shared" si="67"/>
        <v>0</v>
      </c>
      <c r="R654" s="9">
        <v>1</v>
      </c>
      <c r="S654" s="4">
        <v>0</v>
      </c>
      <c r="V654" s="4" t="str">
        <f t="shared" si="68"/>
        <v/>
      </c>
    </row>
    <row r="655" spans="1:22" x14ac:dyDescent="0.25">
      <c r="A655" s="2">
        <v>44756</v>
      </c>
      <c r="B655" s="3" t="s">
        <v>36</v>
      </c>
      <c r="C655" s="3" t="s">
        <v>178</v>
      </c>
      <c r="D655" s="4">
        <v>5.4</v>
      </c>
      <c r="E655" s="5">
        <v>1</v>
      </c>
      <c r="F655" s="6">
        <v>5.5</v>
      </c>
      <c r="G655" s="3">
        <v>115</v>
      </c>
      <c r="H655" s="3">
        <f t="shared" si="65"/>
        <v>1.1499999999999999</v>
      </c>
      <c r="I655" s="3">
        <v>-145</v>
      </c>
      <c r="J655" s="3">
        <f t="shared" si="66"/>
        <v>-0.68965517241379315</v>
      </c>
      <c r="K655" s="7">
        <f t="shared" si="62"/>
        <v>0.46511627906976744</v>
      </c>
      <c r="L655" s="7">
        <f t="shared" si="61"/>
        <v>0.59183673469387754</v>
      </c>
      <c r="M655" s="7">
        <f t="shared" si="71"/>
        <v>0.45386789564180074</v>
      </c>
      <c r="N655" s="7">
        <f t="shared" si="72"/>
        <v>0.54613210435819926</v>
      </c>
      <c r="O655" s="10">
        <f t="shared" si="70"/>
        <v>-1.1248383427966691E-2</v>
      </c>
      <c r="P655" s="10">
        <f t="shared" si="69"/>
        <v>-4.5704630335678287E-2</v>
      </c>
      <c r="Q655" s="31">
        <f t="shared" si="67"/>
        <v>0</v>
      </c>
      <c r="R655" s="9">
        <v>1</v>
      </c>
      <c r="S655" s="4">
        <v>0</v>
      </c>
      <c r="V655" s="4" t="str">
        <f t="shared" si="68"/>
        <v/>
      </c>
    </row>
    <row r="656" spans="1:22" x14ac:dyDescent="0.25">
      <c r="A656" s="2">
        <v>44756</v>
      </c>
      <c r="B656" s="3" t="s">
        <v>53</v>
      </c>
      <c r="C656" s="3" t="s">
        <v>143</v>
      </c>
      <c r="D656" s="4">
        <v>3.6</v>
      </c>
      <c r="E656" s="5">
        <v>1</v>
      </c>
      <c r="F656" s="6">
        <v>3.5</v>
      </c>
      <c r="G656" s="3">
        <v>-136</v>
      </c>
      <c r="H656" s="3">
        <f t="shared" si="65"/>
        <v>-0.73529411764705876</v>
      </c>
      <c r="I656" s="3">
        <v>108</v>
      </c>
      <c r="J656" s="3">
        <f t="shared" si="66"/>
        <v>1.08</v>
      </c>
      <c r="K656" s="7">
        <f t="shared" si="62"/>
        <v>0.57627118644067798</v>
      </c>
      <c r="L656" s="7">
        <f t="shared" si="61"/>
        <v>0.48076923076923078</v>
      </c>
      <c r="M656" s="7">
        <f t="shared" si="71"/>
        <v>0.48478388953385187</v>
      </c>
      <c r="N656" s="7">
        <f t="shared" si="72"/>
        <v>0.51521611046614813</v>
      </c>
      <c r="O656" s="10">
        <f t="shared" si="70"/>
        <v>-9.148729690682611E-2</v>
      </c>
      <c r="P656" s="10">
        <f t="shared" si="69"/>
        <v>3.4446879696917343E-2</v>
      </c>
      <c r="Q656" s="31">
        <f t="shared" si="67"/>
        <v>0</v>
      </c>
      <c r="R656" s="9">
        <v>2</v>
      </c>
      <c r="S656" s="4">
        <v>0</v>
      </c>
      <c r="V656" s="4" t="str">
        <f t="shared" si="68"/>
        <v/>
      </c>
    </row>
    <row r="657" spans="1:22" x14ac:dyDescent="0.25">
      <c r="A657" s="2">
        <v>44756</v>
      </c>
      <c r="B657" s="3" t="s">
        <v>55</v>
      </c>
      <c r="C657" s="3" t="s">
        <v>81</v>
      </c>
      <c r="D657" s="4">
        <v>5.53</v>
      </c>
      <c r="E657" s="5">
        <v>1</v>
      </c>
      <c r="F657" s="6">
        <v>6.5</v>
      </c>
      <c r="G657" s="3">
        <v>120</v>
      </c>
      <c r="H657" s="3">
        <f t="shared" si="65"/>
        <v>1.2</v>
      </c>
      <c r="I657" s="3">
        <v>-160</v>
      </c>
      <c r="J657" s="3">
        <f t="shared" si="66"/>
        <v>-0.625</v>
      </c>
      <c r="K657" s="7">
        <f t="shared" si="62"/>
        <v>0.45454545454545453</v>
      </c>
      <c r="L657" s="7">
        <f t="shared" si="61"/>
        <v>0.61538461538461542</v>
      </c>
      <c r="M657" s="7">
        <f t="shared" si="71"/>
        <v>0.31868383176494042</v>
      </c>
      <c r="N657" s="7">
        <f t="shared" si="72"/>
        <v>0.68131616823505958</v>
      </c>
      <c r="O657" s="10">
        <f t="shared" si="70"/>
        <v>-0.13586162278051411</v>
      </c>
      <c r="P657" s="10">
        <f t="shared" si="69"/>
        <v>6.5931552850444164E-2</v>
      </c>
      <c r="Q657" s="31">
        <f t="shared" si="67"/>
        <v>1</v>
      </c>
      <c r="R657" s="9">
        <v>1</v>
      </c>
      <c r="S657" s="4">
        <v>16</v>
      </c>
      <c r="T657" s="3" t="s">
        <v>73</v>
      </c>
      <c r="U657" s="4">
        <v>-16</v>
      </c>
      <c r="V657" s="4">
        <f t="shared" si="68"/>
        <v>-16</v>
      </c>
    </row>
    <row r="658" spans="1:22" x14ac:dyDescent="0.25">
      <c r="A658" s="2">
        <v>44756</v>
      </c>
      <c r="B658" s="3" t="s">
        <v>23</v>
      </c>
      <c r="C658" s="3" t="s">
        <v>89</v>
      </c>
      <c r="D658" s="4">
        <v>6.06</v>
      </c>
      <c r="E658" s="5">
        <v>1</v>
      </c>
      <c r="F658" s="6">
        <v>5.5</v>
      </c>
      <c r="G658" s="3">
        <v>100</v>
      </c>
      <c r="H658" s="3">
        <f t="shared" si="65"/>
        <v>1</v>
      </c>
      <c r="I658" s="3">
        <v>-135</v>
      </c>
      <c r="J658" s="3">
        <f t="shared" si="66"/>
        <v>-0.7407407407407407</v>
      </c>
      <c r="K658" s="7">
        <f t="shared" si="62"/>
        <v>0.5</v>
      </c>
      <c r="L658" s="7">
        <f t="shared" si="61"/>
        <v>0.57446808510638303</v>
      </c>
      <c r="M658" s="7">
        <f t="shared" si="71"/>
        <v>0.56390892728089881</v>
      </c>
      <c r="N658" s="7">
        <f t="shared" si="72"/>
        <v>0.43609107271910119</v>
      </c>
      <c r="O658" s="10">
        <f t="shared" si="70"/>
        <v>6.3908927280898808E-2</v>
      </c>
      <c r="P658" s="10">
        <f t="shared" si="69"/>
        <v>-0.13837701238728184</v>
      </c>
      <c r="Q658" s="31">
        <f t="shared" si="67"/>
        <v>2</v>
      </c>
      <c r="R658" s="9">
        <v>1</v>
      </c>
      <c r="S658" s="4">
        <v>10</v>
      </c>
      <c r="T658" s="3" t="s">
        <v>73</v>
      </c>
      <c r="U658" s="4">
        <v>-10</v>
      </c>
      <c r="V658" s="4">
        <f t="shared" si="68"/>
        <v>-10</v>
      </c>
    </row>
    <row r="659" spans="1:22" x14ac:dyDescent="0.25">
      <c r="A659" s="2">
        <v>44756</v>
      </c>
      <c r="B659" s="3" t="s">
        <v>4</v>
      </c>
      <c r="C659" s="3" t="s">
        <v>151</v>
      </c>
      <c r="D659" s="4">
        <v>4.58</v>
      </c>
      <c r="E659" s="5">
        <v>1</v>
      </c>
      <c r="F659" s="6">
        <v>4.5</v>
      </c>
      <c r="G659" s="3">
        <v>-110</v>
      </c>
      <c r="H659" s="3">
        <f t="shared" si="65"/>
        <v>-0.90909090909090906</v>
      </c>
      <c r="I659" s="3">
        <v>-120</v>
      </c>
      <c r="J659" s="3">
        <f t="shared" si="66"/>
        <v>-0.83333333333333337</v>
      </c>
      <c r="K659" s="7">
        <f t="shared" si="62"/>
        <v>0.52380952380952384</v>
      </c>
      <c r="L659" s="7">
        <f t="shared" si="61"/>
        <v>0.54545454545454541</v>
      </c>
      <c r="M659" s="7">
        <f t="shared" si="71"/>
        <v>0.48301059602590302</v>
      </c>
      <c r="N659" s="7">
        <f t="shared" si="72"/>
        <v>0.51698940397409698</v>
      </c>
      <c r="O659" s="10">
        <f t="shared" si="70"/>
        <v>-4.079892778362082E-2</v>
      </c>
      <c r="P659" s="10">
        <f t="shared" si="69"/>
        <v>-2.846514148044843E-2</v>
      </c>
      <c r="Q659" s="31">
        <f t="shared" si="67"/>
        <v>0</v>
      </c>
      <c r="R659" s="9">
        <v>1</v>
      </c>
      <c r="S659" s="4">
        <v>0</v>
      </c>
      <c r="V659" s="4" t="str">
        <f t="shared" si="68"/>
        <v/>
      </c>
    </row>
    <row r="660" spans="1:22" x14ac:dyDescent="0.25">
      <c r="A660" s="2">
        <v>44756</v>
      </c>
      <c r="B660" s="3" t="s">
        <v>19</v>
      </c>
      <c r="C660" s="3" t="s">
        <v>171</v>
      </c>
      <c r="D660" s="4">
        <v>5.28</v>
      </c>
      <c r="E660" s="5">
        <v>1</v>
      </c>
      <c r="F660" s="6">
        <v>4.5</v>
      </c>
      <c r="G660" s="3">
        <v>-150</v>
      </c>
      <c r="H660" s="3">
        <f t="shared" si="65"/>
        <v>-0.66666666666666663</v>
      </c>
      <c r="I660" s="3">
        <v>110</v>
      </c>
      <c r="J660" s="3">
        <f t="shared" si="66"/>
        <v>1.1000000000000001</v>
      </c>
      <c r="K660" s="7">
        <f t="shared" si="62"/>
        <v>0.6</v>
      </c>
      <c r="L660" s="7">
        <f t="shared" si="61"/>
        <v>0.47619047619047616</v>
      </c>
      <c r="M660" s="7">
        <f t="shared" si="71"/>
        <v>0.60719157507326105</v>
      </c>
      <c r="N660" s="7">
        <f t="shared" si="72"/>
        <v>0.39280842492673901</v>
      </c>
      <c r="O660" s="10">
        <f t="shared" si="70"/>
        <v>7.1915750732610695E-3</v>
      </c>
      <c r="P660" s="10">
        <f t="shared" si="69"/>
        <v>-8.3382051263737156E-2</v>
      </c>
      <c r="Q660" s="31">
        <f t="shared" si="67"/>
        <v>0</v>
      </c>
      <c r="R660" s="9">
        <v>1</v>
      </c>
      <c r="S660" s="4">
        <v>0</v>
      </c>
      <c r="V660" s="4" t="str">
        <f t="shared" si="68"/>
        <v/>
      </c>
    </row>
    <row r="661" spans="1:22" x14ac:dyDescent="0.25">
      <c r="A661" s="2">
        <v>44756</v>
      </c>
      <c r="B661" s="3" t="s">
        <v>65</v>
      </c>
      <c r="C661" s="3" t="s">
        <v>220</v>
      </c>
      <c r="D661" s="4">
        <v>4.4400000000000004</v>
      </c>
      <c r="E661" s="5">
        <v>1</v>
      </c>
      <c r="F661" s="6">
        <v>4.5</v>
      </c>
      <c r="G661" s="3">
        <v>120</v>
      </c>
      <c r="H661" s="3">
        <f t="shared" si="65"/>
        <v>1.2</v>
      </c>
      <c r="I661" s="3">
        <v>-152</v>
      </c>
      <c r="J661" s="3">
        <f t="shared" si="66"/>
        <v>-0.65789473684210531</v>
      </c>
      <c r="K661" s="7">
        <f t="shared" si="62"/>
        <v>0.45454545454545453</v>
      </c>
      <c r="L661" s="7">
        <f t="shared" si="61"/>
        <v>0.60317460317460314</v>
      </c>
      <c r="M661" s="7">
        <f t="shared" si="71"/>
        <v>0.45647128585138019</v>
      </c>
      <c r="N661" s="7">
        <f t="shared" si="72"/>
        <v>0.54352871414861981</v>
      </c>
      <c r="O661" s="10">
        <f t="shared" si="70"/>
        <v>1.9258313059256627E-3</v>
      </c>
      <c r="P661" s="10">
        <f t="shared" si="69"/>
        <v>-5.9645889025983334E-2</v>
      </c>
      <c r="Q661" s="31">
        <f t="shared" si="67"/>
        <v>0</v>
      </c>
      <c r="R661" s="9">
        <v>2</v>
      </c>
      <c r="S661" s="4">
        <v>0</v>
      </c>
      <c r="V661" s="4" t="str">
        <f t="shared" si="68"/>
        <v/>
      </c>
    </row>
    <row r="662" spans="1:22" x14ac:dyDescent="0.25">
      <c r="A662" s="2">
        <v>44756</v>
      </c>
      <c r="B662" s="3" t="s">
        <v>21</v>
      </c>
      <c r="C662" s="3" t="s">
        <v>115</v>
      </c>
      <c r="D662" s="4">
        <v>5.84</v>
      </c>
      <c r="E662" s="5">
        <v>1</v>
      </c>
      <c r="F662" s="6">
        <v>6.5</v>
      </c>
      <c r="G662" s="3">
        <v>110</v>
      </c>
      <c r="H662" s="3">
        <f t="shared" si="65"/>
        <v>1.1000000000000001</v>
      </c>
      <c r="I662" s="3">
        <v>-140</v>
      </c>
      <c r="J662" s="3">
        <f t="shared" si="66"/>
        <v>-0.7142857142857143</v>
      </c>
      <c r="K662" s="7">
        <f t="shared" si="62"/>
        <v>0.47619047619047616</v>
      </c>
      <c r="L662" s="7">
        <f t="shared" si="61"/>
        <v>0.58333333333333337</v>
      </c>
      <c r="M662" s="7">
        <f t="shared" si="71"/>
        <v>0.368016025959093</v>
      </c>
      <c r="N662" s="7">
        <f t="shared" si="72"/>
        <v>0.631983974040907</v>
      </c>
      <c r="O662" s="10">
        <f t="shared" si="70"/>
        <v>-0.10817445023138317</v>
      </c>
      <c r="P662" s="10">
        <f t="shared" si="69"/>
        <v>4.8650640707573634E-2</v>
      </c>
      <c r="Q662" s="31">
        <f t="shared" si="67"/>
        <v>0</v>
      </c>
      <c r="R662" s="9">
        <v>2</v>
      </c>
      <c r="S662" s="4">
        <v>0</v>
      </c>
      <c r="V662" s="4" t="str">
        <f t="shared" si="68"/>
        <v/>
      </c>
    </row>
    <row r="663" spans="1:22" x14ac:dyDescent="0.25">
      <c r="A663" s="2">
        <v>44756</v>
      </c>
      <c r="B663" s="3" t="s">
        <v>45</v>
      </c>
      <c r="C663" s="3" t="s">
        <v>107</v>
      </c>
      <c r="D663" s="4">
        <v>3.73</v>
      </c>
      <c r="E663" s="5">
        <v>1</v>
      </c>
      <c r="F663" s="6">
        <v>3.5</v>
      </c>
      <c r="G663" s="3">
        <v>-150</v>
      </c>
      <c r="H663" s="3">
        <f t="shared" si="65"/>
        <v>-0.66666666666666663</v>
      </c>
      <c r="I663" s="3">
        <v>115</v>
      </c>
      <c r="J663" s="3">
        <f t="shared" si="66"/>
        <v>1.1499999999999999</v>
      </c>
      <c r="K663" s="7">
        <f t="shared" si="62"/>
        <v>0.6</v>
      </c>
      <c r="L663" s="7">
        <f t="shared" si="61"/>
        <v>0.46511627906976744</v>
      </c>
      <c r="M663" s="7">
        <f t="shared" si="71"/>
        <v>0.5120904198181212</v>
      </c>
      <c r="N663" s="7">
        <f t="shared" si="72"/>
        <v>0.4879095801818788</v>
      </c>
      <c r="O663" s="10">
        <f t="shared" si="70"/>
        <v>-8.7909580181878777E-2</v>
      </c>
      <c r="P663" s="10">
        <f t="shared" si="69"/>
        <v>2.2793301112111364E-2</v>
      </c>
      <c r="Q663" s="31">
        <f t="shared" si="67"/>
        <v>0</v>
      </c>
      <c r="R663" s="9">
        <v>1</v>
      </c>
      <c r="S663" s="4">
        <v>0</v>
      </c>
      <c r="V663" s="4" t="str">
        <f t="shared" si="68"/>
        <v/>
      </c>
    </row>
    <row r="664" spans="1:22" x14ac:dyDescent="0.25">
      <c r="A664" s="2">
        <v>44756</v>
      </c>
      <c r="B664" s="3" t="s">
        <v>16</v>
      </c>
      <c r="C664" s="3" t="s">
        <v>170</v>
      </c>
      <c r="D664" s="4">
        <v>3.38</v>
      </c>
      <c r="E664" s="5">
        <v>1</v>
      </c>
      <c r="F664" s="6">
        <v>2.5</v>
      </c>
      <c r="G664" s="3">
        <v>-170</v>
      </c>
      <c r="H664" s="3">
        <f t="shared" si="65"/>
        <v>-0.58823529411764708</v>
      </c>
      <c r="I664" s="3">
        <v>130</v>
      </c>
      <c r="J664" s="3">
        <f t="shared" si="66"/>
        <v>1.3</v>
      </c>
      <c r="K664" s="7">
        <f t="shared" si="62"/>
        <v>0.62962962962962965</v>
      </c>
      <c r="L664" s="7">
        <f t="shared" si="61"/>
        <v>0.43478260869565216</v>
      </c>
      <c r="M664" s="7">
        <f t="shared" si="71"/>
        <v>0.65638627732747645</v>
      </c>
      <c r="N664" s="7">
        <f t="shared" si="72"/>
        <v>0.34361372267252349</v>
      </c>
      <c r="O664" s="10">
        <f t="shared" si="70"/>
        <v>2.6756647697846803E-2</v>
      </c>
      <c r="P664" s="10">
        <f t="shared" si="69"/>
        <v>-9.116888602312867E-2</v>
      </c>
      <c r="Q664" s="31">
        <f t="shared" si="67"/>
        <v>0</v>
      </c>
      <c r="R664" s="9">
        <v>1</v>
      </c>
      <c r="S664" s="4">
        <v>0</v>
      </c>
      <c r="V664" s="4" t="str">
        <f t="shared" si="68"/>
        <v/>
      </c>
    </row>
    <row r="665" spans="1:22" x14ac:dyDescent="0.25">
      <c r="A665" s="2">
        <v>44756</v>
      </c>
      <c r="B665" s="3" t="s">
        <v>32</v>
      </c>
      <c r="C665" s="3" t="s">
        <v>161</v>
      </c>
      <c r="D665" s="4">
        <v>4.1900000000000004</v>
      </c>
      <c r="E665" s="5">
        <v>1</v>
      </c>
      <c r="F665" s="6">
        <v>4.5</v>
      </c>
      <c r="G665" s="3">
        <v>110</v>
      </c>
      <c r="H665" s="3">
        <f t="shared" si="65"/>
        <v>1.1000000000000001</v>
      </c>
      <c r="I665" s="3">
        <v>-140</v>
      </c>
      <c r="J665" s="3">
        <f t="shared" si="66"/>
        <v>-0.7142857142857143</v>
      </c>
      <c r="K665" s="7">
        <f t="shared" si="62"/>
        <v>0.47619047619047616</v>
      </c>
      <c r="L665" s="7">
        <f t="shared" si="61"/>
        <v>0.58333333333333337</v>
      </c>
      <c r="M665" s="7">
        <f t="shared" si="71"/>
        <v>0.40822828654459209</v>
      </c>
      <c r="N665" s="7">
        <f t="shared" si="72"/>
        <v>0.59177171345540791</v>
      </c>
      <c r="O665" s="10">
        <f t="shared" si="70"/>
        <v>-6.7962189645884075E-2</v>
      </c>
      <c r="P665" s="10">
        <f t="shared" si="69"/>
        <v>8.4383801220745402E-3</v>
      </c>
      <c r="Q665" s="31">
        <f t="shared" si="67"/>
        <v>0</v>
      </c>
      <c r="R665" s="9">
        <v>2</v>
      </c>
      <c r="S665" s="4">
        <v>0</v>
      </c>
      <c r="V665" s="4" t="str">
        <f t="shared" si="68"/>
        <v/>
      </c>
    </row>
    <row r="666" spans="1:22" x14ac:dyDescent="0.25">
      <c r="A666" s="2">
        <v>44756</v>
      </c>
      <c r="B666" s="3" t="s">
        <v>28</v>
      </c>
      <c r="C666" s="3" t="s">
        <v>84</v>
      </c>
      <c r="D666" s="4">
        <v>5.45</v>
      </c>
      <c r="E666" s="5">
        <v>1</v>
      </c>
      <c r="F666" s="6">
        <v>4.5</v>
      </c>
      <c r="G666" s="3">
        <v>-120</v>
      </c>
      <c r="H666" s="3">
        <f t="shared" si="65"/>
        <v>-0.83333333333333337</v>
      </c>
      <c r="I666" s="3">
        <v>-110</v>
      </c>
      <c r="J666" s="3">
        <f t="shared" si="66"/>
        <v>-0.90909090909090906</v>
      </c>
      <c r="K666" s="7">
        <f t="shared" si="62"/>
        <v>0.54545454545454541</v>
      </c>
      <c r="L666" s="7">
        <f t="shared" si="61"/>
        <v>0.52380952380952384</v>
      </c>
      <c r="M666" s="7">
        <f t="shared" si="71"/>
        <v>0.63463813068759634</v>
      </c>
      <c r="N666" s="7">
        <f t="shared" si="72"/>
        <v>0.36536186931240366</v>
      </c>
      <c r="O666" s="10">
        <f t="shared" si="70"/>
        <v>8.9183585233050922E-2</v>
      </c>
      <c r="P666" s="10">
        <f t="shared" si="69"/>
        <v>-0.15844765449712017</v>
      </c>
      <c r="Q666" s="31">
        <f t="shared" si="67"/>
        <v>2</v>
      </c>
      <c r="R666" s="9">
        <v>1</v>
      </c>
      <c r="S666" s="4">
        <f>15*1.2</f>
        <v>18</v>
      </c>
      <c r="T666" s="3" t="s">
        <v>73</v>
      </c>
      <c r="U666" s="4">
        <v>-18</v>
      </c>
      <c r="V666" s="4">
        <f t="shared" si="68"/>
        <v>-18</v>
      </c>
    </row>
    <row r="667" spans="1:22" x14ac:dyDescent="0.25">
      <c r="A667" s="2">
        <v>44756</v>
      </c>
      <c r="B667" s="3" t="s">
        <v>41</v>
      </c>
      <c r="C667" s="3" t="s">
        <v>188</v>
      </c>
      <c r="D667" s="4">
        <v>5.71</v>
      </c>
      <c r="E667" s="5">
        <v>1</v>
      </c>
      <c r="F667" s="6">
        <v>4.5</v>
      </c>
      <c r="G667" s="3">
        <v>-150</v>
      </c>
      <c r="H667" s="3">
        <f t="shared" si="65"/>
        <v>-0.66666666666666663</v>
      </c>
      <c r="I667" s="3">
        <v>115</v>
      </c>
      <c r="J667" s="3">
        <f t="shared" si="66"/>
        <v>1.1499999999999999</v>
      </c>
      <c r="K667" s="7">
        <f t="shared" si="62"/>
        <v>0.6</v>
      </c>
      <c r="L667" s="7">
        <f t="shared" si="61"/>
        <v>0.46511627906976744</v>
      </c>
      <c r="M667" s="7">
        <f t="shared" si="71"/>
        <v>0.67425466962946667</v>
      </c>
      <c r="N667" s="7">
        <f t="shared" si="72"/>
        <v>0.32574533037053338</v>
      </c>
      <c r="O667" s="10">
        <f t="shared" si="70"/>
        <v>7.4254669629466696E-2</v>
      </c>
      <c r="P667" s="10">
        <f t="shared" si="69"/>
        <v>-0.13937094869923405</v>
      </c>
      <c r="Q667" s="31">
        <f t="shared" si="67"/>
        <v>2</v>
      </c>
      <c r="R667" s="9">
        <v>1</v>
      </c>
      <c r="S667" s="4">
        <v>15</v>
      </c>
      <c r="T667" s="3" t="s">
        <v>74</v>
      </c>
      <c r="U667" s="4">
        <v>10</v>
      </c>
      <c r="V667" s="4">
        <f t="shared" si="68"/>
        <v>10</v>
      </c>
    </row>
    <row r="668" spans="1:22" x14ac:dyDescent="0.25">
      <c r="A668" s="2">
        <v>44756</v>
      </c>
      <c r="B668" s="3" t="s">
        <v>57</v>
      </c>
      <c r="C668" s="3" t="s">
        <v>129</v>
      </c>
      <c r="D668" s="4">
        <v>4.49</v>
      </c>
      <c r="E668" s="5">
        <v>1</v>
      </c>
      <c r="F668" s="6">
        <v>4.5</v>
      </c>
      <c r="G668" s="3">
        <v>130</v>
      </c>
      <c r="H668" s="3">
        <f t="shared" si="65"/>
        <v>1.3</v>
      </c>
      <c r="I668" s="3">
        <v>-170</v>
      </c>
      <c r="J668" s="3">
        <f t="shared" si="66"/>
        <v>-0.58823529411764708</v>
      </c>
      <c r="K668" s="7">
        <f t="shared" si="62"/>
        <v>0.43478260869565216</v>
      </c>
      <c r="L668" s="7">
        <f t="shared" si="61"/>
        <v>0.62962962962962965</v>
      </c>
      <c r="M668" s="7">
        <f t="shared" si="71"/>
        <v>0.46599729880340357</v>
      </c>
      <c r="N668" s="7">
        <f t="shared" si="72"/>
        <v>0.53400270119659643</v>
      </c>
      <c r="O668" s="10">
        <f t="shared" si="70"/>
        <v>3.1214690107751408E-2</v>
      </c>
      <c r="P668" s="10">
        <f t="shared" si="69"/>
        <v>-9.562692843303322E-2</v>
      </c>
      <c r="Q668" s="31">
        <f t="shared" si="67"/>
        <v>0</v>
      </c>
      <c r="R668" s="9">
        <v>1</v>
      </c>
      <c r="S668" s="4">
        <v>0</v>
      </c>
      <c r="V668" s="4" t="str">
        <f t="shared" si="68"/>
        <v/>
      </c>
    </row>
    <row r="669" spans="1:22" x14ac:dyDescent="0.25">
      <c r="A669" s="2">
        <v>44756</v>
      </c>
      <c r="B669" s="3" t="s">
        <v>67</v>
      </c>
      <c r="C669" s="3" t="s">
        <v>85</v>
      </c>
      <c r="D669" s="4">
        <v>4.0599999999999996</v>
      </c>
      <c r="E669" s="5">
        <v>1</v>
      </c>
      <c r="F669" s="6">
        <v>3.5</v>
      </c>
      <c r="G669" s="3">
        <v>116</v>
      </c>
      <c r="H669" s="3">
        <f t="shared" si="65"/>
        <v>1.1599999999999999</v>
      </c>
      <c r="I669" s="3">
        <v>-146</v>
      </c>
      <c r="J669" s="3">
        <f t="shared" si="66"/>
        <v>-0.68493150684931503</v>
      </c>
      <c r="K669" s="7">
        <f t="shared" si="62"/>
        <v>0.46296296296296297</v>
      </c>
      <c r="L669" s="7">
        <f t="shared" si="61"/>
        <v>0.5934959349593496</v>
      </c>
      <c r="M669" s="7">
        <f t="shared" si="71"/>
        <v>0.57816311722344182</v>
      </c>
      <c r="N669" s="7">
        <f t="shared" si="72"/>
        <v>0.42183688277655818</v>
      </c>
      <c r="O669" s="10">
        <f t="shared" si="70"/>
        <v>0.11520015426047886</v>
      </c>
      <c r="P669" s="10">
        <f t="shared" si="69"/>
        <v>-0.17165905218279143</v>
      </c>
      <c r="Q669" s="31">
        <f t="shared" si="67"/>
        <v>2</v>
      </c>
      <c r="R669" s="9">
        <v>2</v>
      </c>
      <c r="S669" s="4">
        <v>15</v>
      </c>
      <c r="T669" s="3" t="s">
        <v>74</v>
      </c>
      <c r="U669" s="4">
        <v>17.399999999999999</v>
      </c>
      <c r="V669" s="4">
        <f t="shared" si="68"/>
        <v>17.399999999999999</v>
      </c>
    </row>
    <row r="670" spans="1:22" x14ac:dyDescent="0.25">
      <c r="A670" s="2">
        <v>44756</v>
      </c>
      <c r="B670" s="3" t="s">
        <v>47</v>
      </c>
      <c r="C670" s="3" t="s">
        <v>141</v>
      </c>
      <c r="D670" s="4">
        <v>5.85</v>
      </c>
      <c r="E670" s="5">
        <v>1</v>
      </c>
      <c r="F670" s="6">
        <v>6.5</v>
      </c>
      <c r="G670" s="3">
        <v>100</v>
      </c>
      <c r="H670" s="3">
        <f t="shared" si="65"/>
        <v>1</v>
      </c>
      <c r="I670" s="3">
        <v>-128</v>
      </c>
      <c r="J670" s="3">
        <f t="shared" si="66"/>
        <v>-0.78125</v>
      </c>
      <c r="K670" s="7">
        <f t="shared" si="62"/>
        <v>0.5</v>
      </c>
      <c r="L670" s="7">
        <f t="shared" si="61"/>
        <v>0.56140350877192979</v>
      </c>
      <c r="M670" s="7">
        <f t="shared" si="71"/>
        <v>0.36961898724401188</v>
      </c>
      <c r="N670" s="7">
        <f t="shared" si="72"/>
        <v>0.63038101275598812</v>
      </c>
      <c r="O670" s="10">
        <f t="shared" si="70"/>
        <v>-0.13038101275598812</v>
      </c>
      <c r="P670" s="10">
        <f t="shared" si="69"/>
        <v>6.897750398405833E-2</v>
      </c>
      <c r="Q670" s="31">
        <f t="shared" si="67"/>
        <v>1</v>
      </c>
      <c r="R670" s="9">
        <v>2</v>
      </c>
      <c r="S670" s="4">
        <v>12.8</v>
      </c>
      <c r="T670" s="3" t="s">
        <v>74</v>
      </c>
      <c r="U670" s="4">
        <v>10</v>
      </c>
      <c r="V670" s="4">
        <f t="shared" si="68"/>
        <v>10</v>
      </c>
    </row>
    <row r="671" spans="1:22" x14ac:dyDescent="0.25">
      <c r="A671" s="2">
        <v>44756</v>
      </c>
      <c r="B671" s="3" t="s">
        <v>71</v>
      </c>
      <c r="C671" s="3" t="s">
        <v>106</v>
      </c>
      <c r="D671" s="4">
        <v>4.01</v>
      </c>
      <c r="E671" s="5">
        <v>1</v>
      </c>
      <c r="F671" s="6">
        <v>4.5</v>
      </c>
      <c r="G671" s="3">
        <v>114</v>
      </c>
      <c r="H671" s="3">
        <f t="shared" si="65"/>
        <v>1.1399999999999999</v>
      </c>
      <c r="I671" s="3">
        <v>-146</v>
      </c>
      <c r="J671" s="3">
        <f t="shared" si="66"/>
        <v>-0.68493150684931503</v>
      </c>
      <c r="K671" s="7">
        <f t="shared" si="62"/>
        <v>0.46728971962616822</v>
      </c>
      <c r="L671" s="7">
        <f t="shared" si="61"/>
        <v>0.5934959349593496</v>
      </c>
      <c r="M671" s="7">
        <f t="shared" si="71"/>
        <v>0.3731167248381646</v>
      </c>
      <c r="N671" s="7">
        <f t="shared" si="72"/>
        <v>0.6268832751618354</v>
      </c>
      <c r="O671" s="10">
        <f t="shared" si="70"/>
        <v>-9.4172994788003617E-2</v>
      </c>
      <c r="P671" s="10">
        <f t="shared" si="69"/>
        <v>3.3387340202485793E-2</v>
      </c>
      <c r="Q671" s="31">
        <f t="shared" si="67"/>
        <v>0</v>
      </c>
      <c r="R671" s="9">
        <v>2</v>
      </c>
      <c r="S671" s="4">
        <v>0</v>
      </c>
      <c r="V671" s="4" t="str">
        <f t="shared" si="68"/>
        <v/>
      </c>
    </row>
    <row r="672" spans="1:22" x14ac:dyDescent="0.25">
      <c r="A672" s="2">
        <v>44756</v>
      </c>
      <c r="B672" s="3" t="s">
        <v>34</v>
      </c>
      <c r="C672" s="3" t="s">
        <v>132</v>
      </c>
      <c r="D672" s="4">
        <v>7.81</v>
      </c>
      <c r="E672" s="5">
        <v>1</v>
      </c>
      <c r="F672" s="6">
        <v>7.5</v>
      </c>
      <c r="G672" s="3">
        <v>-140</v>
      </c>
      <c r="H672" s="3">
        <f t="shared" si="65"/>
        <v>-0.7142857142857143</v>
      </c>
      <c r="I672" s="3">
        <v>110</v>
      </c>
      <c r="J672" s="3">
        <f t="shared" si="66"/>
        <v>1.1000000000000001</v>
      </c>
      <c r="K672" s="7">
        <f t="shared" si="62"/>
        <v>0.58333333333333337</v>
      </c>
      <c r="L672" s="7">
        <f t="shared" si="61"/>
        <v>0.47619047619047616</v>
      </c>
      <c r="M672" s="7">
        <f t="shared" si="71"/>
        <v>0.52021826953071704</v>
      </c>
      <c r="N672" s="7">
        <f t="shared" si="72"/>
        <v>0.47978173046928296</v>
      </c>
      <c r="O672" s="10">
        <f t="shared" si="70"/>
        <v>-6.3115063802616334E-2</v>
      </c>
      <c r="P672" s="10">
        <f t="shared" si="69"/>
        <v>3.5912542788067991E-3</v>
      </c>
      <c r="Q672" s="31">
        <f t="shared" si="67"/>
        <v>0</v>
      </c>
      <c r="R672" s="9">
        <v>2</v>
      </c>
      <c r="S672" s="4">
        <v>0</v>
      </c>
      <c r="V672" s="4" t="str">
        <f t="shared" si="68"/>
        <v/>
      </c>
    </row>
    <row r="673" spans="1:22" x14ac:dyDescent="0.25">
      <c r="A673" s="2">
        <v>44756</v>
      </c>
      <c r="B673" s="3" t="s">
        <v>43</v>
      </c>
      <c r="C673" s="3" t="s">
        <v>93</v>
      </c>
      <c r="D673" s="4">
        <v>7.37</v>
      </c>
      <c r="E673" s="5">
        <v>1</v>
      </c>
      <c r="F673" s="6">
        <v>8.5</v>
      </c>
      <c r="G673" s="3">
        <v>116</v>
      </c>
      <c r="H673" s="3">
        <f t="shared" si="65"/>
        <v>1.1599999999999999</v>
      </c>
      <c r="I673" s="3">
        <v>-146</v>
      </c>
      <c r="J673" s="3">
        <f t="shared" si="66"/>
        <v>-0.68493150684931503</v>
      </c>
      <c r="K673" s="7">
        <f t="shared" si="62"/>
        <v>0.46296296296296297</v>
      </c>
      <c r="L673" s="7">
        <f t="shared" si="61"/>
        <v>0.5934959349593496</v>
      </c>
      <c r="M673" s="7">
        <f t="shared" si="71"/>
        <v>0.32026446751350235</v>
      </c>
      <c r="N673" s="7">
        <f t="shared" si="72"/>
        <v>0.67973553248649765</v>
      </c>
      <c r="O673" s="10">
        <f t="shared" si="70"/>
        <v>-0.14269849544946062</v>
      </c>
      <c r="P673" s="10">
        <f t="shared" si="69"/>
        <v>8.6239597527148049E-2</v>
      </c>
      <c r="Q673" s="31">
        <f t="shared" si="67"/>
        <v>1</v>
      </c>
      <c r="R673" s="9">
        <v>2</v>
      </c>
      <c r="S673" s="4">
        <v>14.6</v>
      </c>
      <c r="T673" s="3" t="s">
        <v>73</v>
      </c>
      <c r="U673" s="4">
        <v>-14.6</v>
      </c>
      <c r="V673" s="4">
        <f t="shared" si="68"/>
        <v>-14.6</v>
      </c>
    </row>
    <row r="674" spans="1:22" x14ac:dyDescent="0.25">
      <c r="A674" s="2">
        <v>44757</v>
      </c>
      <c r="B674" s="3" t="s">
        <v>49</v>
      </c>
      <c r="C674" s="3" t="s">
        <v>176</v>
      </c>
      <c r="D674" s="4">
        <v>5.9</v>
      </c>
      <c r="E674" s="5">
        <v>1</v>
      </c>
      <c r="F674" s="6">
        <v>6.5</v>
      </c>
      <c r="G674" s="3">
        <v>-102</v>
      </c>
      <c r="H674" s="3">
        <f t="shared" si="65"/>
        <v>-0.98039215686274506</v>
      </c>
      <c r="I674" s="3">
        <v>-126</v>
      </c>
      <c r="J674" s="3">
        <f t="shared" si="66"/>
        <v>-0.79365079365079361</v>
      </c>
      <c r="K674" s="7">
        <f t="shared" si="62"/>
        <v>0.50495049504950495</v>
      </c>
      <c r="L674" s="7">
        <f t="shared" si="61"/>
        <v>0.55752212389380529</v>
      </c>
      <c r="M674" s="7">
        <f t="shared" si="71"/>
        <v>0.377639401657614</v>
      </c>
      <c r="N674" s="7">
        <f t="shared" si="72"/>
        <v>0.622360598342386</v>
      </c>
      <c r="O674" s="10">
        <f t="shared" si="70"/>
        <v>-0.12731109339189095</v>
      </c>
      <c r="P674" s="10">
        <f t="shared" si="69"/>
        <v>6.4838474448580707E-2</v>
      </c>
      <c r="Q674" s="31">
        <f t="shared" si="67"/>
        <v>1</v>
      </c>
      <c r="R674" s="9">
        <v>2</v>
      </c>
      <c r="S674" s="4">
        <f>15*1.26</f>
        <v>18.899999999999999</v>
      </c>
      <c r="T674" s="3" t="s">
        <v>73</v>
      </c>
      <c r="U674" s="4">
        <v>-18.899999999999999</v>
      </c>
      <c r="V674" s="4">
        <f t="shared" si="68"/>
        <v>-18.899999999999999</v>
      </c>
    </row>
    <row r="675" spans="1:22" x14ac:dyDescent="0.25">
      <c r="A675" s="2">
        <v>44757</v>
      </c>
      <c r="B675" s="3" t="s">
        <v>39</v>
      </c>
      <c r="C675" s="3" t="s">
        <v>77</v>
      </c>
      <c r="D675" s="4">
        <v>4.9000000000000004</v>
      </c>
      <c r="E675" s="5">
        <v>1</v>
      </c>
      <c r="F675" s="6">
        <v>4.5</v>
      </c>
      <c r="G675" s="3">
        <v>-122</v>
      </c>
      <c r="H675" s="3">
        <f t="shared" si="65"/>
        <v>-0.81967213114754101</v>
      </c>
      <c r="I675" s="3">
        <v>-104</v>
      </c>
      <c r="J675" s="3">
        <f t="shared" si="66"/>
        <v>-0.96153846153846145</v>
      </c>
      <c r="K675" s="7">
        <f t="shared" si="62"/>
        <v>0.5495495495495496</v>
      </c>
      <c r="L675" s="7">
        <f t="shared" si="61"/>
        <v>0.50980392156862742</v>
      </c>
      <c r="M675" s="7">
        <f t="shared" si="71"/>
        <v>0.54178813177220475</v>
      </c>
      <c r="N675" s="7">
        <f t="shared" si="72"/>
        <v>0.45821186822779525</v>
      </c>
      <c r="O675" s="10">
        <f t="shared" si="70"/>
        <v>-7.7614177773448478E-3</v>
      </c>
      <c r="P675" s="10">
        <f t="shared" si="69"/>
        <v>-5.1592053340832167E-2</v>
      </c>
      <c r="Q675" s="31">
        <f t="shared" si="67"/>
        <v>0</v>
      </c>
      <c r="R675" s="9">
        <v>2</v>
      </c>
      <c r="S675" s="4">
        <v>0</v>
      </c>
      <c r="V675" s="4" t="str">
        <f t="shared" si="68"/>
        <v/>
      </c>
    </row>
    <row r="676" spans="1:22" x14ac:dyDescent="0.25">
      <c r="A676" s="2">
        <v>44757</v>
      </c>
      <c r="B676" s="3" t="s">
        <v>4</v>
      </c>
      <c r="C676" s="3" t="s">
        <v>180</v>
      </c>
      <c r="D676" s="4">
        <v>4.47</v>
      </c>
      <c r="E676" s="5">
        <v>1</v>
      </c>
      <c r="F676" s="6">
        <v>3.5</v>
      </c>
      <c r="G676" s="3">
        <v>-150</v>
      </c>
      <c r="H676" s="3">
        <f t="shared" si="65"/>
        <v>-0.66666666666666663</v>
      </c>
      <c r="I676" s="3">
        <v>110</v>
      </c>
      <c r="J676" s="3">
        <f t="shared" si="66"/>
        <v>1.1000000000000001</v>
      </c>
      <c r="K676" s="7">
        <f t="shared" si="62"/>
        <v>0.6</v>
      </c>
      <c r="L676" s="7">
        <f t="shared" si="61"/>
        <v>0.47619047619047616</v>
      </c>
      <c r="M676" s="7">
        <f t="shared" si="71"/>
        <v>0.65261722906740882</v>
      </c>
      <c r="N676" s="7">
        <f t="shared" si="72"/>
        <v>0.34738277093259123</v>
      </c>
      <c r="O676" s="10">
        <f t="shared" si="70"/>
        <v>5.2617229067408844E-2</v>
      </c>
      <c r="P676" s="10">
        <f t="shared" si="69"/>
        <v>-0.12880770525788493</v>
      </c>
      <c r="Q676" s="31">
        <f t="shared" si="67"/>
        <v>2</v>
      </c>
      <c r="R676" s="9">
        <v>1</v>
      </c>
      <c r="S676" s="4">
        <f>15*1.5</f>
        <v>22.5</v>
      </c>
      <c r="T676" s="3" t="s">
        <v>74</v>
      </c>
      <c r="U676" s="4">
        <v>15</v>
      </c>
      <c r="V676" s="4">
        <f t="shared" si="68"/>
        <v>15</v>
      </c>
    </row>
    <row r="677" spans="1:22" x14ac:dyDescent="0.25">
      <c r="A677" s="2">
        <v>44757</v>
      </c>
      <c r="B677" s="3" t="s">
        <v>87</v>
      </c>
      <c r="C677" s="3" t="s">
        <v>119</v>
      </c>
      <c r="D677" s="4">
        <v>5.01</v>
      </c>
      <c r="E677" s="5">
        <v>1</v>
      </c>
      <c r="F677" s="6">
        <v>4.5</v>
      </c>
      <c r="G677" s="3">
        <v>-112</v>
      </c>
      <c r="H677" s="3">
        <f t="shared" si="65"/>
        <v>-0.89285714285714279</v>
      </c>
      <c r="I677" s="3">
        <v>-112</v>
      </c>
      <c r="J677" s="3">
        <f t="shared" si="66"/>
        <v>-0.89285714285714279</v>
      </c>
      <c r="K677" s="7">
        <f t="shared" si="62"/>
        <v>0.52830188679245282</v>
      </c>
      <c r="L677" s="7">
        <f t="shared" si="61"/>
        <v>0.52830188679245282</v>
      </c>
      <c r="M677" s="7">
        <f t="shared" si="71"/>
        <v>0.56125963046052663</v>
      </c>
      <c r="N677" s="7">
        <f t="shared" si="72"/>
        <v>0.43874036953947332</v>
      </c>
      <c r="O677" s="10">
        <f t="shared" si="70"/>
        <v>3.2957743668073802E-2</v>
      </c>
      <c r="P677" s="10">
        <f t="shared" si="69"/>
        <v>-8.9561517252979506E-2</v>
      </c>
      <c r="Q677" s="31">
        <f t="shared" si="67"/>
        <v>0</v>
      </c>
      <c r="R677" s="9">
        <v>2</v>
      </c>
      <c r="S677" s="4">
        <v>0</v>
      </c>
      <c r="V677" s="4" t="str">
        <f t="shared" si="68"/>
        <v/>
      </c>
    </row>
    <row r="678" spans="1:22" x14ac:dyDescent="0.25">
      <c r="A678" s="2">
        <v>44757</v>
      </c>
      <c r="B678" s="3" t="s">
        <v>23</v>
      </c>
      <c r="C678" s="3" t="s">
        <v>134</v>
      </c>
      <c r="D678" s="4">
        <v>5.3</v>
      </c>
      <c r="E678" s="5">
        <v>1</v>
      </c>
      <c r="F678" s="6">
        <v>4.5</v>
      </c>
      <c r="G678" s="3">
        <v>-142</v>
      </c>
      <c r="H678" s="3">
        <f t="shared" si="65"/>
        <v>-0.70422535211267612</v>
      </c>
      <c r="I678" s="3">
        <v>112</v>
      </c>
      <c r="J678" s="3">
        <f t="shared" si="66"/>
        <v>1.1200000000000001</v>
      </c>
      <c r="K678" s="7">
        <f t="shared" si="62"/>
        <v>0.58677685950413228</v>
      </c>
      <c r="L678" s="7">
        <f t="shared" si="61"/>
        <v>0.47169811320754718</v>
      </c>
      <c r="M678" s="7">
        <f t="shared" si="71"/>
        <v>0.61048178060827119</v>
      </c>
      <c r="N678" s="7">
        <f t="shared" si="72"/>
        <v>0.38951821939172881</v>
      </c>
      <c r="O678" s="10">
        <f t="shared" si="70"/>
        <v>2.370492110413891E-2</v>
      </c>
      <c r="P678" s="10">
        <f t="shared" si="69"/>
        <v>-8.2179893815818361E-2</v>
      </c>
      <c r="Q678" s="31">
        <f t="shared" si="67"/>
        <v>0</v>
      </c>
      <c r="R678" s="9">
        <v>2</v>
      </c>
      <c r="S678" s="4">
        <v>0</v>
      </c>
      <c r="V678" s="4" t="str">
        <f t="shared" si="68"/>
        <v/>
      </c>
    </row>
    <row r="679" spans="1:22" x14ac:dyDescent="0.25">
      <c r="A679" s="2">
        <v>44757</v>
      </c>
      <c r="B679" s="3" t="s">
        <v>19</v>
      </c>
      <c r="C679" s="3" t="s">
        <v>231</v>
      </c>
      <c r="D679" s="4">
        <v>4.34</v>
      </c>
      <c r="E679" s="5">
        <v>2</v>
      </c>
      <c r="F679" s="6">
        <v>4.5</v>
      </c>
      <c r="G679" s="3">
        <v>-142</v>
      </c>
      <c r="H679" s="3">
        <f t="shared" si="65"/>
        <v>-0.70422535211267612</v>
      </c>
      <c r="I679" s="3">
        <v>112</v>
      </c>
      <c r="J679" s="3">
        <f t="shared" si="66"/>
        <v>1.1200000000000001</v>
      </c>
      <c r="K679" s="7">
        <f t="shared" si="62"/>
        <v>0.58677685950413228</v>
      </c>
      <c r="L679" s="7">
        <f t="shared" si="61"/>
        <v>0.47169811320754718</v>
      </c>
      <c r="M679" s="7">
        <f t="shared" si="71"/>
        <v>0.43728203886667494</v>
      </c>
      <c r="N679" s="7">
        <f t="shared" si="72"/>
        <v>0.56271796113332506</v>
      </c>
      <c r="O679" s="10">
        <f t="shared" si="70"/>
        <v>-0.14949482063745734</v>
      </c>
      <c r="P679" s="10">
        <f t="shared" si="69"/>
        <v>9.1019847925777886E-2</v>
      </c>
      <c r="Q679" s="31">
        <f t="shared" si="67"/>
        <v>1</v>
      </c>
      <c r="R679" s="9">
        <v>2</v>
      </c>
      <c r="S679" s="4">
        <v>10</v>
      </c>
      <c r="T679" s="3" t="s">
        <v>74</v>
      </c>
      <c r="U679" s="4">
        <v>11.2</v>
      </c>
      <c r="V679" s="4">
        <f t="shared" si="68"/>
        <v>11.200000000000001</v>
      </c>
    </row>
    <row r="680" spans="1:22" x14ac:dyDescent="0.25">
      <c r="A680" s="2">
        <v>44757</v>
      </c>
      <c r="B680" s="3" t="s">
        <v>61</v>
      </c>
      <c r="C680" s="3" t="s">
        <v>153</v>
      </c>
      <c r="D680" s="4">
        <v>6.75</v>
      </c>
      <c r="E680" s="5">
        <v>1</v>
      </c>
      <c r="F680" s="6">
        <v>5.5</v>
      </c>
      <c r="G680" s="3">
        <v>-152</v>
      </c>
      <c r="H680" s="3">
        <f t="shared" si="65"/>
        <v>-0.65789473684210531</v>
      </c>
      <c r="I680" s="3">
        <v>120</v>
      </c>
      <c r="J680" s="3">
        <f t="shared" si="66"/>
        <v>1.2</v>
      </c>
      <c r="K680" s="7">
        <f t="shared" si="62"/>
        <v>0.60317460317460314</v>
      </c>
      <c r="L680" s="7">
        <f t="shared" si="61"/>
        <v>0.45454545454545453</v>
      </c>
      <c r="M680" s="7">
        <f t="shared" si="71"/>
        <v>0.66623101629194525</v>
      </c>
      <c r="N680" s="7">
        <f t="shared" si="72"/>
        <v>0.33376898370805475</v>
      </c>
      <c r="O680" s="10">
        <f t="shared" si="70"/>
        <v>6.3056413117342114E-2</v>
      </c>
      <c r="P680" s="10">
        <f t="shared" si="69"/>
        <v>-0.12077647083739979</v>
      </c>
      <c r="Q680" s="31">
        <f t="shared" si="67"/>
        <v>2</v>
      </c>
      <c r="R680" s="9">
        <v>2</v>
      </c>
      <c r="S680" s="4">
        <v>15.2</v>
      </c>
      <c r="T680" s="3" t="s">
        <v>74</v>
      </c>
      <c r="U680" s="4">
        <v>10</v>
      </c>
      <c r="V680" s="4">
        <f t="shared" si="68"/>
        <v>10</v>
      </c>
    </row>
    <row r="681" spans="1:22" x14ac:dyDescent="0.25">
      <c r="A681" s="2">
        <v>44757</v>
      </c>
      <c r="B681" s="3" t="s">
        <v>30</v>
      </c>
      <c r="C681" s="3" t="s">
        <v>193</v>
      </c>
      <c r="D681" s="4">
        <v>3.52</v>
      </c>
      <c r="E681" s="5">
        <v>1</v>
      </c>
      <c r="F681" s="6">
        <v>3.5</v>
      </c>
      <c r="G681" s="3">
        <v>132</v>
      </c>
      <c r="H681" s="3">
        <f t="shared" si="65"/>
        <v>1.32</v>
      </c>
      <c r="I681" s="3">
        <v>-168</v>
      </c>
      <c r="J681" s="3">
        <f t="shared" si="66"/>
        <v>-0.59523809523809523</v>
      </c>
      <c r="K681" s="7">
        <f t="shared" si="62"/>
        <v>0.43103448275862066</v>
      </c>
      <c r="L681" s="7">
        <f t="shared" si="61"/>
        <v>0.62686567164179108</v>
      </c>
      <c r="M681" s="7">
        <f t="shared" si="71"/>
        <v>0.46767681193984401</v>
      </c>
      <c r="N681" s="7">
        <f t="shared" si="72"/>
        <v>0.53232318806015599</v>
      </c>
      <c r="O681" s="10">
        <f t="shared" si="70"/>
        <v>3.6642329181223343E-2</v>
      </c>
      <c r="P681" s="10">
        <f t="shared" si="69"/>
        <v>-9.4542483581635084E-2</v>
      </c>
      <c r="Q681" s="31">
        <f t="shared" si="67"/>
        <v>0</v>
      </c>
      <c r="R681" s="9">
        <v>2</v>
      </c>
      <c r="S681" s="4">
        <v>0</v>
      </c>
      <c r="V681" s="4" t="str">
        <f t="shared" si="68"/>
        <v/>
      </c>
    </row>
    <row r="682" spans="1:22" x14ac:dyDescent="0.25">
      <c r="A682" s="2">
        <v>44757</v>
      </c>
      <c r="B682" s="3" t="s">
        <v>51</v>
      </c>
      <c r="C682" s="3" t="s">
        <v>109</v>
      </c>
      <c r="D682" s="4">
        <v>4.72</v>
      </c>
      <c r="E682" s="5">
        <v>1</v>
      </c>
      <c r="F682" s="6">
        <v>4.5</v>
      </c>
      <c r="G682" s="3">
        <v>100</v>
      </c>
      <c r="H682" s="3">
        <f t="shared" si="65"/>
        <v>1</v>
      </c>
      <c r="I682" s="3">
        <v>-135</v>
      </c>
      <c r="J682" s="3">
        <f t="shared" si="66"/>
        <v>-0.7407407407407407</v>
      </c>
      <c r="K682" s="7">
        <f t="shared" si="62"/>
        <v>0.5</v>
      </c>
      <c r="L682" s="7">
        <f t="shared" si="61"/>
        <v>0.57446808510638303</v>
      </c>
      <c r="M682" s="7">
        <f t="shared" si="71"/>
        <v>0.50908417075541823</v>
      </c>
      <c r="N682" s="7">
        <f t="shared" si="72"/>
        <v>0.49091582924458177</v>
      </c>
      <c r="O682" s="10">
        <f t="shared" si="70"/>
        <v>9.0841707554182305E-3</v>
      </c>
      <c r="P682" s="10">
        <f t="shared" si="69"/>
        <v>-8.3552255861801261E-2</v>
      </c>
      <c r="Q682" s="31">
        <f t="shared" si="67"/>
        <v>0</v>
      </c>
      <c r="R682" s="9">
        <v>1</v>
      </c>
      <c r="S682" s="4">
        <v>0</v>
      </c>
      <c r="V682" s="4" t="str">
        <f t="shared" si="68"/>
        <v/>
      </c>
    </row>
    <row r="683" spans="1:22" x14ac:dyDescent="0.25">
      <c r="A683" s="2">
        <v>44757</v>
      </c>
      <c r="B683" s="3" t="s">
        <v>78</v>
      </c>
      <c r="C683" s="3" t="s">
        <v>183</v>
      </c>
      <c r="D683" s="4">
        <v>3.18</v>
      </c>
      <c r="E683" s="5">
        <v>1</v>
      </c>
      <c r="F683" s="6">
        <v>2.5</v>
      </c>
      <c r="G683" s="3">
        <v>-130</v>
      </c>
      <c r="H683" s="3">
        <f t="shared" si="65"/>
        <v>-0.76923076923076916</v>
      </c>
      <c r="I683" s="3">
        <v>-105</v>
      </c>
      <c r="J683" s="3">
        <f t="shared" si="66"/>
        <v>-0.95238095238095233</v>
      </c>
      <c r="K683" s="7">
        <f t="shared" si="62"/>
        <v>0.56521739130434778</v>
      </c>
      <c r="L683" s="7">
        <f t="shared" si="61"/>
        <v>0.51219512195121952</v>
      </c>
      <c r="M683" s="7">
        <f t="shared" si="71"/>
        <v>0.61590657216982048</v>
      </c>
      <c r="N683" s="7">
        <f t="shared" si="72"/>
        <v>0.38409342783017958</v>
      </c>
      <c r="O683" s="10">
        <f t="shared" si="70"/>
        <v>5.0689180865472694E-2</v>
      </c>
      <c r="P683" s="10">
        <f t="shared" si="69"/>
        <v>-0.12810169412103994</v>
      </c>
      <c r="Q683" s="31">
        <f t="shared" si="67"/>
        <v>2</v>
      </c>
      <c r="R683" s="9">
        <v>1</v>
      </c>
      <c r="S683" s="4">
        <v>13</v>
      </c>
      <c r="T683" s="3" t="s">
        <v>74</v>
      </c>
      <c r="U683" s="4">
        <v>10</v>
      </c>
      <c r="V683" s="4">
        <f t="shared" si="68"/>
        <v>10</v>
      </c>
    </row>
    <row r="684" spans="1:22" x14ac:dyDescent="0.25">
      <c r="A684" s="2">
        <v>44757</v>
      </c>
      <c r="B684" s="3" t="s">
        <v>21</v>
      </c>
      <c r="C684" s="3" t="s">
        <v>146</v>
      </c>
      <c r="D684" s="4">
        <v>5.13</v>
      </c>
      <c r="E684" s="5">
        <v>1</v>
      </c>
      <c r="F684" s="6">
        <v>4.5</v>
      </c>
      <c r="G684" s="3">
        <v>-110</v>
      </c>
      <c r="H684" s="3">
        <f t="shared" si="65"/>
        <v>-0.90909090909090906</v>
      </c>
      <c r="I684" s="3">
        <v>-120</v>
      </c>
      <c r="J684" s="3">
        <f t="shared" si="66"/>
        <v>-0.83333333333333337</v>
      </c>
      <c r="K684" s="7">
        <f t="shared" si="62"/>
        <v>0.52380952380952384</v>
      </c>
      <c r="L684" s="7">
        <f t="shared" si="61"/>
        <v>0.54545454545454541</v>
      </c>
      <c r="M684" s="7">
        <f t="shared" si="71"/>
        <v>0.58201353773534492</v>
      </c>
      <c r="N684" s="7">
        <f t="shared" si="72"/>
        <v>0.41798646226465508</v>
      </c>
      <c r="O684" s="10">
        <f t="shared" si="70"/>
        <v>5.8204013925821085E-2</v>
      </c>
      <c r="P684" s="10">
        <f t="shared" si="69"/>
        <v>-0.12746808318989034</v>
      </c>
      <c r="Q684" s="31">
        <f t="shared" si="67"/>
        <v>2</v>
      </c>
      <c r="R684" s="9">
        <v>1</v>
      </c>
      <c r="S684" s="4">
        <f>15*1.1</f>
        <v>16.5</v>
      </c>
      <c r="T684" s="3" t="s">
        <v>73</v>
      </c>
      <c r="U684" s="4">
        <v>-16.5</v>
      </c>
      <c r="V684" s="4">
        <f t="shared" si="68"/>
        <v>-16.5</v>
      </c>
    </row>
    <row r="685" spans="1:22" x14ac:dyDescent="0.25">
      <c r="A685" s="2">
        <v>44757</v>
      </c>
      <c r="B685" s="3" t="s">
        <v>67</v>
      </c>
      <c r="C685" s="3" t="s">
        <v>149</v>
      </c>
      <c r="D685" s="4">
        <v>7.39</v>
      </c>
      <c r="E685" s="5">
        <v>1</v>
      </c>
      <c r="F685" s="6">
        <v>7.5</v>
      </c>
      <c r="G685" s="3">
        <v>100</v>
      </c>
      <c r="H685" s="3">
        <f t="shared" si="65"/>
        <v>1</v>
      </c>
      <c r="I685" s="3">
        <v>-130</v>
      </c>
      <c r="J685" s="3">
        <f t="shared" si="66"/>
        <v>-0.76923076923076916</v>
      </c>
      <c r="K685" s="7">
        <f t="shared" si="62"/>
        <v>0.5</v>
      </c>
      <c r="L685" s="7">
        <f t="shared" si="61"/>
        <v>0.56521739130434778</v>
      </c>
      <c r="M685" s="7">
        <f t="shared" si="71"/>
        <v>0.45919312076325269</v>
      </c>
      <c r="N685" s="7">
        <f t="shared" si="72"/>
        <v>0.54080687923674731</v>
      </c>
      <c r="O685" s="10">
        <f t="shared" si="70"/>
        <v>-4.0806879236747307E-2</v>
      </c>
      <c r="P685" s="10">
        <f t="shared" si="69"/>
        <v>-2.4410512067600476E-2</v>
      </c>
      <c r="Q685" s="31">
        <f t="shared" si="67"/>
        <v>0</v>
      </c>
      <c r="R685" s="9">
        <v>1</v>
      </c>
      <c r="S685" s="4">
        <v>0</v>
      </c>
      <c r="V685" s="4" t="str">
        <f t="shared" si="68"/>
        <v/>
      </c>
    </row>
    <row r="686" spans="1:22" x14ac:dyDescent="0.25">
      <c r="A686" s="2">
        <v>44757</v>
      </c>
      <c r="B686" s="3" t="s">
        <v>69</v>
      </c>
      <c r="C686" s="3" t="s">
        <v>158</v>
      </c>
      <c r="D686" s="4">
        <v>3.18</v>
      </c>
      <c r="E686" s="5">
        <v>1</v>
      </c>
      <c r="F686" s="6">
        <v>3.5</v>
      </c>
      <c r="G686" s="3">
        <v>120</v>
      </c>
      <c r="H686" s="3">
        <f t="shared" si="65"/>
        <v>1.2</v>
      </c>
      <c r="I686" s="3">
        <v>-165</v>
      </c>
      <c r="J686" s="3">
        <f t="shared" si="66"/>
        <v>-0.60606060606060608</v>
      </c>
      <c r="K686" s="7">
        <f t="shared" si="62"/>
        <v>0.45454545454545453</v>
      </c>
      <c r="L686" s="7">
        <f t="shared" si="61"/>
        <v>0.62264150943396224</v>
      </c>
      <c r="M686" s="7">
        <f t="shared" si="71"/>
        <v>0.39302525938072419</v>
      </c>
      <c r="N686" s="7">
        <f t="shared" si="72"/>
        <v>0.60697474061927581</v>
      </c>
      <c r="O686" s="10">
        <f t="shared" si="70"/>
        <v>-6.152019516473034E-2</v>
      </c>
      <c r="P686" s="10">
        <f t="shared" si="69"/>
        <v>-1.5666768814686427E-2</v>
      </c>
      <c r="Q686" s="31">
        <f t="shared" ref="Q686:Q749" si="73">IF(P686&gt;0.05,1,IF(O686&gt;0.05,2,0))</f>
        <v>0</v>
      </c>
      <c r="R686" s="9">
        <v>1</v>
      </c>
      <c r="S686" s="4">
        <v>0</v>
      </c>
      <c r="V686" s="4" t="str">
        <f t="shared" si="68"/>
        <v/>
      </c>
    </row>
    <row r="687" spans="1:22" x14ac:dyDescent="0.25">
      <c r="A687" s="2">
        <v>44757</v>
      </c>
      <c r="B687" s="3" t="s">
        <v>47</v>
      </c>
      <c r="C687" s="3" t="s">
        <v>48</v>
      </c>
      <c r="D687" s="4">
        <v>4.82</v>
      </c>
      <c r="E687" s="5">
        <v>1</v>
      </c>
      <c r="F687" s="6">
        <v>4.5</v>
      </c>
      <c r="G687" s="3">
        <v>115</v>
      </c>
      <c r="H687" s="3">
        <f t="shared" si="65"/>
        <v>1.1499999999999999</v>
      </c>
      <c r="I687" s="3">
        <v>-115</v>
      </c>
      <c r="J687" s="3">
        <f t="shared" si="66"/>
        <v>-0.86956521739130443</v>
      </c>
      <c r="K687" s="7">
        <f t="shared" si="62"/>
        <v>0.46511627906976744</v>
      </c>
      <c r="L687" s="7">
        <f t="shared" si="61"/>
        <v>0.53488372093023251</v>
      </c>
      <c r="M687" s="7">
        <f t="shared" si="71"/>
        <v>0.52737572028192536</v>
      </c>
      <c r="N687" s="7">
        <f t="shared" si="72"/>
        <v>0.47262427971807464</v>
      </c>
      <c r="O687" s="10">
        <f t="shared" si="70"/>
        <v>6.2259441212157929E-2</v>
      </c>
      <c r="P687" s="10">
        <f t="shared" si="69"/>
        <v>-6.2259441212157873E-2</v>
      </c>
      <c r="Q687" s="31">
        <f t="shared" si="73"/>
        <v>2</v>
      </c>
      <c r="R687" s="9">
        <v>1</v>
      </c>
      <c r="S687" s="4">
        <v>15</v>
      </c>
      <c r="T687" s="3" t="s">
        <v>74</v>
      </c>
      <c r="U687" s="4">
        <v>17.25</v>
      </c>
      <c r="V687" s="4">
        <f t="shared" si="68"/>
        <v>17.25</v>
      </c>
    </row>
    <row r="688" spans="1:22" x14ac:dyDescent="0.25">
      <c r="A688" s="2">
        <v>44757</v>
      </c>
      <c r="B688" s="3" t="s">
        <v>32</v>
      </c>
      <c r="C688" s="3" t="s">
        <v>232</v>
      </c>
      <c r="D688" s="4">
        <v>5.26</v>
      </c>
      <c r="E688" s="5">
        <v>1</v>
      </c>
      <c r="F688" s="6">
        <v>4.5</v>
      </c>
      <c r="G688" s="3">
        <v>-108</v>
      </c>
      <c r="H688" s="3">
        <f t="shared" si="65"/>
        <v>-0.92592592592592582</v>
      </c>
      <c r="I688" s="3">
        <v>-118</v>
      </c>
      <c r="J688" s="3">
        <f t="shared" si="66"/>
        <v>-0.84745762711864414</v>
      </c>
      <c r="K688" s="7">
        <f t="shared" si="62"/>
        <v>0.51923076923076927</v>
      </c>
      <c r="L688" s="7">
        <f t="shared" si="61"/>
        <v>0.54128440366972475</v>
      </c>
      <c r="M688" s="7">
        <f t="shared" si="71"/>
        <v>0.60388537848769053</v>
      </c>
      <c r="N688" s="7">
        <f t="shared" si="72"/>
        <v>0.39611462151230942</v>
      </c>
      <c r="O688" s="10">
        <f t="shared" si="70"/>
        <v>8.4654609256921254E-2</v>
      </c>
      <c r="P688" s="10">
        <f t="shared" si="69"/>
        <v>-0.14516978215741533</v>
      </c>
      <c r="Q688" s="31">
        <f t="shared" si="73"/>
        <v>2</v>
      </c>
      <c r="R688" s="9">
        <v>2</v>
      </c>
      <c r="S688" s="4">
        <f>15*1.08</f>
        <v>16.200000000000003</v>
      </c>
      <c r="T688" s="3" t="s">
        <v>73</v>
      </c>
      <c r="U688" s="4">
        <v>-16.2</v>
      </c>
      <c r="V688" s="4">
        <f t="shared" si="68"/>
        <v>-16.200000000000003</v>
      </c>
    </row>
    <row r="689" spans="1:22" x14ac:dyDescent="0.25">
      <c r="A689" s="2">
        <v>44757</v>
      </c>
      <c r="B689" s="3" t="s">
        <v>28</v>
      </c>
      <c r="C689" s="3" t="s">
        <v>144</v>
      </c>
      <c r="D689" s="4">
        <v>3.85</v>
      </c>
      <c r="E689" s="5">
        <v>1</v>
      </c>
      <c r="F689" s="6">
        <v>3.5</v>
      </c>
      <c r="G689" s="3">
        <v>-102</v>
      </c>
      <c r="H689" s="3">
        <f t="shared" si="65"/>
        <v>-0.98039215686274506</v>
      </c>
      <c r="I689" s="3">
        <v>-126</v>
      </c>
      <c r="J689" s="3">
        <f t="shared" si="66"/>
        <v>-0.79365079365079361</v>
      </c>
      <c r="K689" s="7">
        <f t="shared" si="62"/>
        <v>0.50495049504950495</v>
      </c>
      <c r="L689" s="7">
        <f t="shared" si="61"/>
        <v>0.55752212389380529</v>
      </c>
      <c r="M689" s="7">
        <f t="shared" si="71"/>
        <v>0.53669004169033063</v>
      </c>
      <c r="N689" s="7">
        <f t="shared" si="72"/>
        <v>0.46330995830966937</v>
      </c>
      <c r="O689" s="10">
        <f t="shared" si="70"/>
        <v>3.1739546640825678E-2</v>
      </c>
      <c r="P689" s="10">
        <f t="shared" si="69"/>
        <v>-9.4212165584135921E-2</v>
      </c>
      <c r="Q689" s="31">
        <f t="shared" si="73"/>
        <v>0</v>
      </c>
      <c r="R689" s="9">
        <v>2</v>
      </c>
      <c r="S689" s="4">
        <v>0</v>
      </c>
      <c r="V689" s="4" t="str">
        <f t="shared" si="68"/>
        <v/>
      </c>
    </row>
    <row r="690" spans="1:22" x14ac:dyDescent="0.25">
      <c r="A690" s="2">
        <v>44757</v>
      </c>
      <c r="B690" s="3" t="s">
        <v>16</v>
      </c>
      <c r="C690" s="3" t="s">
        <v>184</v>
      </c>
      <c r="D690" s="4">
        <v>3.38</v>
      </c>
      <c r="E690" s="5">
        <v>1</v>
      </c>
      <c r="F690" s="6">
        <v>3.5</v>
      </c>
      <c r="G690" s="3">
        <v>115</v>
      </c>
      <c r="H690" s="3">
        <f t="shared" si="65"/>
        <v>1.1499999999999999</v>
      </c>
      <c r="I690" s="3">
        <v>-150</v>
      </c>
      <c r="J690" s="3">
        <f t="shared" si="66"/>
        <v>-0.66666666666666663</v>
      </c>
      <c r="K690" s="7">
        <f t="shared" si="62"/>
        <v>0.46511627906976744</v>
      </c>
      <c r="L690" s="7">
        <f t="shared" si="61"/>
        <v>0.6</v>
      </c>
      <c r="M690" s="7">
        <f t="shared" si="71"/>
        <v>0.43726552940740104</v>
      </c>
      <c r="N690" s="7">
        <f t="shared" si="72"/>
        <v>0.56273447059259896</v>
      </c>
      <c r="O690" s="10">
        <f t="shared" si="70"/>
        <v>-2.7850749662366392E-2</v>
      </c>
      <c r="P690" s="10">
        <f t="shared" si="69"/>
        <v>-3.7265529407401021E-2</v>
      </c>
      <c r="Q690" s="31">
        <f t="shared" si="73"/>
        <v>0</v>
      </c>
      <c r="R690" s="9">
        <v>1</v>
      </c>
      <c r="S690" s="4">
        <v>0</v>
      </c>
      <c r="V690" s="4" t="str">
        <f t="shared" si="68"/>
        <v/>
      </c>
    </row>
    <row r="691" spans="1:22" x14ac:dyDescent="0.25">
      <c r="A691" s="2">
        <v>44757</v>
      </c>
      <c r="B691" s="3" t="s">
        <v>55</v>
      </c>
      <c r="C691" s="3" t="s">
        <v>131</v>
      </c>
      <c r="D691" s="4">
        <v>6.27</v>
      </c>
      <c r="E691" s="5">
        <v>1</v>
      </c>
      <c r="F691" s="6">
        <v>6.5</v>
      </c>
      <c r="G691" s="3">
        <v>115</v>
      </c>
      <c r="H691" s="3">
        <f t="shared" si="65"/>
        <v>1.1499999999999999</v>
      </c>
      <c r="I691" s="3">
        <v>-155</v>
      </c>
      <c r="J691" s="3">
        <f t="shared" si="66"/>
        <v>-0.64516129032258063</v>
      </c>
      <c r="K691" s="7">
        <f t="shared" si="62"/>
        <v>0.46511627906976744</v>
      </c>
      <c r="L691" s="7">
        <f t="shared" si="61"/>
        <v>0.60784313725490191</v>
      </c>
      <c r="M691" s="7">
        <f t="shared" si="71"/>
        <v>0.43697972129157814</v>
      </c>
      <c r="N691" s="7">
        <f t="shared" si="72"/>
        <v>0.56302027870842186</v>
      </c>
      <c r="O691" s="10">
        <f t="shared" si="70"/>
        <v>-2.8136557778189297E-2</v>
      </c>
      <c r="P691" s="10">
        <f t="shared" si="69"/>
        <v>-4.4822858546480049E-2</v>
      </c>
      <c r="Q691" s="31">
        <f t="shared" si="73"/>
        <v>0</v>
      </c>
      <c r="R691" s="9">
        <v>1</v>
      </c>
      <c r="S691" s="4">
        <v>0</v>
      </c>
      <c r="V691" s="4" t="str">
        <f t="shared" si="68"/>
        <v/>
      </c>
    </row>
    <row r="692" spans="1:22" x14ac:dyDescent="0.25">
      <c r="A692" s="2">
        <v>44757</v>
      </c>
      <c r="B692" s="3" t="s">
        <v>14</v>
      </c>
      <c r="C692" s="3" t="s">
        <v>191</v>
      </c>
      <c r="D692" s="4">
        <v>3.82</v>
      </c>
      <c r="E692" s="5">
        <v>1</v>
      </c>
      <c r="F692" s="6">
        <v>3.5</v>
      </c>
      <c r="G692" s="3">
        <v>-120</v>
      </c>
      <c r="H692" s="3">
        <f t="shared" si="65"/>
        <v>-0.83333333333333337</v>
      </c>
      <c r="I692" s="3">
        <v>-120</v>
      </c>
      <c r="J692" s="3">
        <f t="shared" si="66"/>
        <v>-0.83333333333333337</v>
      </c>
      <c r="K692" s="7">
        <f t="shared" si="62"/>
        <v>0.54545454545454541</v>
      </c>
      <c r="L692" s="7">
        <f t="shared" si="61"/>
        <v>0.54545454545454541</v>
      </c>
      <c r="M692" s="7">
        <f t="shared" si="71"/>
        <v>0.53059826154508138</v>
      </c>
      <c r="N692" s="7">
        <f t="shared" si="72"/>
        <v>0.46940173845491862</v>
      </c>
      <c r="O692" s="10">
        <f t="shared" si="70"/>
        <v>-1.485628390946403E-2</v>
      </c>
      <c r="P692" s="10">
        <f t="shared" si="69"/>
        <v>-7.6052806999626799E-2</v>
      </c>
      <c r="Q692" s="31">
        <f t="shared" si="73"/>
        <v>0</v>
      </c>
      <c r="R692" s="9">
        <v>1</v>
      </c>
      <c r="S692" s="4">
        <v>0</v>
      </c>
      <c r="V692" s="4" t="str">
        <f t="shared" si="68"/>
        <v/>
      </c>
    </row>
    <row r="693" spans="1:22" x14ac:dyDescent="0.25">
      <c r="A693" s="2">
        <v>44757</v>
      </c>
      <c r="B693" s="3" t="s">
        <v>53</v>
      </c>
      <c r="C693" s="3" t="s">
        <v>172</v>
      </c>
      <c r="D693" s="4">
        <v>5.48</v>
      </c>
      <c r="E693" s="5">
        <v>1</v>
      </c>
      <c r="F693" s="6">
        <v>4.5</v>
      </c>
      <c r="G693" s="3">
        <v>-122</v>
      </c>
      <c r="H693" s="3">
        <f t="shared" si="65"/>
        <v>-0.81967213114754101</v>
      </c>
      <c r="I693" s="3">
        <v>-104</v>
      </c>
      <c r="J693" s="3">
        <f t="shared" si="66"/>
        <v>-0.96153846153846145</v>
      </c>
      <c r="K693" s="7">
        <f t="shared" si="62"/>
        <v>0.5495495495495496</v>
      </c>
      <c r="L693" s="7">
        <f t="shared" si="61"/>
        <v>0.50980392156862742</v>
      </c>
      <c r="M693" s="7">
        <f t="shared" si="71"/>
        <v>0.63935713445076614</v>
      </c>
      <c r="N693" s="7">
        <f t="shared" si="72"/>
        <v>0.36064286554923386</v>
      </c>
      <c r="O693" s="10">
        <f t="shared" si="70"/>
        <v>8.9807584901216542E-2</v>
      </c>
      <c r="P693" s="10">
        <f t="shared" si="69"/>
        <v>-0.14916105601939356</v>
      </c>
      <c r="Q693" s="31">
        <f t="shared" si="73"/>
        <v>2</v>
      </c>
      <c r="R693" s="9">
        <v>2</v>
      </c>
      <c r="S693" s="4">
        <f>15*1.22</f>
        <v>18.3</v>
      </c>
      <c r="T693" s="3" t="s">
        <v>73</v>
      </c>
      <c r="U693" s="4">
        <v>-18.3</v>
      </c>
      <c r="V693" s="4">
        <f t="shared" si="68"/>
        <v>-18.3</v>
      </c>
    </row>
    <row r="694" spans="1:22" x14ac:dyDescent="0.25">
      <c r="A694" s="2">
        <v>44757</v>
      </c>
      <c r="B694" s="3" t="s">
        <v>45</v>
      </c>
      <c r="C694" s="3" t="s">
        <v>147</v>
      </c>
      <c r="D694" s="4">
        <v>6.23</v>
      </c>
      <c r="E694" s="5">
        <v>1</v>
      </c>
      <c r="F694" s="6">
        <v>6.5</v>
      </c>
      <c r="G694" s="3">
        <v>-150</v>
      </c>
      <c r="H694" s="3">
        <f t="shared" si="65"/>
        <v>-0.66666666666666663</v>
      </c>
      <c r="I694" s="3">
        <v>118</v>
      </c>
      <c r="J694" s="3">
        <f t="shared" si="66"/>
        <v>1.18</v>
      </c>
      <c r="K694" s="7">
        <f t="shared" si="62"/>
        <v>0.6</v>
      </c>
      <c r="L694" s="7">
        <f t="shared" si="61"/>
        <v>0.45871559633027525</v>
      </c>
      <c r="M694" s="7">
        <f t="shared" si="71"/>
        <v>0.43058733978776509</v>
      </c>
      <c r="N694" s="7">
        <f t="shared" si="72"/>
        <v>0.56941266021223491</v>
      </c>
      <c r="O694" s="10">
        <f t="shared" si="70"/>
        <v>-0.16941266021223489</v>
      </c>
      <c r="P694" s="10">
        <f t="shared" si="69"/>
        <v>0.11069706388195966</v>
      </c>
      <c r="Q694" s="31">
        <f t="shared" si="73"/>
        <v>1</v>
      </c>
      <c r="R694" s="9">
        <v>2</v>
      </c>
      <c r="S694" s="4">
        <v>15</v>
      </c>
      <c r="T694" s="3" t="s">
        <v>74</v>
      </c>
      <c r="U694" s="4">
        <v>17.7</v>
      </c>
      <c r="V694" s="4">
        <f t="shared" si="68"/>
        <v>17.7</v>
      </c>
    </row>
    <row r="695" spans="1:22" x14ac:dyDescent="0.25">
      <c r="A695" s="2">
        <v>44757</v>
      </c>
      <c r="B695" s="3" t="s">
        <v>71</v>
      </c>
      <c r="C695" s="3" t="s">
        <v>175</v>
      </c>
      <c r="D695" s="4">
        <v>5.09</v>
      </c>
      <c r="E695" s="5">
        <v>1</v>
      </c>
      <c r="F695" s="6">
        <v>5.5</v>
      </c>
      <c r="G695" s="3">
        <v>-102</v>
      </c>
      <c r="H695" s="3">
        <f t="shared" si="65"/>
        <v>-0.98039215686274506</v>
      </c>
      <c r="I695" s="3">
        <v>-126</v>
      </c>
      <c r="J695" s="3">
        <f t="shared" si="66"/>
        <v>-0.79365079365079361</v>
      </c>
      <c r="K695" s="7">
        <f t="shared" si="62"/>
        <v>0.50495049504950495</v>
      </c>
      <c r="L695" s="7">
        <f t="shared" si="61"/>
        <v>0.55752212389380529</v>
      </c>
      <c r="M695" s="7">
        <f t="shared" si="71"/>
        <v>0.39982718356967739</v>
      </c>
      <c r="N695" s="7">
        <f t="shared" si="72"/>
        <v>0.60017281643032261</v>
      </c>
      <c r="O695" s="10">
        <f t="shared" si="70"/>
        <v>-0.10512331147982756</v>
      </c>
      <c r="P695" s="10">
        <f t="shared" si="69"/>
        <v>4.2650692536517321E-2</v>
      </c>
      <c r="Q695" s="31">
        <f t="shared" si="73"/>
        <v>0</v>
      </c>
      <c r="R695" s="9">
        <v>2</v>
      </c>
      <c r="S695" s="4">
        <v>0</v>
      </c>
      <c r="V695" s="4" t="str">
        <f t="shared" si="68"/>
        <v/>
      </c>
    </row>
    <row r="696" spans="1:22" x14ac:dyDescent="0.25">
      <c r="A696" s="2">
        <v>44757</v>
      </c>
      <c r="B696" s="3" t="s">
        <v>59</v>
      </c>
      <c r="C696" s="3" t="s">
        <v>145</v>
      </c>
      <c r="D696" s="4">
        <v>4.45</v>
      </c>
      <c r="E696" s="5">
        <v>1</v>
      </c>
      <c r="F696" s="6">
        <v>4.5</v>
      </c>
      <c r="G696" s="3">
        <v>120</v>
      </c>
      <c r="H696" s="3">
        <f t="shared" si="65"/>
        <v>1.2</v>
      </c>
      <c r="I696" s="3">
        <v>-160</v>
      </c>
      <c r="J696" s="3">
        <f t="shared" si="66"/>
        <v>-0.625</v>
      </c>
      <c r="K696" s="7">
        <f t="shared" si="62"/>
        <v>0.45454545454545453</v>
      </c>
      <c r="L696" s="7">
        <f t="shared" si="61"/>
        <v>0.61538461538461542</v>
      </c>
      <c r="M696" s="7">
        <f t="shared" si="71"/>
        <v>0.45838042023441272</v>
      </c>
      <c r="N696" s="7">
        <f t="shared" si="72"/>
        <v>0.54161957976558728</v>
      </c>
      <c r="O696" s="10">
        <f t="shared" si="70"/>
        <v>3.8349656889581918E-3</v>
      </c>
      <c r="P696" s="10">
        <f t="shared" si="69"/>
        <v>-7.3765035619028141E-2</v>
      </c>
      <c r="Q696" s="31">
        <f t="shared" si="73"/>
        <v>0</v>
      </c>
      <c r="R696" s="9">
        <v>1</v>
      </c>
      <c r="S696" s="4">
        <v>0</v>
      </c>
      <c r="V696" s="4" t="str">
        <f t="shared" si="68"/>
        <v/>
      </c>
    </row>
    <row r="697" spans="1:22" x14ac:dyDescent="0.25">
      <c r="A697" s="2">
        <v>44757</v>
      </c>
      <c r="B697" s="3" t="s">
        <v>36</v>
      </c>
      <c r="C697" s="3" t="s">
        <v>185</v>
      </c>
      <c r="D697" s="4">
        <v>7.03</v>
      </c>
      <c r="E697" s="5">
        <v>1</v>
      </c>
      <c r="F697" s="6">
        <v>6.5</v>
      </c>
      <c r="G697" s="3">
        <v>120</v>
      </c>
      <c r="H697" s="3">
        <f t="shared" si="65"/>
        <v>1.2</v>
      </c>
      <c r="I697" s="3">
        <v>-152</v>
      </c>
      <c r="J697" s="3">
        <f t="shared" si="66"/>
        <v>-0.65789473684210531</v>
      </c>
      <c r="K697" s="7">
        <f t="shared" si="62"/>
        <v>0.45454545454545453</v>
      </c>
      <c r="L697" s="7">
        <f t="shared" si="61"/>
        <v>0.60317460317460314</v>
      </c>
      <c r="M697" s="7">
        <f t="shared" si="71"/>
        <v>0.55474938079679981</v>
      </c>
      <c r="N697" s="7">
        <f t="shared" si="72"/>
        <v>0.44525061920320014</v>
      </c>
      <c r="O697" s="10">
        <f t="shared" si="70"/>
        <v>0.10020392625134528</v>
      </c>
      <c r="P697" s="10">
        <f t="shared" si="69"/>
        <v>-0.157923983971403</v>
      </c>
      <c r="Q697" s="31">
        <f t="shared" si="73"/>
        <v>2</v>
      </c>
      <c r="R697" s="9">
        <v>2</v>
      </c>
      <c r="S697" s="4">
        <v>15</v>
      </c>
      <c r="T697" s="3" t="s">
        <v>74</v>
      </c>
      <c r="U697" s="4">
        <v>18</v>
      </c>
      <c r="V697" s="4">
        <f t="shared" si="68"/>
        <v>18</v>
      </c>
    </row>
    <row r="698" spans="1:22" x14ac:dyDescent="0.25">
      <c r="A698" s="2">
        <v>44757</v>
      </c>
      <c r="B698" s="3" t="s">
        <v>34</v>
      </c>
      <c r="C698" s="3" t="s">
        <v>156</v>
      </c>
      <c r="D698" s="4">
        <v>5.37</v>
      </c>
      <c r="E698" s="5">
        <v>1</v>
      </c>
      <c r="F698" s="6">
        <v>5.5</v>
      </c>
      <c r="G698" s="3">
        <v>-108</v>
      </c>
      <c r="H698" s="3">
        <f t="shared" si="65"/>
        <v>-0.92592592592592582</v>
      </c>
      <c r="I698" s="3">
        <v>-118</v>
      </c>
      <c r="J698" s="3">
        <f t="shared" si="66"/>
        <v>-0.84745762711864414</v>
      </c>
      <c r="K698" s="7">
        <f t="shared" si="62"/>
        <v>0.51923076923076927</v>
      </c>
      <c r="L698" s="7">
        <f t="shared" si="61"/>
        <v>0.54128440366972475</v>
      </c>
      <c r="M698" s="7">
        <f t="shared" si="71"/>
        <v>0.44867762461029814</v>
      </c>
      <c r="N698" s="7">
        <f t="shared" si="72"/>
        <v>0.55132237538970186</v>
      </c>
      <c r="O698" s="10">
        <f t="shared" si="70"/>
        <v>-7.0553144620471131E-2</v>
      </c>
      <c r="P698" s="10">
        <f t="shared" si="69"/>
        <v>1.0037971719977112E-2</v>
      </c>
      <c r="Q698" s="31">
        <f t="shared" si="73"/>
        <v>0</v>
      </c>
      <c r="R698" s="9">
        <v>2</v>
      </c>
      <c r="S698" s="4">
        <v>0</v>
      </c>
      <c r="V698" s="4" t="str">
        <f t="shared" si="68"/>
        <v/>
      </c>
    </row>
    <row r="699" spans="1:22" x14ac:dyDescent="0.25">
      <c r="A699" s="2">
        <v>44757</v>
      </c>
      <c r="B699" s="3" t="s">
        <v>43</v>
      </c>
      <c r="C699" s="3" t="s">
        <v>199</v>
      </c>
      <c r="D699" s="4">
        <v>6.85</v>
      </c>
      <c r="E699" s="5">
        <v>1</v>
      </c>
      <c r="F699" s="6">
        <v>6.5</v>
      </c>
      <c r="G699" s="3">
        <v>-185</v>
      </c>
      <c r="H699" s="3">
        <f t="shared" si="65"/>
        <v>-0.54054054054054046</v>
      </c>
      <c r="I699" s="3">
        <v>135</v>
      </c>
      <c r="J699" s="3">
        <f t="shared" si="66"/>
        <v>1.35</v>
      </c>
      <c r="K699" s="7">
        <f t="shared" si="62"/>
        <v>0.64912280701754388</v>
      </c>
      <c r="L699" s="7">
        <f t="shared" si="61"/>
        <v>0.42553191489361702</v>
      </c>
      <c r="M699" s="7">
        <f t="shared" si="71"/>
        <v>0.52770787696327259</v>
      </c>
      <c r="N699" s="7">
        <f t="shared" si="72"/>
        <v>0.47229212303672741</v>
      </c>
      <c r="O699" s="10">
        <f t="shared" si="70"/>
        <v>-0.12141493005427129</v>
      </c>
      <c r="P699" s="10">
        <f t="shared" si="69"/>
        <v>4.6760208143110382E-2</v>
      </c>
      <c r="Q699" s="31">
        <f t="shared" si="73"/>
        <v>0</v>
      </c>
      <c r="R699" s="9">
        <v>1</v>
      </c>
      <c r="S699" s="4">
        <v>0</v>
      </c>
      <c r="V699" s="4" t="str">
        <f t="shared" si="68"/>
        <v/>
      </c>
    </row>
    <row r="700" spans="1:22" x14ac:dyDescent="0.25">
      <c r="A700" s="2">
        <v>44765</v>
      </c>
      <c r="B700" s="3" t="s">
        <v>61</v>
      </c>
      <c r="C700" s="3" t="s">
        <v>153</v>
      </c>
      <c r="D700" s="4">
        <v>5.41</v>
      </c>
      <c r="E700" s="5">
        <v>1</v>
      </c>
      <c r="F700" s="6">
        <v>6.5</v>
      </c>
      <c r="G700" s="3">
        <v>108</v>
      </c>
      <c r="H700" s="3">
        <f t="shared" si="65"/>
        <v>1.08</v>
      </c>
      <c r="I700" s="3">
        <v>-138</v>
      </c>
      <c r="J700" s="3">
        <f t="shared" si="66"/>
        <v>-0.7246376811594204</v>
      </c>
      <c r="K700" s="7">
        <f t="shared" si="62"/>
        <v>0.48076923076923078</v>
      </c>
      <c r="L700" s="7">
        <f t="shared" si="61"/>
        <v>0.57983193277310929</v>
      </c>
      <c r="M700" s="7">
        <f t="shared" si="71"/>
        <v>0.29988494696434298</v>
      </c>
      <c r="N700" s="7">
        <f t="shared" si="72"/>
        <v>0.70011505303565702</v>
      </c>
      <c r="O700" s="10">
        <f t="shared" si="70"/>
        <v>-0.1808842838048878</v>
      </c>
      <c r="P700" s="10">
        <f t="shared" si="69"/>
        <v>0.12028312026254773</v>
      </c>
      <c r="Q700" s="31">
        <f t="shared" si="73"/>
        <v>1</v>
      </c>
      <c r="R700" s="9">
        <v>2</v>
      </c>
      <c r="S700" s="4">
        <f>15*1.38</f>
        <v>20.7</v>
      </c>
      <c r="T700" s="3" t="s">
        <v>73</v>
      </c>
      <c r="U700" s="4">
        <v>-20.7</v>
      </c>
      <c r="V700" s="4">
        <f t="shared" si="68"/>
        <v>-20.7</v>
      </c>
    </row>
    <row r="701" spans="1:22" x14ac:dyDescent="0.25">
      <c r="A701" s="2">
        <v>44765</v>
      </c>
      <c r="B701" s="3" t="s">
        <v>19</v>
      </c>
      <c r="C701" s="3" t="s">
        <v>171</v>
      </c>
      <c r="D701" s="4">
        <v>4.7699999999999996</v>
      </c>
      <c r="E701" s="5">
        <v>2</v>
      </c>
      <c r="F701" s="6">
        <v>4.5</v>
      </c>
      <c r="G701" s="3">
        <v>100</v>
      </c>
      <c r="H701" s="3">
        <f t="shared" si="65"/>
        <v>1</v>
      </c>
      <c r="I701" s="3">
        <v>-135</v>
      </c>
      <c r="J701" s="3">
        <f t="shared" si="66"/>
        <v>-0.7407407407407407</v>
      </c>
      <c r="K701" s="7">
        <f t="shared" si="62"/>
        <v>0.5</v>
      </c>
      <c r="L701" s="7">
        <f t="shared" si="61"/>
        <v>0.57446808510638303</v>
      </c>
      <c r="M701" s="7">
        <f t="shared" si="71"/>
        <v>0.51826684950454271</v>
      </c>
      <c r="N701" s="7">
        <f t="shared" si="72"/>
        <v>0.48173315049545729</v>
      </c>
      <c r="O701" s="10">
        <f t="shared" si="70"/>
        <v>1.8266849504542715E-2</v>
      </c>
      <c r="P701" s="10">
        <f t="shared" si="69"/>
        <v>-9.2734934610925746E-2</v>
      </c>
      <c r="Q701" s="31">
        <f t="shared" si="73"/>
        <v>0</v>
      </c>
      <c r="R701" s="9">
        <v>1</v>
      </c>
      <c r="S701" s="4">
        <v>0</v>
      </c>
      <c r="V701" s="4" t="str">
        <f t="shared" ref="V701:V764" si="74">IF(IF(T701="L",-S701,IF(T701="W",S701*IF(Q701=1,ABS(J701),ABS(H701)))),IF(T701="L",-S701,IF(T701="W",S701*IF(Q701=1,ABS(J701),ABS(H701)))),"")</f>
        <v/>
      </c>
    </row>
    <row r="702" spans="1:22" x14ac:dyDescent="0.25">
      <c r="A702" s="2">
        <v>44765</v>
      </c>
      <c r="B702" s="3" t="s">
        <v>47</v>
      </c>
      <c r="C702" s="3" t="s">
        <v>162</v>
      </c>
      <c r="D702" s="4">
        <v>7.06</v>
      </c>
      <c r="E702" s="5">
        <v>2</v>
      </c>
      <c r="F702" s="6">
        <v>7.5</v>
      </c>
      <c r="G702" s="3">
        <v>122</v>
      </c>
      <c r="H702" s="3">
        <f t="shared" si="65"/>
        <v>1.22</v>
      </c>
      <c r="I702" s="3">
        <v>-156</v>
      </c>
      <c r="J702" s="3">
        <f t="shared" si="66"/>
        <v>-0.64102564102564097</v>
      </c>
      <c r="K702" s="7">
        <f t="shared" si="62"/>
        <v>0.45045045045045046</v>
      </c>
      <c r="L702" s="7">
        <f t="shared" si="61"/>
        <v>0.609375</v>
      </c>
      <c r="M702" s="7">
        <f t="shared" si="71"/>
        <v>0.41022556828331513</v>
      </c>
      <c r="N702" s="7">
        <f t="shared" si="72"/>
        <v>0.58977443171668487</v>
      </c>
      <c r="O702" s="10">
        <f t="shared" si="70"/>
        <v>-4.0224882167135323E-2</v>
      </c>
      <c r="P702" s="10">
        <f t="shared" si="69"/>
        <v>-1.9600568283315134E-2</v>
      </c>
      <c r="Q702" s="31">
        <f t="shared" si="73"/>
        <v>0</v>
      </c>
      <c r="R702" s="9">
        <v>2</v>
      </c>
      <c r="S702" s="4">
        <v>0</v>
      </c>
      <c r="V702" s="4" t="str">
        <f t="shared" si="74"/>
        <v/>
      </c>
    </row>
    <row r="703" spans="1:22" x14ac:dyDescent="0.25">
      <c r="A703" s="2">
        <v>44765</v>
      </c>
      <c r="B703" s="3" t="s">
        <v>67</v>
      </c>
      <c r="C703" s="3" t="s">
        <v>68</v>
      </c>
      <c r="D703" s="4">
        <v>6.2</v>
      </c>
      <c r="E703" s="5">
        <v>2</v>
      </c>
      <c r="F703" s="6">
        <v>5.5</v>
      </c>
      <c r="G703" s="3">
        <v>110</v>
      </c>
      <c r="H703" s="3">
        <f t="shared" si="65"/>
        <v>1.1000000000000001</v>
      </c>
      <c r="I703" s="3">
        <v>-140</v>
      </c>
      <c r="J703" s="3">
        <f t="shared" si="66"/>
        <v>-0.7142857142857143</v>
      </c>
      <c r="K703" s="7">
        <f t="shared" si="62"/>
        <v>0.47619047619047616</v>
      </c>
      <c r="L703" s="7">
        <f t="shared" si="61"/>
        <v>0.58333333333333337</v>
      </c>
      <c r="M703" s="7">
        <f t="shared" si="71"/>
        <v>0.58588696141562246</v>
      </c>
      <c r="N703" s="7">
        <f t="shared" si="72"/>
        <v>0.41411303858437754</v>
      </c>
      <c r="O703" s="10">
        <f t="shared" si="70"/>
        <v>0.1096964852251463</v>
      </c>
      <c r="P703" s="10">
        <f t="shared" si="69"/>
        <v>-0.16922029474895584</v>
      </c>
      <c r="Q703" s="31">
        <f t="shared" si="73"/>
        <v>2</v>
      </c>
      <c r="R703" s="9">
        <v>1</v>
      </c>
      <c r="S703" s="4">
        <v>5</v>
      </c>
      <c r="T703" s="3" t="s">
        <v>74</v>
      </c>
      <c r="U703" s="4">
        <v>5.5</v>
      </c>
      <c r="V703" s="4">
        <f t="shared" si="74"/>
        <v>5.5</v>
      </c>
    </row>
    <row r="704" spans="1:22" x14ac:dyDescent="0.25">
      <c r="A704" s="2">
        <v>44765</v>
      </c>
      <c r="B704" s="3" t="s">
        <v>57</v>
      </c>
      <c r="C704" s="3" t="s">
        <v>233</v>
      </c>
      <c r="D704" s="4">
        <v>4.55</v>
      </c>
      <c r="E704" s="5">
        <v>2</v>
      </c>
      <c r="F704" s="6">
        <v>4.5</v>
      </c>
      <c r="G704" s="3">
        <v>-148</v>
      </c>
      <c r="H704" s="3">
        <f t="shared" si="65"/>
        <v>-0.67567567567567566</v>
      </c>
      <c r="I704" s="3">
        <v>116</v>
      </c>
      <c r="J704" s="3">
        <f t="shared" si="66"/>
        <v>1.1599999999999999</v>
      </c>
      <c r="K704" s="7">
        <f t="shared" si="62"/>
        <v>0.59677419354838712</v>
      </c>
      <c r="L704" s="7">
        <f t="shared" si="61"/>
        <v>0.46296296296296297</v>
      </c>
      <c r="M704" s="7">
        <f t="shared" si="71"/>
        <v>0.47735971772843389</v>
      </c>
      <c r="N704" s="7">
        <f t="shared" si="72"/>
        <v>0.52264028227156611</v>
      </c>
      <c r="O704" s="10">
        <f t="shared" si="70"/>
        <v>-0.11941447581995324</v>
      </c>
      <c r="P704" s="10">
        <f t="shared" si="69"/>
        <v>5.9677319308603149E-2</v>
      </c>
      <c r="Q704" s="31">
        <f t="shared" si="73"/>
        <v>1</v>
      </c>
      <c r="R704" s="9">
        <v>2</v>
      </c>
      <c r="S704" s="4">
        <v>5</v>
      </c>
      <c r="T704" s="3" t="s">
        <v>73</v>
      </c>
      <c r="U704" s="4">
        <v>-5</v>
      </c>
      <c r="V704" s="4">
        <f t="shared" si="74"/>
        <v>-5</v>
      </c>
    </row>
    <row r="705" spans="1:22" x14ac:dyDescent="0.25">
      <c r="A705" s="2">
        <v>44765</v>
      </c>
      <c r="B705" s="3" t="s">
        <v>39</v>
      </c>
      <c r="C705" s="3" t="s">
        <v>118</v>
      </c>
      <c r="D705" s="4">
        <v>6.28</v>
      </c>
      <c r="E705" s="5">
        <v>2</v>
      </c>
      <c r="F705" s="6">
        <v>7.5</v>
      </c>
      <c r="G705" s="3">
        <v>126</v>
      </c>
      <c r="H705" s="3">
        <f t="shared" si="65"/>
        <v>1.26</v>
      </c>
      <c r="I705" s="3">
        <v>-160</v>
      </c>
      <c r="J705" s="3">
        <f t="shared" si="66"/>
        <v>-0.625</v>
      </c>
      <c r="K705" s="7">
        <f t="shared" si="62"/>
        <v>0.44247787610619471</v>
      </c>
      <c r="L705" s="7">
        <f t="shared" si="61"/>
        <v>0.61538461538461542</v>
      </c>
      <c r="M705" s="7">
        <f t="shared" si="71"/>
        <v>0.29538453124539887</v>
      </c>
      <c r="N705" s="7">
        <f t="shared" si="72"/>
        <v>0.70461546875460113</v>
      </c>
      <c r="O705" s="10">
        <f t="shared" si="70"/>
        <v>-0.14709334486079584</v>
      </c>
      <c r="P705" s="10">
        <f t="shared" si="69"/>
        <v>8.9230853369985708E-2</v>
      </c>
      <c r="Q705" s="31">
        <f t="shared" si="73"/>
        <v>1</v>
      </c>
      <c r="R705" s="9">
        <v>2</v>
      </c>
      <c r="S705" s="4">
        <f>5*1.6</f>
        <v>8</v>
      </c>
      <c r="T705" s="3" t="s">
        <v>74</v>
      </c>
      <c r="U705" s="4">
        <v>5</v>
      </c>
      <c r="V705" s="4">
        <f t="shared" si="74"/>
        <v>5</v>
      </c>
    </row>
    <row r="706" spans="1:22" x14ac:dyDescent="0.25">
      <c r="A706" s="2">
        <v>44765</v>
      </c>
      <c r="B706" s="3" t="s">
        <v>55</v>
      </c>
      <c r="C706" s="3" t="s">
        <v>198</v>
      </c>
      <c r="D706" s="4">
        <v>5.0999999999999996</v>
      </c>
      <c r="E706" s="5">
        <v>2</v>
      </c>
      <c r="F706" s="6">
        <v>4.5</v>
      </c>
      <c r="G706" s="3">
        <v>-104</v>
      </c>
      <c r="H706" s="3">
        <f t="shared" si="65"/>
        <v>-0.96153846153846145</v>
      </c>
      <c r="I706" s="3">
        <v>-122</v>
      </c>
      <c r="J706" s="3">
        <f t="shared" si="66"/>
        <v>-0.81967213114754101</v>
      </c>
      <c r="K706" s="7">
        <f t="shared" si="62"/>
        <v>0.50980392156862742</v>
      </c>
      <c r="L706" s="7">
        <f t="shared" si="61"/>
        <v>0.5495495495495496</v>
      </c>
      <c r="M706" s="7">
        <f t="shared" si="71"/>
        <v>0.5768745855814007</v>
      </c>
      <c r="N706" s="7">
        <f t="shared" si="72"/>
        <v>0.4231254144185993</v>
      </c>
      <c r="O706" s="10">
        <f t="shared" si="70"/>
        <v>6.7070664012773284E-2</v>
      </c>
      <c r="P706" s="10">
        <f t="shared" si="69"/>
        <v>-0.1264241351309503</v>
      </c>
      <c r="Q706" s="31">
        <f t="shared" si="73"/>
        <v>2</v>
      </c>
      <c r="R706" s="9">
        <v>2</v>
      </c>
      <c r="S706" s="4">
        <f>5*1.04</f>
        <v>5.2</v>
      </c>
      <c r="T706" s="3" t="s">
        <v>73</v>
      </c>
      <c r="U706" s="4">
        <v>-5.2</v>
      </c>
      <c r="V706" s="4">
        <f t="shared" si="74"/>
        <v>-5.2</v>
      </c>
    </row>
    <row r="707" spans="1:22" x14ac:dyDescent="0.25">
      <c r="A707" s="2">
        <v>44765</v>
      </c>
      <c r="B707" s="3" t="s">
        <v>28</v>
      </c>
      <c r="C707" s="3" t="s">
        <v>29</v>
      </c>
      <c r="D707" s="4">
        <v>5.62</v>
      </c>
      <c r="E707" s="5">
        <v>2</v>
      </c>
      <c r="F707" s="6">
        <v>4.5</v>
      </c>
      <c r="G707" s="3">
        <v>-110</v>
      </c>
      <c r="H707" s="3">
        <f t="shared" si="65"/>
        <v>-0.90909090909090906</v>
      </c>
      <c r="I707" s="3">
        <v>-130</v>
      </c>
      <c r="J707" s="3">
        <f t="shared" si="66"/>
        <v>-0.76923076923076916</v>
      </c>
      <c r="K707" s="7">
        <f t="shared" si="62"/>
        <v>0.52380952380952384</v>
      </c>
      <c r="L707" s="7">
        <f t="shared" si="61"/>
        <v>0.56521739130434778</v>
      </c>
      <c r="M707" s="7">
        <f t="shared" si="71"/>
        <v>0.66087186691880784</v>
      </c>
      <c r="N707" s="7">
        <f t="shared" si="72"/>
        <v>0.33912813308119222</v>
      </c>
      <c r="O707" s="10">
        <f t="shared" si="70"/>
        <v>0.137062343109284</v>
      </c>
      <c r="P707" s="10">
        <f t="shared" si="69"/>
        <v>-0.22608925822315556</v>
      </c>
      <c r="Q707" s="31">
        <f t="shared" si="73"/>
        <v>2</v>
      </c>
      <c r="R707" s="9">
        <v>1</v>
      </c>
      <c r="S707" s="4">
        <f>5*1.1</f>
        <v>5.5</v>
      </c>
      <c r="T707" s="3" t="s">
        <v>74</v>
      </c>
      <c r="U707" s="4">
        <v>5</v>
      </c>
      <c r="V707" s="4">
        <f t="shared" si="74"/>
        <v>5</v>
      </c>
    </row>
    <row r="708" spans="1:22" x14ac:dyDescent="0.25">
      <c r="A708" s="2">
        <v>44765</v>
      </c>
      <c r="B708" s="3" t="s">
        <v>78</v>
      </c>
      <c r="C708" s="3" t="s">
        <v>212</v>
      </c>
      <c r="D708" s="4">
        <v>3.66</v>
      </c>
      <c r="E708" s="5">
        <v>2</v>
      </c>
      <c r="F708" s="6">
        <v>2.5</v>
      </c>
      <c r="G708" s="3">
        <v>-115</v>
      </c>
      <c r="H708" s="3">
        <f t="shared" si="65"/>
        <v>-0.86956521739130443</v>
      </c>
      <c r="I708" s="3">
        <v>-120</v>
      </c>
      <c r="J708" s="3">
        <f t="shared" si="66"/>
        <v>-0.83333333333333337</v>
      </c>
      <c r="K708" s="7">
        <f t="shared" si="62"/>
        <v>0.53488372093023251</v>
      </c>
      <c r="L708" s="7">
        <f t="shared" si="61"/>
        <v>0.54545454545454541</v>
      </c>
      <c r="M708" s="7">
        <f t="shared" si="71"/>
        <v>0.70773526695654909</v>
      </c>
      <c r="N708" s="7">
        <f t="shared" si="72"/>
        <v>0.29226473304345096</v>
      </c>
      <c r="O708" s="10">
        <f t="shared" si="70"/>
        <v>0.17285154602631658</v>
      </c>
      <c r="P708" s="10">
        <f t="shared" si="69"/>
        <v>-0.25318981241109445</v>
      </c>
      <c r="Q708" s="31">
        <f t="shared" si="73"/>
        <v>2</v>
      </c>
      <c r="R708" s="9">
        <v>1</v>
      </c>
      <c r="S708" s="4">
        <f>5*1.15</f>
        <v>5.75</v>
      </c>
      <c r="T708" s="3" t="s">
        <v>74</v>
      </c>
      <c r="U708" s="4">
        <v>5</v>
      </c>
      <c r="V708" s="4">
        <f t="shared" si="74"/>
        <v>5.0000000000000009</v>
      </c>
    </row>
    <row r="709" spans="1:22" x14ac:dyDescent="0.25">
      <c r="A709" s="2">
        <v>44765</v>
      </c>
      <c r="B709" s="3" t="s">
        <v>23</v>
      </c>
      <c r="C709" s="3" t="s">
        <v>24</v>
      </c>
      <c r="D709" s="4">
        <v>8.6999999999999993</v>
      </c>
      <c r="E709" s="5">
        <v>2</v>
      </c>
      <c r="F709" s="6">
        <v>7.5</v>
      </c>
      <c r="G709" s="3">
        <v>-122</v>
      </c>
      <c r="H709" s="3">
        <f t="shared" si="65"/>
        <v>-0.81967213114754101</v>
      </c>
      <c r="I709" s="3">
        <v>-104</v>
      </c>
      <c r="J709" s="3">
        <f t="shared" si="66"/>
        <v>-0.96153846153846145</v>
      </c>
      <c r="K709" s="7">
        <f t="shared" si="62"/>
        <v>0.5495495495495496</v>
      </c>
      <c r="L709" s="7">
        <f t="shared" si="61"/>
        <v>0.50980392156862742</v>
      </c>
      <c r="M709" s="7">
        <f t="shared" si="71"/>
        <v>0.63981921483812387</v>
      </c>
      <c r="N709" s="7">
        <f t="shared" si="72"/>
        <v>0.36018078516187607</v>
      </c>
      <c r="O709" s="10">
        <f t="shared" si="70"/>
        <v>9.0269665288574275E-2</v>
      </c>
      <c r="P709" s="10">
        <f t="shared" si="69"/>
        <v>-0.14962313640675134</v>
      </c>
      <c r="Q709" s="31">
        <f t="shared" si="73"/>
        <v>2</v>
      </c>
      <c r="R709" s="9">
        <v>2</v>
      </c>
      <c r="S709" s="4">
        <f>5*1.22</f>
        <v>6.1</v>
      </c>
      <c r="T709" s="3" t="s">
        <v>73</v>
      </c>
      <c r="U709" s="4">
        <v>-6.1</v>
      </c>
      <c r="V709" s="4">
        <f t="shared" si="74"/>
        <v>-6.1</v>
      </c>
    </row>
    <row r="710" spans="1:22" x14ac:dyDescent="0.25">
      <c r="A710" s="2">
        <v>44765</v>
      </c>
      <c r="B710" s="3" t="s">
        <v>51</v>
      </c>
      <c r="C710" s="3" t="s">
        <v>52</v>
      </c>
      <c r="D710" s="4">
        <v>4.59</v>
      </c>
      <c r="E710" s="5">
        <v>2</v>
      </c>
      <c r="F710" s="6">
        <v>4.5</v>
      </c>
      <c r="G710" s="3">
        <v>104</v>
      </c>
      <c r="H710" s="3">
        <f t="shared" si="65"/>
        <v>1.04</v>
      </c>
      <c r="I710" s="3">
        <v>-132</v>
      </c>
      <c r="J710" s="3">
        <f t="shared" si="66"/>
        <v>-0.75757575757575757</v>
      </c>
      <c r="K710" s="7">
        <f t="shared" si="62"/>
        <v>0.49019607843137253</v>
      </c>
      <c r="L710" s="7">
        <f t="shared" si="61"/>
        <v>0.56896551724137934</v>
      </c>
      <c r="M710" s="7">
        <f t="shared" si="71"/>
        <v>0.48488950440822165</v>
      </c>
      <c r="N710" s="7">
        <f t="shared" si="72"/>
        <v>0.51511049559177835</v>
      </c>
      <c r="O710" s="10">
        <f t="shared" si="70"/>
        <v>-5.3065740231508784E-3</v>
      </c>
      <c r="P710" s="10">
        <f t="shared" si="69"/>
        <v>-5.3855021649600987E-2</v>
      </c>
      <c r="Q710" s="31">
        <f t="shared" si="73"/>
        <v>0</v>
      </c>
      <c r="R710" s="9">
        <v>2</v>
      </c>
      <c r="S710" s="4">
        <v>0</v>
      </c>
      <c r="V710" s="4" t="str">
        <f t="shared" si="74"/>
        <v/>
      </c>
    </row>
    <row r="711" spans="1:22" x14ac:dyDescent="0.25">
      <c r="A711" s="2">
        <v>44765</v>
      </c>
      <c r="B711" s="3" t="s">
        <v>14</v>
      </c>
      <c r="C711" s="3" t="s">
        <v>191</v>
      </c>
      <c r="D711" s="4">
        <v>4.93</v>
      </c>
      <c r="E711" s="5">
        <v>2</v>
      </c>
      <c r="F711" s="6">
        <v>4.5</v>
      </c>
      <c r="G711" s="3">
        <v>106</v>
      </c>
      <c r="H711" s="3">
        <f t="shared" si="65"/>
        <v>1.06</v>
      </c>
      <c r="I711" s="3">
        <v>-134</v>
      </c>
      <c r="J711" s="3">
        <f t="shared" si="66"/>
        <v>-0.74626865671641784</v>
      </c>
      <c r="K711" s="7">
        <f t="shared" si="62"/>
        <v>0.4854368932038835</v>
      </c>
      <c r="L711" s="7">
        <f t="shared" si="61"/>
        <v>0.57264957264957261</v>
      </c>
      <c r="M711" s="7">
        <f t="shared" si="71"/>
        <v>0.54713925054795332</v>
      </c>
      <c r="N711" s="7">
        <f t="shared" si="72"/>
        <v>0.45286074945204668</v>
      </c>
      <c r="O711" s="10">
        <f t="shared" si="70"/>
        <v>6.1702357344069814E-2</v>
      </c>
      <c r="P711" s="10">
        <f t="shared" si="69"/>
        <v>-0.11978882319752593</v>
      </c>
      <c r="Q711" s="31">
        <f t="shared" si="73"/>
        <v>2</v>
      </c>
      <c r="R711" s="9">
        <v>2</v>
      </c>
      <c r="S711" s="4">
        <v>5</v>
      </c>
      <c r="T711" s="3" t="s">
        <v>73</v>
      </c>
      <c r="U711" s="4">
        <v>-5</v>
      </c>
      <c r="V711" s="4">
        <f t="shared" si="74"/>
        <v>-5</v>
      </c>
    </row>
    <row r="712" spans="1:22" x14ac:dyDescent="0.25">
      <c r="A712" s="2">
        <v>44765</v>
      </c>
      <c r="B712" s="3" t="s">
        <v>36</v>
      </c>
      <c r="C712" s="3" t="s">
        <v>178</v>
      </c>
      <c r="D712" s="4">
        <v>6.41</v>
      </c>
      <c r="E712" s="5">
        <v>2</v>
      </c>
      <c r="F712" s="6">
        <v>6.5</v>
      </c>
      <c r="G712" s="3">
        <v>-120</v>
      </c>
      <c r="H712" s="3">
        <f t="shared" si="65"/>
        <v>-0.83333333333333337</v>
      </c>
      <c r="I712" s="3">
        <v>-110</v>
      </c>
      <c r="J712" s="3">
        <f t="shared" si="66"/>
        <v>-0.90909090909090906</v>
      </c>
      <c r="K712" s="7">
        <f t="shared" si="62"/>
        <v>0.54545454545454541</v>
      </c>
      <c r="L712" s="7">
        <f t="shared" si="61"/>
        <v>0.52380952380952384</v>
      </c>
      <c r="M712" s="7">
        <f t="shared" si="71"/>
        <v>0.45925648759011439</v>
      </c>
      <c r="N712" s="7">
        <f t="shared" si="72"/>
        <v>0.54074351240988561</v>
      </c>
      <c r="O712" s="10">
        <f t="shared" si="70"/>
        <v>-8.6198057864431021E-2</v>
      </c>
      <c r="P712" s="10">
        <f t="shared" si="69"/>
        <v>1.6933988600361771E-2</v>
      </c>
      <c r="Q712" s="31">
        <f t="shared" si="73"/>
        <v>0</v>
      </c>
      <c r="R712" s="9">
        <v>1</v>
      </c>
      <c r="S712" s="4">
        <v>0</v>
      </c>
      <c r="V712" s="4" t="str">
        <f t="shared" si="74"/>
        <v/>
      </c>
    </row>
    <row r="713" spans="1:22" x14ac:dyDescent="0.25">
      <c r="A713" s="2">
        <v>44765</v>
      </c>
      <c r="B713" s="3" t="s">
        <v>41</v>
      </c>
      <c r="C713" s="3" t="s">
        <v>42</v>
      </c>
      <c r="D713" s="4">
        <v>6.2</v>
      </c>
      <c r="E713" s="5">
        <v>2</v>
      </c>
      <c r="F713" s="6">
        <v>5.5</v>
      </c>
      <c r="G713" s="3">
        <v>-106</v>
      </c>
      <c r="H713" s="3">
        <f t="shared" si="65"/>
        <v>-0.94339622641509424</v>
      </c>
      <c r="I713" s="3">
        <v>-122</v>
      </c>
      <c r="J713" s="3">
        <f t="shared" si="66"/>
        <v>-0.81967213114754101</v>
      </c>
      <c r="K713" s="7">
        <f t="shared" si="62"/>
        <v>0.5145631067961165</v>
      </c>
      <c r="L713" s="7">
        <f t="shared" si="61"/>
        <v>0.5495495495495496</v>
      </c>
      <c r="M713" s="7">
        <f t="shared" si="71"/>
        <v>0.58588696141562246</v>
      </c>
      <c r="N713" s="7">
        <f t="shared" si="72"/>
        <v>0.41411303858437754</v>
      </c>
      <c r="O713" s="10">
        <f t="shared" si="70"/>
        <v>7.1323854619505966E-2</v>
      </c>
      <c r="P713" s="10">
        <f t="shared" si="69"/>
        <v>-0.13543651096517206</v>
      </c>
      <c r="Q713" s="31">
        <f t="shared" si="73"/>
        <v>2</v>
      </c>
      <c r="R713" s="9">
        <v>2</v>
      </c>
      <c r="S713" s="4">
        <f>5*1.06</f>
        <v>5.3000000000000007</v>
      </c>
      <c r="T713" s="3" t="s">
        <v>74</v>
      </c>
      <c r="U713" s="4">
        <v>5</v>
      </c>
      <c r="V713" s="4">
        <f t="shared" si="74"/>
        <v>5</v>
      </c>
    </row>
    <row r="714" spans="1:22" x14ac:dyDescent="0.25">
      <c r="A714" s="2">
        <v>44765</v>
      </c>
      <c r="B714" s="3" t="s">
        <v>43</v>
      </c>
      <c r="C714" s="3" t="s">
        <v>199</v>
      </c>
      <c r="D714" s="4">
        <v>6.97</v>
      </c>
      <c r="E714" s="5">
        <v>2</v>
      </c>
      <c r="F714" s="6">
        <v>5.5</v>
      </c>
      <c r="G714" s="3">
        <v>-155</v>
      </c>
      <c r="H714" s="3">
        <f t="shared" si="65"/>
        <v>-0.64516129032258063</v>
      </c>
      <c r="I714" s="3">
        <v>115</v>
      </c>
      <c r="J714" s="3">
        <f t="shared" si="66"/>
        <v>1.1499999999999999</v>
      </c>
      <c r="K714" s="7">
        <f t="shared" si="62"/>
        <v>0.60784313725490191</v>
      </c>
      <c r="L714" s="7">
        <f t="shared" si="61"/>
        <v>0.46511627906976744</v>
      </c>
      <c r="M714" s="7">
        <f t="shared" si="71"/>
        <v>0.69544381519509413</v>
      </c>
      <c r="N714" s="7">
        <f t="shared" si="72"/>
        <v>0.30455618480490582</v>
      </c>
      <c r="O714" s="10">
        <f t="shared" si="70"/>
        <v>8.7600677940192218E-2</v>
      </c>
      <c r="P714" s="10">
        <f t="shared" si="69"/>
        <v>-0.16056009426486162</v>
      </c>
      <c r="Q714" s="31">
        <f t="shared" si="73"/>
        <v>2</v>
      </c>
      <c r="R714" s="9">
        <v>1</v>
      </c>
      <c r="S714" s="4">
        <f>5*1.55</f>
        <v>7.75</v>
      </c>
      <c r="T714" s="3" t="s">
        <v>74</v>
      </c>
      <c r="U714" s="4">
        <v>5</v>
      </c>
      <c r="V714" s="4">
        <f t="shared" si="74"/>
        <v>5</v>
      </c>
    </row>
    <row r="715" spans="1:22" x14ac:dyDescent="0.25">
      <c r="A715" s="2">
        <v>44765</v>
      </c>
      <c r="B715" s="3" t="s">
        <v>53</v>
      </c>
      <c r="C715" s="3" t="s">
        <v>234</v>
      </c>
      <c r="D715" s="4">
        <v>3.55</v>
      </c>
      <c r="E715" s="5">
        <v>2</v>
      </c>
      <c r="F715" s="6">
        <v>3.5</v>
      </c>
      <c r="G715" s="3">
        <v>110</v>
      </c>
      <c r="H715" s="3">
        <f t="shared" si="65"/>
        <v>1.1000000000000001</v>
      </c>
      <c r="I715" s="3">
        <v>-146</v>
      </c>
      <c r="J715" s="3">
        <f t="shared" si="66"/>
        <v>-0.68493150684931503</v>
      </c>
      <c r="K715" s="7">
        <f t="shared" si="62"/>
        <v>0.47619047619047616</v>
      </c>
      <c r="L715" s="7">
        <f t="shared" si="61"/>
        <v>0.5934959349593496</v>
      </c>
      <c r="M715" s="7">
        <f t="shared" si="71"/>
        <v>0.47411707680009108</v>
      </c>
      <c r="N715" s="7">
        <f t="shared" si="72"/>
        <v>0.52588292319990892</v>
      </c>
      <c r="O715" s="10">
        <f t="shared" si="70"/>
        <v>-2.0733993903850889E-3</v>
      </c>
      <c r="P715" s="10">
        <f t="shared" si="69"/>
        <v>-6.7613011759440678E-2</v>
      </c>
      <c r="Q715" s="31">
        <f t="shared" si="73"/>
        <v>0</v>
      </c>
      <c r="R715" s="9">
        <v>1</v>
      </c>
      <c r="S715" s="4">
        <v>0</v>
      </c>
      <c r="V715" s="4" t="str">
        <f t="shared" si="74"/>
        <v/>
      </c>
    </row>
    <row r="716" spans="1:22" x14ac:dyDescent="0.25">
      <c r="A716" s="2">
        <v>44765</v>
      </c>
      <c r="B716" s="3" t="s">
        <v>30</v>
      </c>
      <c r="C716" s="3" t="s">
        <v>181</v>
      </c>
      <c r="D716" s="4">
        <v>5.0199999999999996</v>
      </c>
      <c r="E716" s="5">
        <v>2</v>
      </c>
      <c r="F716" s="6">
        <v>5.5</v>
      </c>
      <c r="G716" s="3">
        <v>-104</v>
      </c>
      <c r="H716" s="3">
        <f t="shared" si="65"/>
        <v>-0.96153846153846145</v>
      </c>
      <c r="I716" s="3">
        <v>-122</v>
      </c>
      <c r="J716" s="3">
        <f t="shared" si="66"/>
        <v>-0.81967213114754101</v>
      </c>
      <c r="K716" s="7">
        <f t="shared" si="62"/>
        <v>0.50980392156862742</v>
      </c>
      <c r="L716" s="7">
        <f t="shared" si="61"/>
        <v>0.5495495495495496</v>
      </c>
      <c r="M716" s="7">
        <f t="shared" si="71"/>
        <v>0.38754864586491278</v>
      </c>
      <c r="N716" s="7">
        <f t="shared" si="72"/>
        <v>0.61245135413508722</v>
      </c>
      <c r="O716" s="10">
        <f t="shared" si="70"/>
        <v>-0.12225527570371464</v>
      </c>
      <c r="P716" s="10">
        <f t="shared" si="69"/>
        <v>6.2901804585537624E-2</v>
      </c>
      <c r="Q716" s="31">
        <f t="shared" si="73"/>
        <v>1</v>
      </c>
      <c r="R716" s="9">
        <v>2</v>
      </c>
      <c r="S716" s="4">
        <f>5*1.22</f>
        <v>6.1</v>
      </c>
      <c r="T716" s="3" t="s">
        <v>73</v>
      </c>
      <c r="U716" s="4">
        <v>-6.1</v>
      </c>
      <c r="V716" s="4">
        <f t="shared" si="74"/>
        <v>-6.1</v>
      </c>
    </row>
    <row r="717" spans="1:22" x14ac:dyDescent="0.25">
      <c r="A717" s="2">
        <v>44765</v>
      </c>
      <c r="B717" s="3" t="s">
        <v>34</v>
      </c>
      <c r="C717" s="3" t="s">
        <v>156</v>
      </c>
      <c r="D717" s="4">
        <v>5.24</v>
      </c>
      <c r="E717" s="5">
        <v>2</v>
      </c>
      <c r="F717" s="6">
        <v>4.5</v>
      </c>
      <c r="G717" s="3">
        <v>-122</v>
      </c>
      <c r="H717" s="3">
        <f t="shared" si="65"/>
        <v>-0.81967213114754101</v>
      </c>
      <c r="I717" s="3">
        <v>-104</v>
      </c>
      <c r="J717" s="3">
        <f t="shared" si="66"/>
        <v>-0.96153846153846145</v>
      </c>
      <c r="K717" s="7">
        <f t="shared" si="62"/>
        <v>0.5495495495495496</v>
      </c>
      <c r="L717" s="7">
        <f t="shared" si="61"/>
        <v>0.50980392156862742</v>
      </c>
      <c r="M717" s="7">
        <f t="shared" si="71"/>
        <v>0.60056330452419993</v>
      </c>
      <c r="N717" s="7">
        <f t="shared" si="72"/>
        <v>0.39943669547580007</v>
      </c>
      <c r="O717" s="10">
        <f t="shared" si="70"/>
        <v>5.1013754974650327E-2</v>
      </c>
      <c r="P717" s="10">
        <f t="shared" si="69"/>
        <v>-0.11036722609282734</v>
      </c>
      <c r="Q717" s="31">
        <f t="shared" si="73"/>
        <v>2</v>
      </c>
      <c r="R717" s="9">
        <v>2</v>
      </c>
      <c r="S717" s="4">
        <f>5*1.22</f>
        <v>6.1</v>
      </c>
      <c r="T717" s="3" t="s">
        <v>74</v>
      </c>
      <c r="U717" s="4">
        <v>5</v>
      </c>
      <c r="V717" s="4">
        <f t="shared" si="74"/>
        <v>5</v>
      </c>
    </row>
    <row r="718" spans="1:22" x14ac:dyDescent="0.25">
      <c r="A718" s="2">
        <v>44765</v>
      </c>
      <c r="B718" s="3" t="s">
        <v>45</v>
      </c>
      <c r="C718" s="3" t="s">
        <v>169</v>
      </c>
      <c r="D718" s="4">
        <v>5.56</v>
      </c>
      <c r="E718" s="5">
        <v>2</v>
      </c>
      <c r="F718" s="6">
        <v>6.5</v>
      </c>
      <c r="G718" s="3">
        <v>115</v>
      </c>
      <c r="H718" s="3">
        <f t="shared" si="65"/>
        <v>1.1499999999999999</v>
      </c>
      <c r="I718" s="3">
        <v>-150</v>
      </c>
      <c r="J718" s="3">
        <f t="shared" si="66"/>
        <v>-0.66666666666666663</v>
      </c>
      <c r="K718" s="7">
        <f t="shared" si="62"/>
        <v>0.46511627906976744</v>
      </c>
      <c r="L718" s="7">
        <f t="shared" si="61"/>
        <v>0.6</v>
      </c>
      <c r="M718" s="7">
        <f t="shared" si="71"/>
        <v>0.32341569398566306</v>
      </c>
      <c r="N718" s="7">
        <f t="shared" si="72"/>
        <v>0.67658430601433694</v>
      </c>
      <c r="O718" s="10">
        <f t="shared" si="70"/>
        <v>-0.14170058508410438</v>
      </c>
      <c r="P718" s="10">
        <f t="shared" si="69"/>
        <v>7.6584306014336967E-2</v>
      </c>
      <c r="Q718" s="31">
        <f t="shared" si="73"/>
        <v>1</v>
      </c>
      <c r="R718" s="9">
        <v>1</v>
      </c>
      <c r="S718" s="4">
        <f>5*1.5</f>
        <v>7.5</v>
      </c>
      <c r="T718" s="3" t="s">
        <v>74</v>
      </c>
      <c r="U718" s="4">
        <v>5</v>
      </c>
      <c r="V718" s="4">
        <f t="shared" si="74"/>
        <v>5</v>
      </c>
    </row>
    <row r="719" spans="1:22" x14ac:dyDescent="0.25">
      <c r="A719" s="2">
        <v>44765</v>
      </c>
      <c r="B719" s="3" t="s">
        <v>21</v>
      </c>
      <c r="C719" s="3" t="s">
        <v>105</v>
      </c>
      <c r="D719" s="4">
        <v>4.79</v>
      </c>
      <c r="E719" s="5">
        <v>2</v>
      </c>
      <c r="F719" s="6">
        <v>3.5</v>
      </c>
      <c r="G719" s="3">
        <v>-120</v>
      </c>
      <c r="H719" s="3">
        <f t="shared" si="65"/>
        <v>-0.83333333333333337</v>
      </c>
      <c r="I719" s="3">
        <v>-110</v>
      </c>
      <c r="J719" s="3">
        <f t="shared" si="66"/>
        <v>-0.90909090909090906</v>
      </c>
      <c r="K719" s="7">
        <f t="shared" si="62"/>
        <v>0.54545454545454541</v>
      </c>
      <c r="L719" s="7">
        <f t="shared" si="61"/>
        <v>0.52380952380952384</v>
      </c>
      <c r="M719" s="7">
        <f t="shared" si="71"/>
        <v>0.70425033207280252</v>
      </c>
      <c r="N719" s="7">
        <f t="shared" si="72"/>
        <v>0.29574966792719748</v>
      </c>
      <c r="O719" s="10">
        <f t="shared" si="70"/>
        <v>0.15879578661825711</v>
      </c>
      <c r="P719" s="10">
        <f t="shared" si="69"/>
        <v>-0.22805985588232636</v>
      </c>
      <c r="Q719" s="31">
        <f t="shared" si="73"/>
        <v>2</v>
      </c>
      <c r="R719" s="9">
        <v>1</v>
      </c>
      <c r="S719" s="4">
        <v>6</v>
      </c>
      <c r="T719" s="3" t="s">
        <v>73</v>
      </c>
      <c r="U719" s="4">
        <v>-6</v>
      </c>
      <c r="V719" s="4">
        <f t="shared" si="74"/>
        <v>-6</v>
      </c>
    </row>
    <row r="720" spans="1:22" x14ac:dyDescent="0.25">
      <c r="A720" s="2">
        <v>44765</v>
      </c>
      <c r="B720" s="3" t="s">
        <v>4</v>
      </c>
      <c r="C720" s="3" t="s">
        <v>151</v>
      </c>
      <c r="D720" s="4">
        <v>5.36</v>
      </c>
      <c r="E720" s="5">
        <v>2</v>
      </c>
      <c r="F720" s="6">
        <v>6.5</v>
      </c>
      <c r="G720" s="3">
        <v>-110</v>
      </c>
      <c r="H720" s="3">
        <f t="shared" si="65"/>
        <v>-0.90909090909090906</v>
      </c>
      <c r="I720" s="3">
        <v>-116</v>
      </c>
      <c r="J720" s="3">
        <f t="shared" si="66"/>
        <v>-0.86206896551724144</v>
      </c>
      <c r="K720" s="7">
        <f t="shared" si="62"/>
        <v>0.52380952380952384</v>
      </c>
      <c r="L720" s="7">
        <f t="shared" si="61"/>
        <v>0.53703703703703709</v>
      </c>
      <c r="M720" s="7">
        <f t="shared" si="71"/>
        <v>0.29212127461760062</v>
      </c>
      <c r="N720" s="7">
        <f t="shared" si="72"/>
        <v>0.70787872538239938</v>
      </c>
      <c r="O720" s="10">
        <f t="shared" si="70"/>
        <v>-0.23168824919192321</v>
      </c>
      <c r="P720" s="10">
        <f t="shared" si="69"/>
        <v>0.17084168834536229</v>
      </c>
      <c r="Q720" s="31">
        <f t="shared" si="73"/>
        <v>1</v>
      </c>
      <c r="R720" s="9">
        <v>2</v>
      </c>
      <c r="S720" s="4">
        <f>5*1.16</f>
        <v>5.8</v>
      </c>
      <c r="T720" s="3" t="s">
        <v>73</v>
      </c>
      <c r="U720" s="4">
        <v>-5.8</v>
      </c>
      <c r="V720" s="4">
        <f t="shared" si="74"/>
        <v>-5.8</v>
      </c>
    </row>
    <row r="721" spans="1:22" x14ac:dyDescent="0.25">
      <c r="A721" s="2">
        <v>44765</v>
      </c>
      <c r="B721" s="3" t="s">
        <v>71</v>
      </c>
      <c r="C721" s="3" t="s">
        <v>175</v>
      </c>
      <c r="D721" s="4">
        <v>5.22</v>
      </c>
      <c r="E721" s="5">
        <v>2</v>
      </c>
      <c r="F721" s="6">
        <v>5.5</v>
      </c>
      <c r="G721" s="3">
        <v>-128</v>
      </c>
      <c r="H721" s="3">
        <f t="shared" si="65"/>
        <v>-0.78125</v>
      </c>
      <c r="I721" s="3">
        <v>100</v>
      </c>
      <c r="J721" s="3">
        <f t="shared" si="66"/>
        <v>1</v>
      </c>
      <c r="K721" s="7">
        <f t="shared" si="62"/>
        <v>0.56140350877192979</v>
      </c>
      <c r="L721" s="7">
        <f t="shared" si="61"/>
        <v>0.5</v>
      </c>
      <c r="M721" s="7">
        <f t="shared" si="71"/>
        <v>0.42258130838295371</v>
      </c>
      <c r="N721" s="7">
        <f t="shared" si="72"/>
        <v>0.57741869161704629</v>
      </c>
      <c r="O721" s="10">
        <f t="shared" si="70"/>
        <v>-0.13882220038897608</v>
      </c>
      <c r="P721" s="10">
        <f t="shared" si="69"/>
        <v>7.7418691617046287E-2</v>
      </c>
      <c r="Q721" s="31">
        <f t="shared" si="73"/>
        <v>1</v>
      </c>
      <c r="R721" s="9">
        <v>2</v>
      </c>
      <c r="S721" s="4">
        <v>5</v>
      </c>
      <c r="T721" s="3" t="s">
        <v>74</v>
      </c>
      <c r="U721" s="4">
        <v>5</v>
      </c>
      <c r="V721" s="4">
        <f t="shared" si="74"/>
        <v>5</v>
      </c>
    </row>
    <row r="722" spans="1:22" x14ac:dyDescent="0.25">
      <c r="A722" s="2">
        <v>44765</v>
      </c>
      <c r="B722" s="3" t="s">
        <v>59</v>
      </c>
      <c r="C722" s="3" t="s">
        <v>145</v>
      </c>
      <c r="D722" s="4">
        <v>5.14</v>
      </c>
      <c r="E722" s="5">
        <v>2</v>
      </c>
      <c r="F722" s="6">
        <v>3.5</v>
      </c>
      <c r="G722" s="3">
        <v>-155</v>
      </c>
      <c r="H722" s="3">
        <f t="shared" si="65"/>
        <v>-0.64516129032258063</v>
      </c>
      <c r="I722" s="3">
        <v>115</v>
      </c>
      <c r="J722" s="3">
        <f t="shared" si="66"/>
        <v>1.1499999999999999</v>
      </c>
      <c r="K722" s="7">
        <f t="shared" si="62"/>
        <v>0.60784313725490191</v>
      </c>
      <c r="L722" s="7">
        <f t="shared" si="61"/>
        <v>0.46511627906976744</v>
      </c>
      <c r="M722" s="7">
        <f t="shared" si="71"/>
        <v>0.75407901051268655</v>
      </c>
      <c r="N722" s="7">
        <f t="shared" si="72"/>
        <v>0.24592098948731342</v>
      </c>
      <c r="O722" s="10">
        <f t="shared" si="70"/>
        <v>0.14623587325778464</v>
      </c>
      <c r="P722" s="10">
        <f t="shared" si="69"/>
        <v>-0.21919528958245402</v>
      </c>
      <c r="Q722" s="31">
        <f t="shared" si="73"/>
        <v>2</v>
      </c>
      <c r="R722" s="9">
        <v>1</v>
      </c>
      <c r="S722" s="4">
        <f>5*1.55</f>
        <v>7.75</v>
      </c>
      <c r="T722" s="3" t="s">
        <v>74</v>
      </c>
      <c r="U722" s="4">
        <v>5</v>
      </c>
      <c r="V722" s="4">
        <f t="shared" si="74"/>
        <v>5</v>
      </c>
    </row>
    <row r="723" spans="1:22" x14ac:dyDescent="0.25">
      <c r="A723" s="2">
        <v>44765</v>
      </c>
      <c r="B723" s="3" t="s">
        <v>69</v>
      </c>
      <c r="C723" s="3" t="s">
        <v>95</v>
      </c>
      <c r="D723" s="4">
        <v>5.13</v>
      </c>
      <c r="E723" s="5">
        <v>2</v>
      </c>
      <c r="F723" s="6">
        <v>3.5</v>
      </c>
      <c r="G723" s="3">
        <v>-175</v>
      </c>
      <c r="H723" s="3">
        <f t="shared" si="65"/>
        <v>-0.5714285714285714</v>
      </c>
      <c r="I723" s="3">
        <v>130</v>
      </c>
      <c r="J723" s="3">
        <f t="shared" si="66"/>
        <v>1.3</v>
      </c>
      <c r="K723" s="7">
        <f t="shared" si="62"/>
        <v>0.63636363636363635</v>
      </c>
      <c r="L723" s="7">
        <f t="shared" si="61"/>
        <v>0.43478260869565216</v>
      </c>
      <c r="M723" s="7">
        <f t="shared" si="71"/>
        <v>0.75275049069939959</v>
      </c>
      <c r="N723" s="7">
        <f t="shared" si="72"/>
        <v>0.24724950930060038</v>
      </c>
      <c r="O723" s="10">
        <f t="shared" si="70"/>
        <v>0.11638685433576323</v>
      </c>
      <c r="P723" s="10">
        <f t="shared" si="69"/>
        <v>-0.18753309939505178</v>
      </c>
      <c r="Q723" s="31">
        <f t="shared" si="73"/>
        <v>2</v>
      </c>
      <c r="R723" s="9">
        <v>1</v>
      </c>
      <c r="S723" s="4">
        <f>5*1.75</f>
        <v>8.75</v>
      </c>
      <c r="T723" s="3" t="s">
        <v>74</v>
      </c>
      <c r="U723" s="4">
        <v>5</v>
      </c>
      <c r="V723" s="4">
        <f t="shared" si="74"/>
        <v>5</v>
      </c>
    </row>
    <row r="724" spans="1:22" x14ac:dyDescent="0.25">
      <c r="A724" s="2">
        <v>44766</v>
      </c>
      <c r="B724" s="3" t="s">
        <v>4</v>
      </c>
      <c r="C724" s="3" t="s">
        <v>180</v>
      </c>
      <c r="D724" s="4">
        <v>5.24</v>
      </c>
      <c r="E724" s="5">
        <v>2</v>
      </c>
      <c r="F724" s="6">
        <v>5.5</v>
      </c>
      <c r="G724" s="3">
        <v>-160</v>
      </c>
      <c r="H724" s="3">
        <f t="shared" si="65"/>
        <v>-0.625</v>
      </c>
      <c r="I724" s="3">
        <v>120</v>
      </c>
      <c r="J724" s="3">
        <f t="shared" si="66"/>
        <v>1.2</v>
      </c>
      <c r="K724" s="7">
        <f t="shared" si="62"/>
        <v>0.61538461538461542</v>
      </c>
      <c r="L724" s="7">
        <f t="shared" si="61"/>
        <v>0.45454545454545453</v>
      </c>
      <c r="M724" s="7">
        <f t="shared" si="71"/>
        <v>0.4260726773266712</v>
      </c>
      <c r="N724" s="7">
        <f t="shared" si="72"/>
        <v>0.5739273226733288</v>
      </c>
      <c r="O724" s="10">
        <f t="shared" si="70"/>
        <v>-0.18931193805794422</v>
      </c>
      <c r="P724" s="10">
        <f t="shared" si="69"/>
        <v>0.11938186812787427</v>
      </c>
      <c r="Q724" s="31">
        <f t="shared" si="73"/>
        <v>1</v>
      </c>
      <c r="R724" s="9">
        <v>1</v>
      </c>
      <c r="S724" s="4">
        <v>5</v>
      </c>
      <c r="T724" s="3" t="s">
        <v>74</v>
      </c>
      <c r="U724" s="4">
        <v>6</v>
      </c>
      <c r="V724" s="4">
        <f t="shared" si="74"/>
        <v>6</v>
      </c>
    </row>
    <row r="725" spans="1:22" x14ac:dyDescent="0.25">
      <c r="A725" s="2">
        <v>44766</v>
      </c>
      <c r="B725" s="3" t="s">
        <v>71</v>
      </c>
      <c r="C725" s="3" t="s">
        <v>106</v>
      </c>
      <c r="D725" s="4">
        <v>5.26</v>
      </c>
      <c r="E725" s="5">
        <v>2</v>
      </c>
      <c r="F725" s="6">
        <v>4.5</v>
      </c>
      <c r="G725" s="3">
        <v>-130</v>
      </c>
      <c r="H725" s="3">
        <f t="shared" si="65"/>
        <v>-0.76923076923076916</v>
      </c>
      <c r="I725" s="3">
        <v>100</v>
      </c>
      <c r="J725" s="3">
        <f t="shared" si="66"/>
        <v>1</v>
      </c>
      <c r="K725" s="7">
        <f t="shared" si="62"/>
        <v>0.56521739130434778</v>
      </c>
      <c r="L725" s="7">
        <f t="shared" si="61"/>
        <v>0.5</v>
      </c>
      <c r="M725" s="7">
        <f t="shared" si="71"/>
        <v>0.60388537848769053</v>
      </c>
      <c r="N725" s="7">
        <f t="shared" si="72"/>
        <v>0.39611462151230942</v>
      </c>
      <c r="O725" s="10">
        <f t="shared" si="70"/>
        <v>3.8667987183342745E-2</v>
      </c>
      <c r="P725" s="10">
        <f t="shared" si="69"/>
        <v>-0.10388537848769058</v>
      </c>
      <c r="Q725" s="31">
        <f t="shared" si="73"/>
        <v>0</v>
      </c>
      <c r="R725" s="9">
        <v>1</v>
      </c>
      <c r="S725" s="4">
        <v>0</v>
      </c>
      <c r="V725" s="4" t="str">
        <f t="shared" si="74"/>
        <v/>
      </c>
    </row>
    <row r="726" spans="1:22" x14ac:dyDescent="0.25">
      <c r="A726" s="2">
        <v>44766</v>
      </c>
      <c r="B726" s="3" t="s">
        <v>49</v>
      </c>
      <c r="C726" s="3" t="s">
        <v>176</v>
      </c>
      <c r="D726" s="4">
        <v>6.66</v>
      </c>
      <c r="E726" s="5">
        <v>2</v>
      </c>
      <c r="F726" s="6">
        <v>6.5</v>
      </c>
      <c r="G726" s="3">
        <v>120</v>
      </c>
      <c r="H726" s="3">
        <f t="shared" si="65"/>
        <v>1.2</v>
      </c>
      <c r="I726" s="3">
        <v>-160</v>
      </c>
      <c r="J726" s="3">
        <f t="shared" si="66"/>
        <v>-0.625</v>
      </c>
      <c r="K726" s="7">
        <f t="shared" si="62"/>
        <v>0.45454545454545453</v>
      </c>
      <c r="L726" s="7">
        <f t="shared" si="61"/>
        <v>0.61538461538461542</v>
      </c>
      <c r="M726" s="7">
        <f t="shared" si="71"/>
        <v>0.49850428594524754</v>
      </c>
      <c r="N726" s="7">
        <f t="shared" si="72"/>
        <v>0.50149571405475246</v>
      </c>
      <c r="O726" s="10">
        <f t="shared" si="70"/>
        <v>4.3958831399793008E-2</v>
      </c>
      <c r="P726" s="10">
        <f t="shared" si="69"/>
        <v>-0.11388890132986296</v>
      </c>
      <c r="Q726" s="31">
        <f t="shared" si="73"/>
        <v>0</v>
      </c>
      <c r="R726" s="9">
        <v>1</v>
      </c>
      <c r="S726" s="4">
        <v>0</v>
      </c>
      <c r="V726" s="4" t="str">
        <f t="shared" si="74"/>
        <v/>
      </c>
    </row>
    <row r="727" spans="1:22" x14ac:dyDescent="0.25">
      <c r="A727" s="2">
        <v>44766</v>
      </c>
      <c r="B727" s="3" t="s">
        <v>14</v>
      </c>
      <c r="C727" s="3" t="s">
        <v>179</v>
      </c>
      <c r="D727" s="4">
        <v>5.0599999999999996</v>
      </c>
      <c r="E727" s="5">
        <v>2</v>
      </c>
      <c r="F727" s="6">
        <v>3.5</v>
      </c>
      <c r="G727" s="3">
        <v>-165</v>
      </c>
      <c r="H727" s="3">
        <f t="shared" si="65"/>
        <v>-0.60606060606060608</v>
      </c>
      <c r="I727" s="3">
        <v>125</v>
      </c>
      <c r="J727" s="3">
        <f t="shared" si="66"/>
        <v>1.25</v>
      </c>
      <c r="K727" s="7">
        <f t="shared" si="62"/>
        <v>0.62264150943396224</v>
      </c>
      <c r="L727" s="7">
        <f t="shared" si="61"/>
        <v>0.44444444444444442</v>
      </c>
      <c r="M727" s="7">
        <f t="shared" si="71"/>
        <v>0.74329566095003052</v>
      </c>
      <c r="N727" s="7">
        <f t="shared" si="72"/>
        <v>0.25670433904996953</v>
      </c>
      <c r="O727" s="10">
        <f t="shared" si="70"/>
        <v>0.12065415151606829</v>
      </c>
      <c r="P727" s="10">
        <f t="shared" si="69"/>
        <v>-0.18774010539447489</v>
      </c>
      <c r="Q727" s="31">
        <f t="shared" si="73"/>
        <v>2</v>
      </c>
      <c r="R727" s="9">
        <v>1</v>
      </c>
      <c r="S727" s="4">
        <f>5*1.65</f>
        <v>8.25</v>
      </c>
      <c r="T727" s="3" t="s">
        <v>74</v>
      </c>
      <c r="U727" s="4">
        <v>5</v>
      </c>
      <c r="V727" s="4">
        <f t="shared" si="74"/>
        <v>5</v>
      </c>
    </row>
    <row r="728" spans="1:22" x14ac:dyDescent="0.25">
      <c r="A728" s="2">
        <v>44766</v>
      </c>
      <c r="B728" s="3" t="s">
        <v>23</v>
      </c>
      <c r="C728" s="3" t="s">
        <v>89</v>
      </c>
      <c r="D728" s="4">
        <v>6.05</v>
      </c>
      <c r="E728" s="5">
        <v>2</v>
      </c>
      <c r="F728" s="6">
        <v>5.5</v>
      </c>
      <c r="G728" s="3">
        <v>-105</v>
      </c>
      <c r="H728" s="3">
        <f t="shared" si="65"/>
        <v>-0.95238095238095233</v>
      </c>
      <c r="I728" s="3">
        <v>-125</v>
      </c>
      <c r="J728" s="3">
        <f t="shared" si="66"/>
        <v>-0.8</v>
      </c>
      <c r="K728" s="7">
        <f t="shared" si="62"/>
        <v>0.51219512195121952</v>
      </c>
      <c r="L728" s="7">
        <f t="shared" si="61"/>
        <v>0.55555555555555558</v>
      </c>
      <c r="M728" s="7">
        <f t="shared" si="71"/>
        <v>0.56231768536028781</v>
      </c>
      <c r="N728" s="7">
        <f t="shared" si="72"/>
        <v>0.43768231463971213</v>
      </c>
      <c r="O728" s="10">
        <f t="shared" si="70"/>
        <v>5.0122563409068288E-2</v>
      </c>
      <c r="P728" s="10">
        <f t="shared" si="69"/>
        <v>-0.11787324091584345</v>
      </c>
      <c r="Q728" s="31">
        <f t="shared" si="73"/>
        <v>2</v>
      </c>
      <c r="R728" s="9">
        <v>1</v>
      </c>
      <c r="S728" s="4">
        <f>5*1.05</f>
        <v>5.25</v>
      </c>
      <c r="T728" s="3" t="s">
        <v>74</v>
      </c>
      <c r="U728" s="4">
        <v>5</v>
      </c>
      <c r="V728" s="4">
        <f t="shared" si="74"/>
        <v>5</v>
      </c>
    </row>
    <row r="729" spans="1:22" x14ac:dyDescent="0.25">
      <c r="A729" s="2">
        <v>44766</v>
      </c>
      <c r="B729" s="3" t="s">
        <v>51</v>
      </c>
      <c r="C729" s="3" t="s">
        <v>200</v>
      </c>
      <c r="D729" s="4">
        <v>4.58</v>
      </c>
      <c r="E729" s="5">
        <v>2</v>
      </c>
      <c r="F729" s="6">
        <v>3.5</v>
      </c>
      <c r="G729" s="3">
        <v>-105</v>
      </c>
      <c r="H729" s="3">
        <f t="shared" si="65"/>
        <v>-0.95238095238095233</v>
      </c>
      <c r="I729" s="3">
        <v>-130</v>
      </c>
      <c r="J729" s="3">
        <f t="shared" si="66"/>
        <v>-0.76923076923076916</v>
      </c>
      <c r="K729" s="7">
        <f t="shared" si="62"/>
        <v>0.51219512195121952</v>
      </c>
      <c r="L729" s="7">
        <f t="shared" si="61"/>
        <v>0.56521739130434778</v>
      </c>
      <c r="M729" s="7">
        <f t="shared" si="71"/>
        <v>0.67102102623724535</v>
      </c>
      <c r="N729" s="7">
        <f t="shared" si="72"/>
        <v>0.32897897376275465</v>
      </c>
      <c r="O729" s="10">
        <f t="shared" si="70"/>
        <v>0.15882590428602583</v>
      </c>
      <c r="P729" s="10">
        <f t="shared" si="69"/>
        <v>-0.23623841754159314</v>
      </c>
      <c r="Q729" s="31">
        <f t="shared" si="73"/>
        <v>2</v>
      </c>
      <c r="R729" s="9">
        <v>1</v>
      </c>
      <c r="S729" s="4">
        <v>5.25</v>
      </c>
      <c r="T729" s="3" t="s">
        <v>74</v>
      </c>
      <c r="U729" s="4">
        <v>5</v>
      </c>
      <c r="V729" s="4">
        <f t="shared" si="74"/>
        <v>5</v>
      </c>
    </row>
    <row r="730" spans="1:22" x14ac:dyDescent="0.25">
      <c r="A730" s="2">
        <v>44766</v>
      </c>
      <c r="B730" s="3" t="s">
        <v>61</v>
      </c>
      <c r="C730" s="3" t="s">
        <v>135</v>
      </c>
      <c r="D730" s="4">
        <v>3.92</v>
      </c>
      <c r="E730" s="5">
        <v>2</v>
      </c>
      <c r="F730" s="6">
        <v>3.5</v>
      </c>
      <c r="G730" s="3">
        <v>-160</v>
      </c>
      <c r="H730" s="3">
        <f t="shared" si="65"/>
        <v>-0.625</v>
      </c>
      <c r="I730" s="3">
        <v>126</v>
      </c>
      <c r="J730" s="3">
        <f t="shared" si="66"/>
        <v>1.26</v>
      </c>
      <c r="K730" s="7">
        <f t="shared" si="62"/>
        <v>0.61538461538461542</v>
      </c>
      <c r="L730" s="7">
        <f t="shared" si="61"/>
        <v>0.44247787610619471</v>
      </c>
      <c r="M730" s="7">
        <f t="shared" si="71"/>
        <v>0.55074639850822338</v>
      </c>
      <c r="N730" s="7">
        <f t="shared" si="72"/>
        <v>0.44925360149177662</v>
      </c>
      <c r="O730" s="10">
        <f t="shared" si="70"/>
        <v>-6.4638216876392041E-2</v>
      </c>
      <c r="P730" s="10">
        <f t="shared" si="69"/>
        <v>6.77572538558191E-3</v>
      </c>
      <c r="Q730" s="31">
        <f t="shared" si="73"/>
        <v>0</v>
      </c>
      <c r="R730" s="9">
        <v>2</v>
      </c>
      <c r="S730" s="4">
        <v>0</v>
      </c>
      <c r="V730" s="4" t="str">
        <f t="shared" si="74"/>
        <v/>
      </c>
    </row>
    <row r="731" spans="1:22" x14ac:dyDescent="0.25">
      <c r="A731" s="2">
        <v>44766</v>
      </c>
      <c r="B731" s="3" t="s">
        <v>16</v>
      </c>
      <c r="C731" s="3" t="s">
        <v>38</v>
      </c>
      <c r="D731" s="4">
        <v>4.54</v>
      </c>
      <c r="E731" s="5">
        <v>2</v>
      </c>
      <c r="F731" s="6">
        <v>4.5</v>
      </c>
      <c r="G731" s="3">
        <v>-120</v>
      </c>
      <c r="H731" s="3">
        <f t="shared" si="65"/>
        <v>-0.83333333333333337</v>
      </c>
      <c r="I731" s="3">
        <v>-115</v>
      </c>
      <c r="J731" s="3">
        <f t="shared" si="66"/>
        <v>-0.86956521739130443</v>
      </c>
      <c r="K731" s="7">
        <f t="shared" si="62"/>
        <v>0.54545454545454541</v>
      </c>
      <c r="L731" s="7">
        <f t="shared" si="61"/>
        <v>0.53488372093023251</v>
      </c>
      <c r="M731" s="7">
        <f t="shared" si="71"/>
        <v>0.47547148481317469</v>
      </c>
      <c r="N731" s="7">
        <f t="shared" si="72"/>
        <v>0.52452851518682531</v>
      </c>
      <c r="O731" s="10">
        <f t="shared" si="70"/>
        <v>-6.998306064137072E-2</v>
      </c>
      <c r="P731" s="10">
        <f t="shared" si="69"/>
        <v>-1.0355205743407203E-2</v>
      </c>
      <c r="Q731" s="31">
        <f t="shared" si="73"/>
        <v>0</v>
      </c>
      <c r="R731" s="9">
        <v>1</v>
      </c>
      <c r="S731" s="4">
        <v>0</v>
      </c>
      <c r="V731" s="4" t="str">
        <f t="shared" si="74"/>
        <v/>
      </c>
    </row>
    <row r="732" spans="1:22" x14ac:dyDescent="0.25">
      <c r="A732" s="2">
        <v>44766</v>
      </c>
      <c r="B732" s="3" t="s">
        <v>55</v>
      </c>
      <c r="C732" s="3" t="s">
        <v>56</v>
      </c>
      <c r="D732" s="4">
        <v>5.38</v>
      </c>
      <c r="E732" s="5">
        <v>2</v>
      </c>
      <c r="F732" s="6">
        <v>5.5</v>
      </c>
      <c r="G732" s="3">
        <v>104</v>
      </c>
      <c r="H732" s="3">
        <f t="shared" si="65"/>
        <v>1.04</v>
      </c>
      <c r="I732" s="3">
        <v>-130</v>
      </c>
      <c r="J732" s="3">
        <f t="shared" si="66"/>
        <v>-0.76923076923076916</v>
      </c>
      <c r="K732" s="7">
        <f t="shared" si="62"/>
        <v>0.49019607843137253</v>
      </c>
      <c r="L732" s="7">
        <f t="shared" si="61"/>
        <v>0.56521739130434778</v>
      </c>
      <c r="M732" s="7">
        <f t="shared" si="71"/>
        <v>0.45040894702739909</v>
      </c>
      <c r="N732" s="7">
        <f t="shared" si="72"/>
        <v>0.54959105297260091</v>
      </c>
      <c r="O732" s="10">
        <f t="shared" si="70"/>
        <v>-3.9787131403973441E-2</v>
      </c>
      <c r="P732" s="10">
        <f t="shared" si="69"/>
        <v>-1.562633833174687E-2</v>
      </c>
      <c r="Q732" s="31">
        <f t="shared" si="73"/>
        <v>0</v>
      </c>
      <c r="R732" s="9">
        <v>2</v>
      </c>
      <c r="S732" s="4">
        <v>0</v>
      </c>
      <c r="V732" s="4" t="str">
        <f t="shared" si="74"/>
        <v/>
      </c>
    </row>
    <row r="733" spans="1:22" x14ac:dyDescent="0.25">
      <c r="A733" s="2">
        <v>44766</v>
      </c>
      <c r="B733" s="3" t="s">
        <v>28</v>
      </c>
      <c r="C733" s="3" t="s">
        <v>84</v>
      </c>
      <c r="D733" s="4">
        <v>4.88</v>
      </c>
      <c r="E733" s="5">
        <v>2</v>
      </c>
      <c r="F733" s="6">
        <v>4.5</v>
      </c>
      <c r="G733" s="3">
        <v>-130</v>
      </c>
      <c r="H733" s="3">
        <f t="shared" si="65"/>
        <v>-0.76923076923076916</v>
      </c>
      <c r="I733" s="3">
        <v>105</v>
      </c>
      <c r="J733" s="3">
        <f t="shared" si="66"/>
        <v>1.05</v>
      </c>
      <c r="K733" s="7">
        <f t="shared" si="62"/>
        <v>0.56521739130434778</v>
      </c>
      <c r="L733" s="7">
        <f t="shared" si="61"/>
        <v>0.48780487804878048</v>
      </c>
      <c r="M733" s="7">
        <f t="shared" si="71"/>
        <v>0.53820425389084792</v>
      </c>
      <c r="N733" s="7">
        <f t="shared" si="72"/>
        <v>0.46179574610915208</v>
      </c>
      <c r="O733" s="10">
        <f t="shared" si="70"/>
        <v>-2.7013137413499866E-2</v>
      </c>
      <c r="P733" s="10">
        <f t="shared" si="69"/>
        <v>-2.6009131939628394E-2</v>
      </c>
      <c r="Q733" s="31">
        <f t="shared" si="73"/>
        <v>0</v>
      </c>
      <c r="R733" s="9">
        <v>1</v>
      </c>
      <c r="S733" s="4">
        <v>0</v>
      </c>
      <c r="V733" s="4" t="str">
        <f t="shared" si="74"/>
        <v/>
      </c>
    </row>
    <row r="734" spans="1:22" x14ac:dyDescent="0.25">
      <c r="A734" s="2">
        <v>44766</v>
      </c>
      <c r="B734" s="3" t="s">
        <v>78</v>
      </c>
      <c r="C734" s="3" t="s">
        <v>164</v>
      </c>
      <c r="D734" s="4">
        <v>3.88</v>
      </c>
      <c r="E734" s="5">
        <v>2</v>
      </c>
      <c r="F734" s="6">
        <v>2.5</v>
      </c>
      <c r="G734" s="3">
        <v>-160</v>
      </c>
      <c r="H734" s="3">
        <f t="shared" si="65"/>
        <v>-0.625</v>
      </c>
      <c r="I734" s="3">
        <v>120</v>
      </c>
      <c r="J734" s="3">
        <f t="shared" si="66"/>
        <v>1.2</v>
      </c>
      <c r="K734" s="7">
        <f t="shared" si="62"/>
        <v>0.61538461538461542</v>
      </c>
      <c r="L734" s="7">
        <f t="shared" si="61"/>
        <v>0.45454545454545453</v>
      </c>
      <c r="M734" s="7">
        <f t="shared" si="71"/>
        <v>0.74378108180545588</v>
      </c>
      <c r="N734" s="7">
        <f t="shared" si="72"/>
        <v>0.25621891819454412</v>
      </c>
      <c r="O734" s="10">
        <f t="shared" si="70"/>
        <v>0.12839646642084046</v>
      </c>
      <c r="P734" s="10">
        <f t="shared" si="69"/>
        <v>-0.19832653635091041</v>
      </c>
      <c r="Q734" s="31">
        <f t="shared" si="73"/>
        <v>2</v>
      </c>
      <c r="R734" s="9">
        <v>1</v>
      </c>
      <c r="S734" s="4">
        <f>5*1.6</f>
        <v>8</v>
      </c>
      <c r="T734" s="3" t="s">
        <v>73</v>
      </c>
      <c r="U734" s="4">
        <v>-8</v>
      </c>
      <c r="V734" s="4">
        <f t="shared" si="74"/>
        <v>-8</v>
      </c>
    </row>
    <row r="735" spans="1:22" x14ac:dyDescent="0.25">
      <c r="A735" s="2">
        <v>44766</v>
      </c>
      <c r="B735" s="3" t="s">
        <v>32</v>
      </c>
      <c r="C735" s="3" t="s">
        <v>33</v>
      </c>
      <c r="D735" s="4">
        <v>7.76</v>
      </c>
      <c r="E735" s="5">
        <v>2</v>
      </c>
      <c r="F735" s="6">
        <v>7.5</v>
      </c>
      <c r="G735" s="3">
        <v>100</v>
      </c>
      <c r="H735" s="3">
        <f t="shared" si="65"/>
        <v>1</v>
      </c>
      <c r="I735" s="3">
        <v>-145</v>
      </c>
      <c r="J735" s="3">
        <f t="shared" si="66"/>
        <v>-0.68965517241379315</v>
      </c>
      <c r="K735" s="7">
        <f t="shared" si="62"/>
        <v>0.5</v>
      </c>
      <c r="L735" s="7">
        <f t="shared" si="61"/>
        <v>0.59183673469387754</v>
      </c>
      <c r="M735" s="7">
        <f t="shared" si="71"/>
        <v>0.51306734030963486</v>
      </c>
      <c r="N735" s="7">
        <f t="shared" si="72"/>
        <v>0.48693265969036514</v>
      </c>
      <c r="O735" s="10">
        <f t="shared" si="70"/>
        <v>1.3067340309634856E-2</v>
      </c>
      <c r="P735" s="10">
        <f t="shared" si="69"/>
        <v>-0.1049040750035124</v>
      </c>
      <c r="Q735" s="31">
        <f t="shared" si="73"/>
        <v>0</v>
      </c>
      <c r="R735" s="9">
        <v>1</v>
      </c>
      <c r="S735" s="4">
        <v>0</v>
      </c>
      <c r="V735" s="4" t="str">
        <f t="shared" si="74"/>
        <v/>
      </c>
    </row>
    <row r="736" spans="1:22" x14ac:dyDescent="0.25">
      <c r="A736" s="2">
        <v>44766</v>
      </c>
      <c r="B736" s="3" t="s">
        <v>21</v>
      </c>
      <c r="C736" s="3" t="s">
        <v>22</v>
      </c>
      <c r="D736" s="4">
        <v>6.76</v>
      </c>
      <c r="E736" s="5">
        <v>2</v>
      </c>
      <c r="F736" s="6">
        <v>6.5</v>
      </c>
      <c r="G736" s="3">
        <v>104</v>
      </c>
      <c r="H736" s="3">
        <f t="shared" si="65"/>
        <v>1.04</v>
      </c>
      <c r="I736" s="3">
        <v>-132</v>
      </c>
      <c r="J736" s="3">
        <f t="shared" si="66"/>
        <v>-0.75757575757575757</v>
      </c>
      <c r="K736" s="7">
        <f t="shared" si="62"/>
        <v>0.49019607843137253</v>
      </c>
      <c r="L736" s="7">
        <f t="shared" si="61"/>
        <v>0.56896551724137934</v>
      </c>
      <c r="M736" s="7">
        <f t="shared" si="71"/>
        <v>0.51395201210484576</v>
      </c>
      <c r="N736" s="7">
        <f t="shared" si="72"/>
        <v>0.48604798789515424</v>
      </c>
      <c r="O736" s="10">
        <f t="shared" si="70"/>
        <v>2.3755933673473228E-2</v>
      </c>
      <c r="P736" s="10">
        <f t="shared" si="69"/>
        <v>-8.2917529346225094E-2</v>
      </c>
      <c r="Q736" s="31">
        <f t="shared" si="73"/>
        <v>0</v>
      </c>
      <c r="R736" s="9">
        <v>2</v>
      </c>
      <c r="S736" s="4">
        <v>0</v>
      </c>
      <c r="V736" s="4" t="str">
        <f t="shared" si="74"/>
        <v/>
      </c>
    </row>
    <row r="737" spans="1:22" x14ac:dyDescent="0.25">
      <c r="A737" s="2">
        <v>44766</v>
      </c>
      <c r="B737" s="3" t="s">
        <v>53</v>
      </c>
      <c r="C737" s="3" t="s">
        <v>116</v>
      </c>
      <c r="D737" s="4">
        <v>4.12</v>
      </c>
      <c r="E737" s="5">
        <v>2</v>
      </c>
      <c r="F737" s="6">
        <v>3.5</v>
      </c>
      <c r="G737" s="3">
        <v>-156</v>
      </c>
      <c r="H737" s="3">
        <f t="shared" si="65"/>
        <v>-0.64102564102564097</v>
      </c>
      <c r="I737" s="3">
        <v>122</v>
      </c>
      <c r="J737" s="3">
        <f t="shared" si="66"/>
        <v>1.22</v>
      </c>
      <c r="K737" s="7">
        <f t="shared" si="62"/>
        <v>0.609375</v>
      </c>
      <c r="L737" s="7">
        <f t="shared" si="61"/>
        <v>0.45045045045045046</v>
      </c>
      <c r="M737" s="7">
        <f t="shared" si="71"/>
        <v>0.58961556807100846</v>
      </c>
      <c r="N737" s="7">
        <f t="shared" si="72"/>
        <v>0.41038443192899154</v>
      </c>
      <c r="O737" s="10">
        <f t="shared" si="70"/>
        <v>-1.9759431928991544E-2</v>
      </c>
      <c r="P737" s="10">
        <f t="shared" si="69"/>
        <v>-4.0066018521458913E-2</v>
      </c>
      <c r="Q737" s="31">
        <f t="shared" si="73"/>
        <v>0</v>
      </c>
      <c r="R737" s="9">
        <v>2</v>
      </c>
      <c r="S737" s="4">
        <v>0</v>
      </c>
      <c r="V737" s="4" t="str">
        <f t="shared" si="74"/>
        <v/>
      </c>
    </row>
    <row r="738" spans="1:22" x14ac:dyDescent="0.25">
      <c r="A738" s="2">
        <v>44766</v>
      </c>
      <c r="B738" s="3" t="s">
        <v>43</v>
      </c>
      <c r="C738" s="3" t="s">
        <v>130</v>
      </c>
      <c r="D738" s="4">
        <v>5.82</v>
      </c>
      <c r="E738" s="5">
        <v>2</v>
      </c>
      <c r="F738" s="6">
        <v>5.5</v>
      </c>
      <c r="G738" s="3">
        <v>118</v>
      </c>
      <c r="H738" s="3">
        <f t="shared" si="65"/>
        <v>1.18</v>
      </c>
      <c r="I738" s="3">
        <v>-150</v>
      </c>
      <c r="J738" s="3">
        <f t="shared" si="66"/>
        <v>-0.66666666666666663</v>
      </c>
      <c r="K738" s="7">
        <f t="shared" si="62"/>
        <v>0.45871559633027525</v>
      </c>
      <c r="L738" s="7">
        <f t="shared" si="61"/>
        <v>0.6</v>
      </c>
      <c r="M738" s="7">
        <f t="shared" si="71"/>
        <v>0.52499264291786374</v>
      </c>
      <c r="N738" s="7">
        <f t="shared" si="72"/>
        <v>0.47500735708213626</v>
      </c>
      <c r="O738" s="10">
        <f t="shared" si="70"/>
        <v>6.6277046587588484E-2</v>
      </c>
      <c r="P738" s="10">
        <f t="shared" si="69"/>
        <v>-0.12499264291786372</v>
      </c>
      <c r="Q738" s="31">
        <f t="shared" si="73"/>
        <v>2</v>
      </c>
      <c r="R738" s="9">
        <v>2</v>
      </c>
      <c r="S738" s="4">
        <v>5</v>
      </c>
      <c r="T738" s="3" t="s">
        <v>73</v>
      </c>
      <c r="U738" s="4">
        <v>-5</v>
      </c>
      <c r="V738" s="4">
        <f t="shared" si="74"/>
        <v>-5</v>
      </c>
    </row>
    <row r="739" spans="1:22" x14ac:dyDescent="0.25">
      <c r="A739" s="2">
        <v>44766</v>
      </c>
      <c r="B739" s="3" t="s">
        <v>65</v>
      </c>
      <c r="C739" s="3" t="s">
        <v>155</v>
      </c>
      <c r="D739" s="4">
        <v>4.7699999999999996</v>
      </c>
      <c r="E739" s="5">
        <v>2</v>
      </c>
      <c r="F739" s="6">
        <v>4.5</v>
      </c>
      <c r="G739" s="3">
        <v>114</v>
      </c>
      <c r="H739" s="3">
        <f t="shared" si="65"/>
        <v>1.1399999999999999</v>
      </c>
      <c r="I739" s="3">
        <v>-144</v>
      </c>
      <c r="J739" s="3">
        <f t="shared" si="66"/>
        <v>-0.69444444444444442</v>
      </c>
      <c r="K739" s="7">
        <f t="shared" si="62"/>
        <v>0.46728971962616822</v>
      </c>
      <c r="L739" s="7">
        <f t="shared" si="61"/>
        <v>0.5901639344262295</v>
      </c>
      <c r="M739" s="7">
        <f t="shared" si="71"/>
        <v>0.51826684950454271</v>
      </c>
      <c r="N739" s="7">
        <f t="shared" si="72"/>
        <v>0.48173315049545729</v>
      </c>
      <c r="O739" s="10">
        <f t="shared" si="70"/>
        <v>5.0977129878374494E-2</v>
      </c>
      <c r="P739" s="10">
        <f t="shared" si="69"/>
        <v>-0.10843078393077221</v>
      </c>
      <c r="Q739" s="31">
        <f t="shared" si="73"/>
        <v>2</v>
      </c>
      <c r="R739" s="9">
        <v>2</v>
      </c>
      <c r="S739" s="4">
        <v>5</v>
      </c>
      <c r="T739" s="3" t="s">
        <v>73</v>
      </c>
      <c r="U739" s="4">
        <v>-5</v>
      </c>
      <c r="V739" s="4">
        <f t="shared" si="74"/>
        <v>-5</v>
      </c>
    </row>
    <row r="740" spans="1:22" x14ac:dyDescent="0.25">
      <c r="A740" s="2">
        <v>44766</v>
      </c>
      <c r="B740" s="3" t="s">
        <v>30</v>
      </c>
      <c r="C740" s="3" t="s">
        <v>31</v>
      </c>
      <c r="D740" s="4">
        <v>4.8099999999999996</v>
      </c>
      <c r="E740" s="5">
        <v>2</v>
      </c>
      <c r="F740" s="6">
        <v>4.5</v>
      </c>
      <c r="G740" s="3">
        <v>110</v>
      </c>
      <c r="H740" s="3">
        <f t="shared" si="65"/>
        <v>1.1000000000000001</v>
      </c>
      <c r="I740" s="3">
        <v>-140</v>
      </c>
      <c r="J740" s="3">
        <f t="shared" si="66"/>
        <v>-0.7142857142857143</v>
      </c>
      <c r="K740" s="7">
        <f t="shared" si="62"/>
        <v>0.47619047619047616</v>
      </c>
      <c r="L740" s="7">
        <f t="shared" si="61"/>
        <v>0.58333333333333337</v>
      </c>
      <c r="M740" s="7">
        <f t="shared" si="71"/>
        <v>0.52556001342610792</v>
      </c>
      <c r="N740" s="7">
        <f t="shared" si="72"/>
        <v>0.47443998657389208</v>
      </c>
      <c r="O740" s="10">
        <f t="shared" si="70"/>
        <v>4.9369537235631755E-2</v>
      </c>
      <c r="P740" s="10">
        <f t="shared" si="69"/>
        <v>-0.10889334675944129</v>
      </c>
      <c r="Q740" s="31">
        <f t="shared" si="73"/>
        <v>0</v>
      </c>
      <c r="R740" s="9">
        <v>2</v>
      </c>
      <c r="S740" s="4">
        <v>0</v>
      </c>
      <c r="V740" s="4" t="str">
        <f t="shared" si="74"/>
        <v/>
      </c>
    </row>
    <row r="741" spans="1:22" x14ac:dyDescent="0.25">
      <c r="A741" s="2">
        <v>44766</v>
      </c>
      <c r="B741" s="3" t="s">
        <v>63</v>
      </c>
      <c r="C741" s="3" t="s">
        <v>122</v>
      </c>
      <c r="D741" s="4">
        <v>5.58</v>
      </c>
      <c r="E741" s="5">
        <v>2</v>
      </c>
      <c r="F741" s="6">
        <v>4.5</v>
      </c>
      <c r="G741" s="3">
        <v>-152</v>
      </c>
      <c r="H741" s="3">
        <f t="shared" si="65"/>
        <v>-0.65789473684210531</v>
      </c>
      <c r="I741" s="3">
        <v>120</v>
      </c>
      <c r="J741" s="3">
        <f t="shared" si="66"/>
        <v>1.2</v>
      </c>
      <c r="K741" s="7">
        <f t="shared" si="62"/>
        <v>0.60317460317460314</v>
      </c>
      <c r="L741" s="7">
        <f t="shared" si="61"/>
        <v>0.45454545454545453</v>
      </c>
      <c r="M741" s="7">
        <f t="shared" si="71"/>
        <v>0.65481078115250058</v>
      </c>
      <c r="N741" s="7">
        <f t="shared" si="72"/>
        <v>0.34518921884749948</v>
      </c>
      <c r="O741" s="10">
        <f t="shared" si="70"/>
        <v>5.1636177977897435E-2</v>
      </c>
      <c r="P741" s="10">
        <f t="shared" si="69"/>
        <v>-0.10935623569795505</v>
      </c>
      <c r="Q741" s="31">
        <f t="shared" si="73"/>
        <v>2</v>
      </c>
      <c r="R741" s="9">
        <v>2</v>
      </c>
      <c r="S741" s="4">
        <f>5*1.52</f>
        <v>7.6</v>
      </c>
      <c r="T741" s="3" t="s">
        <v>74</v>
      </c>
      <c r="U741" s="4">
        <v>5</v>
      </c>
      <c r="V741" s="4">
        <f t="shared" si="74"/>
        <v>5</v>
      </c>
    </row>
    <row r="742" spans="1:22" x14ac:dyDescent="0.25">
      <c r="A742" s="2">
        <v>44766</v>
      </c>
      <c r="B742" s="3" t="s">
        <v>69</v>
      </c>
      <c r="C742" s="3" t="s">
        <v>111</v>
      </c>
      <c r="D742" s="4">
        <v>4.68</v>
      </c>
      <c r="E742" s="5">
        <v>2</v>
      </c>
      <c r="F742" s="6">
        <v>4.5</v>
      </c>
      <c r="G742" s="3">
        <v>105</v>
      </c>
      <c r="H742" s="3">
        <f t="shared" si="65"/>
        <v>1.05</v>
      </c>
      <c r="I742" s="3">
        <v>-135</v>
      </c>
      <c r="J742" s="3">
        <f t="shared" si="66"/>
        <v>-0.7407407407407407</v>
      </c>
      <c r="K742" s="7">
        <f t="shared" si="62"/>
        <v>0.48780487804878048</v>
      </c>
      <c r="L742" s="7">
        <f t="shared" si="61"/>
        <v>0.57446808510638303</v>
      </c>
      <c r="M742" s="7">
        <f t="shared" si="71"/>
        <v>0.50168724063519321</v>
      </c>
      <c r="N742" s="7">
        <f t="shared" si="72"/>
        <v>0.49831275936480679</v>
      </c>
      <c r="O742" s="10">
        <f t="shared" si="70"/>
        <v>1.3882362586412733E-2</v>
      </c>
      <c r="P742" s="10">
        <f t="shared" si="69"/>
        <v>-7.6155325741576241E-2</v>
      </c>
      <c r="Q742" s="31">
        <f t="shared" si="73"/>
        <v>0</v>
      </c>
      <c r="R742" s="9">
        <v>1</v>
      </c>
      <c r="S742" s="4">
        <v>0</v>
      </c>
      <c r="V742" s="4" t="str">
        <f t="shared" si="74"/>
        <v/>
      </c>
    </row>
    <row r="743" spans="1:22" x14ac:dyDescent="0.25">
      <c r="A743" s="2">
        <v>44766</v>
      </c>
      <c r="B743" s="3" t="s">
        <v>34</v>
      </c>
      <c r="C743" s="3" t="s">
        <v>177</v>
      </c>
      <c r="D743" s="4">
        <v>5.25</v>
      </c>
      <c r="E743" s="5">
        <v>2</v>
      </c>
      <c r="F743" s="6">
        <v>4.5</v>
      </c>
      <c r="G743" s="3">
        <v>105</v>
      </c>
      <c r="H743" s="3">
        <f t="shared" si="65"/>
        <v>1.05</v>
      </c>
      <c r="I743" s="3">
        <v>-135</v>
      </c>
      <c r="J743" s="3">
        <f t="shared" si="66"/>
        <v>-0.7407407407407407</v>
      </c>
      <c r="K743" s="7">
        <f t="shared" si="62"/>
        <v>0.48780487804878048</v>
      </c>
      <c r="L743" s="7">
        <f t="shared" si="61"/>
        <v>0.57446808510638303</v>
      </c>
      <c r="M743" s="7">
        <f t="shared" si="71"/>
        <v>0.60222631892377165</v>
      </c>
      <c r="N743" s="7">
        <f t="shared" si="72"/>
        <v>0.39777368107622835</v>
      </c>
      <c r="O743" s="10">
        <f t="shared" si="70"/>
        <v>0.11442144087499118</v>
      </c>
      <c r="P743" s="10">
        <f t="shared" si="69"/>
        <v>-0.17669440403015468</v>
      </c>
      <c r="Q743" s="31">
        <f t="shared" si="73"/>
        <v>2</v>
      </c>
      <c r="R743" s="9">
        <v>1</v>
      </c>
      <c r="S743" s="4">
        <v>5</v>
      </c>
      <c r="T743" s="3" t="s">
        <v>74</v>
      </c>
      <c r="U743" s="4">
        <v>5.25</v>
      </c>
      <c r="V743" s="4">
        <f t="shared" si="74"/>
        <v>5.25</v>
      </c>
    </row>
    <row r="744" spans="1:22" x14ac:dyDescent="0.25">
      <c r="A744" s="2">
        <v>44766</v>
      </c>
      <c r="B744" s="3" t="s">
        <v>45</v>
      </c>
      <c r="C744" s="3" t="s">
        <v>147</v>
      </c>
      <c r="D744" s="4">
        <v>6.33</v>
      </c>
      <c r="E744" s="5">
        <v>2</v>
      </c>
      <c r="F744" s="6">
        <v>6.5</v>
      </c>
      <c r="G744" s="3">
        <v>-105</v>
      </c>
      <c r="H744" s="3">
        <f t="shared" si="65"/>
        <v>-0.95238095238095233</v>
      </c>
      <c r="I744" s="3">
        <v>-125</v>
      </c>
      <c r="J744" s="3">
        <f t="shared" si="66"/>
        <v>-0.8</v>
      </c>
      <c r="K744" s="7">
        <f t="shared" si="62"/>
        <v>0.51219512195121952</v>
      </c>
      <c r="L744" s="7">
        <f t="shared" si="61"/>
        <v>0.55555555555555558</v>
      </c>
      <c r="M744" s="7">
        <f t="shared" si="71"/>
        <v>0.44654719140908705</v>
      </c>
      <c r="N744" s="7">
        <f t="shared" si="72"/>
        <v>0.55345280859091295</v>
      </c>
      <c r="O744" s="10">
        <f t="shared" si="70"/>
        <v>-6.5647930542132471E-2</v>
      </c>
      <c r="P744" s="10">
        <f t="shared" si="69"/>
        <v>-2.1027469646426322E-3</v>
      </c>
      <c r="Q744" s="31">
        <f t="shared" si="73"/>
        <v>0</v>
      </c>
      <c r="R744" s="9">
        <v>1</v>
      </c>
      <c r="S744" s="4">
        <v>0</v>
      </c>
      <c r="V744" s="4" t="str">
        <f t="shared" si="74"/>
        <v/>
      </c>
    </row>
    <row r="745" spans="1:22" x14ac:dyDescent="0.25">
      <c r="A745" s="2">
        <v>44766</v>
      </c>
      <c r="B745" s="3" t="s">
        <v>47</v>
      </c>
      <c r="C745" s="3" t="s">
        <v>141</v>
      </c>
      <c r="D745" s="4">
        <v>5.96</v>
      </c>
      <c r="E745" s="5">
        <v>2</v>
      </c>
      <c r="F745" s="6">
        <v>5.5</v>
      </c>
      <c r="G745" s="3">
        <v>-110</v>
      </c>
      <c r="H745" s="3">
        <f t="shared" si="65"/>
        <v>-0.90909090909090906</v>
      </c>
      <c r="I745" s="3">
        <v>-120</v>
      </c>
      <c r="J745" s="3">
        <f t="shared" si="66"/>
        <v>-0.83333333333333337</v>
      </c>
      <c r="K745" s="7">
        <f t="shared" si="62"/>
        <v>0.52380952380952384</v>
      </c>
      <c r="L745" s="7">
        <f t="shared" si="61"/>
        <v>0.54545454545454541</v>
      </c>
      <c r="M745" s="7">
        <f t="shared" si="71"/>
        <v>0.54787420884899629</v>
      </c>
      <c r="N745" s="7">
        <f t="shared" si="72"/>
        <v>0.45212579115100371</v>
      </c>
      <c r="O745" s="10">
        <f t="shared" si="70"/>
        <v>2.4064685039472455E-2</v>
      </c>
      <c r="P745" s="10">
        <f t="shared" si="69"/>
        <v>-9.3328754303541706E-2</v>
      </c>
      <c r="Q745" s="31">
        <f t="shared" si="73"/>
        <v>0</v>
      </c>
      <c r="R745" s="9">
        <v>1</v>
      </c>
      <c r="S745" s="4">
        <v>0</v>
      </c>
      <c r="V745" s="4" t="str">
        <f t="shared" si="74"/>
        <v/>
      </c>
    </row>
    <row r="746" spans="1:22" x14ac:dyDescent="0.25">
      <c r="A746" s="2">
        <v>44766</v>
      </c>
      <c r="B746" s="3" t="s">
        <v>67</v>
      </c>
      <c r="C746" s="3" t="s">
        <v>149</v>
      </c>
      <c r="D746" s="4">
        <v>7.32</v>
      </c>
      <c r="E746" s="5">
        <v>2</v>
      </c>
      <c r="F746" s="6">
        <v>6.5</v>
      </c>
      <c r="G746" s="3">
        <v>100</v>
      </c>
      <c r="H746" s="3">
        <f t="shared" si="65"/>
        <v>1</v>
      </c>
      <c r="I746" s="3">
        <v>-135</v>
      </c>
      <c r="J746" s="3">
        <f t="shared" si="66"/>
        <v>-0.7407407407407407</v>
      </c>
      <c r="K746" s="7">
        <f t="shared" si="62"/>
        <v>0.5</v>
      </c>
      <c r="L746" s="7">
        <f t="shared" si="61"/>
        <v>0.57446808510638303</v>
      </c>
      <c r="M746" s="7">
        <f t="shared" si="71"/>
        <v>0.59680242407206019</v>
      </c>
      <c r="N746" s="7">
        <f t="shared" si="72"/>
        <v>0.40319757592793981</v>
      </c>
      <c r="O746" s="10">
        <f t="shared" si="70"/>
        <v>9.6802424072060189E-2</v>
      </c>
      <c r="P746" s="10">
        <f t="shared" si="69"/>
        <v>-0.17127050917844322</v>
      </c>
      <c r="Q746" s="31">
        <f t="shared" si="73"/>
        <v>2</v>
      </c>
      <c r="R746" s="9">
        <v>1</v>
      </c>
      <c r="S746" s="4">
        <v>5</v>
      </c>
      <c r="T746" s="3" t="s">
        <v>73</v>
      </c>
      <c r="U746" s="4">
        <v>-5</v>
      </c>
      <c r="V746" s="4">
        <f t="shared" si="74"/>
        <v>-5</v>
      </c>
    </row>
    <row r="747" spans="1:22" x14ac:dyDescent="0.25">
      <c r="A747" s="2">
        <v>44766</v>
      </c>
      <c r="B747" s="3" t="s">
        <v>87</v>
      </c>
      <c r="C747" s="3" t="s">
        <v>88</v>
      </c>
      <c r="D747" s="4">
        <v>4.03</v>
      </c>
      <c r="E747" s="5">
        <v>2</v>
      </c>
      <c r="F747" s="6">
        <v>3.5</v>
      </c>
      <c r="G747" s="3">
        <v>-125</v>
      </c>
      <c r="H747" s="3">
        <f t="shared" si="65"/>
        <v>-0.8</v>
      </c>
      <c r="I747" s="3">
        <v>-105</v>
      </c>
      <c r="J747" s="3">
        <f t="shared" si="66"/>
        <v>-0.95238095238095233</v>
      </c>
      <c r="K747" s="7">
        <f t="shared" si="62"/>
        <v>0.55555555555555558</v>
      </c>
      <c r="L747" s="7">
        <f t="shared" si="61"/>
        <v>0.51219512195121952</v>
      </c>
      <c r="M747" s="7">
        <f t="shared" si="71"/>
        <v>0.57236879685458542</v>
      </c>
      <c r="N747" s="7">
        <f t="shared" si="72"/>
        <v>0.42763120314541458</v>
      </c>
      <c r="O747" s="10">
        <f t="shared" si="70"/>
        <v>1.6813241299029835E-2</v>
      </c>
      <c r="P747" s="10">
        <f t="shared" si="69"/>
        <v>-8.4563918805804938E-2</v>
      </c>
      <c r="Q747" s="31">
        <f t="shared" si="73"/>
        <v>0</v>
      </c>
      <c r="R747" s="9">
        <v>1</v>
      </c>
      <c r="S747" s="4">
        <v>0</v>
      </c>
      <c r="V747" s="4" t="str">
        <f t="shared" si="74"/>
        <v/>
      </c>
    </row>
    <row r="748" spans="1:22" x14ac:dyDescent="0.25">
      <c r="A748" s="2">
        <v>44766</v>
      </c>
      <c r="B748" s="3" t="s">
        <v>41</v>
      </c>
      <c r="C748" s="3" t="s">
        <v>188</v>
      </c>
      <c r="D748" s="4">
        <v>5.75</v>
      </c>
      <c r="E748" s="5">
        <v>2</v>
      </c>
      <c r="F748" s="6">
        <v>4.5</v>
      </c>
      <c r="G748" s="3">
        <v>-164</v>
      </c>
      <c r="H748" s="3">
        <f t="shared" si="65"/>
        <v>-0.6097560975609756</v>
      </c>
      <c r="I748" s="3">
        <v>128</v>
      </c>
      <c r="J748" s="3">
        <f t="shared" si="66"/>
        <v>1.28</v>
      </c>
      <c r="K748" s="7">
        <f t="shared" si="62"/>
        <v>0.62121212121212122</v>
      </c>
      <c r="L748" s="7">
        <f t="shared" si="61"/>
        <v>0.43859649122807015</v>
      </c>
      <c r="M748" s="7">
        <f t="shared" si="71"/>
        <v>0.68008856946176199</v>
      </c>
      <c r="N748" s="7">
        <f t="shared" si="72"/>
        <v>0.31991143053823801</v>
      </c>
      <c r="O748" s="10">
        <f t="shared" si="70"/>
        <v>5.8876448249640778E-2</v>
      </c>
      <c r="P748" s="10">
        <f t="shared" si="69"/>
        <v>-0.11868506068983214</v>
      </c>
      <c r="Q748" s="31">
        <f t="shared" si="73"/>
        <v>2</v>
      </c>
      <c r="R748" s="9">
        <v>2</v>
      </c>
      <c r="S748" s="4">
        <f>5*1.64</f>
        <v>8.1999999999999993</v>
      </c>
      <c r="T748" s="3" t="s">
        <v>73</v>
      </c>
      <c r="U748" s="4">
        <v>-8.1999999999999993</v>
      </c>
      <c r="V748" s="4">
        <f t="shared" si="74"/>
        <v>-8.1999999999999993</v>
      </c>
    </row>
    <row r="749" spans="1:22" x14ac:dyDescent="0.25">
      <c r="A749" s="2">
        <v>44766</v>
      </c>
      <c r="B749" s="3" t="s">
        <v>36</v>
      </c>
      <c r="C749" s="3" t="s">
        <v>112</v>
      </c>
      <c r="D749" s="4">
        <v>5.98</v>
      </c>
      <c r="E749" s="5">
        <v>2</v>
      </c>
      <c r="F749" s="6">
        <v>5.5</v>
      </c>
      <c r="G749" s="3">
        <v>120</v>
      </c>
      <c r="H749" s="3">
        <f t="shared" si="65"/>
        <v>1.2</v>
      </c>
      <c r="I749" s="3">
        <v>-165</v>
      </c>
      <c r="J749" s="3">
        <f t="shared" si="66"/>
        <v>-0.60606060606060608</v>
      </c>
      <c r="K749" s="7">
        <f t="shared" si="62"/>
        <v>0.45454545454545453</v>
      </c>
      <c r="L749" s="7">
        <f t="shared" si="61"/>
        <v>0.62264150943396224</v>
      </c>
      <c r="M749" s="7">
        <f t="shared" si="71"/>
        <v>0.55110256562480742</v>
      </c>
      <c r="N749" s="7">
        <f t="shared" si="72"/>
        <v>0.44889743437519258</v>
      </c>
      <c r="O749" s="10">
        <f t="shared" si="70"/>
        <v>9.6557111079352886E-2</v>
      </c>
      <c r="P749" s="10">
        <f t="shared" si="69"/>
        <v>-0.17374407505876965</v>
      </c>
      <c r="Q749" s="31">
        <f t="shared" si="73"/>
        <v>2</v>
      </c>
      <c r="R749" s="9">
        <v>1</v>
      </c>
      <c r="S749" s="4">
        <v>5</v>
      </c>
      <c r="T749" s="3" t="s">
        <v>73</v>
      </c>
      <c r="U749" s="4">
        <v>-5</v>
      </c>
      <c r="V749" s="4">
        <f t="shared" si="74"/>
        <v>-5</v>
      </c>
    </row>
    <row r="750" spans="1:22" x14ac:dyDescent="0.25">
      <c r="A750" s="2">
        <v>44767</v>
      </c>
      <c r="B750" s="3" t="s">
        <v>55</v>
      </c>
      <c r="C750" s="3" t="s">
        <v>222</v>
      </c>
      <c r="D750" s="4">
        <v>5.81</v>
      </c>
      <c r="E750" s="5">
        <v>2</v>
      </c>
      <c r="F750" s="6">
        <v>6.5</v>
      </c>
      <c r="G750" s="3">
        <v>125</v>
      </c>
      <c r="H750" s="3">
        <f t="shared" si="65"/>
        <v>1.25</v>
      </c>
      <c r="I750" s="3">
        <v>-170</v>
      </c>
      <c r="J750" s="3">
        <f t="shared" si="66"/>
        <v>-0.58823529411764708</v>
      </c>
      <c r="K750" s="7">
        <f t="shared" si="62"/>
        <v>0.44444444444444442</v>
      </c>
      <c r="L750" s="7">
        <f t="shared" si="61"/>
        <v>0.62962962962962965</v>
      </c>
      <c r="M750" s="7">
        <f t="shared" si="71"/>
        <v>0.36320988931428144</v>
      </c>
      <c r="N750" s="7">
        <f t="shared" si="72"/>
        <v>0.63679011068571856</v>
      </c>
      <c r="O750" s="10">
        <f t="shared" si="70"/>
        <v>-8.1234555130162978E-2</v>
      </c>
      <c r="P750" s="10">
        <f t="shared" si="69"/>
        <v>7.1604810560889076E-3</v>
      </c>
      <c r="Q750" s="31">
        <f t="shared" ref="Q750:Q813" si="75">IF(P750&gt;0.05,1,IF(O750&gt;0.05,2,0))</f>
        <v>0</v>
      </c>
      <c r="R750" s="9">
        <v>1</v>
      </c>
      <c r="S750" s="4">
        <v>0</v>
      </c>
      <c r="V750" s="4" t="str">
        <f t="shared" si="74"/>
        <v/>
      </c>
    </row>
    <row r="751" spans="1:22" x14ac:dyDescent="0.25">
      <c r="A751" s="2">
        <v>44767</v>
      </c>
      <c r="B751" s="3" t="s">
        <v>49</v>
      </c>
      <c r="C751" s="3" t="s">
        <v>50</v>
      </c>
      <c r="D751" s="4">
        <v>5.13</v>
      </c>
      <c r="E751" s="5">
        <v>2</v>
      </c>
      <c r="F751" s="6">
        <v>4.5</v>
      </c>
      <c r="G751" s="3">
        <v>-140</v>
      </c>
      <c r="H751" s="3">
        <f t="shared" si="65"/>
        <v>-0.7142857142857143</v>
      </c>
      <c r="I751" s="3">
        <v>105</v>
      </c>
      <c r="J751" s="3">
        <f t="shared" si="66"/>
        <v>1.05</v>
      </c>
      <c r="K751" s="7">
        <f t="shared" si="62"/>
        <v>0.58333333333333337</v>
      </c>
      <c r="L751" s="7">
        <f t="shared" si="61"/>
        <v>0.48780487804878048</v>
      </c>
      <c r="M751" s="7">
        <f t="shared" si="71"/>
        <v>0.58201353773534492</v>
      </c>
      <c r="N751" s="7">
        <f t="shared" si="72"/>
        <v>0.41798646226465508</v>
      </c>
      <c r="O751" s="10">
        <f t="shared" si="70"/>
        <v>-1.319795597988449E-3</v>
      </c>
      <c r="P751" s="10">
        <f t="shared" si="69"/>
        <v>-6.9818415784125398E-2</v>
      </c>
      <c r="Q751" s="31">
        <f t="shared" si="75"/>
        <v>0</v>
      </c>
      <c r="R751" s="9">
        <v>1</v>
      </c>
      <c r="S751" s="4">
        <v>0</v>
      </c>
      <c r="V751" s="4" t="str">
        <f t="shared" si="74"/>
        <v/>
      </c>
    </row>
    <row r="752" spans="1:22" x14ac:dyDescent="0.25">
      <c r="A752" s="2">
        <v>44767</v>
      </c>
      <c r="B752" s="3" t="s">
        <v>4</v>
      </c>
      <c r="C752" s="3" t="s">
        <v>5</v>
      </c>
      <c r="D752" s="4">
        <v>5.69</v>
      </c>
      <c r="E752" s="5">
        <v>2</v>
      </c>
      <c r="F752" s="6">
        <v>5.5</v>
      </c>
      <c r="G752" s="3">
        <v>-120</v>
      </c>
      <c r="H752" s="3">
        <f t="shared" si="65"/>
        <v>-0.83333333333333337</v>
      </c>
      <c r="I752" s="3">
        <v>-110</v>
      </c>
      <c r="J752" s="3">
        <f t="shared" si="66"/>
        <v>-0.90909090909090906</v>
      </c>
      <c r="K752" s="7">
        <f t="shared" si="62"/>
        <v>0.54545454545454541</v>
      </c>
      <c r="L752" s="7">
        <f t="shared" si="61"/>
        <v>0.52380952380952384</v>
      </c>
      <c r="M752" s="7">
        <f t="shared" si="71"/>
        <v>0.50333640089800147</v>
      </c>
      <c r="N752" s="7">
        <f t="shared" si="72"/>
        <v>0.49666359910199853</v>
      </c>
      <c r="O752" s="10">
        <f t="shared" si="70"/>
        <v>-4.2118144556543946E-2</v>
      </c>
      <c r="P752" s="10">
        <f t="shared" si="69"/>
        <v>-2.7145924707525304E-2</v>
      </c>
      <c r="Q752" s="31">
        <f t="shared" si="75"/>
        <v>0</v>
      </c>
      <c r="R752" s="9">
        <v>1</v>
      </c>
      <c r="S752" s="4">
        <v>0</v>
      </c>
      <c r="V752" s="4" t="str">
        <f t="shared" si="74"/>
        <v/>
      </c>
    </row>
    <row r="753" spans="1:22" x14ac:dyDescent="0.25">
      <c r="A753" s="2">
        <v>44767</v>
      </c>
      <c r="B753" s="3" t="s">
        <v>39</v>
      </c>
      <c r="C753" s="3" t="s">
        <v>126</v>
      </c>
      <c r="D753" s="4">
        <v>4.2</v>
      </c>
      <c r="E753" s="5">
        <v>2</v>
      </c>
      <c r="F753" s="6">
        <v>4.5</v>
      </c>
      <c r="G753" s="3">
        <v>-102</v>
      </c>
      <c r="H753" s="3">
        <f t="shared" si="65"/>
        <v>-0.98039215686274506</v>
      </c>
      <c r="I753" s="3">
        <v>-126</v>
      </c>
      <c r="J753" s="3">
        <f t="shared" si="66"/>
        <v>-0.79365079365079361</v>
      </c>
      <c r="K753" s="7">
        <f t="shared" si="62"/>
        <v>0.50495049504950495</v>
      </c>
      <c r="L753" s="7">
        <f t="shared" si="61"/>
        <v>0.55752212389380529</v>
      </c>
      <c r="M753" s="7">
        <f t="shared" si="71"/>
        <v>0.41017297868942226</v>
      </c>
      <c r="N753" s="7">
        <f t="shared" si="72"/>
        <v>0.58982702131057774</v>
      </c>
      <c r="O753" s="10">
        <f t="shared" si="70"/>
        <v>-9.4777516360082692E-2</v>
      </c>
      <c r="P753" s="10">
        <f t="shared" si="69"/>
        <v>3.2304897416772449E-2</v>
      </c>
      <c r="Q753" s="31">
        <f t="shared" si="75"/>
        <v>0</v>
      </c>
      <c r="R753" s="9">
        <v>2</v>
      </c>
      <c r="S753" s="4">
        <v>0</v>
      </c>
      <c r="V753" s="4" t="str">
        <f t="shared" si="74"/>
        <v/>
      </c>
    </row>
    <row r="754" spans="1:22" x14ac:dyDescent="0.25">
      <c r="A754" s="2">
        <v>44767</v>
      </c>
      <c r="B754" s="3" t="s">
        <v>65</v>
      </c>
      <c r="C754" s="3" t="s">
        <v>66</v>
      </c>
      <c r="D754" s="4">
        <v>4.7300000000000004</v>
      </c>
      <c r="E754" s="5">
        <v>2</v>
      </c>
      <c r="F754" s="6">
        <v>4.5</v>
      </c>
      <c r="G754" s="3">
        <v>105</v>
      </c>
      <c r="H754" s="3">
        <f t="shared" si="65"/>
        <v>1.05</v>
      </c>
      <c r="I754" s="3">
        <v>-140</v>
      </c>
      <c r="J754" s="3">
        <f t="shared" si="66"/>
        <v>-0.7142857142857143</v>
      </c>
      <c r="K754" s="7">
        <f t="shared" si="62"/>
        <v>0.48780487804878048</v>
      </c>
      <c r="L754" s="7">
        <f t="shared" si="61"/>
        <v>0.58333333333333337</v>
      </c>
      <c r="M754" s="7">
        <f t="shared" si="71"/>
        <v>0.51092644508679286</v>
      </c>
      <c r="N754" s="7">
        <f t="shared" si="72"/>
        <v>0.48907355491320714</v>
      </c>
      <c r="O754" s="10">
        <f t="shared" si="70"/>
        <v>2.3121567038012381E-2</v>
      </c>
      <c r="P754" s="10">
        <f t="shared" si="69"/>
        <v>-9.4259778420126228E-2</v>
      </c>
      <c r="Q754" s="31">
        <f t="shared" si="75"/>
        <v>0</v>
      </c>
      <c r="R754" s="9">
        <v>1</v>
      </c>
      <c r="S754" s="4">
        <v>0</v>
      </c>
      <c r="V754" s="4" t="str">
        <f t="shared" si="74"/>
        <v/>
      </c>
    </row>
    <row r="755" spans="1:22" x14ac:dyDescent="0.25">
      <c r="A755" s="2">
        <v>44767</v>
      </c>
      <c r="B755" s="3" t="s">
        <v>21</v>
      </c>
      <c r="C755" s="3" t="s">
        <v>146</v>
      </c>
      <c r="D755" s="4">
        <v>4.21</v>
      </c>
      <c r="E755" s="5">
        <v>2</v>
      </c>
      <c r="F755" s="6">
        <v>3.5</v>
      </c>
      <c r="G755" s="3">
        <v>-160</v>
      </c>
      <c r="H755" s="3">
        <f t="shared" si="65"/>
        <v>-0.625</v>
      </c>
      <c r="I755" s="3">
        <v>120</v>
      </c>
      <c r="J755" s="3">
        <f t="shared" si="66"/>
        <v>1.2</v>
      </c>
      <c r="K755" s="7">
        <f t="shared" si="62"/>
        <v>0.61538461538461542</v>
      </c>
      <c r="L755" s="7">
        <f t="shared" si="61"/>
        <v>0.45454545454545453</v>
      </c>
      <c r="M755" s="7">
        <f t="shared" si="71"/>
        <v>0.60644563629016401</v>
      </c>
      <c r="N755" s="7">
        <f t="shared" si="72"/>
        <v>0.39355436370983599</v>
      </c>
      <c r="O755" s="10">
        <f t="shared" si="70"/>
        <v>-8.9389790944514047E-3</v>
      </c>
      <c r="P755" s="10">
        <f t="shared" si="69"/>
        <v>-6.0991090835618544E-2</v>
      </c>
      <c r="Q755" s="31">
        <f t="shared" si="75"/>
        <v>0</v>
      </c>
      <c r="R755" s="9">
        <v>1</v>
      </c>
      <c r="S755" s="4">
        <v>0</v>
      </c>
      <c r="V755" s="4" t="str">
        <f t="shared" si="74"/>
        <v/>
      </c>
    </row>
    <row r="756" spans="1:22" x14ac:dyDescent="0.25">
      <c r="A756" s="2">
        <v>44767</v>
      </c>
      <c r="B756" s="3" t="s">
        <v>19</v>
      </c>
      <c r="C756" s="3" t="s">
        <v>20</v>
      </c>
      <c r="D756" s="4">
        <v>5.37</v>
      </c>
      <c r="E756" s="5">
        <v>2</v>
      </c>
      <c r="F756" s="6">
        <v>4.5</v>
      </c>
      <c r="G756" s="3">
        <v>110</v>
      </c>
      <c r="H756" s="3">
        <f t="shared" si="65"/>
        <v>1.1000000000000001</v>
      </c>
      <c r="I756" s="3">
        <v>-145</v>
      </c>
      <c r="J756" s="3">
        <f t="shared" si="66"/>
        <v>-0.68965517241379315</v>
      </c>
      <c r="K756" s="7">
        <f t="shared" si="62"/>
        <v>0.47619047619047616</v>
      </c>
      <c r="L756" s="7">
        <f t="shared" si="61"/>
        <v>0.59183673469387754</v>
      </c>
      <c r="M756" s="7">
        <f t="shared" si="71"/>
        <v>0.6218700182967416</v>
      </c>
      <c r="N756" s="7">
        <f t="shared" si="72"/>
        <v>0.3781299817032584</v>
      </c>
      <c r="O756" s="10">
        <f t="shared" si="70"/>
        <v>0.14567954210626544</v>
      </c>
      <c r="P756" s="10">
        <f t="shared" si="69"/>
        <v>-0.21370675299061914</v>
      </c>
      <c r="Q756" s="31">
        <f t="shared" si="75"/>
        <v>2</v>
      </c>
      <c r="R756" s="9">
        <v>1</v>
      </c>
      <c r="S756" s="4">
        <v>5</v>
      </c>
      <c r="T756" s="3" t="s">
        <v>74</v>
      </c>
      <c r="U756" s="4">
        <v>5.5</v>
      </c>
      <c r="V756" s="4">
        <f t="shared" si="74"/>
        <v>5.5</v>
      </c>
    </row>
    <row r="757" spans="1:22" x14ac:dyDescent="0.25">
      <c r="A757" s="2">
        <v>44767</v>
      </c>
      <c r="B757" s="3" t="s">
        <v>78</v>
      </c>
      <c r="C757" s="3" t="s">
        <v>183</v>
      </c>
      <c r="D757" s="4">
        <v>3.64</v>
      </c>
      <c r="E757" s="5">
        <v>2</v>
      </c>
      <c r="F757" s="6">
        <v>2.5</v>
      </c>
      <c r="G757" s="3">
        <v>-150</v>
      </c>
      <c r="H757" s="3">
        <f t="shared" si="65"/>
        <v>-0.66666666666666663</v>
      </c>
      <c r="I757" s="3">
        <v>115</v>
      </c>
      <c r="J757" s="3">
        <f t="shared" si="66"/>
        <v>1.1499999999999999</v>
      </c>
      <c r="K757" s="7">
        <f t="shared" si="62"/>
        <v>0.6</v>
      </c>
      <c r="L757" s="7">
        <f t="shared" si="61"/>
        <v>0.46511627906976744</v>
      </c>
      <c r="M757" s="7">
        <f t="shared" si="71"/>
        <v>0.70427259569531819</v>
      </c>
      <c r="N757" s="7">
        <f t="shared" si="72"/>
        <v>0.29572740430468175</v>
      </c>
      <c r="O757" s="10">
        <f t="shared" si="70"/>
        <v>0.10427259569531822</v>
      </c>
      <c r="P757" s="10">
        <f t="shared" si="69"/>
        <v>-0.16938887476508568</v>
      </c>
      <c r="Q757" s="31">
        <f t="shared" si="75"/>
        <v>2</v>
      </c>
      <c r="R757" s="9">
        <v>1</v>
      </c>
      <c r="S757" s="4">
        <v>7.5</v>
      </c>
      <c r="T757" s="3" t="s">
        <v>74</v>
      </c>
      <c r="U757" s="4">
        <v>5</v>
      </c>
      <c r="V757" s="4">
        <f t="shared" si="74"/>
        <v>5</v>
      </c>
    </row>
    <row r="758" spans="1:22" x14ac:dyDescent="0.25">
      <c r="A758" s="2">
        <v>44767</v>
      </c>
      <c r="B758" s="3" t="s">
        <v>36</v>
      </c>
      <c r="C758" s="3" t="s">
        <v>37</v>
      </c>
      <c r="D758" s="4">
        <v>6.12</v>
      </c>
      <c r="E758" s="5">
        <v>2</v>
      </c>
      <c r="F758" s="6">
        <v>5.5</v>
      </c>
      <c r="G758" s="3">
        <v>104</v>
      </c>
      <c r="H758" s="3">
        <f t="shared" si="65"/>
        <v>1.04</v>
      </c>
      <c r="I758" s="3">
        <v>-132</v>
      </c>
      <c r="J758" s="3">
        <f t="shared" si="66"/>
        <v>-0.75757575757575757</v>
      </c>
      <c r="K758" s="7">
        <f t="shared" si="62"/>
        <v>0.49019607843137253</v>
      </c>
      <c r="L758" s="7">
        <f t="shared" si="61"/>
        <v>0.56896551724137934</v>
      </c>
      <c r="M758" s="7">
        <f t="shared" si="71"/>
        <v>0.57339740139457529</v>
      </c>
      <c r="N758" s="7">
        <f t="shared" si="72"/>
        <v>0.42660259860542471</v>
      </c>
      <c r="O758" s="10">
        <f t="shared" si="70"/>
        <v>8.3201322963202762E-2</v>
      </c>
      <c r="P758" s="10">
        <f t="shared" si="69"/>
        <v>-0.14236291863595463</v>
      </c>
      <c r="Q758" s="31">
        <f t="shared" si="75"/>
        <v>2</v>
      </c>
      <c r="R758" s="9">
        <v>2</v>
      </c>
      <c r="S758" s="4">
        <v>5</v>
      </c>
      <c r="T758" s="3" t="s">
        <v>73</v>
      </c>
      <c r="U758" s="4">
        <v>-5</v>
      </c>
      <c r="V758" s="4">
        <f t="shared" si="74"/>
        <v>-5</v>
      </c>
    </row>
    <row r="759" spans="1:22" x14ac:dyDescent="0.25">
      <c r="A759" s="2">
        <v>44767</v>
      </c>
      <c r="B759" s="3" t="s">
        <v>14</v>
      </c>
      <c r="C759" s="3" t="s">
        <v>15</v>
      </c>
      <c r="D759" s="4">
        <v>5.34</v>
      </c>
      <c r="E759" s="5">
        <v>2</v>
      </c>
      <c r="F759" s="6">
        <v>5.5</v>
      </c>
      <c r="G759" s="3">
        <v>100</v>
      </c>
      <c r="H759" s="3">
        <f t="shared" si="65"/>
        <v>1</v>
      </c>
      <c r="I759" s="3">
        <v>-130</v>
      </c>
      <c r="J759" s="3">
        <f t="shared" si="66"/>
        <v>-0.76923076923076916</v>
      </c>
      <c r="K759" s="7">
        <f t="shared" si="62"/>
        <v>0.5</v>
      </c>
      <c r="L759" s="7">
        <f t="shared" si="61"/>
        <v>0.56521739130434778</v>
      </c>
      <c r="M759" s="7">
        <f t="shared" si="71"/>
        <v>0.44347661488534151</v>
      </c>
      <c r="N759" s="7">
        <f t="shared" si="72"/>
        <v>0.55652338511465849</v>
      </c>
      <c r="O759" s="10">
        <f t="shared" si="70"/>
        <v>-5.6523385114658486E-2</v>
      </c>
      <c r="P759" s="10">
        <f t="shared" si="69"/>
        <v>-8.6940061896892962E-3</v>
      </c>
      <c r="Q759" s="31">
        <f t="shared" si="75"/>
        <v>0</v>
      </c>
      <c r="R759" s="9">
        <v>1</v>
      </c>
      <c r="S759" s="4">
        <v>0</v>
      </c>
      <c r="V759" s="4" t="str">
        <f t="shared" si="74"/>
        <v/>
      </c>
    </row>
    <row r="760" spans="1:22" x14ac:dyDescent="0.25">
      <c r="A760" s="2">
        <v>44767</v>
      </c>
      <c r="B760" s="3" t="s">
        <v>57</v>
      </c>
      <c r="C760" s="3" t="s">
        <v>226</v>
      </c>
      <c r="D760" s="4">
        <v>4.17</v>
      </c>
      <c r="E760" s="5">
        <v>1</v>
      </c>
      <c r="F760" s="6">
        <v>3.5</v>
      </c>
      <c r="G760" s="3">
        <v>100</v>
      </c>
      <c r="H760" s="3">
        <f t="shared" si="65"/>
        <v>1</v>
      </c>
      <c r="I760" s="3">
        <v>-130</v>
      </c>
      <c r="J760" s="3">
        <f t="shared" si="66"/>
        <v>-0.76923076923076916</v>
      </c>
      <c r="K760" s="7">
        <f t="shared" si="62"/>
        <v>0.5</v>
      </c>
      <c r="L760" s="7">
        <f t="shared" si="61"/>
        <v>0.56521739130434778</v>
      </c>
      <c r="M760" s="7">
        <f t="shared" si="71"/>
        <v>0.59901793690735095</v>
      </c>
      <c r="N760" s="7">
        <f t="shared" si="72"/>
        <v>0.40098206309264905</v>
      </c>
      <c r="O760" s="10">
        <f t="shared" si="70"/>
        <v>9.9017936907350945E-2</v>
      </c>
      <c r="P760" s="10">
        <f t="shared" si="69"/>
        <v>-0.16423532821169873</v>
      </c>
      <c r="Q760" s="31">
        <f t="shared" si="75"/>
        <v>2</v>
      </c>
      <c r="R760" s="9">
        <v>1</v>
      </c>
      <c r="S760" s="4">
        <v>5</v>
      </c>
      <c r="T760" s="3" t="s">
        <v>73</v>
      </c>
      <c r="U760" s="4">
        <v>-5</v>
      </c>
      <c r="V760" s="4">
        <f t="shared" si="74"/>
        <v>-5</v>
      </c>
    </row>
    <row r="761" spans="1:22" x14ac:dyDescent="0.25">
      <c r="A761" s="2">
        <v>44767</v>
      </c>
      <c r="B761" s="3" t="s">
        <v>53</v>
      </c>
      <c r="C761" s="3" t="s">
        <v>143</v>
      </c>
      <c r="D761" s="4">
        <v>3.8</v>
      </c>
      <c r="E761" s="5">
        <v>2</v>
      </c>
      <c r="F761" s="6">
        <v>4.5</v>
      </c>
      <c r="G761" s="3">
        <v>104</v>
      </c>
      <c r="H761" s="3">
        <f t="shared" si="65"/>
        <v>1.04</v>
      </c>
      <c r="I761" s="3">
        <v>-132</v>
      </c>
      <c r="J761" s="3">
        <f t="shared" si="66"/>
        <v>-0.75757575757575757</v>
      </c>
      <c r="K761" s="7">
        <f t="shared" si="62"/>
        <v>0.49019607843137253</v>
      </c>
      <c r="L761" s="7">
        <f t="shared" si="61"/>
        <v>0.56896551724137934</v>
      </c>
      <c r="M761" s="7">
        <f t="shared" si="71"/>
        <v>0.3321563994691461</v>
      </c>
      <c r="N761" s="7">
        <f t="shared" si="72"/>
        <v>0.6678436005308539</v>
      </c>
      <c r="O761" s="10">
        <f t="shared" si="70"/>
        <v>-0.15803967896222643</v>
      </c>
      <c r="P761" s="10">
        <f t="shared" si="69"/>
        <v>9.8878083289474561E-2</v>
      </c>
      <c r="Q761" s="31">
        <f t="shared" si="75"/>
        <v>1</v>
      </c>
      <c r="R761" s="9">
        <v>2</v>
      </c>
      <c r="S761" s="4">
        <v>6.6</v>
      </c>
      <c r="T761" s="3" t="s">
        <v>73</v>
      </c>
      <c r="U761" s="4">
        <v>-6.6</v>
      </c>
      <c r="V761" s="4">
        <f t="shared" si="74"/>
        <v>-6.6</v>
      </c>
    </row>
    <row r="762" spans="1:22" x14ac:dyDescent="0.25">
      <c r="A762" s="2">
        <v>44767</v>
      </c>
      <c r="B762" s="3" t="s">
        <v>43</v>
      </c>
      <c r="C762" s="3" t="s">
        <v>120</v>
      </c>
      <c r="D762" s="4">
        <v>6.25</v>
      </c>
      <c r="E762" s="5">
        <v>2</v>
      </c>
      <c r="F762" s="6">
        <v>4.5</v>
      </c>
      <c r="G762" s="3">
        <v>-160</v>
      </c>
      <c r="H762" s="3">
        <f t="shared" si="65"/>
        <v>-0.625</v>
      </c>
      <c r="I762" s="3">
        <v>115</v>
      </c>
      <c r="J762" s="3">
        <f t="shared" si="66"/>
        <v>1.1499999999999999</v>
      </c>
      <c r="K762" s="7">
        <f t="shared" si="62"/>
        <v>0.61538461538461542</v>
      </c>
      <c r="L762" s="7">
        <f t="shared" si="61"/>
        <v>0.46511627906976744</v>
      </c>
      <c r="M762" s="7">
        <f t="shared" si="71"/>
        <v>0.74701467669070176</v>
      </c>
      <c r="N762" s="7">
        <f t="shared" si="72"/>
        <v>0.25298532330929824</v>
      </c>
      <c r="O762" s="10">
        <f t="shared" si="70"/>
        <v>0.13163006130608634</v>
      </c>
      <c r="P762" s="10">
        <f t="shared" si="69"/>
        <v>-0.2121309557604692</v>
      </c>
      <c r="Q762" s="31">
        <f t="shared" si="75"/>
        <v>2</v>
      </c>
      <c r="R762" s="9">
        <v>1</v>
      </c>
      <c r="S762" s="4">
        <f>5*1.6</f>
        <v>8</v>
      </c>
      <c r="T762" s="3" t="s">
        <v>74</v>
      </c>
      <c r="U762" s="4">
        <v>5</v>
      </c>
      <c r="V762" s="4">
        <f t="shared" si="74"/>
        <v>5</v>
      </c>
    </row>
    <row r="763" spans="1:22" x14ac:dyDescent="0.25">
      <c r="A763" s="2">
        <v>44767</v>
      </c>
      <c r="B763" s="3" t="s">
        <v>71</v>
      </c>
      <c r="C763" s="3" t="s">
        <v>72</v>
      </c>
      <c r="D763" s="4">
        <v>4.28</v>
      </c>
      <c r="E763" s="5">
        <v>2</v>
      </c>
      <c r="F763" s="6">
        <v>3.5</v>
      </c>
      <c r="G763" s="3">
        <v>-155</v>
      </c>
      <c r="H763" s="3">
        <f t="shared" si="65"/>
        <v>-0.64516129032258063</v>
      </c>
      <c r="I763" s="3">
        <v>115</v>
      </c>
      <c r="J763" s="3">
        <f t="shared" si="66"/>
        <v>1.1499999999999999</v>
      </c>
      <c r="K763" s="7">
        <f t="shared" si="62"/>
        <v>0.60784313725490191</v>
      </c>
      <c r="L763" s="7">
        <f t="shared" si="61"/>
        <v>0.46511627906976744</v>
      </c>
      <c r="M763" s="7">
        <f t="shared" si="71"/>
        <v>0.61923923316989593</v>
      </c>
      <c r="N763" s="7">
        <f t="shared" si="72"/>
        <v>0.38076076683010401</v>
      </c>
      <c r="O763" s="10">
        <f t="shared" si="70"/>
        <v>1.139609591499402E-2</v>
      </c>
      <c r="P763" s="10">
        <f t="shared" si="69"/>
        <v>-8.4355512239663422E-2</v>
      </c>
      <c r="Q763" s="31">
        <f t="shared" si="75"/>
        <v>0</v>
      </c>
      <c r="R763" s="9">
        <v>1</v>
      </c>
      <c r="S763" s="4">
        <v>0</v>
      </c>
      <c r="V763" s="4" t="str">
        <f t="shared" si="74"/>
        <v/>
      </c>
    </row>
    <row r="764" spans="1:22" x14ac:dyDescent="0.25">
      <c r="A764" s="2">
        <v>44767</v>
      </c>
      <c r="B764" s="3" t="s">
        <v>30</v>
      </c>
      <c r="C764" s="3" t="s">
        <v>193</v>
      </c>
      <c r="D764" s="4">
        <v>4.16</v>
      </c>
      <c r="E764" s="5">
        <v>2</v>
      </c>
      <c r="F764" s="6">
        <v>3.5</v>
      </c>
      <c r="G764" s="3">
        <v>-170</v>
      </c>
      <c r="H764" s="3">
        <f t="shared" si="65"/>
        <v>-0.58823529411764708</v>
      </c>
      <c r="I764" s="3">
        <v>130</v>
      </c>
      <c r="J764" s="3">
        <f t="shared" si="66"/>
        <v>1.3</v>
      </c>
      <c r="K764" s="7">
        <f t="shared" si="62"/>
        <v>0.62962962962962965</v>
      </c>
      <c r="L764" s="7">
        <f t="shared" si="61"/>
        <v>0.43478260869565216</v>
      </c>
      <c r="M764" s="7">
        <f t="shared" si="71"/>
        <v>0.59714787028708982</v>
      </c>
      <c r="N764" s="7">
        <f t="shared" si="72"/>
        <v>0.40285212971291023</v>
      </c>
      <c r="O764" s="10">
        <f t="shared" si="70"/>
        <v>-3.2481759342539829E-2</v>
      </c>
      <c r="P764" s="10">
        <f t="shared" si="69"/>
        <v>-3.1930478982741928E-2</v>
      </c>
      <c r="Q764" s="31">
        <f t="shared" si="75"/>
        <v>0</v>
      </c>
      <c r="R764" s="9">
        <v>1</v>
      </c>
      <c r="S764" s="4">
        <v>0</v>
      </c>
      <c r="V764" s="4" t="str">
        <f t="shared" si="74"/>
        <v/>
      </c>
    </row>
    <row r="765" spans="1:22" x14ac:dyDescent="0.25">
      <c r="A765" s="2">
        <v>44767</v>
      </c>
      <c r="B765" s="3" t="s">
        <v>59</v>
      </c>
      <c r="C765" s="3" t="s">
        <v>236</v>
      </c>
      <c r="D765" s="4">
        <v>3.71</v>
      </c>
      <c r="E765" s="5">
        <v>2</v>
      </c>
      <c r="F765" s="6">
        <v>3.5</v>
      </c>
      <c r="G765" s="3">
        <v>110</v>
      </c>
      <c r="H765" s="3">
        <f t="shared" si="65"/>
        <v>1.1000000000000001</v>
      </c>
      <c r="I765" s="3">
        <v>-160</v>
      </c>
      <c r="J765" s="3">
        <f t="shared" si="66"/>
        <v>-0.625</v>
      </c>
      <c r="K765" s="7">
        <f t="shared" si="62"/>
        <v>0.47619047619047616</v>
      </c>
      <c r="L765" s="7">
        <f t="shared" si="61"/>
        <v>0.61538461538461542</v>
      </c>
      <c r="M765" s="7">
        <f t="shared" si="71"/>
        <v>0.50793197642299781</v>
      </c>
      <c r="N765" s="7">
        <f t="shared" si="72"/>
        <v>0.49206802357700219</v>
      </c>
      <c r="O765" s="10">
        <f t="shared" si="70"/>
        <v>3.1741500232521647E-2</v>
      </c>
      <c r="P765" s="10">
        <f t="shared" si="69"/>
        <v>-0.12331659180761323</v>
      </c>
      <c r="Q765" s="31">
        <f t="shared" si="75"/>
        <v>0</v>
      </c>
      <c r="R765" s="9">
        <v>1</v>
      </c>
      <c r="S765" s="4">
        <v>0</v>
      </c>
      <c r="V765" s="4" t="str">
        <f t="shared" ref="V765:V795" si="76">IF(IF(T765="L",-S765,IF(T765="W",S765*IF(Q765=1,ABS(J765),ABS(H765)))),IF(T765="L",-S765,IF(T765="W",S765*IF(Q765=1,ABS(J765),ABS(H765)))),"")</f>
        <v/>
      </c>
    </row>
    <row r="766" spans="1:22" x14ac:dyDescent="0.25">
      <c r="A766" s="2">
        <v>44767</v>
      </c>
      <c r="B766" s="3" t="s">
        <v>47</v>
      </c>
      <c r="C766" s="3" t="s">
        <v>210</v>
      </c>
      <c r="D766" s="4">
        <v>5.26</v>
      </c>
      <c r="E766" s="5">
        <v>2</v>
      </c>
      <c r="F766" s="6">
        <v>4.5</v>
      </c>
      <c r="G766" s="3">
        <v>110</v>
      </c>
      <c r="H766" s="3">
        <f t="shared" si="65"/>
        <v>1.1000000000000001</v>
      </c>
      <c r="I766" s="3">
        <v>-145</v>
      </c>
      <c r="J766" s="3">
        <f t="shared" si="66"/>
        <v>-0.68965517241379315</v>
      </c>
      <c r="K766" s="7">
        <f t="shared" si="62"/>
        <v>0.47619047619047616</v>
      </c>
      <c r="L766" s="7">
        <f t="shared" si="61"/>
        <v>0.59183673469387754</v>
      </c>
      <c r="M766" s="7">
        <f t="shared" si="71"/>
        <v>0.60388537848769053</v>
      </c>
      <c r="N766" s="7">
        <f t="shared" si="72"/>
        <v>0.39611462151230942</v>
      </c>
      <c r="O766" s="10">
        <f t="shared" si="70"/>
        <v>0.12769490229721436</v>
      </c>
      <c r="P766" s="10">
        <f t="shared" si="69"/>
        <v>-0.19572211318156812</v>
      </c>
      <c r="Q766" s="31">
        <f t="shared" si="75"/>
        <v>2</v>
      </c>
      <c r="R766" s="9">
        <v>1</v>
      </c>
      <c r="S766" s="4">
        <v>5</v>
      </c>
      <c r="T766" s="3" t="s">
        <v>73</v>
      </c>
      <c r="U766" s="4">
        <v>-5</v>
      </c>
      <c r="V766" s="4">
        <f t="shared" si="76"/>
        <v>-5</v>
      </c>
    </row>
    <row r="767" spans="1:22" x14ac:dyDescent="0.25">
      <c r="A767" s="2">
        <v>44767</v>
      </c>
      <c r="B767" s="3" t="s">
        <v>67</v>
      </c>
      <c r="C767" s="3" t="s">
        <v>194</v>
      </c>
      <c r="D767" s="4">
        <v>4.75</v>
      </c>
      <c r="E767" s="5">
        <v>2</v>
      </c>
      <c r="F767" s="6">
        <v>4.5</v>
      </c>
      <c r="G767" s="3">
        <v>-110</v>
      </c>
      <c r="H767" s="3">
        <f t="shared" si="65"/>
        <v>-0.90909090909090906</v>
      </c>
      <c r="I767" s="3">
        <v>-120</v>
      </c>
      <c r="J767" s="3">
        <f t="shared" si="66"/>
        <v>-0.83333333333333337</v>
      </c>
      <c r="K767" s="7">
        <f t="shared" si="62"/>
        <v>0.52380952380952384</v>
      </c>
      <c r="L767" s="7">
        <f t="shared" si="61"/>
        <v>0.54545454545454541</v>
      </c>
      <c r="M767" s="7">
        <f t="shared" si="71"/>
        <v>0.51460244222140328</v>
      </c>
      <c r="N767" s="7">
        <f t="shared" si="72"/>
        <v>0.48539755777859672</v>
      </c>
      <c r="O767" s="10">
        <f t="shared" si="70"/>
        <v>-9.2070815881205581E-3</v>
      </c>
      <c r="P767" s="10">
        <f t="shared" si="69"/>
        <v>-6.0056987675948692E-2</v>
      </c>
      <c r="Q767" s="31">
        <f t="shared" si="75"/>
        <v>0</v>
      </c>
      <c r="R767" s="9">
        <v>1</v>
      </c>
      <c r="S767" s="4">
        <v>0</v>
      </c>
      <c r="V767" s="4" t="str">
        <f t="shared" si="76"/>
        <v/>
      </c>
    </row>
    <row r="768" spans="1:22" x14ac:dyDescent="0.25">
      <c r="A768" s="2">
        <v>44767</v>
      </c>
      <c r="B768" s="3" t="s">
        <v>63</v>
      </c>
      <c r="C768" s="3" t="s">
        <v>209</v>
      </c>
      <c r="D768" s="4">
        <v>4.82</v>
      </c>
      <c r="E768" s="5">
        <v>2</v>
      </c>
      <c r="F768" s="6">
        <v>4.5</v>
      </c>
      <c r="G768" s="3">
        <v>120</v>
      </c>
      <c r="H768" s="3">
        <f t="shared" si="65"/>
        <v>1.2</v>
      </c>
      <c r="I768" s="3">
        <v>-155</v>
      </c>
      <c r="J768" s="3">
        <f t="shared" si="66"/>
        <v>-0.64516129032258063</v>
      </c>
      <c r="K768" s="7">
        <f t="shared" si="62"/>
        <v>0.45454545454545453</v>
      </c>
      <c r="L768" s="7">
        <f t="shared" si="61"/>
        <v>0.60784313725490191</v>
      </c>
      <c r="M768" s="7">
        <f t="shared" si="71"/>
        <v>0.52737572028192536</v>
      </c>
      <c r="N768" s="7">
        <f t="shared" si="72"/>
        <v>0.47262427971807464</v>
      </c>
      <c r="O768" s="10">
        <f t="shared" si="70"/>
        <v>7.2830265736470834E-2</v>
      </c>
      <c r="P768" s="10">
        <f t="shared" si="69"/>
        <v>-0.13521885753682727</v>
      </c>
      <c r="Q768" s="31">
        <f t="shared" si="75"/>
        <v>2</v>
      </c>
      <c r="R768" s="9">
        <v>1</v>
      </c>
      <c r="S768" s="4">
        <v>5</v>
      </c>
      <c r="T768" s="3" t="s">
        <v>74</v>
      </c>
      <c r="U768" s="4">
        <v>6</v>
      </c>
      <c r="V768" s="4">
        <f t="shared" si="76"/>
        <v>6</v>
      </c>
    </row>
    <row r="769" spans="1:22" x14ac:dyDescent="0.25">
      <c r="A769" s="2">
        <v>44767</v>
      </c>
      <c r="B769" s="3" t="s">
        <v>87</v>
      </c>
      <c r="C769" s="3" t="s">
        <v>221</v>
      </c>
      <c r="D769" s="4">
        <v>3.66</v>
      </c>
      <c r="E769" s="5">
        <v>2</v>
      </c>
      <c r="F769" s="6">
        <v>3.5</v>
      </c>
      <c r="G769" s="3">
        <v>115</v>
      </c>
      <c r="H769" s="3">
        <f t="shared" si="65"/>
        <v>1.1499999999999999</v>
      </c>
      <c r="I769" s="3">
        <v>-155</v>
      </c>
      <c r="J769" s="3">
        <f t="shared" si="66"/>
        <v>-0.64516129032258063</v>
      </c>
      <c r="K769" s="7">
        <f t="shared" si="62"/>
        <v>0.46511627906976744</v>
      </c>
      <c r="L769" s="7">
        <f t="shared" si="61"/>
        <v>0.60784313725490191</v>
      </c>
      <c r="M769" s="7">
        <f t="shared" si="71"/>
        <v>0.49746677399544037</v>
      </c>
      <c r="N769" s="7">
        <f t="shared" si="72"/>
        <v>0.50253322600455963</v>
      </c>
      <c r="O769" s="10">
        <f t="shared" si="70"/>
        <v>3.2350494925672935E-2</v>
      </c>
      <c r="P769" s="10">
        <f t="shared" si="69"/>
        <v>-0.10530991125034228</v>
      </c>
      <c r="Q769" s="31">
        <f t="shared" si="75"/>
        <v>0</v>
      </c>
      <c r="R769" s="9">
        <v>1</v>
      </c>
      <c r="S769" s="4">
        <v>0</v>
      </c>
      <c r="V769" s="4" t="str">
        <f t="shared" si="76"/>
        <v/>
      </c>
    </row>
    <row r="770" spans="1:22" x14ac:dyDescent="0.25">
      <c r="A770" s="2">
        <v>44767</v>
      </c>
      <c r="B770" s="3" t="s">
        <v>45</v>
      </c>
      <c r="C770" s="3" t="s">
        <v>46</v>
      </c>
      <c r="D770" s="4">
        <v>5.96</v>
      </c>
      <c r="E770" s="5">
        <v>2</v>
      </c>
      <c r="F770" s="6">
        <v>4.5</v>
      </c>
      <c r="G770" s="3">
        <v>-148</v>
      </c>
      <c r="H770" s="3">
        <f t="shared" si="65"/>
        <v>-0.67567567567567566</v>
      </c>
      <c r="I770" s="3">
        <v>116</v>
      </c>
      <c r="J770" s="3">
        <f t="shared" si="66"/>
        <v>1.1599999999999999</v>
      </c>
      <c r="K770" s="7">
        <f t="shared" si="62"/>
        <v>0.59677419354838712</v>
      </c>
      <c r="L770" s="7">
        <f t="shared" ref="L770:L1024" si="77">IF(I770&gt;0,100/(100+I770),I770/(-100+I770))</f>
        <v>0.46296296296296297</v>
      </c>
      <c r="M770" s="7">
        <f t="shared" si="71"/>
        <v>0.70955370254741679</v>
      </c>
      <c r="N770" s="7">
        <f t="shared" si="72"/>
        <v>0.29044629745258321</v>
      </c>
      <c r="O770" s="10">
        <f t="shared" si="70"/>
        <v>0.11277950899902967</v>
      </c>
      <c r="P770" s="10">
        <f t="shared" si="69"/>
        <v>-0.17251666551037975</v>
      </c>
      <c r="Q770" s="31">
        <f t="shared" si="75"/>
        <v>2</v>
      </c>
      <c r="R770" s="9">
        <v>2</v>
      </c>
      <c r="S770" s="4">
        <f>5*1.48</f>
        <v>7.4</v>
      </c>
      <c r="T770" s="3" t="s">
        <v>73</v>
      </c>
      <c r="U770" s="4">
        <v>-7.4</v>
      </c>
      <c r="V770" s="4">
        <f t="shared" si="76"/>
        <v>-7.4</v>
      </c>
    </row>
    <row r="771" spans="1:22" x14ac:dyDescent="0.25">
      <c r="A771" s="2">
        <v>44768</v>
      </c>
      <c r="B771" s="3" t="s">
        <v>49</v>
      </c>
      <c r="C771" s="3" t="s">
        <v>189</v>
      </c>
      <c r="D771" s="4">
        <v>5.79</v>
      </c>
      <c r="E771" s="5">
        <v>2</v>
      </c>
      <c r="F771" s="6">
        <v>5.5</v>
      </c>
      <c r="G771" s="3">
        <v>-140</v>
      </c>
      <c r="H771" s="3">
        <f t="shared" si="65"/>
        <v>-0.7142857142857143</v>
      </c>
      <c r="I771" s="3">
        <v>-105</v>
      </c>
      <c r="J771" s="3">
        <f t="shared" si="66"/>
        <v>-0.95238095238095233</v>
      </c>
      <c r="K771" s="7">
        <f t="shared" ref="K771:K1025" si="78">IF(G771&gt;0,100/(100+G771),G771/(-100+G771))</f>
        <v>0.58333333333333337</v>
      </c>
      <c r="L771" s="7">
        <f t="shared" si="77"/>
        <v>0.51219512195121952</v>
      </c>
      <c r="M771" s="7">
        <f t="shared" si="71"/>
        <v>0.52002821100979457</v>
      </c>
      <c r="N771" s="7">
        <f t="shared" si="72"/>
        <v>0.47997178899020543</v>
      </c>
      <c r="O771" s="10">
        <f t="shared" si="70"/>
        <v>-6.3305122323538798E-2</v>
      </c>
      <c r="P771" s="10">
        <f t="shared" si="69"/>
        <v>-3.2223332961014095E-2</v>
      </c>
      <c r="Q771" s="31">
        <f t="shared" si="75"/>
        <v>0</v>
      </c>
      <c r="R771" s="9">
        <v>1</v>
      </c>
      <c r="S771" s="4">
        <v>0</v>
      </c>
      <c r="V771" s="4" t="str">
        <f t="shared" si="76"/>
        <v/>
      </c>
    </row>
    <row r="772" spans="1:22" x14ac:dyDescent="0.25">
      <c r="A772" s="2">
        <v>44768</v>
      </c>
      <c r="B772" s="3" t="s">
        <v>55</v>
      </c>
      <c r="C772" s="3" t="s">
        <v>131</v>
      </c>
      <c r="D772" s="4">
        <v>6.96</v>
      </c>
      <c r="E772" s="5">
        <v>2</v>
      </c>
      <c r="F772" s="6">
        <v>5.5</v>
      </c>
      <c r="G772" s="3">
        <v>-144</v>
      </c>
      <c r="H772" s="3">
        <f t="shared" si="65"/>
        <v>-0.69444444444444442</v>
      </c>
      <c r="I772" s="3">
        <v>114</v>
      </c>
      <c r="J772" s="3">
        <f t="shared" si="66"/>
        <v>1.1399999999999999</v>
      </c>
      <c r="K772" s="7">
        <f t="shared" si="78"/>
        <v>0.5901639344262295</v>
      </c>
      <c r="L772" s="7">
        <f t="shared" si="77"/>
        <v>0.46728971962616822</v>
      </c>
      <c r="M772" s="7">
        <f t="shared" si="71"/>
        <v>0.69415389379215886</v>
      </c>
      <c r="N772" s="7">
        <f t="shared" si="72"/>
        <v>0.30584610620784114</v>
      </c>
      <c r="O772" s="10">
        <f t="shared" si="70"/>
        <v>0.10398995936592936</v>
      </c>
      <c r="P772" s="10">
        <f t="shared" si="69"/>
        <v>-0.16144361341832708</v>
      </c>
      <c r="Q772" s="31">
        <f t="shared" si="75"/>
        <v>2</v>
      </c>
      <c r="R772" s="9">
        <v>2</v>
      </c>
      <c r="S772" s="4">
        <f>5*1.44</f>
        <v>7.1999999999999993</v>
      </c>
      <c r="T772" s="3" t="s">
        <v>74</v>
      </c>
      <c r="U772" s="4">
        <v>5</v>
      </c>
      <c r="V772" s="4">
        <f t="shared" si="76"/>
        <v>4.9999999999999991</v>
      </c>
    </row>
    <row r="773" spans="1:22" x14ac:dyDescent="0.25">
      <c r="A773" s="2">
        <v>44768</v>
      </c>
      <c r="B773" s="3" t="s">
        <v>51</v>
      </c>
      <c r="C773" s="3" t="s">
        <v>213</v>
      </c>
      <c r="D773" s="4">
        <v>3.61</v>
      </c>
      <c r="E773" s="5">
        <v>2</v>
      </c>
      <c r="F773" s="6">
        <v>3.5</v>
      </c>
      <c r="G773" s="3">
        <v>-125</v>
      </c>
      <c r="H773" s="3">
        <f t="shared" si="65"/>
        <v>-0.8</v>
      </c>
      <c r="I773" s="3">
        <v>-105</v>
      </c>
      <c r="J773" s="3">
        <f t="shared" si="66"/>
        <v>-0.95238095238095233</v>
      </c>
      <c r="K773" s="7">
        <f t="shared" si="78"/>
        <v>0.55555555555555558</v>
      </c>
      <c r="L773" s="7">
        <f t="shared" si="77"/>
        <v>0.51219512195121952</v>
      </c>
      <c r="M773" s="7">
        <f t="shared" si="71"/>
        <v>0.48690680442188483</v>
      </c>
      <c r="N773" s="7">
        <f t="shared" si="72"/>
        <v>0.51309319557811517</v>
      </c>
      <c r="O773" s="10">
        <f t="shared" si="70"/>
        <v>-6.8648751133670749E-2</v>
      </c>
      <c r="P773" s="10">
        <f t="shared" si="69"/>
        <v>8.9807362689564574E-4</v>
      </c>
      <c r="Q773" s="31">
        <f t="shared" si="75"/>
        <v>0</v>
      </c>
      <c r="R773" s="9">
        <v>1</v>
      </c>
      <c r="S773" s="4">
        <v>0</v>
      </c>
      <c r="V773" s="4" t="str">
        <f t="shared" si="76"/>
        <v/>
      </c>
    </row>
    <row r="774" spans="1:22" x14ac:dyDescent="0.25">
      <c r="A774" s="2">
        <v>44768</v>
      </c>
      <c r="B774" s="3" t="s">
        <v>4</v>
      </c>
      <c r="C774" s="3" t="s">
        <v>86</v>
      </c>
      <c r="D774" s="4">
        <v>7.04</v>
      </c>
      <c r="E774" s="5">
        <v>2</v>
      </c>
      <c r="F774" s="6">
        <v>7.5</v>
      </c>
      <c r="G774" s="3">
        <v>-105</v>
      </c>
      <c r="H774" s="3">
        <f t="shared" si="65"/>
        <v>-0.95238095238095233</v>
      </c>
      <c r="I774" s="3">
        <v>-125</v>
      </c>
      <c r="J774" s="3">
        <f t="shared" si="66"/>
        <v>-0.8</v>
      </c>
      <c r="K774" s="7">
        <f t="shared" si="78"/>
        <v>0.51219512195121952</v>
      </c>
      <c r="L774" s="7">
        <f t="shared" si="77"/>
        <v>0.55555555555555558</v>
      </c>
      <c r="M774" s="7">
        <f t="shared" si="71"/>
        <v>0.40724604926632102</v>
      </c>
      <c r="N774" s="7">
        <f t="shared" si="72"/>
        <v>0.59275395073367898</v>
      </c>
      <c r="O774" s="10">
        <f t="shared" si="70"/>
        <v>-0.1049490726848985</v>
      </c>
      <c r="P774" s="10">
        <f t="shared" si="69"/>
        <v>3.71983951781234E-2</v>
      </c>
      <c r="Q774" s="31">
        <f t="shared" si="75"/>
        <v>0</v>
      </c>
      <c r="R774" s="9">
        <v>1</v>
      </c>
      <c r="S774" s="4">
        <v>0</v>
      </c>
      <c r="V774" s="4" t="str">
        <f t="shared" si="76"/>
        <v/>
      </c>
    </row>
    <row r="775" spans="1:22" x14ac:dyDescent="0.25">
      <c r="A775" s="2">
        <v>44768</v>
      </c>
      <c r="B775" s="3" t="s">
        <v>39</v>
      </c>
      <c r="C775" s="3" t="s">
        <v>166</v>
      </c>
      <c r="D775" s="4">
        <v>7.02</v>
      </c>
      <c r="E775" s="5">
        <v>2</v>
      </c>
      <c r="F775" s="6">
        <v>7.5</v>
      </c>
      <c r="G775" s="3">
        <v>-112</v>
      </c>
      <c r="H775" s="3">
        <f t="shared" si="65"/>
        <v>-0.89285714285714279</v>
      </c>
      <c r="I775" s="3">
        <v>-112</v>
      </c>
      <c r="J775" s="3">
        <f t="shared" si="66"/>
        <v>-0.89285714285714279</v>
      </c>
      <c r="K775" s="7">
        <f t="shared" si="78"/>
        <v>0.52830188679245282</v>
      </c>
      <c r="L775" s="7">
        <f t="shared" si="77"/>
        <v>0.52830188679245282</v>
      </c>
      <c r="M775" s="7">
        <f t="shared" si="71"/>
        <v>0.40426619172968614</v>
      </c>
      <c r="N775" s="7">
        <f t="shared" si="72"/>
        <v>0.59573380827031386</v>
      </c>
      <c r="O775" s="10">
        <f t="shared" si="70"/>
        <v>-0.12403569506276668</v>
      </c>
      <c r="P775" s="10">
        <f t="shared" si="69"/>
        <v>6.7431921477861034E-2</v>
      </c>
      <c r="Q775" s="31">
        <f t="shared" si="75"/>
        <v>1</v>
      </c>
      <c r="R775" s="9">
        <v>2</v>
      </c>
      <c r="S775" s="4">
        <f>5*1.12</f>
        <v>5.6000000000000005</v>
      </c>
      <c r="T775" s="3" t="s">
        <v>74</v>
      </c>
      <c r="U775" s="4">
        <v>5</v>
      </c>
      <c r="V775" s="4">
        <f t="shared" si="76"/>
        <v>5</v>
      </c>
    </row>
    <row r="776" spans="1:22" x14ac:dyDescent="0.25">
      <c r="A776" s="2">
        <v>44768</v>
      </c>
      <c r="B776" s="3" t="s">
        <v>16</v>
      </c>
      <c r="C776" s="3" t="s">
        <v>184</v>
      </c>
      <c r="D776" s="4">
        <v>3.33</v>
      </c>
      <c r="E776" s="5">
        <v>2</v>
      </c>
      <c r="F776" s="6">
        <v>3.5</v>
      </c>
      <c r="G776" s="3">
        <v>125</v>
      </c>
      <c r="H776" s="3">
        <f t="shared" si="65"/>
        <v>1.25</v>
      </c>
      <c r="I776" s="3">
        <v>-165</v>
      </c>
      <c r="J776" s="3">
        <f t="shared" si="66"/>
        <v>-0.60606060606060608</v>
      </c>
      <c r="K776" s="7">
        <f t="shared" si="78"/>
        <v>0.44444444444444442</v>
      </c>
      <c r="L776" s="7">
        <f t="shared" si="77"/>
        <v>0.62264150943396224</v>
      </c>
      <c r="M776" s="7">
        <f t="shared" si="71"/>
        <v>0.42627985331917007</v>
      </c>
      <c r="N776" s="7">
        <f t="shared" si="72"/>
        <v>0.57372014668082993</v>
      </c>
      <c r="O776" s="10">
        <f t="shared" si="70"/>
        <v>-1.8164591125274354E-2</v>
      </c>
      <c r="P776" s="10">
        <f t="shared" si="69"/>
        <v>-4.8921362753132303E-2</v>
      </c>
      <c r="Q776" s="31">
        <f t="shared" si="75"/>
        <v>0</v>
      </c>
      <c r="R776" s="9">
        <v>1</v>
      </c>
      <c r="S776" s="4">
        <v>0</v>
      </c>
      <c r="V776" s="4" t="str">
        <f t="shared" si="76"/>
        <v/>
      </c>
    </row>
    <row r="777" spans="1:22" x14ac:dyDescent="0.25">
      <c r="A777" s="2">
        <v>44768</v>
      </c>
      <c r="B777" s="3" t="s">
        <v>61</v>
      </c>
      <c r="C777" s="3" t="s">
        <v>92</v>
      </c>
      <c r="D777" s="4">
        <v>5.47</v>
      </c>
      <c r="E777" s="5">
        <v>2</v>
      </c>
      <c r="F777" s="6">
        <v>4.5</v>
      </c>
      <c r="G777" s="3">
        <v>-180</v>
      </c>
      <c r="H777" s="3">
        <f t="shared" si="65"/>
        <v>-0.55555555555555558</v>
      </c>
      <c r="I777" s="3">
        <v>135</v>
      </c>
      <c r="J777" s="3">
        <f t="shared" si="66"/>
        <v>1.35</v>
      </c>
      <c r="K777" s="7">
        <f t="shared" si="78"/>
        <v>0.6428571428571429</v>
      </c>
      <c r="L777" s="7">
        <f t="shared" si="77"/>
        <v>0.42553191489361702</v>
      </c>
      <c r="M777" s="7">
        <f t="shared" si="71"/>
        <v>0.63778835152554803</v>
      </c>
      <c r="N777" s="7">
        <f t="shared" si="72"/>
        <v>0.36221164847445203</v>
      </c>
      <c r="O777" s="10">
        <f t="shared" si="70"/>
        <v>-5.0687913315948796E-3</v>
      </c>
      <c r="P777" s="10">
        <f t="shared" si="69"/>
        <v>-6.3320266419164994E-2</v>
      </c>
      <c r="Q777" s="31">
        <f t="shared" si="75"/>
        <v>0</v>
      </c>
      <c r="R777" s="9">
        <v>1</v>
      </c>
      <c r="S777" s="4">
        <v>0</v>
      </c>
      <c r="V777" s="4" t="str">
        <f t="shared" si="76"/>
        <v/>
      </c>
    </row>
    <row r="778" spans="1:22" x14ac:dyDescent="0.25">
      <c r="A778" s="2">
        <v>44768</v>
      </c>
      <c r="B778" s="3" t="s">
        <v>36</v>
      </c>
      <c r="C778" s="3" t="s">
        <v>205</v>
      </c>
      <c r="D778" s="4">
        <v>6.08</v>
      </c>
      <c r="E778" s="5">
        <v>2</v>
      </c>
      <c r="F778" s="6">
        <v>5.5</v>
      </c>
      <c r="G778" s="3">
        <v>-130</v>
      </c>
      <c r="H778" s="3">
        <f t="shared" si="65"/>
        <v>-0.76923076923076916</v>
      </c>
      <c r="I778" s="3">
        <v>-105</v>
      </c>
      <c r="J778" s="3">
        <f t="shared" si="66"/>
        <v>-0.95238095238095233</v>
      </c>
      <c r="K778" s="7">
        <f t="shared" si="78"/>
        <v>0.56521739130434778</v>
      </c>
      <c r="L778" s="7">
        <f t="shared" si="77"/>
        <v>0.51219512195121952</v>
      </c>
      <c r="M778" s="7">
        <f t="shared" si="71"/>
        <v>0.56708305167296724</v>
      </c>
      <c r="N778" s="7">
        <f t="shared" si="72"/>
        <v>0.43291694832703281</v>
      </c>
      <c r="O778" s="10">
        <f t="shared" si="70"/>
        <v>1.8656603686194595E-3</v>
      </c>
      <c r="P778" s="10">
        <f t="shared" si="69"/>
        <v>-7.927817362418671E-2</v>
      </c>
      <c r="Q778" s="31">
        <f t="shared" si="75"/>
        <v>0</v>
      </c>
      <c r="R778" s="9">
        <v>1</v>
      </c>
      <c r="S778" s="4">
        <v>0</v>
      </c>
      <c r="V778" s="4" t="str">
        <f t="shared" si="76"/>
        <v/>
      </c>
    </row>
    <row r="779" spans="1:22" x14ac:dyDescent="0.25">
      <c r="A779" s="2">
        <v>44768</v>
      </c>
      <c r="B779" s="3" t="s">
        <v>19</v>
      </c>
      <c r="C779" s="3" t="s">
        <v>96</v>
      </c>
      <c r="D779" s="4">
        <v>3.91</v>
      </c>
      <c r="E779" s="5">
        <v>2</v>
      </c>
      <c r="F779" s="6">
        <v>3.5</v>
      </c>
      <c r="G779" s="3">
        <v>118</v>
      </c>
      <c r="H779" s="3">
        <f t="shared" si="65"/>
        <v>1.18</v>
      </c>
      <c r="I779" s="3">
        <v>-150</v>
      </c>
      <c r="J779" s="3">
        <f t="shared" si="66"/>
        <v>-0.66666666666666663</v>
      </c>
      <c r="K779" s="7">
        <f t="shared" si="78"/>
        <v>0.45871559633027525</v>
      </c>
      <c r="L779" s="7">
        <f t="shared" si="77"/>
        <v>0.6</v>
      </c>
      <c r="M779" s="7">
        <f t="shared" si="71"/>
        <v>0.54875214255669547</v>
      </c>
      <c r="N779" s="7">
        <f t="shared" si="72"/>
        <v>0.45124785744330453</v>
      </c>
      <c r="O779" s="10">
        <f t="shared" si="70"/>
        <v>9.0036546226420211E-2</v>
      </c>
      <c r="P779" s="10">
        <f t="shared" si="69"/>
        <v>-0.14875214255669544</v>
      </c>
      <c r="Q779" s="31">
        <f t="shared" si="75"/>
        <v>2</v>
      </c>
      <c r="R779" s="9">
        <v>2</v>
      </c>
      <c r="S779" s="4">
        <v>5</v>
      </c>
      <c r="T779" s="3" t="s">
        <v>73</v>
      </c>
      <c r="U779" s="4">
        <v>-5</v>
      </c>
      <c r="V779" s="4">
        <f t="shared" si="76"/>
        <v>-5</v>
      </c>
    </row>
    <row r="780" spans="1:22" x14ac:dyDescent="0.25">
      <c r="A780" s="2">
        <v>44768</v>
      </c>
      <c r="B780" s="3" t="s">
        <v>23</v>
      </c>
      <c r="C780" s="3" t="s">
        <v>134</v>
      </c>
      <c r="D780" s="4">
        <v>5.46</v>
      </c>
      <c r="E780" s="5">
        <v>2</v>
      </c>
      <c r="F780" s="6">
        <v>5.5</v>
      </c>
      <c r="G780" s="3">
        <v>120</v>
      </c>
      <c r="H780" s="3">
        <f t="shared" si="65"/>
        <v>1.2</v>
      </c>
      <c r="I780" s="3">
        <v>-152</v>
      </c>
      <c r="J780" s="3">
        <f t="shared" si="66"/>
        <v>-0.65789473684210531</v>
      </c>
      <c r="K780" s="7">
        <f t="shared" si="78"/>
        <v>0.45454545454545453</v>
      </c>
      <c r="L780" s="7">
        <f t="shared" si="77"/>
        <v>0.60317460317460314</v>
      </c>
      <c r="M780" s="7">
        <f t="shared" si="71"/>
        <v>0.46421310959668372</v>
      </c>
      <c r="N780" s="7">
        <f t="shared" si="72"/>
        <v>0.53578689040331628</v>
      </c>
      <c r="O780" s="10">
        <f t="shared" si="70"/>
        <v>9.6676550512291848E-3</v>
      </c>
      <c r="P780" s="10">
        <f t="shared" si="69"/>
        <v>-6.7387712771286856E-2</v>
      </c>
      <c r="Q780" s="31">
        <f t="shared" si="75"/>
        <v>0</v>
      </c>
      <c r="R780" s="9">
        <v>2</v>
      </c>
      <c r="S780" s="4">
        <v>0</v>
      </c>
      <c r="V780" s="4" t="str">
        <f t="shared" si="76"/>
        <v/>
      </c>
    </row>
    <row r="781" spans="1:22" x14ac:dyDescent="0.25">
      <c r="A781" s="2">
        <v>44768</v>
      </c>
      <c r="B781" s="3" t="s">
        <v>41</v>
      </c>
      <c r="C781" s="3" t="s">
        <v>160</v>
      </c>
      <c r="D781" s="4">
        <v>4.8499999999999996</v>
      </c>
      <c r="E781" s="5">
        <v>2</v>
      </c>
      <c r="F781" s="6">
        <v>4.5</v>
      </c>
      <c r="G781" s="3">
        <v>-108</v>
      </c>
      <c r="H781" s="3">
        <f t="shared" si="65"/>
        <v>-0.92592592592592582</v>
      </c>
      <c r="I781" s="3">
        <v>-118</v>
      </c>
      <c r="J781" s="3">
        <f t="shared" si="66"/>
        <v>-0.84745762711864414</v>
      </c>
      <c r="K781" s="7">
        <f t="shared" si="78"/>
        <v>0.51923076923076927</v>
      </c>
      <c r="L781" s="7">
        <f t="shared" si="77"/>
        <v>0.54128440366972475</v>
      </c>
      <c r="M781" s="7">
        <f t="shared" si="71"/>
        <v>0.5328042198267543</v>
      </c>
      <c r="N781" s="7">
        <f t="shared" si="72"/>
        <v>0.4671957801732457</v>
      </c>
      <c r="O781" s="10">
        <f t="shared" si="70"/>
        <v>1.3573450595985026E-2</v>
      </c>
      <c r="P781" s="10">
        <f t="shared" si="69"/>
        <v>-7.4088623496479045E-2</v>
      </c>
      <c r="Q781" s="31">
        <f t="shared" si="75"/>
        <v>0</v>
      </c>
      <c r="R781" s="9">
        <v>2</v>
      </c>
      <c r="S781" s="4">
        <v>0</v>
      </c>
      <c r="V781" s="4" t="str">
        <f t="shared" si="76"/>
        <v/>
      </c>
    </row>
    <row r="782" spans="1:22" x14ac:dyDescent="0.25">
      <c r="A782" s="2">
        <v>44768</v>
      </c>
      <c r="B782" s="3" t="s">
        <v>71</v>
      </c>
      <c r="C782" s="3" t="s">
        <v>237</v>
      </c>
      <c r="D782" s="4">
        <v>4.62</v>
      </c>
      <c r="E782" s="5">
        <v>2</v>
      </c>
      <c r="F782" s="6">
        <v>3.5</v>
      </c>
      <c r="G782" s="3">
        <v>-110</v>
      </c>
      <c r="H782" s="3">
        <f t="shared" si="65"/>
        <v>-0.90909090909090906</v>
      </c>
      <c r="I782" s="3">
        <v>-120</v>
      </c>
      <c r="J782" s="3">
        <f t="shared" si="66"/>
        <v>-0.83333333333333337</v>
      </c>
      <c r="K782" s="7">
        <f t="shared" si="78"/>
        <v>0.52380952380952384</v>
      </c>
      <c r="L782" s="7">
        <f t="shared" si="77"/>
        <v>0.54545454545454541</v>
      </c>
      <c r="M782" s="7">
        <f t="shared" si="71"/>
        <v>0.67754372042065292</v>
      </c>
      <c r="N782" s="7">
        <f t="shared" si="72"/>
        <v>0.32245627957934714</v>
      </c>
      <c r="O782" s="10">
        <f t="shared" si="70"/>
        <v>0.15373419661112908</v>
      </c>
      <c r="P782" s="10">
        <f t="shared" si="69"/>
        <v>-0.22299826587519828</v>
      </c>
      <c r="Q782" s="31">
        <f t="shared" si="75"/>
        <v>2</v>
      </c>
      <c r="R782" s="9">
        <v>1</v>
      </c>
      <c r="S782" s="4">
        <f>5*1.1</f>
        <v>5.5</v>
      </c>
      <c r="T782" s="3" t="s">
        <v>73</v>
      </c>
      <c r="U782" s="4">
        <v>-5.5</v>
      </c>
      <c r="V782" s="4">
        <f t="shared" si="76"/>
        <v>-5.5</v>
      </c>
    </row>
    <row r="783" spans="1:22" x14ac:dyDescent="0.25">
      <c r="A783" s="2">
        <v>44768</v>
      </c>
      <c r="B783" s="3" t="s">
        <v>28</v>
      </c>
      <c r="C783" s="3" t="s">
        <v>174</v>
      </c>
      <c r="D783" s="4">
        <v>4.43</v>
      </c>
      <c r="E783" s="5">
        <v>2</v>
      </c>
      <c r="F783" s="6">
        <v>3.5</v>
      </c>
      <c r="G783" s="3">
        <v>-155</v>
      </c>
      <c r="H783" s="3">
        <f t="shared" si="65"/>
        <v>-0.64516129032258063</v>
      </c>
      <c r="I783" s="3">
        <v>125</v>
      </c>
      <c r="J783" s="3">
        <f t="shared" si="66"/>
        <v>1.25</v>
      </c>
      <c r="K783" s="7">
        <f t="shared" si="78"/>
        <v>0.60784313725490191</v>
      </c>
      <c r="L783" s="7">
        <f t="shared" si="77"/>
        <v>0.44444444444444442</v>
      </c>
      <c r="M783" s="7">
        <f t="shared" si="71"/>
        <v>0.6457563934001016</v>
      </c>
      <c r="N783" s="7">
        <f t="shared" si="72"/>
        <v>0.35424360659989845</v>
      </c>
      <c r="O783" s="10">
        <f t="shared" si="70"/>
        <v>3.7913256145199692E-2</v>
      </c>
      <c r="P783" s="10">
        <f t="shared" si="69"/>
        <v>-9.0200837844545967E-2</v>
      </c>
      <c r="Q783" s="31">
        <f t="shared" si="75"/>
        <v>0</v>
      </c>
      <c r="R783" s="9">
        <v>1</v>
      </c>
      <c r="S783" s="4">
        <v>0</v>
      </c>
      <c r="V783" s="4" t="str">
        <f t="shared" si="76"/>
        <v/>
      </c>
    </row>
    <row r="784" spans="1:22" x14ac:dyDescent="0.25">
      <c r="A784" s="2">
        <v>44768</v>
      </c>
      <c r="B784" s="3" t="s">
        <v>32</v>
      </c>
      <c r="C784" s="3" t="s">
        <v>232</v>
      </c>
      <c r="D784" s="4">
        <v>4.95</v>
      </c>
      <c r="E784" s="5">
        <v>2</v>
      </c>
      <c r="F784" s="6">
        <v>4.5</v>
      </c>
      <c r="G784" s="3">
        <v>128</v>
      </c>
      <c r="H784" s="3">
        <f t="shared" si="65"/>
        <v>1.28</v>
      </c>
      <c r="I784" s="3">
        <v>-164</v>
      </c>
      <c r="J784" s="3">
        <f t="shared" si="66"/>
        <v>-0.6097560975609756</v>
      </c>
      <c r="K784" s="7">
        <f t="shared" si="78"/>
        <v>0.43859649122807015</v>
      </c>
      <c r="L784" s="7">
        <f t="shared" si="77"/>
        <v>0.62121212121212122</v>
      </c>
      <c r="M784" s="7">
        <f t="shared" si="71"/>
        <v>0.55068992524034777</v>
      </c>
      <c r="N784" s="7">
        <f t="shared" si="72"/>
        <v>0.44931007475965223</v>
      </c>
      <c r="O784" s="10">
        <f t="shared" si="70"/>
        <v>0.11209343401227762</v>
      </c>
      <c r="P784" s="10">
        <f t="shared" si="69"/>
        <v>-0.17190204645246898</v>
      </c>
      <c r="Q784" s="31">
        <f t="shared" si="75"/>
        <v>2</v>
      </c>
      <c r="R784" s="9">
        <v>2</v>
      </c>
      <c r="S784" s="4">
        <v>5</v>
      </c>
      <c r="T784" s="3" t="s">
        <v>73</v>
      </c>
      <c r="U784" s="4">
        <v>-5</v>
      </c>
      <c r="V784" s="4">
        <f t="shared" si="76"/>
        <v>-5</v>
      </c>
    </row>
    <row r="785" spans="1:22" x14ac:dyDescent="0.25">
      <c r="A785" s="2">
        <v>44768</v>
      </c>
      <c r="B785" s="3" t="s">
        <v>34</v>
      </c>
      <c r="C785" s="3" t="s">
        <v>132</v>
      </c>
      <c r="D785" s="4">
        <v>7.31</v>
      </c>
      <c r="E785" s="5">
        <v>2</v>
      </c>
      <c r="F785" s="6">
        <v>7.5</v>
      </c>
      <c r="G785" s="3">
        <v>105</v>
      </c>
      <c r="H785" s="3">
        <f t="shared" si="65"/>
        <v>1.05</v>
      </c>
      <c r="I785" s="3">
        <v>-140</v>
      </c>
      <c r="J785" s="3">
        <f t="shared" si="66"/>
        <v>-0.7142857142857143</v>
      </c>
      <c r="K785" s="7">
        <f t="shared" si="78"/>
        <v>0.48780487804878048</v>
      </c>
      <c r="L785" s="7">
        <f t="shared" si="77"/>
        <v>0.58333333333333337</v>
      </c>
      <c r="M785" s="7">
        <f t="shared" si="71"/>
        <v>0.44737382396854564</v>
      </c>
      <c r="N785" s="7">
        <f t="shared" si="72"/>
        <v>0.55262617603145436</v>
      </c>
      <c r="O785" s="10">
        <f t="shared" si="70"/>
        <v>-4.0431054080234841E-2</v>
      </c>
      <c r="P785" s="10">
        <f t="shared" si="69"/>
        <v>-3.0707157301879007E-2</v>
      </c>
      <c r="Q785" s="31">
        <f t="shared" si="75"/>
        <v>0</v>
      </c>
      <c r="R785" s="9">
        <v>1</v>
      </c>
      <c r="S785" s="4">
        <v>0</v>
      </c>
      <c r="V785" s="4" t="str">
        <f t="shared" si="76"/>
        <v/>
      </c>
    </row>
    <row r="786" spans="1:22" x14ac:dyDescent="0.25">
      <c r="A786" s="2">
        <v>44768</v>
      </c>
      <c r="B786" s="3" t="s">
        <v>47</v>
      </c>
      <c r="C786" s="3" t="s">
        <v>80</v>
      </c>
      <c r="D786" s="4">
        <v>6.69</v>
      </c>
      <c r="E786" s="5">
        <v>2</v>
      </c>
      <c r="F786" s="6">
        <v>5.5</v>
      </c>
      <c r="G786" s="3">
        <v>-152</v>
      </c>
      <c r="H786" s="3">
        <f t="shared" si="65"/>
        <v>-0.65789473684210531</v>
      </c>
      <c r="I786" s="3">
        <v>120</v>
      </c>
      <c r="J786" s="3">
        <f t="shared" si="66"/>
        <v>1.2</v>
      </c>
      <c r="K786" s="7">
        <f t="shared" si="78"/>
        <v>0.60317460317460314</v>
      </c>
      <c r="L786" s="7">
        <f t="shared" si="77"/>
        <v>0.45454545454545453</v>
      </c>
      <c r="M786" s="7">
        <f t="shared" si="71"/>
        <v>0.65796389126076238</v>
      </c>
      <c r="N786" s="7">
        <f t="shared" si="72"/>
        <v>0.34203610873923762</v>
      </c>
      <c r="O786" s="10">
        <f t="shared" si="70"/>
        <v>5.4789288086159238E-2</v>
      </c>
      <c r="P786" s="10">
        <f t="shared" si="69"/>
        <v>-0.11250934580621691</v>
      </c>
      <c r="Q786" s="31">
        <f t="shared" si="75"/>
        <v>2</v>
      </c>
      <c r="R786" s="9">
        <v>2</v>
      </c>
      <c r="S786" s="4">
        <f>5*1.52</f>
        <v>7.6</v>
      </c>
      <c r="T786" s="3" t="s">
        <v>74</v>
      </c>
      <c r="U786" s="4">
        <v>5</v>
      </c>
      <c r="V786" s="4">
        <f t="shared" si="76"/>
        <v>5</v>
      </c>
    </row>
    <row r="787" spans="1:22" x14ac:dyDescent="0.25">
      <c r="A787" s="2">
        <v>44768</v>
      </c>
      <c r="B787" s="3" t="s">
        <v>69</v>
      </c>
      <c r="C787" s="3" t="s">
        <v>192</v>
      </c>
      <c r="D787" s="4">
        <v>4.87</v>
      </c>
      <c r="E787" s="5">
        <v>2</v>
      </c>
      <c r="F787" s="6">
        <v>4.5</v>
      </c>
      <c r="G787" s="3">
        <v>-140</v>
      </c>
      <c r="H787" s="3">
        <f t="shared" si="65"/>
        <v>-0.7142857142857143</v>
      </c>
      <c r="I787" s="3">
        <v>110</v>
      </c>
      <c r="J787" s="3">
        <f t="shared" si="66"/>
        <v>1.1000000000000001</v>
      </c>
      <c r="K787" s="7">
        <f t="shared" si="78"/>
        <v>0.58333333333333337</v>
      </c>
      <c r="L787" s="7">
        <f t="shared" si="77"/>
        <v>0.47619047619047616</v>
      </c>
      <c r="M787" s="7">
        <f t="shared" si="71"/>
        <v>0.53640744704793453</v>
      </c>
      <c r="N787" s="7">
        <f t="shared" si="72"/>
        <v>0.46359255295206547</v>
      </c>
      <c r="O787" s="10">
        <f t="shared" si="70"/>
        <v>-4.6925886285398843E-2</v>
      </c>
      <c r="P787" s="10">
        <f t="shared" si="69"/>
        <v>-1.2597923238410691E-2</v>
      </c>
      <c r="Q787" s="31">
        <f t="shared" si="75"/>
        <v>0</v>
      </c>
      <c r="R787" s="9">
        <v>2</v>
      </c>
      <c r="S787" s="4">
        <v>0</v>
      </c>
      <c r="V787" s="4" t="str">
        <f t="shared" si="76"/>
        <v/>
      </c>
    </row>
    <row r="788" spans="1:22" x14ac:dyDescent="0.25">
      <c r="A788" s="2">
        <v>44768</v>
      </c>
      <c r="B788" s="3" t="s">
        <v>63</v>
      </c>
      <c r="C788" s="3" t="s">
        <v>64</v>
      </c>
      <c r="D788" s="4">
        <v>3.21</v>
      </c>
      <c r="E788" s="5">
        <v>2</v>
      </c>
      <c r="F788" s="6">
        <v>3.5</v>
      </c>
      <c r="G788" s="3">
        <v>-128</v>
      </c>
      <c r="H788" s="3">
        <f t="shared" si="65"/>
        <v>-0.78125</v>
      </c>
      <c r="I788" s="3">
        <v>100</v>
      </c>
      <c r="J788" s="3">
        <f t="shared" si="66"/>
        <v>1</v>
      </c>
      <c r="K788" s="7">
        <f t="shared" si="78"/>
        <v>0.56140350877192979</v>
      </c>
      <c r="L788" s="7">
        <f t="shared" si="77"/>
        <v>0.5</v>
      </c>
      <c r="M788" s="7">
        <f t="shared" si="71"/>
        <v>0.39970572904984081</v>
      </c>
      <c r="N788" s="7">
        <f t="shared" si="72"/>
        <v>0.60029427095015919</v>
      </c>
      <c r="O788" s="10">
        <f t="shared" si="70"/>
        <v>-0.16169777972208899</v>
      </c>
      <c r="P788" s="10">
        <f t="shared" si="69"/>
        <v>0.10029427095015919</v>
      </c>
      <c r="Q788" s="31">
        <f t="shared" si="75"/>
        <v>1</v>
      </c>
      <c r="R788" s="9">
        <v>2</v>
      </c>
      <c r="S788" s="4">
        <v>5</v>
      </c>
      <c r="T788" s="3" t="s">
        <v>73</v>
      </c>
      <c r="U788" s="4">
        <v>-5</v>
      </c>
      <c r="V788" s="4">
        <f t="shared" si="76"/>
        <v>-5</v>
      </c>
    </row>
    <row r="789" spans="1:22" x14ac:dyDescent="0.25">
      <c r="A789" s="2">
        <v>44768</v>
      </c>
      <c r="B789" s="3" t="s">
        <v>67</v>
      </c>
      <c r="C789" s="3" t="s">
        <v>125</v>
      </c>
      <c r="D789" s="4">
        <v>5.46</v>
      </c>
      <c r="E789" s="5">
        <v>2</v>
      </c>
      <c r="F789" s="6">
        <v>5.5</v>
      </c>
      <c r="G789" s="3">
        <v>-104</v>
      </c>
      <c r="H789" s="3">
        <f t="shared" si="65"/>
        <v>-0.96153846153846145</v>
      </c>
      <c r="I789" s="3">
        <v>-122</v>
      </c>
      <c r="J789" s="3">
        <f t="shared" si="66"/>
        <v>-0.81967213114754101</v>
      </c>
      <c r="K789" s="7">
        <f t="shared" si="78"/>
        <v>0.50980392156862742</v>
      </c>
      <c r="L789" s="7">
        <f t="shared" si="77"/>
        <v>0.5495495495495496</v>
      </c>
      <c r="M789" s="7">
        <f t="shared" si="71"/>
        <v>0.46421310959668372</v>
      </c>
      <c r="N789" s="7">
        <f t="shared" si="72"/>
        <v>0.53578689040331628</v>
      </c>
      <c r="O789" s="10">
        <f t="shared" si="70"/>
        <v>-4.5590811971943701E-2</v>
      </c>
      <c r="P789" s="10">
        <f t="shared" si="69"/>
        <v>-1.3762659146233314E-2</v>
      </c>
      <c r="Q789" s="31">
        <f t="shared" si="75"/>
        <v>0</v>
      </c>
      <c r="R789" s="9">
        <v>2</v>
      </c>
      <c r="S789" s="4">
        <v>0</v>
      </c>
      <c r="V789" s="4" t="str">
        <f t="shared" si="76"/>
        <v/>
      </c>
    </row>
    <row r="790" spans="1:22" x14ac:dyDescent="0.25">
      <c r="A790" s="2">
        <v>44768</v>
      </c>
      <c r="B790" s="3" t="s">
        <v>87</v>
      </c>
      <c r="C790" s="3" t="s">
        <v>167</v>
      </c>
      <c r="D790" s="4">
        <v>5.83</v>
      </c>
      <c r="E790" s="5">
        <v>2</v>
      </c>
      <c r="F790" s="6">
        <v>5.5</v>
      </c>
      <c r="G790" s="3">
        <v>120</v>
      </c>
      <c r="H790" s="3">
        <f t="shared" si="65"/>
        <v>1.2</v>
      </c>
      <c r="I790" s="3">
        <v>-155</v>
      </c>
      <c r="J790" s="3">
        <f t="shared" si="66"/>
        <v>-0.64516129032258063</v>
      </c>
      <c r="K790" s="7">
        <f t="shared" si="78"/>
        <v>0.45454545454545453</v>
      </c>
      <c r="L790" s="7">
        <f t="shared" si="77"/>
        <v>0.60784313725490191</v>
      </c>
      <c r="M790" s="7">
        <f t="shared" si="71"/>
        <v>0.526642828601393</v>
      </c>
      <c r="N790" s="7">
        <f t="shared" si="72"/>
        <v>0.473357171398607</v>
      </c>
      <c r="O790" s="10">
        <f t="shared" si="70"/>
        <v>7.2097374055938468E-2</v>
      </c>
      <c r="P790" s="10">
        <f t="shared" si="69"/>
        <v>-0.13448596585629491</v>
      </c>
      <c r="Q790" s="31">
        <f t="shared" si="75"/>
        <v>2</v>
      </c>
      <c r="R790" s="9">
        <v>1</v>
      </c>
      <c r="S790" s="4">
        <v>5</v>
      </c>
      <c r="T790" s="3" t="s">
        <v>74</v>
      </c>
      <c r="U790" s="4">
        <v>6</v>
      </c>
      <c r="V790" s="4">
        <f t="shared" si="76"/>
        <v>6</v>
      </c>
    </row>
    <row r="791" spans="1:22" x14ac:dyDescent="0.25">
      <c r="A791" s="2">
        <v>44768</v>
      </c>
      <c r="B791" s="3" t="s">
        <v>45</v>
      </c>
      <c r="C791" s="3" t="s">
        <v>214</v>
      </c>
      <c r="D791" s="4">
        <v>4.8099999999999996</v>
      </c>
      <c r="E791" s="5">
        <v>2</v>
      </c>
      <c r="F791" s="6">
        <v>3.5</v>
      </c>
      <c r="G791" s="3">
        <v>106</v>
      </c>
      <c r="H791" s="3">
        <f t="shared" si="65"/>
        <v>1.06</v>
      </c>
      <c r="I791" s="3">
        <v>-134</v>
      </c>
      <c r="J791" s="3">
        <f t="shared" si="66"/>
        <v>-0.74626865671641784</v>
      </c>
      <c r="K791" s="7">
        <f t="shared" si="78"/>
        <v>0.4854368932038835</v>
      </c>
      <c r="L791" s="7">
        <f t="shared" si="77"/>
        <v>0.57264957264957261</v>
      </c>
      <c r="M791" s="7">
        <f t="shared" si="71"/>
        <v>0.70728414655161798</v>
      </c>
      <c r="N791" s="7">
        <f t="shared" si="72"/>
        <v>0.29271585344838197</v>
      </c>
      <c r="O791" s="10">
        <f t="shared" si="70"/>
        <v>0.22184725334773447</v>
      </c>
      <c r="P791" s="10">
        <f t="shared" si="69"/>
        <v>-0.27993371920119064</v>
      </c>
      <c r="Q791" s="31">
        <f t="shared" si="75"/>
        <v>2</v>
      </c>
      <c r="R791" s="9">
        <v>2</v>
      </c>
      <c r="S791" s="4">
        <v>5</v>
      </c>
      <c r="T791" s="3" t="s">
        <v>74</v>
      </c>
      <c r="U791" s="4">
        <v>5.3</v>
      </c>
      <c r="V791" s="4">
        <f t="shared" si="76"/>
        <v>5.3000000000000007</v>
      </c>
    </row>
    <row r="792" spans="1:22" x14ac:dyDescent="0.25">
      <c r="A792" s="2">
        <v>44769</v>
      </c>
      <c r="B792" s="3" t="s">
        <v>4</v>
      </c>
      <c r="C792" s="3" t="s">
        <v>128</v>
      </c>
      <c r="D792" s="4">
        <v>6.66</v>
      </c>
      <c r="E792" s="5">
        <v>2</v>
      </c>
      <c r="F792" s="6">
        <v>6.5</v>
      </c>
      <c r="G792" s="3">
        <v>-120</v>
      </c>
      <c r="H792" s="3">
        <f t="shared" si="65"/>
        <v>-0.83333333333333337</v>
      </c>
      <c r="I792" s="3">
        <v>-110</v>
      </c>
      <c r="J792" s="3">
        <f t="shared" si="66"/>
        <v>-0.90909090909090906</v>
      </c>
      <c r="K792" s="7">
        <f t="shared" si="78"/>
        <v>0.54545454545454541</v>
      </c>
      <c r="L792" s="7">
        <f t="shared" si="77"/>
        <v>0.52380952380952384</v>
      </c>
      <c r="M792" s="7">
        <f t="shared" si="71"/>
        <v>0.49850428594524754</v>
      </c>
      <c r="N792" s="7">
        <f t="shared" si="72"/>
        <v>0.50149571405475246</v>
      </c>
      <c r="O792" s="10">
        <f t="shared" si="70"/>
        <v>-4.6950259509297876E-2</v>
      </c>
      <c r="P792" s="10">
        <f t="shared" si="69"/>
        <v>-2.2313809754771374E-2</v>
      </c>
      <c r="Q792" s="31">
        <f t="shared" si="75"/>
        <v>0</v>
      </c>
      <c r="R792" s="9">
        <v>1</v>
      </c>
      <c r="S792" s="4">
        <v>0</v>
      </c>
      <c r="V792" s="4" t="str">
        <f t="shared" si="76"/>
        <v/>
      </c>
    </row>
    <row r="793" spans="1:22" x14ac:dyDescent="0.25">
      <c r="A793" s="2">
        <v>44769</v>
      </c>
      <c r="B793" s="3" t="s">
        <v>39</v>
      </c>
      <c r="C793" s="3" t="s">
        <v>77</v>
      </c>
      <c r="D793" s="4">
        <v>4.7</v>
      </c>
      <c r="E793" s="5">
        <v>2</v>
      </c>
      <c r="F793" s="6">
        <v>4.5</v>
      </c>
      <c r="G793" s="3">
        <v>-142</v>
      </c>
      <c r="H793" s="3">
        <f t="shared" si="65"/>
        <v>-0.70422535211267612</v>
      </c>
      <c r="I793" s="3">
        <v>112</v>
      </c>
      <c r="J793" s="3">
        <f t="shared" si="66"/>
        <v>1.1200000000000001</v>
      </c>
      <c r="K793" s="7">
        <f t="shared" si="78"/>
        <v>0.58677685950413228</v>
      </c>
      <c r="L793" s="7">
        <f t="shared" si="77"/>
        <v>0.47169811320754718</v>
      </c>
      <c r="M793" s="7">
        <f t="shared" si="71"/>
        <v>0.50539121391520891</v>
      </c>
      <c r="N793" s="7">
        <f t="shared" si="72"/>
        <v>0.49460878608479109</v>
      </c>
      <c r="O793" s="10">
        <f t="shared" si="70"/>
        <v>-8.1385645588923361E-2</v>
      </c>
      <c r="P793" s="10">
        <f t="shared" si="69"/>
        <v>2.2910672877243909E-2</v>
      </c>
      <c r="Q793" s="31">
        <f t="shared" si="75"/>
        <v>0</v>
      </c>
      <c r="R793" s="9">
        <v>2</v>
      </c>
      <c r="S793" s="4">
        <v>0</v>
      </c>
      <c r="V793" s="4" t="str">
        <f t="shared" si="76"/>
        <v/>
      </c>
    </row>
    <row r="794" spans="1:22" x14ac:dyDescent="0.25">
      <c r="A794" s="2">
        <v>44769</v>
      </c>
      <c r="B794" s="3" t="s">
        <v>78</v>
      </c>
      <c r="C794" s="3" t="s">
        <v>139</v>
      </c>
      <c r="D794" s="4">
        <v>6.25</v>
      </c>
      <c r="E794" s="5">
        <v>2</v>
      </c>
      <c r="F794" s="6">
        <v>5.5</v>
      </c>
      <c r="G794" s="3">
        <v>114</v>
      </c>
      <c r="H794" s="3">
        <f t="shared" si="65"/>
        <v>1.1399999999999999</v>
      </c>
      <c r="I794" s="3">
        <v>-146</v>
      </c>
      <c r="J794" s="3">
        <f t="shared" si="66"/>
        <v>-0.68493150684931503</v>
      </c>
      <c r="K794" s="7">
        <f t="shared" si="78"/>
        <v>0.46728971962616822</v>
      </c>
      <c r="L794" s="7">
        <f t="shared" si="77"/>
        <v>0.5934959349593496</v>
      </c>
      <c r="M794" s="7">
        <f t="shared" si="71"/>
        <v>0.59359596596398689</v>
      </c>
      <c r="N794" s="7">
        <f t="shared" si="72"/>
        <v>0.40640403403601311</v>
      </c>
      <c r="O794" s="10">
        <f t="shared" si="70"/>
        <v>0.12630624633781867</v>
      </c>
      <c r="P794" s="10">
        <f t="shared" si="69"/>
        <v>-0.1870919009233365</v>
      </c>
      <c r="Q794" s="31">
        <f t="shared" si="75"/>
        <v>2</v>
      </c>
      <c r="R794" s="9">
        <v>2</v>
      </c>
      <c r="S794" s="4">
        <v>5</v>
      </c>
      <c r="T794" s="3" t="s">
        <v>73</v>
      </c>
      <c r="U794" s="4">
        <v>-5</v>
      </c>
      <c r="V794" s="4">
        <f t="shared" si="76"/>
        <v>-5</v>
      </c>
    </row>
    <row r="795" spans="1:22" x14ac:dyDescent="0.25">
      <c r="A795" s="2">
        <v>44769</v>
      </c>
      <c r="B795" s="3" t="s">
        <v>36</v>
      </c>
      <c r="C795" s="3" t="s">
        <v>185</v>
      </c>
      <c r="D795" s="4">
        <v>6.57</v>
      </c>
      <c r="E795" s="5">
        <v>2</v>
      </c>
      <c r="F795" s="6">
        <v>6.5</v>
      </c>
      <c r="G795" s="3">
        <v>-132</v>
      </c>
      <c r="H795" s="3">
        <f t="shared" si="65"/>
        <v>-0.75757575757575757</v>
      </c>
      <c r="I795" s="3">
        <v>104</v>
      </c>
      <c r="J795" s="3">
        <f t="shared" si="66"/>
        <v>1.04</v>
      </c>
      <c r="K795" s="7">
        <f t="shared" si="78"/>
        <v>0.56896551724137934</v>
      </c>
      <c r="L795" s="7">
        <f t="shared" si="77"/>
        <v>0.49019607843137253</v>
      </c>
      <c r="M795" s="7">
        <f t="shared" si="71"/>
        <v>0.4844692905254484</v>
      </c>
      <c r="N795" s="7">
        <f t="shared" si="72"/>
        <v>0.5155307094745516</v>
      </c>
      <c r="O795" s="10">
        <f t="shared" si="70"/>
        <v>-8.4496226715930933E-2</v>
      </c>
      <c r="P795" s="10">
        <f t="shared" si="69"/>
        <v>2.5334631043179068E-2</v>
      </c>
      <c r="Q795" s="31">
        <f t="shared" si="75"/>
        <v>0</v>
      </c>
      <c r="R795" s="9">
        <v>2</v>
      </c>
      <c r="S795" s="4">
        <v>0</v>
      </c>
      <c r="V795" s="4" t="str">
        <f t="shared" si="76"/>
        <v/>
      </c>
    </row>
    <row r="796" spans="1:22" x14ac:dyDescent="0.25">
      <c r="A796" s="2">
        <v>44769</v>
      </c>
      <c r="B796" s="3" t="s">
        <v>28</v>
      </c>
      <c r="C796" s="3" t="s">
        <v>182</v>
      </c>
      <c r="D796" s="4">
        <v>3.3</v>
      </c>
      <c r="E796" s="5">
        <v>2</v>
      </c>
      <c r="F796" s="6">
        <v>3.5</v>
      </c>
      <c r="G796" s="3">
        <v>-125</v>
      </c>
      <c r="H796" s="3">
        <f t="shared" si="65"/>
        <v>-0.8</v>
      </c>
      <c r="I796" s="3">
        <v>-110</v>
      </c>
      <c r="J796" s="3">
        <f t="shared" si="66"/>
        <v>-0.90909090909090906</v>
      </c>
      <c r="K796" s="7">
        <f t="shared" si="78"/>
        <v>0.55555555555555558</v>
      </c>
      <c r="L796" s="7">
        <f t="shared" si="77"/>
        <v>0.52380952380952384</v>
      </c>
      <c r="M796" s="7">
        <f t="shared" si="71"/>
        <v>0.41966180252518914</v>
      </c>
      <c r="N796" s="7">
        <f t="shared" si="72"/>
        <v>0.58033819747481086</v>
      </c>
      <c r="O796" s="10">
        <f t="shared" si="70"/>
        <v>-0.13589375303036644</v>
      </c>
      <c r="P796" s="10">
        <f t="shared" si="69"/>
        <v>5.6528673665287021E-2</v>
      </c>
      <c r="Q796" s="31">
        <f t="shared" si="75"/>
        <v>1</v>
      </c>
      <c r="R796" s="9">
        <v>1</v>
      </c>
      <c r="S796" s="4">
        <v>5.5</v>
      </c>
      <c r="T796" s="3" t="s">
        <v>74</v>
      </c>
      <c r="U796" s="4">
        <v>5</v>
      </c>
      <c r="V796" s="4">
        <v>5</v>
      </c>
    </row>
    <row r="797" spans="1:22" x14ac:dyDescent="0.25">
      <c r="A797" s="2">
        <v>44769</v>
      </c>
      <c r="B797" s="3" t="s">
        <v>43</v>
      </c>
      <c r="C797" s="3" t="s">
        <v>93</v>
      </c>
      <c r="D797" s="4">
        <v>7.99</v>
      </c>
      <c r="E797" s="5">
        <v>2</v>
      </c>
      <c r="F797" s="6">
        <v>7.5</v>
      </c>
      <c r="G797" s="3">
        <v>-126</v>
      </c>
      <c r="H797" s="3">
        <f t="shared" si="65"/>
        <v>-0.79365079365079361</v>
      </c>
      <c r="I797" s="3">
        <v>-102</v>
      </c>
      <c r="J797" s="3">
        <f t="shared" si="66"/>
        <v>-0.98039215686274506</v>
      </c>
      <c r="K797" s="7">
        <f t="shared" si="78"/>
        <v>0.55752212389380529</v>
      </c>
      <c r="L797" s="7">
        <f t="shared" si="77"/>
        <v>0.50495049504950495</v>
      </c>
      <c r="M797" s="7">
        <f t="shared" si="71"/>
        <v>0.54564245496257646</v>
      </c>
      <c r="N797" s="7">
        <f t="shared" si="72"/>
        <v>0.45435754503742354</v>
      </c>
      <c r="O797" s="10">
        <f t="shared" si="70"/>
        <v>-1.1879668931228826E-2</v>
      </c>
      <c r="P797" s="10">
        <f t="shared" si="69"/>
        <v>-5.0592950012081417E-2</v>
      </c>
      <c r="Q797" s="31">
        <f t="shared" si="75"/>
        <v>0</v>
      </c>
      <c r="R797" s="9">
        <v>2</v>
      </c>
      <c r="S797" s="4">
        <v>0</v>
      </c>
      <c r="V797" s="4" t="str">
        <f t="shared" ref="V797:V815" si="79">IF(IF(T797="L",-S797,IF(T797="W",S797*IF(Q797=1,ABS(J797),ABS(H797)))),IF(T797="L",-S797,IF(T797="W",S797*IF(Q797=1,ABS(J797),ABS(H797)))),"")</f>
        <v/>
      </c>
    </row>
    <row r="798" spans="1:22" x14ac:dyDescent="0.25">
      <c r="A798" s="2">
        <v>44769</v>
      </c>
      <c r="B798" s="3" t="s">
        <v>30</v>
      </c>
      <c r="C798" s="3" t="s">
        <v>157</v>
      </c>
      <c r="D798" s="4">
        <v>4.42</v>
      </c>
      <c r="E798" s="5">
        <v>2</v>
      </c>
      <c r="F798" s="6">
        <v>4.5</v>
      </c>
      <c r="G798" s="3">
        <v>-140</v>
      </c>
      <c r="H798" s="3">
        <f t="shared" si="65"/>
        <v>-0.7142857142857143</v>
      </c>
      <c r="I798" s="3">
        <v>105</v>
      </c>
      <c r="J798" s="3">
        <f t="shared" si="66"/>
        <v>1.05</v>
      </c>
      <c r="K798" s="7">
        <f t="shared" si="78"/>
        <v>0.58333333333333337</v>
      </c>
      <c r="L798" s="7">
        <f t="shared" si="77"/>
        <v>0.48780487804878048</v>
      </c>
      <c r="M798" s="7">
        <f t="shared" si="71"/>
        <v>0.45264737554521339</v>
      </c>
      <c r="N798" s="7">
        <f t="shared" si="72"/>
        <v>0.54735262445478661</v>
      </c>
      <c r="O798" s="10">
        <f t="shared" si="70"/>
        <v>-0.13068595778811998</v>
      </c>
      <c r="P798" s="10">
        <f t="shared" si="69"/>
        <v>5.954774640600613E-2</v>
      </c>
      <c r="Q798" s="31">
        <f t="shared" si="75"/>
        <v>1</v>
      </c>
      <c r="R798" s="9">
        <v>1</v>
      </c>
      <c r="S798" s="4">
        <v>5</v>
      </c>
      <c r="T798" s="3" t="s">
        <v>73</v>
      </c>
      <c r="U798" s="4">
        <v>-5</v>
      </c>
      <c r="V798" s="4">
        <f t="shared" si="79"/>
        <v>-5</v>
      </c>
    </row>
    <row r="799" spans="1:22" x14ac:dyDescent="0.25">
      <c r="A799" s="2">
        <v>44769</v>
      </c>
      <c r="B799" s="3" t="s">
        <v>53</v>
      </c>
      <c r="C799" s="3" t="s">
        <v>54</v>
      </c>
      <c r="D799" s="4">
        <v>3.06</v>
      </c>
      <c r="E799" s="5">
        <v>2</v>
      </c>
      <c r="F799" s="6">
        <v>2.5</v>
      </c>
      <c r="G799" s="3">
        <v>-150</v>
      </c>
      <c r="H799" s="3">
        <f t="shared" si="65"/>
        <v>-0.66666666666666663</v>
      </c>
      <c r="I799" s="3">
        <v>110</v>
      </c>
      <c r="J799" s="3">
        <f t="shared" si="66"/>
        <v>1.1000000000000001</v>
      </c>
      <c r="K799" s="7">
        <f t="shared" si="78"/>
        <v>0.6</v>
      </c>
      <c r="L799" s="7">
        <f t="shared" si="77"/>
        <v>0.47619047619047616</v>
      </c>
      <c r="M799" s="7">
        <f t="shared" si="71"/>
        <v>0.59011714592590458</v>
      </c>
      <c r="N799" s="7">
        <f t="shared" si="72"/>
        <v>0.40988285407409542</v>
      </c>
      <c r="O799" s="10">
        <f t="shared" si="70"/>
        <v>-9.882854074095393E-3</v>
      </c>
      <c r="P799" s="10">
        <f t="shared" si="69"/>
        <v>-6.6307622116380749E-2</v>
      </c>
      <c r="Q799" s="31">
        <f t="shared" si="75"/>
        <v>0</v>
      </c>
      <c r="R799" s="9">
        <v>1</v>
      </c>
      <c r="S799" s="4">
        <v>0</v>
      </c>
      <c r="V799" s="4" t="str">
        <f t="shared" si="79"/>
        <v/>
      </c>
    </row>
    <row r="800" spans="1:22" x14ac:dyDescent="0.25">
      <c r="A800" s="2">
        <v>44769</v>
      </c>
      <c r="B800" s="3" t="s">
        <v>32</v>
      </c>
      <c r="C800" s="3" t="s">
        <v>140</v>
      </c>
      <c r="D800" s="4">
        <v>6.04</v>
      </c>
      <c r="E800" s="5">
        <v>2</v>
      </c>
      <c r="F800" s="6">
        <v>4.5</v>
      </c>
      <c r="G800" s="3">
        <v>126</v>
      </c>
      <c r="H800" s="3">
        <f t="shared" si="65"/>
        <v>1.26</v>
      </c>
      <c r="I800" s="3">
        <v>-160</v>
      </c>
      <c r="J800" s="3">
        <f t="shared" si="66"/>
        <v>-0.625</v>
      </c>
      <c r="K800" s="7">
        <f t="shared" si="78"/>
        <v>0.44247787610619471</v>
      </c>
      <c r="L800" s="7">
        <f t="shared" si="77"/>
        <v>0.61538461538461542</v>
      </c>
      <c r="M800" s="7">
        <f t="shared" si="71"/>
        <v>0.72026191192946387</v>
      </c>
      <c r="N800" s="7">
        <f t="shared" si="72"/>
        <v>0.27973808807053613</v>
      </c>
      <c r="O800" s="10">
        <f t="shared" si="70"/>
        <v>0.27778403582326916</v>
      </c>
      <c r="P800" s="10">
        <f t="shared" si="69"/>
        <v>-0.33564652731407929</v>
      </c>
      <c r="Q800" s="31">
        <f t="shared" si="75"/>
        <v>2</v>
      </c>
      <c r="R800" s="9">
        <v>2</v>
      </c>
      <c r="S800" s="4">
        <v>10</v>
      </c>
      <c r="T800" s="3" t="s">
        <v>73</v>
      </c>
      <c r="U800" s="4">
        <v>-10</v>
      </c>
      <c r="V800" s="4">
        <f t="shared" si="79"/>
        <v>-10</v>
      </c>
    </row>
    <row r="801" spans="1:22" x14ac:dyDescent="0.25">
      <c r="A801" s="2">
        <v>44769</v>
      </c>
      <c r="B801" s="3" t="s">
        <v>87</v>
      </c>
      <c r="C801" s="3" t="s">
        <v>119</v>
      </c>
      <c r="D801" s="4">
        <v>4.95</v>
      </c>
      <c r="E801" s="5">
        <v>2</v>
      </c>
      <c r="F801" s="6">
        <v>4.5</v>
      </c>
      <c r="G801" s="3">
        <v>104</v>
      </c>
      <c r="H801" s="3">
        <f t="shared" si="65"/>
        <v>1.04</v>
      </c>
      <c r="I801" s="3">
        <v>-130</v>
      </c>
      <c r="J801" s="3">
        <f t="shared" si="66"/>
        <v>-0.76923076923076916</v>
      </c>
      <c r="K801" s="7">
        <f t="shared" si="78"/>
        <v>0.49019607843137253</v>
      </c>
      <c r="L801" s="7">
        <f t="shared" si="77"/>
        <v>0.56521739130434778</v>
      </c>
      <c r="M801" s="7">
        <f t="shared" si="71"/>
        <v>0.55068992524034777</v>
      </c>
      <c r="N801" s="7">
        <f t="shared" si="72"/>
        <v>0.44931007475965223</v>
      </c>
      <c r="O801" s="10">
        <f t="shared" si="70"/>
        <v>6.0493846808975238E-2</v>
      </c>
      <c r="P801" s="10">
        <f t="shared" si="69"/>
        <v>-0.11590731654469555</v>
      </c>
      <c r="Q801" s="31">
        <f t="shared" si="75"/>
        <v>2</v>
      </c>
      <c r="R801" s="9">
        <v>2</v>
      </c>
      <c r="S801" s="4">
        <v>5</v>
      </c>
      <c r="T801" s="3" t="s">
        <v>73</v>
      </c>
      <c r="U801" s="4">
        <v>-5</v>
      </c>
      <c r="V801" s="4">
        <f t="shared" si="79"/>
        <v>-5</v>
      </c>
    </row>
    <row r="802" spans="1:22" x14ac:dyDescent="0.25">
      <c r="A802" s="2">
        <v>44769</v>
      </c>
      <c r="B802" s="3" t="s">
        <v>69</v>
      </c>
      <c r="C802" s="3" t="s">
        <v>158</v>
      </c>
      <c r="D802" s="4">
        <v>4.4000000000000004</v>
      </c>
      <c r="E802" s="5">
        <v>2</v>
      </c>
      <c r="F802" s="6">
        <v>3.5</v>
      </c>
      <c r="G802" s="3">
        <v>-115</v>
      </c>
      <c r="H802" s="3">
        <f t="shared" si="65"/>
        <v>-0.86956521739130443</v>
      </c>
      <c r="I802" s="3">
        <v>-115</v>
      </c>
      <c r="J802" s="3">
        <f t="shared" si="66"/>
        <v>-0.86956521739130443</v>
      </c>
      <c r="K802" s="7">
        <f t="shared" si="78"/>
        <v>0.53488372093023251</v>
      </c>
      <c r="L802" s="7">
        <f t="shared" si="77"/>
        <v>0.53488372093023251</v>
      </c>
      <c r="M802" s="7">
        <f t="shared" si="71"/>
        <v>0.64055222721123095</v>
      </c>
      <c r="N802" s="7">
        <f t="shared" si="72"/>
        <v>0.35944777278876899</v>
      </c>
      <c r="O802" s="10">
        <f t="shared" si="70"/>
        <v>0.10566850628099844</v>
      </c>
      <c r="P802" s="10">
        <f t="shared" si="69"/>
        <v>-0.17543594814146352</v>
      </c>
      <c r="Q802" s="31">
        <f t="shared" si="75"/>
        <v>2</v>
      </c>
      <c r="R802" s="9">
        <v>1</v>
      </c>
      <c r="S802" s="4">
        <f>5*1.15</f>
        <v>5.75</v>
      </c>
      <c r="T802" s="3" t="s">
        <v>74</v>
      </c>
      <c r="U802" s="4">
        <v>5</v>
      </c>
      <c r="V802" s="4">
        <f t="shared" si="79"/>
        <v>5.0000000000000009</v>
      </c>
    </row>
    <row r="803" spans="1:22" x14ac:dyDescent="0.25">
      <c r="A803" s="2">
        <v>44769</v>
      </c>
      <c r="B803" s="3" t="s">
        <v>47</v>
      </c>
      <c r="C803" s="3" t="s">
        <v>196</v>
      </c>
      <c r="D803" s="4">
        <v>7.61</v>
      </c>
      <c r="E803" s="5">
        <v>2</v>
      </c>
      <c r="F803" s="6">
        <v>7.5</v>
      </c>
      <c r="G803" s="3">
        <v>106</v>
      </c>
      <c r="H803" s="3">
        <f t="shared" si="65"/>
        <v>1.06</v>
      </c>
      <c r="I803" s="3">
        <v>-134</v>
      </c>
      <c r="J803" s="3">
        <f t="shared" si="66"/>
        <v>-0.74626865671641784</v>
      </c>
      <c r="K803" s="7">
        <f t="shared" si="78"/>
        <v>0.4854368932038835</v>
      </c>
      <c r="L803" s="7">
        <f t="shared" si="77"/>
        <v>0.57264957264957261</v>
      </c>
      <c r="M803" s="7">
        <f t="shared" si="71"/>
        <v>0.49141176586749413</v>
      </c>
      <c r="N803" s="7">
        <f t="shared" si="72"/>
        <v>0.50858823413250587</v>
      </c>
      <c r="O803" s="10">
        <f t="shared" si="70"/>
        <v>5.9748726636106309E-3</v>
      </c>
      <c r="P803" s="10">
        <f t="shared" si="69"/>
        <v>-6.4061338517066746E-2</v>
      </c>
      <c r="Q803" s="31">
        <f t="shared" si="75"/>
        <v>0</v>
      </c>
      <c r="R803" s="9">
        <v>2</v>
      </c>
      <c r="S803" s="4">
        <v>0</v>
      </c>
      <c r="V803" s="4" t="str">
        <f t="shared" si="79"/>
        <v/>
      </c>
    </row>
    <row r="804" spans="1:22" x14ac:dyDescent="0.25">
      <c r="A804" s="2">
        <v>44769</v>
      </c>
      <c r="B804" s="3" t="s">
        <v>34</v>
      </c>
      <c r="C804" s="3" t="s">
        <v>35</v>
      </c>
      <c r="D804" s="4">
        <v>5.13</v>
      </c>
      <c r="E804" s="5">
        <v>2</v>
      </c>
      <c r="F804" s="6">
        <v>4.5</v>
      </c>
      <c r="G804" s="3">
        <v>-148</v>
      </c>
      <c r="H804" s="3">
        <f t="shared" si="65"/>
        <v>-0.67567567567567566</v>
      </c>
      <c r="I804" s="3">
        <v>116</v>
      </c>
      <c r="J804" s="3">
        <f t="shared" si="66"/>
        <v>1.1599999999999999</v>
      </c>
      <c r="K804" s="7">
        <f t="shared" si="78"/>
        <v>0.59677419354838712</v>
      </c>
      <c r="L804" s="7">
        <f t="shared" si="77"/>
        <v>0.46296296296296297</v>
      </c>
      <c r="M804" s="7">
        <f t="shared" si="71"/>
        <v>0.58201353773534492</v>
      </c>
      <c r="N804" s="7">
        <f t="shared" si="72"/>
        <v>0.41798646226465508</v>
      </c>
      <c r="O804" s="10">
        <f t="shared" si="70"/>
        <v>-1.4760655813042201E-2</v>
      </c>
      <c r="P804" s="10">
        <f t="shared" si="69"/>
        <v>-4.4976500698307886E-2</v>
      </c>
      <c r="Q804" s="31">
        <f t="shared" si="75"/>
        <v>0</v>
      </c>
      <c r="R804" s="9">
        <v>2</v>
      </c>
      <c r="S804" s="4">
        <v>0</v>
      </c>
      <c r="V804" s="4" t="str">
        <f t="shared" si="79"/>
        <v/>
      </c>
    </row>
    <row r="805" spans="1:22" x14ac:dyDescent="0.25">
      <c r="A805" s="2">
        <v>44769</v>
      </c>
      <c r="B805" s="3" t="s">
        <v>59</v>
      </c>
      <c r="C805" s="3" t="s">
        <v>82</v>
      </c>
      <c r="D805" s="4">
        <v>6.29</v>
      </c>
      <c r="E805" s="5">
        <v>2</v>
      </c>
      <c r="F805" s="6">
        <v>5.5</v>
      </c>
      <c r="G805" s="3">
        <v>-126</v>
      </c>
      <c r="H805" s="3">
        <f t="shared" si="65"/>
        <v>-0.79365079365079361</v>
      </c>
      <c r="I805" s="3">
        <v>-102</v>
      </c>
      <c r="J805" s="3">
        <f t="shared" si="66"/>
        <v>-0.98039215686274506</v>
      </c>
      <c r="K805" s="7">
        <f t="shared" si="78"/>
        <v>0.55752212389380529</v>
      </c>
      <c r="L805" s="7">
        <f t="shared" si="77"/>
        <v>0.50495049504950495</v>
      </c>
      <c r="M805" s="7">
        <f t="shared" si="71"/>
        <v>0.59970802518221622</v>
      </c>
      <c r="N805" s="7">
        <f t="shared" si="72"/>
        <v>0.40029197481778372</v>
      </c>
      <c r="O805" s="10">
        <f t="shared" si="70"/>
        <v>4.2185901288410932E-2</v>
      </c>
      <c r="P805" s="10">
        <f t="shared" si="69"/>
        <v>-0.10465852023172123</v>
      </c>
      <c r="Q805" s="31">
        <f t="shared" si="75"/>
        <v>0</v>
      </c>
      <c r="R805" s="9">
        <v>2</v>
      </c>
      <c r="S805" s="4">
        <v>0</v>
      </c>
      <c r="V805" s="4" t="str">
        <f t="shared" si="79"/>
        <v/>
      </c>
    </row>
    <row r="806" spans="1:22" x14ac:dyDescent="0.25">
      <c r="A806" s="2">
        <v>44769</v>
      </c>
      <c r="B806" s="3" t="s">
        <v>63</v>
      </c>
      <c r="C806" s="3" t="s">
        <v>138</v>
      </c>
      <c r="D806" s="4">
        <v>6.1</v>
      </c>
      <c r="E806" s="5">
        <v>2</v>
      </c>
      <c r="F806" s="6">
        <v>6.5</v>
      </c>
      <c r="G806" s="3">
        <v>124</v>
      </c>
      <c r="H806" s="3">
        <f t="shared" si="65"/>
        <v>1.24</v>
      </c>
      <c r="I806" s="3">
        <v>-158</v>
      </c>
      <c r="J806" s="3">
        <f t="shared" si="66"/>
        <v>-0.63291139240506322</v>
      </c>
      <c r="K806" s="7">
        <f t="shared" si="78"/>
        <v>0.44642857142857145</v>
      </c>
      <c r="L806" s="7">
        <f t="shared" si="77"/>
        <v>0.61240310077519378</v>
      </c>
      <c r="M806" s="7">
        <f t="shared" si="71"/>
        <v>0.40975510784672342</v>
      </c>
      <c r="N806" s="7">
        <f t="shared" si="72"/>
        <v>0.59024489215327658</v>
      </c>
      <c r="O806" s="10">
        <f t="shared" si="70"/>
        <v>-3.6673463581848031E-2</v>
      </c>
      <c r="P806" s="10">
        <f t="shared" si="69"/>
        <v>-2.2158208621917197E-2</v>
      </c>
      <c r="Q806" s="31">
        <f t="shared" si="75"/>
        <v>0</v>
      </c>
      <c r="R806" s="9">
        <v>1</v>
      </c>
      <c r="S806" s="4">
        <v>0</v>
      </c>
      <c r="V806" s="4" t="str">
        <f t="shared" si="79"/>
        <v/>
      </c>
    </row>
    <row r="807" spans="1:22" x14ac:dyDescent="0.25">
      <c r="A807" s="2">
        <v>44769</v>
      </c>
      <c r="B807" s="3" t="s">
        <v>67</v>
      </c>
      <c r="C807" s="3" t="s">
        <v>85</v>
      </c>
      <c r="D807" s="4">
        <v>4.34</v>
      </c>
      <c r="E807" s="5">
        <v>2</v>
      </c>
      <c r="F807" s="6">
        <v>3.5</v>
      </c>
      <c r="G807" s="3">
        <v>-140</v>
      </c>
      <c r="H807" s="3">
        <f t="shared" si="65"/>
        <v>-0.7142857142857143</v>
      </c>
      <c r="I807" s="3">
        <v>105</v>
      </c>
      <c r="J807" s="3">
        <f t="shared" si="66"/>
        <v>1.05</v>
      </c>
      <c r="K807" s="7">
        <f t="shared" si="78"/>
        <v>0.58333333333333337</v>
      </c>
      <c r="L807" s="7">
        <f t="shared" si="77"/>
        <v>0.48780487804878048</v>
      </c>
      <c r="M807" s="7">
        <f t="shared" si="71"/>
        <v>0.62999442325790067</v>
      </c>
      <c r="N807" s="7">
        <f t="shared" si="72"/>
        <v>0.37000557674209933</v>
      </c>
      <c r="O807" s="10">
        <f t="shared" si="70"/>
        <v>4.6661089924567301E-2</v>
      </c>
      <c r="P807" s="10">
        <f t="shared" si="69"/>
        <v>-0.11779930130668115</v>
      </c>
      <c r="Q807" s="31">
        <f t="shared" si="75"/>
        <v>0</v>
      </c>
      <c r="R807" s="9">
        <v>1</v>
      </c>
      <c r="S807" s="4">
        <v>0</v>
      </c>
      <c r="V807" s="4" t="str">
        <f t="shared" si="79"/>
        <v/>
      </c>
    </row>
    <row r="808" spans="1:22" x14ac:dyDescent="0.25">
      <c r="A808" s="2">
        <v>44769</v>
      </c>
      <c r="B808" s="3" t="s">
        <v>49</v>
      </c>
      <c r="C808" s="3" t="s">
        <v>159</v>
      </c>
      <c r="D808" s="4">
        <v>3.93</v>
      </c>
      <c r="E808" s="5">
        <v>2</v>
      </c>
      <c r="F808" s="6">
        <v>4.5</v>
      </c>
      <c r="G808" s="3">
        <v>-150</v>
      </c>
      <c r="H808" s="3">
        <f t="shared" si="65"/>
        <v>-0.66666666666666663</v>
      </c>
      <c r="I808" s="3">
        <v>110</v>
      </c>
      <c r="J808" s="3">
        <f t="shared" si="66"/>
        <v>1.1000000000000001</v>
      </c>
      <c r="K808" s="7">
        <f t="shared" si="78"/>
        <v>0.6</v>
      </c>
      <c r="L808" s="7">
        <f t="shared" si="77"/>
        <v>0.47619047619047616</v>
      </c>
      <c r="M808" s="7">
        <f t="shared" si="71"/>
        <v>0.35749020406806875</v>
      </c>
      <c r="N808" s="7">
        <f t="shared" si="72"/>
        <v>0.64250979593193125</v>
      </c>
      <c r="O808" s="10">
        <f t="shared" si="70"/>
        <v>-0.24250979593193123</v>
      </c>
      <c r="P808" s="10">
        <f t="shared" si="69"/>
        <v>0.16631931974145509</v>
      </c>
      <c r="Q808" s="31">
        <f t="shared" si="75"/>
        <v>1</v>
      </c>
      <c r="R808" s="9">
        <v>1</v>
      </c>
      <c r="S808" s="4">
        <v>5</v>
      </c>
      <c r="T808" s="3" t="s">
        <v>73</v>
      </c>
      <c r="U808" s="4">
        <v>-5</v>
      </c>
      <c r="V808" s="4">
        <f t="shared" si="79"/>
        <v>-5</v>
      </c>
    </row>
    <row r="809" spans="1:22" x14ac:dyDescent="0.25">
      <c r="A809" s="2">
        <v>44769</v>
      </c>
      <c r="B809" s="3" t="s">
        <v>55</v>
      </c>
      <c r="C809" s="3" t="s">
        <v>81</v>
      </c>
      <c r="D809" s="4">
        <v>6.33</v>
      </c>
      <c r="E809" s="5">
        <v>2</v>
      </c>
      <c r="F809" s="6">
        <v>5.5</v>
      </c>
      <c r="G809" s="3">
        <v>-158</v>
      </c>
      <c r="H809" s="3">
        <f t="shared" si="65"/>
        <v>-0.63291139240506322</v>
      </c>
      <c r="I809" s="3">
        <v>124</v>
      </c>
      <c r="J809" s="3">
        <f t="shared" si="66"/>
        <v>1.24</v>
      </c>
      <c r="K809" s="7">
        <f t="shared" si="78"/>
        <v>0.61240310077519378</v>
      </c>
      <c r="L809" s="7">
        <f t="shared" si="77"/>
        <v>0.44642857142857145</v>
      </c>
      <c r="M809" s="7">
        <f t="shared" si="71"/>
        <v>0.60577015137590462</v>
      </c>
      <c r="N809" s="7">
        <f t="shared" si="72"/>
        <v>0.39422984862409538</v>
      </c>
      <c r="O809" s="10">
        <f t="shared" si="70"/>
        <v>-6.6329493992891564E-3</v>
      </c>
      <c r="P809" s="10">
        <f t="shared" si="69"/>
        <v>-5.2198722804476072E-2</v>
      </c>
      <c r="Q809" s="31">
        <f t="shared" si="75"/>
        <v>0</v>
      </c>
      <c r="R809" s="9">
        <v>2</v>
      </c>
      <c r="S809" s="4">
        <v>0</v>
      </c>
      <c r="V809" s="4" t="str">
        <f t="shared" si="79"/>
        <v/>
      </c>
    </row>
    <row r="810" spans="1:22" x14ac:dyDescent="0.25">
      <c r="A810" s="2">
        <v>44769</v>
      </c>
      <c r="B810" s="3" t="s">
        <v>65</v>
      </c>
      <c r="C810" s="3" t="s">
        <v>220</v>
      </c>
      <c r="D810" s="4">
        <v>4.83</v>
      </c>
      <c r="E810" s="5">
        <v>2</v>
      </c>
      <c r="F810" s="6">
        <v>3.5</v>
      </c>
      <c r="G810" s="3">
        <v>-180</v>
      </c>
      <c r="H810" s="3">
        <f t="shared" si="65"/>
        <v>-0.55555555555555558</v>
      </c>
      <c r="I810" s="3">
        <v>135</v>
      </c>
      <c r="J810" s="3">
        <f t="shared" si="66"/>
        <v>1.35</v>
      </c>
      <c r="K810" s="7">
        <f t="shared" si="78"/>
        <v>0.6428571428571429</v>
      </c>
      <c r="L810" s="7">
        <f t="shared" si="77"/>
        <v>0.42553191489361702</v>
      </c>
      <c r="M810" s="7">
        <f t="shared" si="71"/>
        <v>0.71029521448991861</v>
      </c>
      <c r="N810" s="7">
        <f t="shared" si="72"/>
        <v>0.28970478551008144</v>
      </c>
      <c r="O810" s="10">
        <f t="shared" si="70"/>
        <v>6.7438071632775709E-2</v>
      </c>
      <c r="P810" s="10">
        <f t="shared" si="69"/>
        <v>-0.13582712938353558</v>
      </c>
      <c r="Q810" s="31">
        <f t="shared" si="75"/>
        <v>2</v>
      </c>
      <c r="R810" s="9">
        <v>1</v>
      </c>
      <c r="S810" s="4">
        <f>5*1.8</f>
        <v>9</v>
      </c>
      <c r="T810" s="3" t="s">
        <v>74</v>
      </c>
      <c r="U810" s="4">
        <v>5</v>
      </c>
      <c r="V810" s="4">
        <f t="shared" si="79"/>
        <v>5</v>
      </c>
    </row>
    <row r="811" spans="1:22" x14ac:dyDescent="0.25">
      <c r="A811" s="2">
        <v>44769</v>
      </c>
      <c r="B811" s="3" t="s">
        <v>51</v>
      </c>
      <c r="C811" s="3" t="s">
        <v>109</v>
      </c>
      <c r="D811" s="4">
        <v>4.78</v>
      </c>
      <c r="E811" s="5">
        <v>2</v>
      </c>
      <c r="F811" s="6">
        <v>4.5</v>
      </c>
      <c r="G811" s="3">
        <v>-128</v>
      </c>
      <c r="H811" s="3">
        <f t="shared" si="65"/>
        <v>-0.78125</v>
      </c>
      <c r="I811" s="3">
        <v>100</v>
      </c>
      <c r="J811" s="3">
        <f t="shared" si="66"/>
        <v>1</v>
      </c>
      <c r="K811" s="7">
        <f t="shared" si="78"/>
        <v>0.56140350877192979</v>
      </c>
      <c r="L811" s="7">
        <f t="shared" si="77"/>
        <v>0.5</v>
      </c>
      <c r="M811" s="7">
        <f t="shared" si="71"/>
        <v>0.52009463758605856</v>
      </c>
      <c r="N811" s="7">
        <f t="shared" si="72"/>
        <v>0.47990536241394144</v>
      </c>
      <c r="O811" s="10">
        <f t="shared" si="70"/>
        <v>-4.1308871185871232E-2</v>
      </c>
      <c r="P811" s="10">
        <f t="shared" si="69"/>
        <v>-2.0094637586058561E-2</v>
      </c>
      <c r="Q811" s="31">
        <f t="shared" si="75"/>
        <v>0</v>
      </c>
      <c r="R811" s="9">
        <v>2</v>
      </c>
      <c r="S811" s="4">
        <v>0</v>
      </c>
      <c r="V811" s="4" t="str">
        <f t="shared" si="79"/>
        <v/>
      </c>
    </row>
    <row r="812" spans="1:22" x14ac:dyDescent="0.25">
      <c r="A812" s="2">
        <v>44769</v>
      </c>
      <c r="B812" s="3" t="s">
        <v>16</v>
      </c>
      <c r="C812" s="3" t="s">
        <v>136</v>
      </c>
      <c r="D812" s="4">
        <v>4.57</v>
      </c>
      <c r="E812" s="5">
        <v>2</v>
      </c>
      <c r="F812" s="6">
        <v>3.5</v>
      </c>
      <c r="G812" s="3">
        <v>-140</v>
      </c>
      <c r="H812" s="3">
        <f t="shared" si="65"/>
        <v>-0.7142857142857143</v>
      </c>
      <c r="I812" s="3">
        <v>105</v>
      </c>
      <c r="J812" s="3">
        <f t="shared" si="66"/>
        <v>1.05</v>
      </c>
      <c r="K812" s="7">
        <f t="shared" si="78"/>
        <v>0.58333333333333337</v>
      </c>
      <c r="L812" s="7">
        <f t="shared" si="77"/>
        <v>0.48780487804878048</v>
      </c>
      <c r="M812" s="7">
        <f t="shared" si="71"/>
        <v>0.6693761821226627</v>
      </c>
      <c r="N812" s="7">
        <f t="shared" si="72"/>
        <v>0.33062381787733736</v>
      </c>
      <c r="O812" s="10">
        <f t="shared" si="70"/>
        <v>8.6042848789329329E-2</v>
      </c>
      <c r="P812" s="10">
        <f t="shared" si="69"/>
        <v>-0.15718106017144312</v>
      </c>
      <c r="Q812" s="31">
        <f t="shared" si="75"/>
        <v>2</v>
      </c>
      <c r="R812" s="9">
        <v>1</v>
      </c>
      <c r="S812" s="4">
        <f>5*1.4</f>
        <v>7</v>
      </c>
      <c r="T812" s="3" t="s">
        <v>74</v>
      </c>
      <c r="U812" s="4">
        <v>5</v>
      </c>
      <c r="V812" s="4">
        <f t="shared" si="79"/>
        <v>5</v>
      </c>
    </row>
    <row r="813" spans="1:22" x14ac:dyDescent="0.25">
      <c r="A813" s="2">
        <v>44769</v>
      </c>
      <c r="B813" s="3" t="s">
        <v>61</v>
      </c>
      <c r="C813" s="3" t="s">
        <v>114</v>
      </c>
      <c r="D813" s="4">
        <v>6.78</v>
      </c>
      <c r="E813" s="5">
        <v>2</v>
      </c>
      <c r="F813" s="6">
        <v>5.5</v>
      </c>
      <c r="G813" s="3">
        <v>-160</v>
      </c>
      <c r="H813" s="3">
        <f t="shared" si="65"/>
        <v>-0.625</v>
      </c>
      <c r="I813" s="3">
        <v>126</v>
      </c>
      <c r="J813" s="3">
        <f t="shared" si="66"/>
        <v>1.26</v>
      </c>
      <c r="K813" s="7">
        <f t="shared" si="78"/>
        <v>0.61538461538461542</v>
      </c>
      <c r="L813" s="7">
        <f t="shared" si="77"/>
        <v>0.44247787610619471</v>
      </c>
      <c r="M813" s="7">
        <f t="shared" si="71"/>
        <v>0.67031680752797762</v>
      </c>
      <c r="N813" s="7">
        <f t="shared" si="72"/>
        <v>0.32968319247202238</v>
      </c>
      <c r="O813" s="10">
        <f t="shared" si="70"/>
        <v>5.4932192143362202E-2</v>
      </c>
      <c r="P813" s="10">
        <f t="shared" si="69"/>
        <v>-0.11279468363417233</v>
      </c>
      <c r="Q813" s="31">
        <f t="shared" si="75"/>
        <v>2</v>
      </c>
      <c r="R813" s="9">
        <v>2</v>
      </c>
      <c r="S813" s="4">
        <f>5*1.6</f>
        <v>8</v>
      </c>
      <c r="T813" s="3" t="s">
        <v>74</v>
      </c>
      <c r="U813" s="4">
        <v>5</v>
      </c>
      <c r="V813" s="4">
        <f t="shared" si="79"/>
        <v>5</v>
      </c>
    </row>
    <row r="814" spans="1:22" x14ac:dyDescent="0.25">
      <c r="A814" s="2">
        <v>44769</v>
      </c>
      <c r="B814" s="3" t="s">
        <v>21</v>
      </c>
      <c r="C814" s="3" t="s">
        <v>168</v>
      </c>
      <c r="D814" s="4">
        <v>3.88</v>
      </c>
      <c r="E814" s="5">
        <v>2</v>
      </c>
      <c r="F814" s="6">
        <v>4.5</v>
      </c>
      <c r="G814" s="3">
        <v>115</v>
      </c>
      <c r="H814" s="3">
        <f t="shared" si="65"/>
        <v>1.1499999999999999</v>
      </c>
      <c r="I814" s="3">
        <v>-155</v>
      </c>
      <c r="J814" s="3">
        <f t="shared" si="66"/>
        <v>-0.64516129032258063</v>
      </c>
      <c r="K814" s="7">
        <f t="shared" si="78"/>
        <v>0.46511627906976744</v>
      </c>
      <c r="L814" s="7">
        <f t="shared" si="77"/>
        <v>0.60784313725490191</v>
      </c>
      <c r="M814" s="7">
        <f t="shared" si="71"/>
        <v>0.34773332047205607</v>
      </c>
      <c r="N814" s="7">
        <f t="shared" si="72"/>
        <v>0.65226667952794393</v>
      </c>
      <c r="O814" s="10">
        <f t="shared" si="70"/>
        <v>-0.11738295859771136</v>
      </c>
      <c r="P814" s="10">
        <f t="shared" si="69"/>
        <v>4.4423542273042016E-2</v>
      </c>
      <c r="Q814" s="31">
        <f t="shared" ref="Q814:Q877" si="80">IF(P814&gt;0.05,1,IF(O814&gt;0.05,2,0))</f>
        <v>0</v>
      </c>
      <c r="R814" s="9">
        <v>1</v>
      </c>
      <c r="S814" s="4">
        <v>0</v>
      </c>
      <c r="V814" s="4" t="str">
        <f t="shared" si="79"/>
        <v/>
      </c>
    </row>
    <row r="815" spans="1:22" x14ac:dyDescent="0.25">
      <c r="A815" s="2">
        <v>44769</v>
      </c>
      <c r="B815" s="3" t="s">
        <v>19</v>
      </c>
      <c r="C815" s="3" t="s">
        <v>231</v>
      </c>
      <c r="D815" s="4">
        <v>5.48</v>
      </c>
      <c r="E815" s="5">
        <v>2</v>
      </c>
      <c r="F815" s="6">
        <v>4.5</v>
      </c>
      <c r="G815" s="3">
        <v>-164</v>
      </c>
      <c r="H815" s="3">
        <f t="shared" si="65"/>
        <v>-0.6097560975609756</v>
      </c>
      <c r="I815" s="3">
        <v>128</v>
      </c>
      <c r="J815" s="3">
        <f t="shared" si="66"/>
        <v>1.28</v>
      </c>
      <c r="K815" s="7">
        <f t="shared" si="78"/>
        <v>0.62121212121212122</v>
      </c>
      <c r="L815" s="7">
        <f t="shared" si="77"/>
        <v>0.43859649122807015</v>
      </c>
      <c r="M815" s="7">
        <f t="shared" si="71"/>
        <v>0.63935713445076614</v>
      </c>
      <c r="N815" s="7">
        <f t="shared" si="72"/>
        <v>0.36064286554923386</v>
      </c>
      <c r="O815" s="10">
        <f t="shared" si="70"/>
        <v>1.8145013238644925E-2</v>
      </c>
      <c r="P815" s="10">
        <f t="shared" si="69"/>
        <v>-7.7953625678836291E-2</v>
      </c>
      <c r="Q815" s="31">
        <f t="shared" si="80"/>
        <v>0</v>
      </c>
      <c r="R815" s="9">
        <v>2</v>
      </c>
      <c r="S815" s="4">
        <v>0</v>
      </c>
      <c r="V815" s="4" t="str">
        <f t="shared" si="79"/>
        <v/>
      </c>
    </row>
    <row r="816" spans="1:22" x14ac:dyDescent="0.25">
      <c r="A816" s="2">
        <v>44769</v>
      </c>
      <c r="B816" s="3" t="s">
        <v>41</v>
      </c>
      <c r="C816" s="3" t="s">
        <v>211</v>
      </c>
      <c r="D816" s="4">
        <v>7.54</v>
      </c>
      <c r="E816" s="5">
        <v>2</v>
      </c>
      <c r="F816" s="6">
        <v>7.5</v>
      </c>
      <c r="G816" s="3">
        <v>-155</v>
      </c>
      <c r="H816" s="3">
        <f t="shared" si="65"/>
        <v>-0.64516129032258063</v>
      </c>
      <c r="I816" s="3">
        <v>120</v>
      </c>
      <c r="J816" s="3">
        <f t="shared" si="66"/>
        <v>1.2</v>
      </c>
      <c r="K816" s="7">
        <f t="shared" si="78"/>
        <v>0.60784313725490191</v>
      </c>
      <c r="L816" s="7">
        <f t="shared" si="77"/>
        <v>0.45454545454545453</v>
      </c>
      <c r="M816" s="7">
        <f t="shared" si="71"/>
        <v>0.48121282773397389</v>
      </c>
      <c r="N816" s="7">
        <f t="shared" si="72"/>
        <v>0.51878717226602611</v>
      </c>
      <c r="O816" s="10">
        <f t="shared" si="70"/>
        <v>-0.12663030952092802</v>
      </c>
      <c r="P816" s="10">
        <f t="shared" si="69"/>
        <v>6.4241717720571578E-2</v>
      </c>
      <c r="Q816" s="31">
        <f t="shared" si="80"/>
        <v>1</v>
      </c>
      <c r="R816" s="9">
        <v>1</v>
      </c>
      <c r="S816" s="4">
        <v>5</v>
      </c>
      <c r="T816" s="3" t="s">
        <v>74</v>
      </c>
      <c r="U816" s="4">
        <v>6</v>
      </c>
      <c r="V816" s="4">
        <v>6</v>
      </c>
    </row>
    <row r="817" spans="1:22" x14ac:dyDescent="0.25">
      <c r="A817" s="2">
        <v>44770</v>
      </c>
      <c r="B817" s="3" t="s">
        <v>51</v>
      </c>
      <c r="C817" s="3" t="s">
        <v>52</v>
      </c>
      <c r="D817" s="4">
        <v>4.47</v>
      </c>
      <c r="E817" s="5">
        <v>2</v>
      </c>
      <c r="F817" s="6">
        <v>4.5</v>
      </c>
      <c r="G817" s="3">
        <v>-140</v>
      </c>
      <c r="H817" s="3">
        <f t="shared" si="65"/>
        <v>-0.7142857142857143</v>
      </c>
      <c r="I817" s="3">
        <v>100</v>
      </c>
      <c r="J817" s="3">
        <f t="shared" si="66"/>
        <v>1</v>
      </c>
      <c r="K817" s="7">
        <f t="shared" si="78"/>
        <v>0.58333333333333337</v>
      </c>
      <c r="L817" s="7">
        <f t="shared" si="77"/>
        <v>0.5</v>
      </c>
      <c r="M817" s="7">
        <f t="shared" si="71"/>
        <v>0.46219286377625068</v>
      </c>
      <c r="N817" s="7">
        <f t="shared" si="72"/>
        <v>0.53780713622374932</v>
      </c>
      <c r="O817" s="10">
        <f t="shared" si="70"/>
        <v>-0.12114046955708269</v>
      </c>
      <c r="P817" s="10">
        <f t="shared" si="69"/>
        <v>3.7807136223749316E-2</v>
      </c>
      <c r="Q817" s="31">
        <f t="shared" si="80"/>
        <v>0</v>
      </c>
      <c r="R817" s="9">
        <v>1</v>
      </c>
      <c r="S817" s="4">
        <v>0</v>
      </c>
      <c r="V817" s="4" t="str">
        <f t="shared" ref="V817:V880" si="81">IF(IF(T817="L",-S817,IF(T817="W",S817*IF(Q817=1,ABS(J817),ABS(H817)))),IF(T817="L",-S817,IF(T817="W",S817*IF(Q817=1,ABS(J817),ABS(H817)))),"")</f>
        <v/>
      </c>
    </row>
    <row r="818" spans="1:22" x14ac:dyDescent="0.25">
      <c r="A818" s="2">
        <v>44770</v>
      </c>
      <c r="B818" s="3" t="s">
        <v>49</v>
      </c>
      <c r="C818" s="3" t="s">
        <v>218</v>
      </c>
      <c r="D818" s="4">
        <v>3.48</v>
      </c>
      <c r="E818" s="5">
        <v>2</v>
      </c>
      <c r="F818" s="6">
        <v>2.5</v>
      </c>
      <c r="G818" s="3">
        <v>-165</v>
      </c>
      <c r="H818" s="3">
        <f t="shared" si="65"/>
        <v>-0.60606060606060608</v>
      </c>
      <c r="I818" s="3">
        <v>125</v>
      </c>
      <c r="J818" s="3">
        <f t="shared" si="66"/>
        <v>1.25</v>
      </c>
      <c r="K818" s="7">
        <f t="shared" si="78"/>
        <v>0.62264150943396224</v>
      </c>
      <c r="L818" s="7">
        <f t="shared" si="77"/>
        <v>0.44444444444444442</v>
      </c>
      <c r="M818" s="7">
        <f t="shared" si="71"/>
        <v>0.67543776328776084</v>
      </c>
      <c r="N818" s="7">
        <f t="shared" si="72"/>
        <v>0.32456223671223916</v>
      </c>
      <c r="O818" s="10">
        <f t="shared" si="70"/>
        <v>5.2796253853798603E-2</v>
      </c>
      <c r="P818" s="10">
        <f t="shared" si="69"/>
        <v>-0.11988220773220526</v>
      </c>
      <c r="Q818" s="31">
        <f t="shared" si="80"/>
        <v>2</v>
      </c>
      <c r="R818" s="9">
        <v>1</v>
      </c>
      <c r="S818" s="4">
        <f>5*1.65</f>
        <v>8.25</v>
      </c>
      <c r="T818" s="3" t="s">
        <v>73</v>
      </c>
      <c r="U818" s="4">
        <v>-8.25</v>
      </c>
      <c r="V818" s="4">
        <f t="shared" si="81"/>
        <v>-8.25</v>
      </c>
    </row>
    <row r="819" spans="1:22" x14ac:dyDescent="0.25">
      <c r="A819" s="2">
        <v>44770</v>
      </c>
      <c r="B819" s="3" t="s">
        <v>55</v>
      </c>
      <c r="C819" s="3" t="s">
        <v>195</v>
      </c>
      <c r="D819" s="4">
        <v>4.5199999999999996</v>
      </c>
      <c r="E819" s="5">
        <v>2</v>
      </c>
      <c r="F819" s="6">
        <v>4.5</v>
      </c>
      <c r="G819" s="3">
        <v>115</v>
      </c>
      <c r="H819" s="3">
        <f t="shared" si="65"/>
        <v>1.1499999999999999</v>
      </c>
      <c r="I819" s="3">
        <v>-155</v>
      </c>
      <c r="J819" s="3">
        <f t="shared" si="66"/>
        <v>-0.64516129032258063</v>
      </c>
      <c r="K819" s="7">
        <f t="shared" si="78"/>
        <v>0.46511627906976744</v>
      </c>
      <c r="L819" s="7">
        <f t="shared" si="77"/>
        <v>0.60784313725490191</v>
      </c>
      <c r="M819" s="7">
        <f t="shared" si="71"/>
        <v>0.47168831141557965</v>
      </c>
      <c r="N819" s="7">
        <f t="shared" si="72"/>
        <v>0.52831168858442035</v>
      </c>
      <c r="O819" s="10">
        <f t="shared" si="70"/>
        <v>6.5720323458122176E-3</v>
      </c>
      <c r="P819" s="10">
        <f t="shared" si="69"/>
        <v>-7.9531448670481564E-2</v>
      </c>
      <c r="Q819" s="31">
        <f t="shared" si="80"/>
        <v>0</v>
      </c>
      <c r="R819" s="9">
        <v>1</v>
      </c>
      <c r="S819" s="4">
        <v>0</v>
      </c>
      <c r="V819" s="4" t="str">
        <f t="shared" si="81"/>
        <v/>
      </c>
    </row>
    <row r="820" spans="1:22" x14ac:dyDescent="0.25">
      <c r="A820" s="2">
        <v>44770</v>
      </c>
      <c r="B820" s="3" t="s">
        <v>39</v>
      </c>
      <c r="C820" s="3" t="s">
        <v>118</v>
      </c>
      <c r="D820" s="4">
        <v>6.17</v>
      </c>
      <c r="E820" s="5">
        <v>2</v>
      </c>
      <c r="F820" s="6">
        <v>6.5</v>
      </c>
      <c r="G820" s="3">
        <v>105</v>
      </c>
      <c r="H820" s="3">
        <f t="shared" si="65"/>
        <v>1.05</v>
      </c>
      <c r="I820" s="3">
        <v>-140</v>
      </c>
      <c r="J820" s="3">
        <f t="shared" si="66"/>
        <v>-0.7142857142857143</v>
      </c>
      <c r="K820" s="7">
        <f t="shared" si="78"/>
        <v>0.48780487804878048</v>
      </c>
      <c r="L820" s="7">
        <f t="shared" si="77"/>
        <v>0.58333333333333337</v>
      </c>
      <c r="M820" s="7">
        <f t="shared" si="71"/>
        <v>0.42098155167208118</v>
      </c>
      <c r="N820" s="7">
        <f t="shared" si="72"/>
        <v>0.57901844832791882</v>
      </c>
      <c r="O820" s="10">
        <f t="shared" si="70"/>
        <v>-6.6823326376699299E-2</v>
      </c>
      <c r="P820" s="10">
        <f t="shared" si="69"/>
        <v>-4.3148850054145482E-3</v>
      </c>
      <c r="Q820" s="31">
        <f t="shared" si="80"/>
        <v>0</v>
      </c>
      <c r="R820" s="9">
        <v>1</v>
      </c>
      <c r="S820" s="4">
        <v>0</v>
      </c>
      <c r="V820" s="4" t="str">
        <f t="shared" si="81"/>
        <v/>
      </c>
    </row>
    <row r="821" spans="1:22" x14ac:dyDescent="0.25">
      <c r="A821" s="2">
        <v>44770</v>
      </c>
      <c r="B821" s="3" t="s">
        <v>14</v>
      </c>
      <c r="C821" s="3" t="s">
        <v>133</v>
      </c>
      <c r="D821" s="4">
        <v>4.0999999999999996</v>
      </c>
      <c r="E821" s="5">
        <v>2</v>
      </c>
      <c r="F821" s="6">
        <v>3.5</v>
      </c>
      <c r="G821" s="3">
        <v>-118</v>
      </c>
      <c r="H821" s="3">
        <f t="shared" si="65"/>
        <v>-0.84745762711864414</v>
      </c>
      <c r="I821" s="3">
        <v>-106</v>
      </c>
      <c r="J821" s="3">
        <f t="shared" si="66"/>
        <v>-0.94339622641509424</v>
      </c>
      <c r="K821" s="7">
        <f t="shared" si="78"/>
        <v>0.54128440366972475</v>
      </c>
      <c r="L821" s="7">
        <f t="shared" si="77"/>
        <v>0.5145631067961165</v>
      </c>
      <c r="M821" s="7">
        <f t="shared" si="71"/>
        <v>0.58581845847174974</v>
      </c>
      <c r="N821" s="7">
        <f t="shared" si="72"/>
        <v>0.41418154152825026</v>
      </c>
      <c r="O821" s="10">
        <f t="shared" si="70"/>
        <v>4.4534054802024992E-2</v>
      </c>
      <c r="P821" s="10">
        <f t="shared" si="69"/>
        <v>-0.10038156526786624</v>
      </c>
      <c r="Q821" s="31">
        <f t="shared" si="80"/>
        <v>0</v>
      </c>
      <c r="R821" s="9">
        <v>2</v>
      </c>
      <c r="S821" s="4">
        <v>0</v>
      </c>
      <c r="V821" s="4" t="str">
        <f t="shared" si="81"/>
        <v/>
      </c>
    </row>
    <row r="822" spans="1:22" x14ac:dyDescent="0.25">
      <c r="A822" s="2">
        <v>44770</v>
      </c>
      <c r="B822" s="3" t="s">
        <v>30</v>
      </c>
      <c r="C822" s="3" t="s">
        <v>181</v>
      </c>
      <c r="D822" s="4">
        <v>5.39</v>
      </c>
      <c r="E822" s="5">
        <v>2</v>
      </c>
      <c r="F822" s="6">
        <v>4.5</v>
      </c>
      <c r="G822" s="3">
        <v>-126</v>
      </c>
      <c r="H822" s="3">
        <f t="shared" si="65"/>
        <v>-0.79365079365079361</v>
      </c>
      <c r="I822" s="3">
        <v>-102</v>
      </c>
      <c r="J822" s="3">
        <f t="shared" si="66"/>
        <v>-0.98039215686274506</v>
      </c>
      <c r="K822" s="7">
        <f t="shared" si="78"/>
        <v>0.55752212389380529</v>
      </c>
      <c r="L822" s="7">
        <f t="shared" si="77"/>
        <v>0.50495049504950495</v>
      </c>
      <c r="M822" s="7">
        <f t="shared" si="71"/>
        <v>0.62508695873439524</v>
      </c>
      <c r="N822" s="7">
        <f t="shared" si="72"/>
        <v>0.37491304126560476</v>
      </c>
      <c r="O822" s="10">
        <f t="shared" si="70"/>
        <v>6.7564834840589949E-2</v>
      </c>
      <c r="P822" s="10">
        <f t="shared" si="69"/>
        <v>-0.13003745378390019</v>
      </c>
      <c r="Q822" s="31">
        <f t="shared" si="80"/>
        <v>2</v>
      </c>
      <c r="R822" s="9">
        <v>2</v>
      </c>
      <c r="S822" s="4">
        <f>5*1.26</f>
        <v>6.3</v>
      </c>
      <c r="T822" s="3" t="s">
        <v>74</v>
      </c>
      <c r="U822" s="4">
        <v>5</v>
      </c>
      <c r="V822" s="4">
        <f t="shared" si="81"/>
        <v>5</v>
      </c>
    </row>
    <row r="823" spans="1:22" x14ac:dyDescent="0.25">
      <c r="A823" s="2">
        <v>44770</v>
      </c>
      <c r="B823" s="3" t="s">
        <v>23</v>
      </c>
      <c r="C823" s="3" t="s">
        <v>152</v>
      </c>
      <c r="D823" s="4">
        <v>5.34</v>
      </c>
      <c r="E823" s="5">
        <v>2</v>
      </c>
      <c r="F823" s="6">
        <v>4.5</v>
      </c>
      <c r="G823" s="3">
        <v>-150</v>
      </c>
      <c r="H823" s="3">
        <f t="shared" si="65"/>
        <v>-0.66666666666666663</v>
      </c>
      <c r="I823" s="3">
        <v>110</v>
      </c>
      <c r="J823" s="3">
        <f t="shared" si="66"/>
        <v>1.1000000000000001</v>
      </c>
      <c r="K823" s="7">
        <f t="shared" si="78"/>
        <v>0.6</v>
      </c>
      <c r="L823" s="7">
        <f t="shared" si="77"/>
        <v>0.47619047619047616</v>
      </c>
      <c r="M823" s="7">
        <f t="shared" si="71"/>
        <v>0.61701378285630604</v>
      </c>
      <c r="N823" s="7">
        <f t="shared" si="72"/>
        <v>0.38298621714369402</v>
      </c>
      <c r="O823" s="10">
        <f t="shared" si="70"/>
        <v>1.7013782856306059E-2</v>
      </c>
      <c r="P823" s="10">
        <f t="shared" si="69"/>
        <v>-9.3204259046782145E-2</v>
      </c>
      <c r="Q823" s="31">
        <f t="shared" si="80"/>
        <v>0</v>
      </c>
      <c r="R823" s="9">
        <v>1</v>
      </c>
      <c r="S823" s="4">
        <v>0</v>
      </c>
      <c r="V823" s="4" t="str">
        <f t="shared" si="81"/>
        <v/>
      </c>
    </row>
    <row r="824" spans="1:22" x14ac:dyDescent="0.25">
      <c r="A824" s="2">
        <v>44770</v>
      </c>
      <c r="B824" s="3" t="s">
        <v>61</v>
      </c>
      <c r="C824" s="3" t="s">
        <v>62</v>
      </c>
      <c r="D824" s="4">
        <v>4.91</v>
      </c>
      <c r="E824" s="5">
        <v>2</v>
      </c>
      <c r="F824" s="6">
        <v>5.5</v>
      </c>
      <c r="G824" s="3">
        <v>102</v>
      </c>
      <c r="H824" s="3">
        <f t="shared" si="65"/>
        <v>1.02</v>
      </c>
      <c r="I824" s="3">
        <v>-130</v>
      </c>
      <c r="J824" s="3">
        <f t="shared" si="66"/>
        <v>-0.76923076923076916</v>
      </c>
      <c r="K824" s="7">
        <f t="shared" si="78"/>
        <v>0.49504950495049505</v>
      </c>
      <c r="L824" s="7">
        <f t="shared" si="77"/>
        <v>0.56521739130434778</v>
      </c>
      <c r="M824" s="7">
        <f t="shared" si="71"/>
        <v>0.36825158348212905</v>
      </c>
      <c r="N824" s="7">
        <f t="shared" si="72"/>
        <v>0.63174841651787095</v>
      </c>
      <c r="O824" s="10">
        <f t="shared" si="70"/>
        <v>-0.12679792146836599</v>
      </c>
      <c r="P824" s="10">
        <f t="shared" si="69"/>
        <v>6.6531025213523165E-2</v>
      </c>
      <c r="Q824" s="31">
        <f t="shared" si="80"/>
        <v>1</v>
      </c>
      <c r="R824" s="9">
        <v>2</v>
      </c>
      <c r="S824" s="4">
        <f>5*1.3</f>
        <v>6.5</v>
      </c>
      <c r="T824" s="3" t="s">
        <v>74</v>
      </c>
      <c r="U824" s="4">
        <v>5</v>
      </c>
      <c r="V824" s="4">
        <f t="shared" si="81"/>
        <v>5</v>
      </c>
    </row>
    <row r="825" spans="1:22" x14ac:dyDescent="0.25">
      <c r="A825" s="2">
        <v>44770</v>
      </c>
      <c r="B825" s="3" t="s">
        <v>19</v>
      </c>
      <c r="C825" s="3" t="s">
        <v>171</v>
      </c>
      <c r="D825" s="4">
        <v>4.46</v>
      </c>
      <c r="E825" s="5">
        <v>2</v>
      </c>
      <c r="F825" s="6">
        <v>4.5</v>
      </c>
      <c r="G825" s="3">
        <v>115</v>
      </c>
      <c r="H825" s="3">
        <f t="shared" si="65"/>
        <v>1.1499999999999999</v>
      </c>
      <c r="I825" s="3">
        <v>-150</v>
      </c>
      <c r="J825" s="3">
        <f t="shared" si="66"/>
        <v>-0.66666666666666663</v>
      </c>
      <c r="K825" s="7">
        <f t="shared" si="78"/>
        <v>0.46511627906976744</v>
      </c>
      <c r="L825" s="7">
        <f t="shared" si="77"/>
        <v>0.6</v>
      </c>
      <c r="M825" s="7">
        <f t="shared" si="71"/>
        <v>0.46028762502559961</v>
      </c>
      <c r="N825" s="7">
        <f t="shared" si="72"/>
        <v>0.53971237497440039</v>
      </c>
      <c r="O825" s="10">
        <f t="shared" si="70"/>
        <v>-4.8286540441678238E-3</v>
      </c>
      <c r="P825" s="10">
        <f t="shared" si="69"/>
        <v>-6.0287625025599589E-2</v>
      </c>
      <c r="Q825" s="31">
        <f t="shared" si="80"/>
        <v>0</v>
      </c>
      <c r="R825" s="9">
        <v>1</v>
      </c>
      <c r="S825" s="4">
        <v>0</v>
      </c>
      <c r="V825" s="4" t="str">
        <f t="shared" si="81"/>
        <v/>
      </c>
    </row>
    <row r="826" spans="1:22" x14ac:dyDescent="0.25">
      <c r="A826" s="2">
        <v>44770</v>
      </c>
      <c r="B826" s="3" t="s">
        <v>21</v>
      </c>
      <c r="C826" s="3" t="s">
        <v>115</v>
      </c>
      <c r="D826" s="4">
        <v>5.62</v>
      </c>
      <c r="E826" s="5">
        <v>2</v>
      </c>
      <c r="F826" s="6">
        <v>5.5</v>
      </c>
      <c r="G826" s="3">
        <v>106</v>
      </c>
      <c r="H826" s="3">
        <f t="shared" si="65"/>
        <v>1.06</v>
      </c>
      <c r="I826" s="3">
        <v>-134</v>
      </c>
      <c r="J826" s="3">
        <f t="shared" si="66"/>
        <v>-0.74626865671641784</v>
      </c>
      <c r="K826" s="7">
        <f t="shared" si="78"/>
        <v>0.4854368932038835</v>
      </c>
      <c r="L826" s="7">
        <f t="shared" si="77"/>
        <v>0.57264957264957261</v>
      </c>
      <c r="M826" s="7">
        <f t="shared" si="71"/>
        <v>0.49152961002255469</v>
      </c>
      <c r="N826" s="7">
        <f t="shared" si="72"/>
        <v>0.50847038997744531</v>
      </c>
      <c r="O826" s="10">
        <f t="shared" si="70"/>
        <v>6.0927168186711844E-3</v>
      </c>
      <c r="P826" s="10">
        <f t="shared" si="69"/>
        <v>-6.41791826721273E-2</v>
      </c>
      <c r="Q826" s="31">
        <f t="shared" si="80"/>
        <v>0</v>
      </c>
      <c r="R826" s="9">
        <v>2</v>
      </c>
      <c r="S826" s="4">
        <v>0</v>
      </c>
      <c r="V826" s="4" t="str">
        <f t="shared" si="81"/>
        <v/>
      </c>
    </row>
    <row r="827" spans="1:22" x14ac:dyDescent="0.25">
      <c r="A827" s="2">
        <v>44770</v>
      </c>
      <c r="B827" s="3" t="s">
        <v>47</v>
      </c>
      <c r="C827" s="3" t="s">
        <v>48</v>
      </c>
      <c r="D827" s="4">
        <v>5.12</v>
      </c>
      <c r="E827" s="5">
        <v>2</v>
      </c>
      <c r="F827" s="6">
        <v>4.5</v>
      </c>
      <c r="G827" s="3">
        <v>-115</v>
      </c>
      <c r="H827" s="3">
        <f t="shared" si="65"/>
        <v>-0.86956521739130443</v>
      </c>
      <c r="I827" s="3">
        <v>-115</v>
      </c>
      <c r="J827" s="3">
        <f t="shared" si="66"/>
        <v>-0.86956521739130443</v>
      </c>
      <c r="K827" s="7">
        <f t="shared" si="78"/>
        <v>0.53488372093023251</v>
      </c>
      <c r="L827" s="7">
        <f t="shared" si="77"/>
        <v>0.53488372093023251</v>
      </c>
      <c r="M827" s="7">
        <f t="shared" si="71"/>
        <v>0.58030429072454326</v>
      </c>
      <c r="N827" s="7">
        <f t="shared" si="72"/>
        <v>0.41969570927545669</v>
      </c>
      <c r="O827" s="10">
        <f t="shared" si="70"/>
        <v>4.542056979431075E-2</v>
      </c>
      <c r="P827" s="10">
        <f t="shared" si="69"/>
        <v>-0.11518801165477582</v>
      </c>
      <c r="Q827" s="31">
        <f t="shared" si="80"/>
        <v>0</v>
      </c>
      <c r="R827" s="9">
        <v>1</v>
      </c>
      <c r="S827" s="4">
        <v>0</v>
      </c>
      <c r="V827" s="4" t="str">
        <f t="shared" si="81"/>
        <v/>
      </c>
    </row>
    <row r="828" spans="1:22" x14ac:dyDescent="0.25">
      <c r="A828" s="2">
        <v>44770</v>
      </c>
      <c r="B828" s="3" t="s">
        <v>67</v>
      </c>
      <c r="C828" s="3" t="s">
        <v>68</v>
      </c>
      <c r="D828" s="4">
        <v>6.1</v>
      </c>
      <c r="E828" s="5">
        <v>2</v>
      </c>
      <c r="F828" s="6">
        <v>5.5</v>
      </c>
      <c r="G828" s="3">
        <v>122</v>
      </c>
      <c r="H828" s="3">
        <f t="shared" si="65"/>
        <v>1.22</v>
      </c>
      <c r="I828" s="3">
        <v>-156</v>
      </c>
      <c r="J828" s="3">
        <f t="shared" si="66"/>
        <v>-0.64102564102564097</v>
      </c>
      <c r="K828" s="7">
        <f t="shared" si="78"/>
        <v>0.45045045045045046</v>
      </c>
      <c r="L828" s="7">
        <f t="shared" si="77"/>
        <v>0.609375</v>
      </c>
      <c r="M828" s="7">
        <f t="shared" si="71"/>
        <v>0.57024591972187744</v>
      </c>
      <c r="N828" s="7">
        <f t="shared" si="72"/>
        <v>0.42975408027812256</v>
      </c>
      <c r="O828" s="10">
        <f t="shared" si="70"/>
        <v>0.11979546927142698</v>
      </c>
      <c r="P828" s="10">
        <f t="shared" si="69"/>
        <v>-0.17962091972187744</v>
      </c>
      <c r="Q828" s="31">
        <f t="shared" si="80"/>
        <v>2</v>
      </c>
      <c r="R828" s="9">
        <v>2</v>
      </c>
      <c r="S828" s="4">
        <v>5</v>
      </c>
      <c r="T828" s="3" t="s">
        <v>74</v>
      </c>
      <c r="U828" s="4">
        <v>6.1</v>
      </c>
      <c r="V828" s="4">
        <f t="shared" si="81"/>
        <v>6.1</v>
      </c>
    </row>
    <row r="829" spans="1:22" x14ac:dyDescent="0.25">
      <c r="A829" s="2">
        <v>44770</v>
      </c>
      <c r="B829" s="3" t="s">
        <v>53</v>
      </c>
      <c r="C829" s="3" t="s">
        <v>234</v>
      </c>
      <c r="D829" s="4">
        <v>3.49</v>
      </c>
      <c r="E829" s="5">
        <v>2</v>
      </c>
      <c r="F829" s="6">
        <v>2.5</v>
      </c>
      <c r="G829" s="3">
        <v>-140</v>
      </c>
      <c r="H829" s="3">
        <f t="shared" si="65"/>
        <v>-0.7142857142857143</v>
      </c>
      <c r="I829" s="3">
        <v>105</v>
      </c>
      <c r="J829" s="3">
        <f t="shared" si="66"/>
        <v>1.05</v>
      </c>
      <c r="K829" s="7">
        <f t="shared" si="78"/>
        <v>0.58333333333333337</v>
      </c>
      <c r="L829" s="7">
        <f t="shared" si="77"/>
        <v>0.48780487804878048</v>
      </c>
      <c r="M829" s="7">
        <f t="shared" si="71"/>
        <v>0.67729924738491043</v>
      </c>
      <c r="N829" s="7">
        <f t="shared" si="72"/>
        <v>0.32270075261508957</v>
      </c>
      <c r="O829" s="10">
        <f t="shared" si="70"/>
        <v>9.396591405157706E-2</v>
      </c>
      <c r="P829" s="10">
        <f t="shared" si="69"/>
        <v>-0.16510412543369091</v>
      </c>
      <c r="Q829" s="31">
        <f t="shared" si="80"/>
        <v>2</v>
      </c>
      <c r="R829" s="9">
        <v>1</v>
      </c>
      <c r="S829" s="4">
        <f>5*1.4</f>
        <v>7</v>
      </c>
      <c r="T829" s="3" t="s">
        <v>73</v>
      </c>
      <c r="U829" s="4">
        <v>-7</v>
      </c>
      <c r="V829" s="4">
        <f t="shared" si="81"/>
        <v>-7</v>
      </c>
    </row>
    <row r="830" spans="1:22" x14ac:dyDescent="0.25">
      <c r="A830" s="2">
        <v>44770</v>
      </c>
      <c r="B830" s="3" t="s">
        <v>45</v>
      </c>
      <c r="C830" s="3" t="s">
        <v>107</v>
      </c>
      <c r="D830" s="4">
        <v>4.03</v>
      </c>
      <c r="E830" s="5">
        <v>2</v>
      </c>
      <c r="F830" s="6">
        <v>3.5</v>
      </c>
      <c r="G830" s="3">
        <v>-160</v>
      </c>
      <c r="H830" s="3">
        <f t="shared" si="65"/>
        <v>-0.625</v>
      </c>
      <c r="I830" s="3">
        <v>120</v>
      </c>
      <c r="J830" s="3">
        <f t="shared" si="66"/>
        <v>1.2</v>
      </c>
      <c r="K830" s="7">
        <f t="shared" si="78"/>
        <v>0.61538461538461542</v>
      </c>
      <c r="L830" s="7">
        <f t="shared" si="77"/>
        <v>0.45454545454545453</v>
      </c>
      <c r="M830" s="7">
        <f t="shared" si="71"/>
        <v>0.57236879685458542</v>
      </c>
      <c r="N830" s="7">
        <f t="shared" si="72"/>
        <v>0.42763120314541458</v>
      </c>
      <c r="O830" s="10">
        <f t="shared" si="70"/>
        <v>-4.3015818530030003E-2</v>
      </c>
      <c r="P830" s="10">
        <f t="shared" si="69"/>
        <v>-2.6914251400039946E-2</v>
      </c>
      <c r="Q830" s="31">
        <f t="shared" si="80"/>
        <v>0</v>
      </c>
      <c r="R830" s="9">
        <v>1</v>
      </c>
      <c r="S830" s="4">
        <v>0</v>
      </c>
      <c r="V830" s="4" t="str">
        <f t="shared" si="81"/>
        <v/>
      </c>
    </row>
    <row r="831" spans="1:22" x14ac:dyDescent="0.25">
      <c r="A831" s="2">
        <v>44770</v>
      </c>
      <c r="B831" s="3" t="s">
        <v>34</v>
      </c>
      <c r="C831" s="3" t="s">
        <v>156</v>
      </c>
      <c r="D831" s="4">
        <v>5.29</v>
      </c>
      <c r="E831" s="5">
        <v>2</v>
      </c>
      <c r="F831" s="6">
        <v>6.5</v>
      </c>
      <c r="G831" s="3">
        <v>120</v>
      </c>
      <c r="H831" s="3">
        <f t="shared" ref="H831:H1085" si="82">IF(G831&gt;0,G831/100,1/(G831/100))</f>
        <v>1.2</v>
      </c>
      <c r="I831" s="3">
        <v>-165</v>
      </c>
      <c r="J831" s="3">
        <f t="shared" ref="J831:J1085" si="83">IF(I831&gt;0,I831/100,1/(I831/100))</f>
        <v>-0.60606060606060608</v>
      </c>
      <c r="K831" s="7">
        <f t="shared" si="78"/>
        <v>0.45454545454545453</v>
      </c>
      <c r="L831" s="7">
        <f t="shared" si="77"/>
        <v>0.62264150943396224</v>
      </c>
      <c r="M831" s="7">
        <f t="shared" si="71"/>
        <v>0.28133062072150639</v>
      </c>
      <c r="N831" s="7">
        <f t="shared" si="72"/>
        <v>0.71866937927849361</v>
      </c>
      <c r="O831" s="10">
        <f t="shared" si="70"/>
        <v>-0.17321483382394814</v>
      </c>
      <c r="P831" s="10">
        <f t="shared" si="69"/>
        <v>9.6027869844531377E-2</v>
      </c>
      <c r="Q831" s="31">
        <f t="shared" si="80"/>
        <v>1</v>
      </c>
      <c r="R831" s="9">
        <v>1</v>
      </c>
      <c r="S831" s="4">
        <f>5*1.65</f>
        <v>8.25</v>
      </c>
      <c r="T831" s="3" t="s">
        <v>74</v>
      </c>
      <c r="U831" s="4">
        <v>5</v>
      </c>
      <c r="V831" s="4">
        <f t="shared" si="81"/>
        <v>5</v>
      </c>
    </row>
    <row r="832" spans="1:22" x14ac:dyDescent="0.25">
      <c r="A832" s="2">
        <v>44770</v>
      </c>
      <c r="B832" s="3" t="s">
        <v>57</v>
      </c>
      <c r="C832" s="3" t="s">
        <v>150</v>
      </c>
      <c r="D832" s="4">
        <v>4.72</v>
      </c>
      <c r="E832" s="5">
        <v>2</v>
      </c>
      <c r="F832" s="6">
        <v>4.5</v>
      </c>
      <c r="G832" s="3">
        <v>-135</v>
      </c>
      <c r="H832" s="3">
        <f t="shared" si="82"/>
        <v>-0.7407407407407407</v>
      </c>
      <c r="I832" s="3">
        <v>100</v>
      </c>
      <c r="J832" s="3">
        <f t="shared" si="83"/>
        <v>1</v>
      </c>
      <c r="K832" s="7">
        <f t="shared" si="78"/>
        <v>0.57446808510638303</v>
      </c>
      <c r="L832" s="7">
        <f t="shared" si="77"/>
        <v>0.5</v>
      </c>
      <c r="M832" s="7">
        <f t="shared" si="71"/>
        <v>0.50908417075541823</v>
      </c>
      <c r="N832" s="7">
        <f t="shared" si="72"/>
        <v>0.49091582924458177</v>
      </c>
      <c r="O832" s="10">
        <f t="shared" si="70"/>
        <v>-6.53839143509648E-2</v>
      </c>
      <c r="P832" s="10">
        <f t="shared" si="69"/>
        <v>-9.0841707554182305E-3</v>
      </c>
      <c r="Q832" s="31">
        <f t="shared" si="80"/>
        <v>0</v>
      </c>
      <c r="R832" s="9">
        <v>1</v>
      </c>
      <c r="S832" s="4">
        <v>0</v>
      </c>
      <c r="V832" s="4" t="str">
        <f t="shared" si="81"/>
        <v/>
      </c>
    </row>
    <row r="833" spans="1:22" x14ac:dyDescent="0.25">
      <c r="A833" s="2">
        <v>44772</v>
      </c>
      <c r="B833" s="3" t="s">
        <v>21</v>
      </c>
      <c r="C833" s="3" t="s">
        <v>146</v>
      </c>
      <c r="D833" s="4">
        <v>4.38</v>
      </c>
      <c r="E833" s="5">
        <v>2</v>
      </c>
      <c r="F833" s="6">
        <v>5.5</v>
      </c>
      <c r="G833" s="3">
        <v>126</v>
      </c>
      <c r="H833" s="3">
        <f t="shared" si="82"/>
        <v>1.26</v>
      </c>
      <c r="I833" s="3">
        <v>-160</v>
      </c>
      <c r="J833" s="3">
        <f t="shared" si="83"/>
        <v>-0.625</v>
      </c>
      <c r="K833" s="7">
        <f t="shared" si="78"/>
        <v>0.44247787610619471</v>
      </c>
      <c r="L833" s="7">
        <f t="shared" si="77"/>
        <v>0.61538461538461542</v>
      </c>
      <c r="M833" s="7">
        <f t="shared" si="71"/>
        <v>0.27671858136021577</v>
      </c>
      <c r="N833" s="7">
        <f t="shared" si="72"/>
        <v>0.72328141863978423</v>
      </c>
      <c r="O833" s="10">
        <f t="shared" si="70"/>
        <v>-0.16575929474597895</v>
      </c>
      <c r="P833" s="10">
        <f t="shared" si="69"/>
        <v>0.10789680325516882</v>
      </c>
      <c r="Q833" s="31">
        <f t="shared" si="80"/>
        <v>1</v>
      </c>
      <c r="R833" s="9">
        <v>2</v>
      </c>
      <c r="S833" s="4">
        <v>8</v>
      </c>
      <c r="T833" s="3" t="s">
        <v>73</v>
      </c>
      <c r="U833" s="4">
        <v>-8</v>
      </c>
      <c r="V833" s="4">
        <f t="shared" si="81"/>
        <v>-8</v>
      </c>
    </row>
    <row r="834" spans="1:22" x14ac:dyDescent="0.25">
      <c r="A834" s="2">
        <v>44772</v>
      </c>
      <c r="B834" s="3" t="s">
        <v>65</v>
      </c>
      <c r="C834" s="3" t="s">
        <v>66</v>
      </c>
      <c r="D834" s="4">
        <v>5.17</v>
      </c>
      <c r="E834" s="5">
        <v>2</v>
      </c>
      <c r="F834" s="6">
        <v>4.5</v>
      </c>
      <c r="G834" s="3">
        <v>135</v>
      </c>
      <c r="H834" s="3">
        <f t="shared" si="82"/>
        <v>1.35</v>
      </c>
      <c r="I834" s="3">
        <v>-190</v>
      </c>
      <c r="J834" s="3">
        <f t="shared" si="83"/>
        <v>-0.52631578947368418</v>
      </c>
      <c r="K834" s="7">
        <f t="shared" si="78"/>
        <v>0.42553191489361702</v>
      </c>
      <c r="L834" s="7">
        <f t="shared" si="77"/>
        <v>0.65517241379310343</v>
      </c>
      <c r="M834" s="7">
        <f t="shared" si="71"/>
        <v>0.58881274313410048</v>
      </c>
      <c r="N834" s="7">
        <f t="shared" si="72"/>
        <v>0.41118725686589952</v>
      </c>
      <c r="O834" s="10">
        <f t="shared" si="70"/>
        <v>0.16328082824048346</v>
      </c>
      <c r="P834" s="10">
        <f t="shared" si="69"/>
        <v>-0.24398515692720391</v>
      </c>
      <c r="Q834" s="31">
        <f t="shared" si="80"/>
        <v>2</v>
      </c>
      <c r="R834" s="9">
        <v>1</v>
      </c>
      <c r="S834" s="4">
        <v>5</v>
      </c>
      <c r="T834" s="3" t="s">
        <v>74</v>
      </c>
      <c r="U834" s="4">
        <v>6.75</v>
      </c>
      <c r="V834" s="4">
        <f t="shared" si="81"/>
        <v>6.75</v>
      </c>
    </row>
    <row r="835" spans="1:22" x14ac:dyDescent="0.25">
      <c r="A835" s="2">
        <v>44772</v>
      </c>
      <c r="B835" s="3" t="s">
        <v>23</v>
      </c>
      <c r="C835" s="3" t="s">
        <v>89</v>
      </c>
      <c r="D835" s="4">
        <v>5.57</v>
      </c>
      <c r="E835" s="5">
        <v>1</v>
      </c>
      <c r="F835" s="6">
        <v>5.5</v>
      </c>
      <c r="G835" s="3">
        <v>-154</v>
      </c>
      <c r="H835" s="3">
        <f t="shared" si="82"/>
        <v>-0.64935064935064934</v>
      </c>
      <c r="I835" s="3">
        <v>120</v>
      </c>
      <c r="J835" s="3">
        <f t="shared" si="83"/>
        <v>1.2</v>
      </c>
      <c r="K835" s="7">
        <f t="shared" si="78"/>
        <v>0.60629921259842523</v>
      </c>
      <c r="L835" s="7">
        <f t="shared" si="77"/>
        <v>0.45454545454545453</v>
      </c>
      <c r="M835" s="7">
        <f t="shared" si="71"/>
        <v>0.48303966511227081</v>
      </c>
      <c r="N835" s="7">
        <f t="shared" si="72"/>
        <v>0.51696033488772919</v>
      </c>
      <c r="O835" s="10">
        <f t="shared" si="70"/>
        <v>-0.12325954748615442</v>
      </c>
      <c r="P835" s="10">
        <f t="shared" si="69"/>
        <v>6.2414880342274659E-2</v>
      </c>
      <c r="Q835" s="31">
        <f t="shared" si="80"/>
        <v>1</v>
      </c>
      <c r="R835" s="9">
        <v>2</v>
      </c>
      <c r="S835" s="4">
        <v>5</v>
      </c>
      <c r="T835" s="3" t="s">
        <v>74</v>
      </c>
      <c r="U835" s="4">
        <v>6</v>
      </c>
      <c r="V835" s="4">
        <f t="shared" si="81"/>
        <v>6</v>
      </c>
    </row>
    <row r="836" spans="1:22" x14ac:dyDescent="0.25">
      <c r="A836" s="2">
        <v>44772</v>
      </c>
      <c r="B836" s="3" t="s">
        <v>78</v>
      </c>
      <c r="C836" s="3" t="s">
        <v>183</v>
      </c>
      <c r="D836" s="4">
        <v>3.6</v>
      </c>
      <c r="E836" s="5">
        <v>2</v>
      </c>
      <c r="F836" s="6">
        <v>2.5</v>
      </c>
      <c r="G836" s="3">
        <v>-150</v>
      </c>
      <c r="H836" s="3">
        <f t="shared" si="82"/>
        <v>-0.66666666666666663</v>
      </c>
      <c r="I836" s="3">
        <v>115</v>
      </c>
      <c r="J836" s="3">
        <f t="shared" si="83"/>
        <v>1.1499999999999999</v>
      </c>
      <c r="K836" s="7">
        <f t="shared" si="78"/>
        <v>0.6</v>
      </c>
      <c r="L836" s="7">
        <f t="shared" si="77"/>
        <v>0.46511627906976744</v>
      </c>
      <c r="M836" s="7">
        <f t="shared" si="71"/>
        <v>0.69725315528399845</v>
      </c>
      <c r="N836" s="7">
        <f t="shared" si="72"/>
        <v>0.30274684471600155</v>
      </c>
      <c r="O836" s="10">
        <f t="shared" si="70"/>
        <v>9.7253155283998471E-2</v>
      </c>
      <c r="P836" s="10">
        <f t="shared" si="69"/>
        <v>-0.16236943435376588</v>
      </c>
      <c r="Q836" s="31">
        <f t="shared" si="80"/>
        <v>2</v>
      </c>
      <c r="R836" s="9">
        <v>1</v>
      </c>
      <c r="S836" s="4">
        <f>5*1.5</f>
        <v>7.5</v>
      </c>
      <c r="T836" s="3" t="s">
        <v>74</v>
      </c>
      <c r="U836" s="4">
        <v>5</v>
      </c>
      <c r="V836" s="4">
        <f t="shared" si="81"/>
        <v>5</v>
      </c>
    </row>
    <row r="837" spans="1:22" x14ac:dyDescent="0.25">
      <c r="A837" s="2">
        <v>44772</v>
      </c>
      <c r="B837" s="3" t="s">
        <v>61</v>
      </c>
      <c r="C837" s="3" t="s">
        <v>135</v>
      </c>
      <c r="D837" s="4">
        <v>4.5999999999999996</v>
      </c>
      <c r="E837" s="5">
        <v>2</v>
      </c>
      <c r="F837" s="6">
        <v>4.5</v>
      </c>
      <c r="G837" s="3">
        <v>128</v>
      </c>
      <c r="H837" s="3">
        <f t="shared" si="82"/>
        <v>1.28</v>
      </c>
      <c r="I837" s="3">
        <v>-164</v>
      </c>
      <c r="J837" s="3">
        <f t="shared" si="83"/>
        <v>-0.6097560975609756</v>
      </c>
      <c r="K837" s="7">
        <f t="shared" si="78"/>
        <v>0.43859649122807015</v>
      </c>
      <c r="L837" s="7">
        <f t="shared" si="77"/>
        <v>0.62121212121212122</v>
      </c>
      <c r="M837" s="7">
        <f t="shared" si="71"/>
        <v>0.48676599920428565</v>
      </c>
      <c r="N837" s="7">
        <f t="shared" si="72"/>
        <v>0.51323400079571435</v>
      </c>
      <c r="O837" s="10">
        <f t="shared" si="70"/>
        <v>4.8169507976215498E-2</v>
      </c>
      <c r="P837" s="10">
        <f t="shared" si="69"/>
        <v>-0.10797812041640686</v>
      </c>
      <c r="Q837" s="31">
        <f t="shared" si="80"/>
        <v>0</v>
      </c>
      <c r="R837" s="9">
        <v>2</v>
      </c>
      <c r="S837" s="4">
        <v>0</v>
      </c>
      <c r="V837" s="4" t="str">
        <f t="shared" si="81"/>
        <v/>
      </c>
    </row>
    <row r="838" spans="1:22" x14ac:dyDescent="0.25">
      <c r="A838" s="2">
        <v>44772</v>
      </c>
      <c r="B838" s="3" t="s">
        <v>43</v>
      </c>
      <c r="C838" s="3" t="s">
        <v>130</v>
      </c>
      <c r="D838" s="4">
        <v>5.58</v>
      </c>
      <c r="E838" s="5">
        <v>2</v>
      </c>
      <c r="F838" s="6">
        <v>5.5</v>
      </c>
      <c r="G838" s="3">
        <v>100</v>
      </c>
      <c r="H838" s="3">
        <f t="shared" si="82"/>
        <v>1</v>
      </c>
      <c r="I838" s="3">
        <v>-130</v>
      </c>
      <c r="J838" s="3">
        <f t="shared" si="83"/>
        <v>-0.76923076923076916</v>
      </c>
      <c r="K838" s="7">
        <f t="shared" si="78"/>
        <v>0.5</v>
      </c>
      <c r="L838" s="7">
        <f t="shared" si="77"/>
        <v>0.56521739130434778</v>
      </c>
      <c r="M838" s="7">
        <f t="shared" si="71"/>
        <v>0.48474124014328224</v>
      </c>
      <c r="N838" s="7">
        <f t="shared" si="72"/>
        <v>0.51525875985671776</v>
      </c>
      <c r="O838" s="10">
        <f t="shared" si="70"/>
        <v>-1.5258759856717763E-2</v>
      </c>
      <c r="P838" s="10">
        <f t="shared" si="69"/>
        <v>-4.995863144763002E-2</v>
      </c>
      <c r="Q838" s="31">
        <f t="shared" si="80"/>
        <v>0</v>
      </c>
      <c r="R838" s="9">
        <v>1</v>
      </c>
      <c r="S838" s="4">
        <v>0</v>
      </c>
      <c r="V838" s="4" t="str">
        <f t="shared" si="81"/>
        <v/>
      </c>
    </row>
    <row r="839" spans="1:22" x14ac:dyDescent="0.25">
      <c r="A839" s="2">
        <v>44772</v>
      </c>
      <c r="B839" s="3" t="s">
        <v>19</v>
      </c>
      <c r="C839" s="3" t="s">
        <v>20</v>
      </c>
      <c r="D839" s="4">
        <v>5.38</v>
      </c>
      <c r="E839" s="5">
        <v>2</v>
      </c>
      <c r="F839" s="6">
        <v>5.5</v>
      </c>
      <c r="G839" s="3">
        <v>116</v>
      </c>
      <c r="H839" s="3">
        <f t="shared" si="82"/>
        <v>1.1599999999999999</v>
      </c>
      <c r="I839" s="3">
        <v>-148</v>
      </c>
      <c r="J839" s="3">
        <f t="shared" si="83"/>
        <v>-0.67567567567567566</v>
      </c>
      <c r="K839" s="7">
        <f t="shared" si="78"/>
        <v>0.46296296296296297</v>
      </c>
      <c r="L839" s="7">
        <f t="shared" si="77"/>
        <v>0.59677419354838712</v>
      </c>
      <c r="M839" s="7">
        <f t="shared" si="71"/>
        <v>0.45040894702739909</v>
      </c>
      <c r="N839" s="7">
        <f t="shared" si="72"/>
        <v>0.54959105297260091</v>
      </c>
      <c r="O839" s="10">
        <f t="shared" si="70"/>
        <v>-1.2554015935563878E-2</v>
      </c>
      <c r="P839" s="10">
        <f t="shared" si="69"/>
        <v>-4.7183140575786209E-2</v>
      </c>
      <c r="Q839" s="31">
        <f t="shared" si="80"/>
        <v>0</v>
      </c>
      <c r="R839" s="9">
        <v>2</v>
      </c>
      <c r="S839" s="4">
        <v>0</v>
      </c>
      <c r="V839" s="4" t="str">
        <f t="shared" si="81"/>
        <v/>
      </c>
    </row>
    <row r="840" spans="1:22" x14ac:dyDescent="0.25">
      <c r="A840" s="2">
        <v>44772</v>
      </c>
      <c r="B840" s="3" t="s">
        <v>41</v>
      </c>
      <c r="C840" s="3" t="s">
        <v>188</v>
      </c>
      <c r="D840" s="4">
        <v>5.63</v>
      </c>
      <c r="E840" s="5">
        <v>2</v>
      </c>
      <c r="F840" s="6">
        <v>5.5</v>
      </c>
      <c r="G840" s="3">
        <v>120</v>
      </c>
      <c r="H840" s="3">
        <f t="shared" si="82"/>
        <v>1.2</v>
      </c>
      <c r="I840" s="3">
        <v>-155</v>
      </c>
      <c r="J840" s="3">
        <f t="shared" si="83"/>
        <v>-0.64516129032258063</v>
      </c>
      <c r="K840" s="7">
        <f t="shared" si="78"/>
        <v>0.45454545454545453</v>
      </c>
      <c r="L840" s="7">
        <f t="shared" si="77"/>
        <v>0.60784313725490191</v>
      </c>
      <c r="M840" s="7">
        <f t="shared" si="71"/>
        <v>0.49322209438031173</v>
      </c>
      <c r="N840" s="7">
        <f t="shared" si="72"/>
        <v>0.50677790561968827</v>
      </c>
      <c r="O840" s="10">
        <f t="shared" si="70"/>
        <v>3.8676639834857196E-2</v>
      </c>
      <c r="P840" s="10">
        <f t="shared" si="69"/>
        <v>-0.10106523163521364</v>
      </c>
      <c r="Q840" s="31">
        <f t="shared" si="80"/>
        <v>0</v>
      </c>
      <c r="R840" s="9">
        <v>1</v>
      </c>
      <c r="S840" s="4">
        <v>0</v>
      </c>
      <c r="V840" s="4" t="str">
        <f t="shared" si="81"/>
        <v/>
      </c>
    </row>
    <row r="841" spans="1:22" x14ac:dyDescent="0.25">
      <c r="A841" s="2">
        <v>44772</v>
      </c>
      <c r="B841" s="3" t="s">
        <v>51</v>
      </c>
      <c r="C841" s="3" t="s">
        <v>200</v>
      </c>
      <c r="D841" s="4">
        <v>4.5999999999999996</v>
      </c>
      <c r="E841" s="5">
        <v>2</v>
      </c>
      <c r="F841" s="6">
        <v>4.5</v>
      </c>
      <c r="G841" s="3">
        <v>-115</v>
      </c>
      <c r="H841" s="3">
        <f t="shared" si="82"/>
        <v>-0.86956521739130443</v>
      </c>
      <c r="I841" s="3">
        <v>-115</v>
      </c>
      <c r="J841" s="3">
        <f t="shared" si="83"/>
        <v>-0.86956521739130443</v>
      </c>
      <c r="K841" s="7">
        <f t="shared" si="78"/>
        <v>0.53488372093023251</v>
      </c>
      <c r="L841" s="7">
        <f t="shared" si="77"/>
        <v>0.53488372093023251</v>
      </c>
      <c r="M841" s="7">
        <f t="shared" si="71"/>
        <v>0.48676599920428565</v>
      </c>
      <c r="N841" s="7">
        <f t="shared" si="72"/>
        <v>0.51323400079571435</v>
      </c>
      <c r="O841" s="10">
        <f t="shared" si="70"/>
        <v>-4.811772172594686E-2</v>
      </c>
      <c r="P841" s="10">
        <f t="shared" si="69"/>
        <v>-2.1649720134518158E-2</v>
      </c>
      <c r="Q841" s="31">
        <f t="shared" si="80"/>
        <v>0</v>
      </c>
      <c r="R841" s="9">
        <v>1</v>
      </c>
      <c r="S841" s="4">
        <v>0</v>
      </c>
      <c r="V841" s="4" t="str">
        <f t="shared" si="81"/>
        <v/>
      </c>
    </row>
    <row r="842" spans="1:22" x14ac:dyDescent="0.25">
      <c r="A842" s="2">
        <v>44772</v>
      </c>
      <c r="B842" s="3" t="s">
        <v>55</v>
      </c>
      <c r="C842" s="3" t="s">
        <v>56</v>
      </c>
      <c r="D842" s="4">
        <v>5.93</v>
      </c>
      <c r="E842" s="5">
        <v>2</v>
      </c>
      <c r="F842" s="6">
        <v>5.5</v>
      </c>
      <c r="G842" s="3">
        <v>-138</v>
      </c>
      <c r="H842" s="3">
        <f t="shared" si="82"/>
        <v>-0.7246376811594204</v>
      </c>
      <c r="I842" s="3">
        <v>108</v>
      </c>
      <c r="J842" s="3">
        <f t="shared" si="83"/>
        <v>1.08</v>
      </c>
      <c r="K842" s="7">
        <f t="shared" si="78"/>
        <v>0.57983193277310929</v>
      </c>
      <c r="L842" s="7">
        <f t="shared" si="77"/>
        <v>0.48076923076923078</v>
      </c>
      <c r="M842" s="7">
        <f t="shared" si="71"/>
        <v>0.54301218912838511</v>
      </c>
      <c r="N842" s="7">
        <f t="shared" si="72"/>
        <v>0.45698781087161489</v>
      </c>
      <c r="O842" s="10">
        <f t="shared" si="70"/>
        <v>-3.6819743644724179E-2</v>
      </c>
      <c r="P842" s="10">
        <f t="shared" si="69"/>
        <v>-2.3781419897615896E-2</v>
      </c>
      <c r="Q842" s="31">
        <f t="shared" si="80"/>
        <v>0</v>
      </c>
      <c r="R842" s="9">
        <v>2</v>
      </c>
      <c r="S842" s="4">
        <v>0</v>
      </c>
      <c r="V842" s="4" t="str">
        <f t="shared" si="81"/>
        <v/>
      </c>
    </row>
    <row r="843" spans="1:22" x14ac:dyDescent="0.25">
      <c r="A843" s="2">
        <v>44772</v>
      </c>
      <c r="B843" s="3" t="s">
        <v>67</v>
      </c>
      <c r="C843" s="3" t="s">
        <v>194</v>
      </c>
      <c r="D843" s="4">
        <v>3.33</v>
      </c>
      <c r="E843" s="5">
        <v>1</v>
      </c>
      <c r="F843" s="6">
        <v>3.5</v>
      </c>
      <c r="G843" s="3">
        <v>-150</v>
      </c>
      <c r="H843" s="3">
        <f t="shared" si="82"/>
        <v>-0.66666666666666663</v>
      </c>
      <c r="I843" s="3">
        <v>110</v>
      </c>
      <c r="J843" s="3">
        <f t="shared" si="83"/>
        <v>1.1000000000000001</v>
      </c>
      <c r="K843" s="7">
        <f t="shared" si="78"/>
        <v>0.6</v>
      </c>
      <c r="L843" s="7">
        <f t="shared" si="77"/>
        <v>0.47619047619047616</v>
      </c>
      <c r="M843" s="7">
        <f t="shared" si="71"/>
        <v>0.42627985331917007</v>
      </c>
      <c r="N843" s="7">
        <f t="shared" si="72"/>
        <v>0.57372014668082993</v>
      </c>
      <c r="O843" s="10">
        <f t="shared" si="70"/>
        <v>-0.17372014668082991</v>
      </c>
      <c r="P843" s="10">
        <f t="shared" si="69"/>
        <v>9.752967049035377E-2</v>
      </c>
      <c r="Q843" s="31">
        <f t="shared" si="80"/>
        <v>1</v>
      </c>
      <c r="R843" s="9">
        <v>1</v>
      </c>
      <c r="S843" s="4">
        <v>5</v>
      </c>
      <c r="T843" s="3" t="s">
        <v>74</v>
      </c>
      <c r="U843" s="4">
        <v>5.5</v>
      </c>
      <c r="V843" s="4">
        <f t="shared" si="81"/>
        <v>5.5</v>
      </c>
    </row>
    <row r="844" spans="1:22" x14ac:dyDescent="0.25">
      <c r="A844" s="2">
        <v>44772</v>
      </c>
      <c r="B844" s="3" t="s">
        <v>47</v>
      </c>
      <c r="C844" s="3" t="s">
        <v>141</v>
      </c>
      <c r="D844" s="4">
        <v>6.09</v>
      </c>
      <c r="E844" s="5">
        <v>2</v>
      </c>
      <c r="F844" s="6">
        <v>5.5</v>
      </c>
      <c r="G844" s="3">
        <v>-160</v>
      </c>
      <c r="H844" s="3">
        <f t="shared" si="82"/>
        <v>-0.625</v>
      </c>
      <c r="I844" s="3">
        <v>120</v>
      </c>
      <c r="J844" s="3">
        <f t="shared" si="83"/>
        <v>1.2</v>
      </c>
      <c r="K844" s="7">
        <f t="shared" si="78"/>
        <v>0.61538461538461542</v>
      </c>
      <c r="L844" s="7">
        <f t="shared" si="77"/>
        <v>0.45454545454545453</v>
      </c>
      <c r="M844" s="7">
        <f t="shared" si="71"/>
        <v>0.56866590093316671</v>
      </c>
      <c r="N844" s="7">
        <f t="shared" si="72"/>
        <v>0.43133409906683334</v>
      </c>
      <c r="O844" s="10">
        <f t="shared" si="70"/>
        <v>-4.6718714451448706E-2</v>
      </c>
      <c r="P844" s="10">
        <f t="shared" si="69"/>
        <v>-2.3211355478621187E-2</v>
      </c>
      <c r="Q844" s="31">
        <f t="shared" si="80"/>
        <v>0</v>
      </c>
      <c r="R844" s="9">
        <v>1</v>
      </c>
      <c r="S844" s="4">
        <v>0</v>
      </c>
      <c r="V844" s="4" t="str">
        <f t="shared" si="81"/>
        <v/>
      </c>
    </row>
    <row r="845" spans="1:22" x14ac:dyDescent="0.25">
      <c r="A845" s="2">
        <v>44772</v>
      </c>
      <c r="B845" s="3" t="s">
        <v>36</v>
      </c>
      <c r="C845" s="3" t="s">
        <v>112</v>
      </c>
      <c r="D845" s="4">
        <v>5.17</v>
      </c>
      <c r="E845" s="5">
        <v>1</v>
      </c>
      <c r="F845" s="6">
        <v>6.5</v>
      </c>
      <c r="G845" s="3">
        <v>100</v>
      </c>
      <c r="H845" s="3">
        <f t="shared" si="82"/>
        <v>1</v>
      </c>
      <c r="I845" s="3">
        <v>-130</v>
      </c>
      <c r="J845" s="3">
        <f t="shared" si="83"/>
        <v>-0.76923076923076916</v>
      </c>
      <c r="K845" s="7">
        <f t="shared" si="78"/>
        <v>0.5</v>
      </c>
      <c r="L845" s="7">
        <f t="shared" si="77"/>
        <v>0.56521739130434778</v>
      </c>
      <c r="M845" s="7">
        <f t="shared" si="71"/>
        <v>0.26307287163543691</v>
      </c>
      <c r="N845" s="7">
        <f t="shared" si="72"/>
        <v>0.73692712836456309</v>
      </c>
      <c r="O845" s="10">
        <f t="shared" si="70"/>
        <v>-0.23692712836456309</v>
      </c>
      <c r="P845" s="10">
        <f t="shared" si="69"/>
        <v>0.17170973706021531</v>
      </c>
      <c r="Q845" s="31">
        <f t="shared" si="80"/>
        <v>1</v>
      </c>
      <c r="R845" s="9">
        <v>1</v>
      </c>
      <c r="S845" s="4">
        <f>5*1.3</f>
        <v>6.5</v>
      </c>
      <c r="T845" s="3" t="s">
        <v>73</v>
      </c>
      <c r="U845" s="4">
        <v>-6.5</v>
      </c>
      <c r="V845" s="4">
        <f t="shared" si="81"/>
        <v>-6.5</v>
      </c>
    </row>
    <row r="846" spans="1:22" x14ac:dyDescent="0.25">
      <c r="A846" s="2">
        <v>44772</v>
      </c>
      <c r="B846" s="3" t="s">
        <v>28</v>
      </c>
      <c r="C846" s="3" t="s">
        <v>84</v>
      </c>
      <c r="D846" s="4">
        <v>5.0199999999999996</v>
      </c>
      <c r="E846" s="5">
        <v>2</v>
      </c>
      <c r="F846" s="6">
        <v>4.5</v>
      </c>
      <c r="G846" s="3">
        <v>-125</v>
      </c>
      <c r="H846" s="3">
        <f t="shared" si="82"/>
        <v>-0.8</v>
      </c>
      <c r="I846" s="3">
        <v>-110</v>
      </c>
      <c r="J846" s="3">
        <f t="shared" si="83"/>
        <v>-0.90909090909090906</v>
      </c>
      <c r="K846" s="7">
        <f t="shared" si="78"/>
        <v>0.55555555555555558</v>
      </c>
      <c r="L846" s="7">
        <f t="shared" si="77"/>
        <v>0.52380952380952384</v>
      </c>
      <c r="M846" s="7">
        <f t="shared" si="71"/>
        <v>0.56300901573814843</v>
      </c>
      <c r="N846" s="7">
        <f t="shared" si="72"/>
        <v>0.43699098426185162</v>
      </c>
      <c r="O846" s="10">
        <f t="shared" si="70"/>
        <v>7.4534601825928526E-3</v>
      </c>
      <c r="P846" s="10">
        <f t="shared" si="69"/>
        <v>-8.6818539547672213E-2</v>
      </c>
      <c r="Q846" s="31">
        <f t="shared" si="80"/>
        <v>0</v>
      </c>
      <c r="R846" s="9">
        <v>1</v>
      </c>
      <c r="S846" s="4">
        <v>0</v>
      </c>
      <c r="V846" s="4" t="str">
        <f t="shared" si="81"/>
        <v/>
      </c>
    </row>
    <row r="847" spans="1:22" x14ac:dyDescent="0.25">
      <c r="A847" s="2">
        <v>44772</v>
      </c>
      <c r="B847" s="3" t="s">
        <v>14</v>
      </c>
      <c r="C847" s="3" t="s">
        <v>179</v>
      </c>
      <c r="D847" s="4">
        <v>4.9400000000000004</v>
      </c>
      <c r="E847" s="5">
        <v>2</v>
      </c>
      <c r="F847" s="6">
        <v>4.5</v>
      </c>
      <c r="G847" s="3">
        <v>-118</v>
      </c>
      <c r="H847" s="3">
        <f t="shared" si="82"/>
        <v>-0.84745762711864414</v>
      </c>
      <c r="I847" s="3">
        <v>-108</v>
      </c>
      <c r="J847" s="3">
        <f t="shared" si="83"/>
        <v>-0.92592592592592582</v>
      </c>
      <c r="K847" s="7">
        <f t="shared" si="78"/>
        <v>0.54128440366972475</v>
      </c>
      <c r="L847" s="7">
        <f t="shared" si="77"/>
        <v>0.51923076923076927</v>
      </c>
      <c r="M847" s="7">
        <f t="shared" si="71"/>
        <v>0.54891627697256373</v>
      </c>
      <c r="N847" s="7">
        <f t="shared" si="72"/>
        <v>0.45108372302743627</v>
      </c>
      <c r="O847" s="10">
        <f t="shared" si="70"/>
        <v>7.6318733028389873E-3</v>
      </c>
      <c r="P847" s="10">
        <f t="shared" si="69"/>
        <v>-6.8147046203333006E-2</v>
      </c>
      <c r="Q847" s="31">
        <f t="shared" si="80"/>
        <v>0</v>
      </c>
      <c r="R847" s="9">
        <v>2</v>
      </c>
      <c r="S847" s="4">
        <v>0</v>
      </c>
      <c r="V847" s="4" t="str">
        <f t="shared" si="81"/>
        <v/>
      </c>
    </row>
    <row r="848" spans="1:22" x14ac:dyDescent="0.25">
      <c r="A848" s="2">
        <v>44772</v>
      </c>
      <c r="B848" s="3" t="s">
        <v>39</v>
      </c>
      <c r="C848" s="3" t="s">
        <v>126</v>
      </c>
      <c r="D848" s="4">
        <v>4.1900000000000004</v>
      </c>
      <c r="E848" s="5">
        <v>1</v>
      </c>
      <c r="F848" s="6">
        <v>4.5</v>
      </c>
      <c r="G848" s="3">
        <v>-180</v>
      </c>
      <c r="H848" s="3">
        <f t="shared" si="82"/>
        <v>-0.55555555555555558</v>
      </c>
      <c r="I848" s="3">
        <v>130</v>
      </c>
      <c r="J848" s="3">
        <f t="shared" si="83"/>
        <v>1.3</v>
      </c>
      <c r="K848" s="7">
        <f t="shared" si="78"/>
        <v>0.6428571428571429</v>
      </c>
      <c r="L848" s="7">
        <f t="shared" si="77"/>
        <v>0.43478260869565216</v>
      </c>
      <c r="M848" s="7">
        <f t="shared" si="71"/>
        <v>0.40822828654459209</v>
      </c>
      <c r="N848" s="7">
        <f t="shared" si="72"/>
        <v>0.59177171345540791</v>
      </c>
      <c r="O848" s="10">
        <f t="shared" si="70"/>
        <v>-0.23462885631255082</v>
      </c>
      <c r="P848" s="10">
        <f t="shared" si="69"/>
        <v>0.15698910475975575</v>
      </c>
      <c r="Q848" s="31">
        <f t="shared" si="80"/>
        <v>1</v>
      </c>
      <c r="R848" s="9">
        <v>1</v>
      </c>
      <c r="S848" s="4">
        <v>5</v>
      </c>
      <c r="T848" s="3" t="s">
        <v>73</v>
      </c>
      <c r="U848" s="4">
        <v>-5</v>
      </c>
      <c r="V848" s="4">
        <f t="shared" si="81"/>
        <v>-5</v>
      </c>
    </row>
    <row r="849" spans="1:22" x14ac:dyDescent="0.25">
      <c r="A849" s="2">
        <v>44772</v>
      </c>
      <c r="B849" s="3" t="s">
        <v>16</v>
      </c>
      <c r="C849" s="3" t="s">
        <v>170</v>
      </c>
      <c r="D849" s="4">
        <v>3.45</v>
      </c>
      <c r="E849" s="5">
        <v>2</v>
      </c>
      <c r="F849" s="6">
        <v>2.5</v>
      </c>
      <c r="G849" s="3">
        <v>-175</v>
      </c>
      <c r="H849" s="3">
        <f t="shared" si="82"/>
        <v>-0.5714285714285714</v>
      </c>
      <c r="I849" s="3">
        <v>130</v>
      </c>
      <c r="J849" s="3">
        <f t="shared" si="83"/>
        <v>1.3</v>
      </c>
      <c r="K849" s="7">
        <f t="shared" si="78"/>
        <v>0.63636363636363635</v>
      </c>
      <c r="L849" s="7">
        <f t="shared" si="77"/>
        <v>0.43478260869565216</v>
      </c>
      <c r="M849" s="7">
        <f t="shared" si="71"/>
        <v>0.66980569962262082</v>
      </c>
      <c r="N849" s="7">
        <f t="shared" si="72"/>
        <v>0.33019430037737918</v>
      </c>
      <c r="O849" s="10">
        <f t="shared" si="70"/>
        <v>3.3442063258984467E-2</v>
      </c>
      <c r="P849" s="10">
        <f t="shared" si="69"/>
        <v>-0.10458830831827298</v>
      </c>
      <c r="Q849" s="31">
        <f t="shared" si="80"/>
        <v>0</v>
      </c>
      <c r="R849" s="9">
        <v>1</v>
      </c>
      <c r="S849" s="4">
        <v>0</v>
      </c>
      <c r="V849" s="4" t="str">
        <f t="shared" si="81"/>
        <v/>
      </c>
    </row>
    <row r="850" spans="1:22" x14ac:dyDescent="0.25">
      <c r="A850" s="2">
        <v>44772</v>
      </c>
      <c r="B850" s="3" t="s">
        <v>87</v>
      </c>
      <c r="C850" s="3" t="s">
        <v>88</v>
      </c>
      <c r="D850" s="4">
        <v>4.21</v>
      </c>
      <c r="E850" s="5">
        <v>2</v>
      </c>
      <c r="F850" s="6">
        <v>4.5</v>
      </c>
      <c r="G850" s="3">
        <v>128</v>
      </c>
      <c r="H850" s="3">
        <f t="shared" si="82"/>
        <v>1.28</v>
      </c>
      <c r="I850" s="3">
        <v>-164</v>
      </c>
      <c r="J850" s="3">
        <f t="shared" si="83"/>
        <v>-0.6097560975609756</v>
      </c>
      <c r="K850" s="7">
        <f t="shared" si="78"/>
        <v>0.43859649122807015</v>
      </c>
      <c r="L850" s="7">
        <f t="shared" si="77"/>
        <v>0.62121212121212122</v>
      </c>
      <c r="M850" s="7">
        <f t="shared" si="71"/>
        <v>0.41211674503006512</v>
      </c>
      <c r="N850" s="7">
        <f t="shared" si="72"/>
        <v>0.58788325496993488</v>
      </c>
      <c r="O850" s="10">
        <f t="shared" si="70"/>
        <v>-2.6479746198005027E-2</v>
      </c>
      <c r="P850" s="10">
        <f t="shared" si="69"/>
        <v>-3.3328866242186339E-2</v>
      </c>
      <c r="Q850" s="31">
        <f t="shared" si="80"/>
        <v>0</v>
      </c>
      <c r="R850" s="9">
        <v>2</v>
      </c>
      <c r="S850" s="4">
        <v>0</v>
      </c>
      <c r="V850" s="4" t="str">
        <f t="shared" si="81"/>
        <v/>
      </c>
    </row>
    <row r="851" spans="1:22" x14ac:dyDescent="0.25">
      <c r="A851" s="2">
        <v>44772</v>
      </c>
      <c r="B851" s="3" t="s">
        <v>32</v>
      </c>
      <c r="C851" s="3" t="s">
        <v>161</v>
      </c>
      <c r="D851" s="4">
        <v>4.9400000000000004</v>
      </c>
      <c r="E851" s="5">
        <v>2</v>
      </c>
      <c r="F851" s="6">
        <v>4.5</v>
      </c>
      <c r="G851" s="3">
        <v>105</v>
      </c>
      <c r="H851" s="3">
        <f t="shared" si="82"/>
        <v>1.05</v>
      </c>
      <c r="I851" s="3">
        <v>-140</v>
      </c>
      <c r="J851" s="3">
        <f t="shared" si="83"/>
        <v>-0.7142857142857143</v>
      </c>
      <c r="K851" s="7">
        <f t="shared" si="78"/>
        <v>0.48780487804878048</v>
      </c>
      <c r="L851" s="7">
        <f t="shared" si="77"/>
        <v>0.58333333333333337</v>
      </c>
      <c r="M851" s="7">
        <f t="shared" si="71"/>
        <v>0.54891627697256373</v>
      </c>
      <c r="N851" s="7">
        <f t="shared" si="72"/>
        <v>0.45108372302743627</v>
      </c>
      <c r="O851" s="10">
        <f t="shared" si="70"/>
        <v>6.1111398923783256E-2</v>
      </c>
      <c r="P851" s="10">
        <f t="shared" si="69"/>
        <v>-0.1322496103058971</v>
      </c>
      <c r="Q851" s="31">
        <f t="shared" si="80"/>
        <v>2</v>
      </c>
      <c r="R851" s="9">
        <v>1</v>
      </c>
      <c r="S851" s="4">
        <v>5</v>
      </c>
      <c r="T851" s="3" t="s">
        <v>73</v>
      </c>
      <c r="U851" s="4">
        <v>-5</v>
      </c>
      <c r="V851" s="4">
        <f t="shared" si="81"/>
        <v>-5</v>
      </c>
    </row>
    <row r="852" spans="1:22" x14ac:dyDescent="0.25">
      <c r="A852" s="2">
        <v>44772</v>
      </c>
      <c r="B852" s="3" t="s">
        <v>69</v>
      </c>
      <c r="C852" s="3" t="s">
        <v>111</v>
      </c>
      <c r="D852" s="4">
        <v>4.0999999999999996</v>
      </c>
      <c r="E852" s="5">
        <v>2</v>
      </c>
      <c r="F852" s="6">
        <v>3.5</v>
      </c>
      <c r="G852" s="3">
        <v>-165</v>
      </c>
      <c r="H852" s="3">
        <f t="shared" si="82"/>
        <v>-0.60606060606060608</v>
      </c>
      <c r="I852" s="3">
        <v>125</v>
      </c>
      <c r="J852" s="3">
        <f t="shared" si="83"/>
        <v>1.25</v>
      </c>
      <c r="K852" s="7">
        <f t="shared" si="78"/>
        <v>0.62264150943396224</v>
      </c>
      <c r="L852" s="7">
        <f t="shared" si="77"/>
        <v>0.44444444444444442</v>
      </c>
      <c r="M852" s="7">
        <f t="shared" si="71"/>
        <v>0.58581845847174974</v>
      </c>
      <c r="N852" s="7">
        <f t="shared" si="72"/>
        <v>0.41418154152825026</v>
      </c>
      <c r="O852" s="10">
        <f t="shared" si="70"/>
        <v>-3.68230509622125E-2</v>
      </c>
      <c r="P852" s="10">
        <f t="shared" si="69"/>
        <v>-3.0262902916194157E-2</v>
      </c>
      <c r="Q852" s="31">
        <f t="shared" si="80"/>
        <v>0</v>
      </c>
      <c r="R852" s="9">
        <v>1</v>
      </c>
      <c r="S852" s="4">
        <v>0</v>
      </c>
      <c r="V852" s="4" t="str">
        <f t="shared" si="81"/>
        <v/>
      </c>
    </row>
    <row r="853" spans="1:22" x14ac:dyDescent="0.25">
      <c r="A853" s="2">
        <v>44772</v>
      </c>
      <c r="B853" s="3" t="s">
        <v>4</v>
      </c>
      <c r="C853" s="3" t="s">
        <v>180</v>
      </c>
      <c r="D853" s="4">
        <v>5.17</v>
      </c>
      <c r="E853" s="5">
        <v>2</v>
      </c>
      <c r="F853" s="6">
        <v>4.5</v>
      </c>
      <c r="G853" s="3">
        <v>-130</v>
      </c>
      <c r="H853" s="3">
        <f t="shared" si="82"/>
        <v>-0.76923076923076916</v>
      </c>
      <c r="I853" s="3">
        <v>100</v>
      </c>
      <c r="J853" s="3">
        <f t="shared" si="83"/>
        <v>1</v>
      </c>
      <c r="K853" s="7">
        <f t="shared" si="78"/>
        <v>0.56521739130434778</v>
      </c>
      <c r="L853" s="7">
        <f t="shared" si="77"/>
        <v>0.5</v>
      </c>
      <c r="M853" s="7">
        <f t="shared" si="71"/>
        <v>0.58881274313410048</v>
      </c>
      <c r="N853" s="7">
        <f t="shared" si="72"/>
        <v>0.41118725686589952</v>
      </c>
      <c r="O853" s="10">
        <f t="shared" si="70"/>
        <v>2.3595351829752698E-2</v>
      </c>
      <c r="P853" s="10">
        <f t="shared" si="69"/>
        <v>-8.881274313410048E-2</v>
      </c>
      <c r="Q853" s="31">
        <f t="shared" si="80"/>
        <v>0</v>
      </c>
      <c r="R853" s="9">
        <v>1</v>
      </c>
      <c r="S853" s="4">
        <v>0</v>
      </c>
      <c r="V853" s="4" t="str">
        <f t="shared" si="81"/>
        <v/>
      </c>
    </row>
    <row r="854" spans="1:22" x14ac:dyDescent="0.25">
      <c r="A854" s="2">
        <v>44772</v>
      </c>
      <c r="B854" s="3" t="s">
        <v>45</v>
      </c>
      <c r="C854" s="3" t="s">
        <v>147</v>
      </c>
      <c r="D854" s="4">
        <v>5.74</v>
      </c>
      <c r="E854" s="5">
        <v>2</v>
      </c>
      <c r="F854" s="6">
        <v>4.5</v>
      </c>
      <c r="G854" s="3">
        <v>-150</v>
      </c>
      <c r="H854" s="3">
        <f t="shared" si="82"/>
        <v>-0.66666666666666663</v>
      </c>
      <c r="I854" s="3">
        <v>118</v>
      </c>
      <c r="J854" s="3">
        <f t="shared" si="83"/>
        <v>1.18</v>
      </c>
      <c r="K854" s="7">
        <f t="shared" si="78"/>
        <v>0.6</v>
      </c>
      <c r="L854" s="7">
        <f t="shared" si="77"/>
        <v>0.45871559633027525</v>
      </c>
      <c r="M854" s="7">
        <f t="shared" si="71"/>
        <v>0.67863670177520574</v>
      </c>
      <c r="N854" s="7">
        <f t="shared" si="72"/>
        <v>0.32136329822479426</v>
      </c>
      <c r="O854" s="10">
        <f t="shared" si="70"/>
        <v>7.8636701775205764E-2</v>
      </c>
      <c r="P854" s="10">
        <f t="shared" si="69"/>
        <v>-0.137352298105481</v>
      </c>
      <c r="Q854" s="31">
        <f t="shared" si="80"/>
        <v>2</v>
      </c>
      <c r="R854" s="9">
        <v>2</v>
      </c>
      <c r="S854" s="4">
        <v>7.5</v>
      </c>
      <c r="T854" s="3" t="s">
        <v>73</v>
      </c>
      <c r="U854" s="4">
        <v>-7.5</v>
      </c>
      <c r="V854" s="4">
        <f t="shared" si="81"/>
        <v>-7.5</v>
      </c>
    </row>
    <row r="855" spans="1:22" x14ac:dyDescent="0.25">
      <c r="A855" s="2">
        <v>44772</v>
      </c>
      <c r="B855" s="3" t="s">
        <v>53</v>
      </c>
      <c r="C855" s="3" t="s">
        <v>143</v>
      </c>
      <c r="D855" s="4">
        <v>3.8</v>
      </c>
      <c r="E855" s="5">
        <v>2</v>
      </c>
      <c r="F855" s="6">
        <v>3.5</v>
      </c>
      <c r="G855" s="3">
        <v>-125</v>
      </c>
      <c r="H855" s="3">
        <f t="shared" si="82"/>
        <v>-0.8</v>
      </c>
      <c r="I855" s="3">
        <v>-110</v>
      </c>
      <c r="J855" s="3">
        <f t="shared" si="83"/>
        <v>-0.90909090909090906</v>
      </c>
      <c r="K855" s="7">
        <f t="shared" si="78"/>
        <v>0.55555555555555558</v>
      </c>
      <c r="L855" s="7">
        <f t="shared" si="77"/>
        <v>0.52380952380952384</v>
      </c>
      <c r="M855" s="7">
        <f t="shared" si="71"/>
        <v>0.52651515674030347</v>
      </c>
      <c r="N855" s="7">
        <f t="shared" si="72"/>
        <v>0.47348484325969653</v>
      </c>
      <c r="O855" s="10">
        <f t="shared" si="70"/>
        <v>-2.9040398815252111E-2</v>
      </c>
      <c r="P855" s="10">
        <f t="shared" si="69"/>
        <v>-5.0324680549827305E-2</v>
      </c>
      <c r="Q855" s="31">
        <f t="shared" si="80"/>
        <v>0</v>
      </c>
      <c r="R855" s="9">
        <v>1</v>
      </c>
      <c r="S855" s="4">
        <v>0</v>
      </c>
      <c r="V855" s="4" t="str">
        <f t="shared" si="81"/>
        <v/>
      </c>
    </row>
    <row r="856" spans="1:22" x14ac:dyDescent="0.25">
      <c r="A856" s="2">
        <v>44772</v>
      </c>
      <c r="B856" s="3" t="s">
        <v>63</v>
      </c>
      <c r="C856" s="3" t="s">
        <v>209</v>
      </c>
      <c r="D856" s="4">
        <v>4.9000000000000004</v>
      </c>
      <c r="E856" s="5">
        <v>2</v>
      </c>
      <c r="F856" s="6">
        <v>4.5</v>
      </c>
      <c r="G856" s="3">
        <v>-148</v>
      </c>
      <c r="H856" s="3">
        <f t="shared" si="82"/>
        <v>-0.67567567567567566</v>
      </c>
      <c r="I856" s="3">
        <v>116</v>
      </c>
      <c r="J856" s="3">
        <f t="shared" si="83"/>
        <v>1.1599999999999999</v>
      </c>
      <c r="K856" s="7">
        <f t="shared" si="78"/>
        <v>0.59677419354838712</v>
      </c>
      <c r="L856" s="7">
        <f t="shared" si="77"/>
        <v>0.46296296296296297</v>
      </c>
      <c r="M856" s="7">
        <f t="shared" si="71"/>
        <v>0.54178813177220475</v>
      </c>
      <c r="N856" s="7">
        <f t="shared" si="72"/>
        <v>0.45821186822779525</v>
      </c>
      <c r="O856" s="10">
        <f t="shared" si="70"/>
        <v>-5.4986061776182371E-2</v>
      </c>
      <c r="P856" s="10">
        <f t="shared" si="69"/>
        <v>-4.7510947351677157E-3</v>
      </c>
      <c r="Q856" s="31">
        <f t="shared" si="80"/>
        <v>0</v>
      </c>
      <c r="R856" s="9">
        <v>2</v>
      </c>
      <c r="S856" s="4">
        <v>0</v>
      </c>
      <c r="V856" s="4" t="str">
        <f t="shared" si="81"/>
        <v/>
      </c>
    </row>
    <row r="857" spans="1:22" x14ac:dyDescent="0.25">
      <c r="A857" s="2">
        <v>44773</v>
      </c>
      <c r="B857" s="3" t="s">
        <v>4</v>
      </c>
      <c r="C857" s="3" t="s">
        <v>5</v>
      </c>
      <c r="D857" s="4">
        <v>5.96</v>
      </c>
      <c r="E857" s="5">
        <v>2</v>
      </c>
      <c r="F857" s="6">
        <v>5.5</v>
      </c>
      <c r="G857" s="3">
        <v>-140</v>
      </c>
      <c r="H857" s="3">
        <f t="shared" si="82"/>
        <v>-0.7142857142857143</v>
      </c>
      <c r="I857" s="3">
        <v>105</v>
      </c>
      <c r="J857" s="3">
        <f t="shared" si="83"/>
        <v>1.05</v>
      </c>
      <c r="K857" s="7">
        <f t="shared" si="78"/>
        <v>0.58333333333333337</v>
      </c>
      <c r="L857" s="7">
        <f t="shared" si="77"/>
        <v>0.48780487804878048</v>
      </c>
      <c r="M857" s="7">
        <f t="shared" si="71"/>
        <v>0.54787420884899629</v>
      </c>
      <c r="N857" s="7">
        <f t="shared" si="72"/>
        <v>0.45212579115100371</v>
      </c>
      <c r="O857" s="10">
        <f t="shared" si="70"/>
        <v>-3.5459124484337079E-2</v>
      </c>
      <c r="P857" s="10">
        <f t="shared" si="69"/>
        <v>-3.5679086897776768E-2</v>
      </c>
      <c r="Q857" s="31">
        <f t="shared" si="80"/>
        <v>0</v>
      </c>
      <c r="R857" s="9">
        <v>1</v>
      </c>
      <c r="S857" s="4">
        <v>0</v>
      </c>
      <c r="V857" s="4" t="str">
        <f t="shared" si="81"/>
        <v/>
      </c>
    </row>
    <row r="858" spans="1:22" x14ac:dyDescent="0.25">
      <c r="A858" s="2">
        <v>44773</v>
      </c>
      <c r="B858" s="3" t="s">
        <v>59</v>
      </c>
      <c r="C858" s="3" t="s">
        <v>238</v>
      </c>
      <c r="D858" s="4">
        <v>4.78</v>
      </c>
      <c r="E858" s="5">
        <v>2</v>
      </c>
      <c r="F858" s="6">
        <v>5.5</v>
      </c>
      <c r="G858" s="3">
        <v>110</v>
      </c>
      <c r="H858" s="3">
        <f t="shared" si="82"/>
        <v>1.1000000000000001</v>
      </c>
      <c r="I858" s="3">
        <v>-140</v>
      </c>
      <c r="J858" s="3">
        <f t="shared" si="83"/>
        <v>-0.7142857142857143</v>
      </c>
      <c r="K858" s="7">
        <f t="shared" si="78"/>
        <v>0.47619047619047616</v>
      </c>
      <c r="L858" s="7">
        <f t="shared" si="77"/>
        <v>0.58333333333333337</v>
      </c>
      <c r="M858" s="7">
        <f t="shared" si="71"/>
        <v>0.34550011552075133</v>
      </c>
      <c r="N858" s="7">
        <f t="shared" si="72"/>
        <v>0.65449988447924867</v>
      </c>
      <c r="O858" s="10">
        <f t="shared" si="70"/>
        <v>-0.13069036066972484</v>
      </c>
      <c r="P858" s="10">
        <f t="shared" si="69"/>
        <v>7.1166551145915302E-2</v>
      </c>
      <c r="Q858" s="31">
        <f t="shared" si="80"/>
        <v>1</v>
      </c>
      <c r="R858" s="9">
        <v>2</v>
      </c>
      <c r="S858" s="4">
        <f>5*1.4</f>
        <v>7</v>
      </c>
      <c r="T858" s="3" t="s">
        <v>73</v>
      </c>
      <c r="U858" s="4">
        <v>-7</v>
      </c>
      <c r="V858" s="4">
        <f t="shared" si="81"/>
        <v>-7</v>
      </c>
    </row>
    <row r="859" spans="1:22" x14ac:dyDescent="0.25">
      <c r="A859" s="2">
        <v>44773</v>
      </c>
      <c r="B859" s="3" t="s">
        <v>39</v>
      </c>
      <c r="C859" s="3" t="s">
        <v>166</v>
      </c>
      <c r="D859" s="4">
        <v>7.17</v>
      </c>
      <c r="E859" s="5">
        <v>2</v>
      </c>
      <c r="F859" s="6">
        <v>7.5</v>
      </c>
      <c r="G859" s="3">
        <v>-104</v>
      </c>
      <c r="H859" s="3">
        <f t="shared" si="82"/>
        <v>-0.96153846153846145</v>
      </c>
      <c r="I859" s="3">
        <v>-122</v>
      </c>
      <c r="J859" s="3">
        <f t="shared" si="83"/>
        <v>-0.81967213114754101</v>
      </c>
      <c r="K859" s="7">
        <f t="shared" si="78"/>
        <v>0.50980392156862742</v>
      </c>
      <c r="L859" s="7">
        <f t="shared" si="77"/>
        <v>0.5495495495495496</v>
      </c>
      <c r="M859" s="7">
        <f t="shared" si="71"/>
        <v>0.42659942636053039</v>
      </c>
      <c r="N859" s="7">
        <f t="shared" si="72"/>
        <v>0.57340057363946961</v>
      </c>
      <c r="O859" s="10">
        <f t="shared" si="70"/>
        <v>-8.3204495208097029E-2</v>
      </c>
      <c r="P859" s="10">
        <f t="shared" si="69"/>
        <v>2.3851024089920014E-2</v>
      </c>
      <c r="Q859" s="31">
        <f t="shared" si="80"/>
        <v>0</v>
      </c>
      <c r="R859" s="9">
        <v>2</v>
      </c>
      <c r="S859" s="4">
        <v>0</v>
      </c>
      <c r="V859" s="4" t="str">
        <f t="shared" si="81"/>
        <v/>
      </c>
    </row>
    <row r="860" spans="1:22" x14ac:dyDescent="0.25">
      <c r="A860" s="2">
        <v>44773</v>
      </c>
      <c r="B860" s="3" t="s">
        <v>14</v>
      </c>
      <c r="C860" s="3" t="s">
        <v>15</v>
      </c>
      <c r="D860" s="4">
        <v>5.5</v>
      </c>
      <c r="E860" s="5">
        <v>2</v>
      </c>
      <c r="F860" s="6">
        <v>4.5</v>
      </c>
      <c r="G860" s="3">
        <v>-150</v>
      </c>
      <c r="H860" s="3">
        <f t="shared" si="82"/>
        <v>-0.66666666666666663</v>
      </c>
      <c r="I860" s="3">
        <v>110</v>
      </c>
      <c r="J860" s="3">
        <f t="shared" si="83"/>
        <v>1.1000000000000001</v>
      </c>
      <c r="K860" s="7">
        <f t="shared" si="78"/>
        <v>0.6</v>
      </c>
      <c r="L860" s="7">
        <f t="shared" si="77"/>
        <v>0.47619047619047616</v>
      </c>
      <c r="M860" s="7">
        <f t="shared" si="71"/>
        <v>0.64248199757207458</v>
      </c>
      <c r="N860" s="7">
        <f t="shared" si="72"/>
        <v>0.35751800242792547</v>
      </c>
      <c r="O860" s="10">
        <f t="shared" si="70"/>
        <v>4.2481997572074603E-2</v>
      </c>
      <c r="P860" s="10">
        <f t="shared" si="69"/>
        <v>-0.11867247376255069</v>
      </c>
      <c r="Q860" s="31">
        <f t="shared" si="80"/>
        <v>0</v>
      </c>
      <c r="R860" s="9">
        <v>1</v>
      </c>
      <c r="S860" s="4">
        <v>0</v>
      </c>
      <c r="V860" s="4" t="str">
        <f t="shared" si="81"/>
        <v/>
      </c>
    </row>
    <row r="861" spans="1:22" x14ac:dyDescent="0.25">
      <c r="A861" s="2">
        <v>44773</v>
      </c>
      <c r="B861" s="3" t="s">
        <v>23</v>
      </c>
      <c r="C861" s="3" t="s">
        <v>134</v>
      </c>
      <c r="D861" s="4">
        <v>5.65</v>
      </c>
      <c r="E861" s="5">
        <v>2</v>
      </c>
      <c r="F861" s="6">
        <v>5.5</v>
      </c>
      <c r="G861" s="3">
        <v>110</v>
      </c>
      <c r="H861" s="3">
        <f t="shared" si="82"/>
        <v>1.1000000000000001</v>
      </c>
      <c r="I861" s="3">
        <v>-140</v>
      </c>
      <c r="J861" s="3">
        <f t="shared" si="83"/>
        <v>-0.7142857142857143</v>
      </c>
      <c r="K861" s="7">
        <f t="shared" si="78"/>
        <v>0.47619047619047616</v>
      </c>
      <c r="L861" s="7">
        <f t="shared" si="77"/>
        <v>0.58333333333333337</v>
      </c>
      <c r="M861" s="7">
        <f t="shared" si="71"/>
        <v>0.49660136013371536</v>
      </c>
      <c r="N861" s="7">
        <f t="shared" si="72"/>
        <v>0.50339863986628464</v>
      </c>
      <c r="O861" s="10">
        <f t="shared" si="70"/>
        <v>2.04108839432392E-2</v>
      </c>
      <c r="P861" s="10">
        <f t="shared" si="69"/>
        <v>-7.9934693467048734E-2</v>
      </c>
      <c r="Q861" s="31">
        <f t="shared" si="80"/>
        <v>0</v>
      </c>
      <c r="R861" s="9">
        <v>1</v>
      </c>
      <c r="S861" s="4">
        <v>0</v>
      </c>
      <c r="V861" s="4" t="str">
        <f t="shared" si="81"/>
        <v/>
      </c>
    </row>
    <row r="862" spans="1:22" x14ac:dyDescent="0.25">
      <c r="A862" s="2">
        <v>44773</v>
      </c>
      <c r="B862" s="3" t="s">
        <v>30</v>
      </c>
      <c r="C862" s="3" t="s">
        <v>193</v>
      </c>
      <c r="D862" s="4">
        <v>3.56</v>
      </c>
      <c r="E862" s="5">
        <v>2</v>
      </c>
      <c r="F862" s="6">
        <v>3.5</v>
      </c>
      <c r="G862" s="3">
        <v>110</v>
      </c>
      <c r="H862" s="3">
        <f t="shared" si="82"/>
        <v>1.1000000000000001</v>
      </c>
      <c r="I862" s="3">
        <v>-140</v>
      </c>
      <c r="J862" s="3">
        <f t="shared" si="83"/>
        <v>-0.7142857142857143</v>
      </c>
      <c r="K862" s="7">
        <f t="shared" si="78"/>
        <v>0.47619047619047616</v>
      </c>
      <c r="L862" s="7">
        <f t="shared" si="77"/>
        <v>0.58333333333333337</v>
      </c>
      <c r="M862" s="7">
        <f t="shared" si="71"/>
        <v>0.47625725677517883</v>
      </c>
      <c r="N862" s="7">
        <f t="shared" si="72"/>
        <v>0.52374274322482117</v>
      </c>
      <c r="O862" s="10">
        <f t="shared" si="70"/>
        <v>6.6780584702663681E-5</v>
      </c>
      <c r="P862" s="10">
        <f t="shared" si="69"/>
        <v>-5.9590590108512198E-2</v>
      </c>
      <c r="Q862" s="31">
        <f t="shared" si="80"/>
        <v>0</v>
      </c>
      <c r="R862" s="9">
        <v>2</v>
      </c>
      <c r="S862" s="4">
        <v>0</v>
      </c>
      <c r="V862" s="4" t="str">
        <f t="shared" si="81"/>
        <v/>
      </c>
    </row>
    <row r="863" spans="1:22" x14ac:dyDescent="0.25">
      <c r="A863" s="2">
        <v>44773</v>
      </c>
      <c r="B863" s="3" t="s">
        <v>16</v>
      </c>
      <c r="C863" s="3" t="s">
        <v>184</v>
      </c>
      <c r="D863" s="4">
        <v>3.55</v>
      </c>
      <c r="E863" s="5">
        <v>2</v>
      </c>
      <c r="F863" s="6">
        <v>3.5</v>
      </c>
      <c r="G863" s="3">
        <v>105</v>
      </c>
      <c r="H863" s="3">
        <f t="shared" si="82"/>
        <v>1.05</v>
      </c>
      <c r="I863" s="3">
        <v>-140</v>
      </c>
      <c r="J863" s="3">
        <f t="shared" si="83"/>
        <v>-0.7142857142857143</v>
      </c>
      <c r="K863" s="7">
        <f t="shared" si="78"/>
        <v>0.48780487804878048</v>
      </c>
      <c r="L863" s="7">
        <f t="shared" si="77"/>
        <v>0.58333333333333337</v>
      </c>
      <c r="M863" s="7">
        <f t="shared" si="71"/>
        <v>0.47411707680009108</v>
      </c>
      <c r="N863" s="7">
        <f t="shared" si="72"/>
        <v>0.52588292319990892</v>
      </c>
      <c r="O863" s="10">
        <f t="shared" si="70"/>
        <v>-1.3687801248689402E-2</v>
      </c>
      <c r="P863" s="10">
        <f t="shared" si="69"/>
        <v>-5.7450410133424445E-2</v>
      </c>
      <c r="Q863" s="31">
        <f t="shared" si="80"/>
        <v>0</v>
      </c>
      <c r="R863" s="9">
        <v>1</v>
      </c>
      <c r="S863" s="4">
        <v>0</v>
      </c>
      <c r="V863" s="4" t="str">
        <f t="shared" si="81"/>
        <v/>
      </c>
    </row>
    <row r="864" spans="1:22" x14ac:dyDescent="0.25">
      <c r="A864" s="2">
        <v>44773</v>
      </c>
      <c r="B864" s="3" t="s">
        <v>87</v>
      </c>
      <c r="C864" s="3" t="s">
        <v>167</v>
      </c>
      <c r="D864" s="4">
        <v>6.06</v>
      </c>
      <c r="E864" s="5">
        <v>2</v>
      </c>
      <c r="F864" s="6">
        <v>6.5</v>
      </c>
      <c r="G864" s="3">
        <v>126</v>
      </c>
      <c r="H864" s="3">
        <f t="shared" si="82"/>
        <v>1.26</v>
      </c>
      <c r="I864" s="3">
        <v>-160</v>
      </c>
      <c r="J864" s="3">
        <f t="shared" si="83"/>
        <v>-0.625</v>
      </c>
      <c r="K864" s="7">
        <f t="shared" si="78"/>
        <v>0.44247787610619471</v>
      </c>
      <c r="L864" s="7">
        <f t="shared" si="77"/>
        <v>0.61538461538461542</v>
      </c>
      <c r="M864" s="7">
        <f t="shared" si="71"/>
        <v>0.40333364718719011</v>
      </c>
      <c r="N864" s="7">
        <f t="shared" si="72"/>
        <v>0.59666635281280989</v>
      </c>
      <c r="O864" s="10">
        <f t="shared" si="70"/>
        <v>-3.9144228919004598E-2</v>
      </c>
      <c r="P864" s="10">
        <f t="shared" si="69"/>
        <v>-1.8718262571805533E-2</v>
      </c>
      <c r="Q864" s="31">
        <f t="shared" si="80"/>
        <v>0</v>
      </c>
      <c r="R864" s="9">
        <v>2</v>
      </c>
      <c r="S864" s="4">
        <v>0</v>
      </c>
      <c r="V864" s="4" t="str">
        <f t="shared" si="81"/>
        <v/>
      </c>
    </row>
    <row r="865" spans="1:22" x14ac:dyDescent="0.25">
      <c r="A865" s="2">
        <v>44773</v>
      </c>
      <c r="B865" s="3" t="s">
        <v>43</v>
      </c>
      <c r="C865" s="3" t="s">
        <v>120</v>
      </c>
      <c r="D865" s="4">
        <v>6.17</v>
      </c>
      <c r="E865" s="5">
        <v>2</v>
      </c>
      <c r="F865" s="6">
        <v>5.5</v>
      </c>
      <c r="G865" s="3">
        <v>-105</v>
      </c>
      <c r="H865" s="3">
        <f t="shared" si="82"/>
        <v>-0.95238095238095233</v>
      </c>
      <c r="I865" s="3">
        <v>-125</v>
      </c>
      <c r="J865" s="3">
        <f t="shared" si="83"/>
        <v>-0.8</v>
      </c>
      <c r="K865" s="7">
        <f t="shared" si="78"/>
        <v>0.51219512195121952</v>
      </c>
      <c r="L865" s="7">
        <f t="shared" si="77"/>
        <v>0.55555555555555558</v>
      </c>
      <c r="M865" s="7">
        <f t="shared" si="71"/>
        <v>0.58122546207546233</v>
      </c>
      <c r="N865" s="7">
        <f t="shared" si="72"/>
        <v>0.41877453792453767</v>
      </c>
      <c r="O865" s="10">
        <f t="shared" si="70"/>
        <v>6.9030340124242806E-2</v>
      </c>
      <c r="P865" s="10">
        <f t="shared" si="69"/>
        <v>-0.13678101763101791</v>
      </c>
      <c r="Q865" s="31">
        <f t="shared" si="80"/>
        <v>2</v>
      </c>
      <c r="R865" s="9">
        <v>1</v>
      </c>
      <c r="S865" s="4">
        <v>5.25</v>
      </c>
      <c r="T865" s="3" t="s">
        <v>74</v>
      </c>
      <c r="U865" s="4">
        <v>5</v>
      </c>
      <c r="V865" s="4">
        <f t="shared" si="81"/>
        <v>5</v>
      </c>
    </row>
    <row r="866" spans="1:22" x14ac:dyDescent="0.25">
      <c r="A866" s="2">
        <v>44773</v>
      </c>
      <c r="B866" s="3" t="s">
        <v>19</v>
      </c>
      <c r="C866" s="3" t="s">
        <v>96</v>
      </c>
      <c r="D866" s="4">
        <v>3.87</v>
      </c>
      <c r="E866" s="5">
        <v>2</v>
      </c>
      <c r="F866" s="6">
        <v>3.5</v>
      </c>
      <c r="G866" s="3">
        <v>-135</v>
      </c>
      <c r="H866" s="3">
        <f t="shared" si="82"/>
        <v>-0.7407407407407407</v>
      </c>
      <c r="I866" s="3">
        <v>105</v>
      </c>
      <c r="J866" s="3">
        <f t="shared" si="83"/>
        <v>1.05</v>
      </c>
      <c r="K866" s="7">
        <f t="shared" si="78"/>
        <v>0.57446808510638303</v>
      </c>
      <c r="L866" s="7">
        <f t="shared" si="77"/>
        <v>0.48780487804878048</v>
      </c>
      <c r="M866" s="7">
        <f t="shared" si="71"/>
        <v>0.54072893946325373</v>
      </c>
      <c r="N866" s="7">
        <f t="shared" si="72"/>
        <v>0.45927106053674627</v>
      </c>
      <c r="O866" s="10">
        <f t="shared" si="70"/>
        <v>-3.3739145643129298E-2</v>
      </c>
      <c r="P866" s="10">
        <f t="shared" si="69"/>
        <v>-2.853381751203421E-2</v>
      </c>
      <c r="Q866" s="31">
        <f t="shared" si="80"/>
        <v>0</v>
      </c>
      <c r="R866" s="9">
        <v>1</v>
      </c>
      <c r="S866" s="4">
        <v>0</v>
      </c>
      <c r="V866" s="4" t="str">
        <f t="shared" si="81"/>
        <v/>
      </c>
    </row>
    <row r="867" spans="1:22" x14ac:dyDescent="0.25">
      <c r="A867" s="2">
        <v>44773</v>
      </c>
      <c r="B867" s="3" t="s">
        <v>55</v>
      </c>
      <c r="C867" s="3" t="s">
        <v>222</v>
      </c>
      <c r="D867" s="4">
        <v>5.89</v>
      </c>
      <c r="E867" s="5">
        <v>2</v>
      </c>
      <c r="F867" s="6">
        <v>6.5</v>
      </c>
      <c r="G867" s="3">
        <v>-148</v>
      </c>
      <c r="H867" s="3">
        <f t="shared" si="82"/>
        <v>-0.67567567567567566</v>
      </c>
      <c r="I867" s="3">
        <v>116</v>
      </c>
      <c r="J867" s="3">
        <f t="shared" si="83"/>
        <v>1.1599999999999999</v>
      </c>
      <c r="K867" s="7">
        <f t="shared" si="78"/>
        <v>0.59677419354838712</v>
      </c>
      <c r="L867" s="7">
        <f t="shared" si="77"/>
        <v>0.46296296296296297</v>
      </c>
      <c r="M867" s="7">
        <f t="shared" si="71"/>
        <v>0.37603466387672957</v>
      </c>
      <c r="N867" s="7">
        <f t="shared" si="72"/>
        <v>0.62396533612327043</v>
      </c>
      <c r="O867" s="10">
        <f t="shared" si="70"/>
        <v>-0.22073952967165755</v>
      </c>
      <c r="P867" s="10">
        <f t="shared" si="69"/>
        <v>0.16100237316030747</v>
      </c>
      <c r="Q867" s="31">
        <f t="shared" si="80"/>
        <v>1</v>
      </c>
      <c r="R867" s="9">
        <v>2</v>
      </c>
      <c r="S867" s="4">
        <v>5</v>
      </c>
      <c r="T867" s="3" t="s">
        <v>73</v>
      </c>
      <c r="U867" s="4">
        <v>-5</v>
      </c>
      <c r="V867" s="4">
        <f t="shared" si="81"/>
        <v>-5</v>
      </c>
    </row>
    <row r="868" spans="1:22" x14ac:dyDescent="0.25">
      <c r="A868" s="2">
        <v>44773</v>
      </c>
      <c r="B868" s="3" t="s">
        <v>65</v>
      </c>
      <c r="C868" s="3" t="s">
        <v>90</v>
      </c>
      <c r="D868" s="4">
        <v>7.54</v>
      </c>
      <c r="E868" s="5">
        <v>2</v>
      </c>
      <c r="F868" s="6">
        <v>7.5</v>
      </c>
      <c r="G868" s="3">
        <v>116</v>
      </c>
      <c r="H868" s="3">
        <f t="shared" si="82"/>
        <v>1.1599999999999999</v>
      </c>
      <c r="I868" s="3">
        <v>-146</v>
      </c>
      <c r="J868" s="3">
        <f t="shared" si="83"/>
        <v>-0.68493150684931503</v>
      </c>
      <c r="K868" s="7">
        <f t="shared" si="78"/>
        <v>0.46296296296296297</v>
      </c>
      <c r="L868" s="7">
        <f t="shared" si="77"/>
        <v>0.5934959349593496</v>
      </c>
      <c r="M868" s="7">
        <f t="shared" si="71"/>
        <v>0.48121282773397389</v>
      </c>
      <c r="N868" s="7">
        <f t="shared" si="72"/>
        <v>0.51878717226602611</v>
      </c>
      <c r="O868" s="10">
        <f t="shared" si="70"/>
        <v>1.8249864771010926E-2</v>
      </c>
      <c r="P868" s="10">
        <f t="shared" si="69"/>
        <v>-7.4708762693323494E-2</v>
      </c>
      <c r="Q868" s="31">
        <f t="shared" si="80"/>
        <v>0</v>
      </c>
      <c r="R868" s="9">
        <v>2</v>
      </c>
      <c r="S868" s="4">
        <v>0</v>
      </c>
      <c r="V868" s="4" t="str">
        <f t="shared" si="81"/>
        <v/>
      </c>
    </row>
    <row r="869" spans="1:22" x14ac:dyDescent="0.25">
      <c r="A869" s="2">
        <v>44773</v>
      </c>
      <c r="B869" s="3" t="s">
        <v>49</v>
      </c>
      <c r="C869" s="3" t="s">
        <v>189</v>
      </c>
      <c r="D869" s="4">
        <v>4.92</v>
      </c>
      <c r="E869" s="5">
        <v>1</v>
      </c>
      <c r="F869" s="6">
        <v>5.5</v>
      </c>
      <c r="G869" s="3">
        <v>104</v>
      </c>
      <c r="H869" s="3">
        <f t="shared" si="82"/>
        <v>1.04</v>
      </c>
      <c r="I869" s="3">
        <v>-132</v>
      </c>
      <c r="J869" s="3">
        <f t="shared" si="83"/>
        <v>-0.75757575757575757</v>
      </c>
      <c r="K869" s="7">
        <f t="shared" si="78"/>
        <v>0.49019607843137253</v>
      </c>
      <c r="L869" s="7">
        <f t="shared" si="77"/>
        <v>0.56896551724137934</v>
      </c>
      <c r="M869" s="7">
        <f t="shared" si="71"/>
        <v>0.37000497383297737</v>
      </c>
      <c r="N869" s="7">
        <f t="shared" si="72"/>
        <v>0.62999502616702263</v>
      </c>
      <c r="O869" s="10">
        <f t="shared" si="70"/>
        <v>-0.12019110459839516</v>
      </c>
      <c r="P869" s="10">
        <f t="shared" si="69"/>
        <v>6.1029508925643294E-2</v>
      </c>
      <c r="Q869" s="31">
        <f t="shared" si="80"/>
        <v>1</v>
      </c>
      <c r="R869" s="9">
        <v>2</v>
      </c>
      <c r="S869" s="4">
        <f>5*1.32</f>
        <v>6.6000000000000005</v>
      </c>
      <c r="T869" s="3" t="s">
        <v>74</v>
      </c>
      <c r="U869" s="4">
        <v>5</v>
      </c>
      <c r="V869" s="4">
        <f t="shared" si="81"/>
        <v>5</v>
      </c>
    </row>
    <row r="870" spans="1:22" x14ac:dyDescent="0.25">
      <c r="A870" s="2">
        <v>44773</v>
      </c>
      <c r="B870" s="3" t="s">
        <v>41</v>
      </c>
      <c r="C870" s="3" t="s">
        <v>160</v>
      </c>
      <c r="D870" s="4">
        <v>5.58</v>
      </c>
      <c r="E870" s="5">
        <v>2</v>
      </c>
      <c r="F870" s="6">
        <v>4.5</v>
      </c>
      <c r="G870" s="3">
        <v>-144</v>
      </c>
      <c r="H870" s="3">
        <f t="shared" si="82"/>
        <v>-0.69444444444444442</v>
      </c>
      <c r="I870" s="3">
        <v>114</v>
      </c>
      <c r="J870" s="3">
        <f t="shared" si="83"/>
        <v>1.1399999999999999</v>
      </c>
      <c r="K870" s="7">
        <f t="shared" si="78"/>
        <v>0.5901639344262295</v>
      </c>
      <c r="L870" s="7">
        <f t="shared" si="77"/>
        <v>0.46728971962616822</v>
      </c>
      <c r="M870" s="7">
        <f t="shared" si="71"/>
        <v>0.65481078115250058</v>
      </c>
      <c r="N870" s="7">
        <f t="shared" si="72"/>
        <v>0.34518921884749948</v>
      </c>
      <c r="O870" s="10">
        <f t="shared" si="70"/>
        <v>6.4646846726271079E-2</v>
      </c>
      <c r="P870" s="10">
        <f t="shared" si="69"/>
        <v>-0.12210050077866874</v>
      </c>
      <c r="Q870" s="31">
        <f t="shared" si="80"/>
        <v>2</v>
      </c>
      <c r="R870" s="9">
        <v>2</v>
      </c>
      <c r="S870" s="4">
        <f>5*1.44</f>
        <v>7.1999999999999993</v>
      </c>
      <c r="T870" s="3" t="s">
        <v>73</v>
      </c>
      <c r="U870" s="4">
        <v>-7.2</v>
      </c>
      <c r="V870" s="4">
        <f t="shared" si="81"/>
        <v>-7.1999999999999993</v>
      </c>
    </row>
    <row r="871" spans="1:22" x14ac:dyDescent="0.25">
      <c r="A871" s="2">
        <v>44773</v>
      </c>
      <c r="B871" s="3" t="s">
        <v>67</v>
      </c>
      <c r="C871" s="3" t="s">
        <v>125</v>
      </c>
      <c r="D871" s="4">
        <v>3.98</v>
      </c>
      <c r="E871" s="5">
        <v>2</v>
      </c>
      <c r="F871" s="6">
        <v>3.5</v>
      </c>
      <c r="G871" s="3">
        <v>-136</v>
      </c>
      <c r="H871" s="3">
        <f t="shared" si="82"/>
        <v>-0.73529411764705876</v>
      </c>
      <c r="I871" s="3">
        <v>108</v>
      </c>
      <c r="J871" s="3">
        <f t="shared" si="83"/>
        <v>1.08</v>
      </c>
      <c r="K871" s="7">
        <f t="shared" si="78"/>
        <v>0.57627118644067798</v>
      </c>
      <c r="L871" s="7">
        <f t="shared" si="77"/>
        <v>0.48076923076923078</v>
      </c>
      <c r="M871" s="7">
        <f t="shared" si="71"/>
        <v>0.56261280784298306</v>
      </c>
      <c r="N871" s="7">
        <f t="shared" si="72"/>
        <v>0.43738719215701694</v>
      </c>
      <c r="O871" s="10">
        <f t="shared" si="70"/>
        <v>-1.365837859769492E-2</v>
      </c>
      <c r="P871" s="10">
        <f t="shared" si="69"/>
        <v>-4.3382038612213847E-2</v>
      </c>
      <c r="Q871" s="31">
        <f t="shared" si="80"/>
        <v>0</v>
      </c>
      <c r="R871" s="9">
        <v>2</v>
      </c>
      <c r="S871" s="4">
        <v>0</v>
      </c>
      <c r="V871" s="4" t="str">
        <f t="shared" si="81"/>
        <v/>
      </c>
    </row>
    <row r="872" spans="1:22" x14ac:dyDescent="0.25">
      <c r="A872" s="2">
        <v>44773</v>
      </c>
      <c r="B872" s="3" t="s">
        <v>47</v>
      </c>
      <c r="C872" s="3" t="s">
        <v>210</v>
      </c>
      <c r="D872" s="4">
        <v>5.0999999999999996</v>
      </c>
      <c r="E872" s="5">
        <v>2</v>
      </c>
      <c r="F872" s="6">
        <v>4.5</v>
      </c>
      <c r="G872" s="3">
        <v>120</v>
      </c>
      <c r="H872" s="3">
        <f t="shared" si="82"/>
        <v>1.2</v>
      </c>
      <c r="I872" s="3">
        <v>-160</v>
      </c>
      <c r="J872" s="3">
        <f t="shared" si="83"/>
        <v>-0.625</v>
      </c>
      <c r="K872" s="7">
        <f t="shared" si="78"/>
        <v>0.45454545454545453</v>
      </c>
      <c r="L872" s="7">
        <f t="shared" si="77"/>
        <v>0.61538461538461542</v>
      </c>
      <c r="M872" s="7">
        <f t="shared" si="71"/>
        <v>0.5768745855814007</v>
      </c>
      <c r="N872" s="7">
        <f t="shared" si="72"/>
        <v>0.4231254144185993</v>
      </c>
      <c r="O872" s="10">
        <f t="shared" si="70"/>
        <v>0.12232913103594617</v>
      </c>
      <c r="P872" s="10">
        <f t="shared" si="69"/>
        <v>-0.19225920096601612</v>
      </c>
      <c r="Q872" s="31">
        <f t="shared" si="80"/>
        <v>2</v>
      </c>
      <c r="R872" s="9">
        <v>1</v>
      </c>
      <c r="S872" s="4">
        <v>5</v>
      </c>
      <c r="T872" s="3" t="s">
        <v>74</v>
      </c>
      <c r="U872" s="4">
        <v>6</v>
      </c>
      <c r="V872" s="4">
        <f t="shared" si="81"/>
        <v>6</v>
      </c>
    </row>
    <row r="873" spans="1:22" x14ac:dyDescent="0.25">
      <c r="A873" s="2">
        <v>44773</v>
      </c>
      <c r="B873" s="3" t="s">
        <v>32</v>
      </c>
      <c r="C873" s="3" t="s">
        <v>33</v>
      </c>
      <c r="D873" s="4">
        <v>7.56</v>
      </c>
      <c r="E873" s="5">
        <v>2</v>
      </c>
      <c r="F873" s="6">
        <v>8.5</v>
      </c>
      <c r="G873" s="3">
        <v>114</v>
      </c>
      <c r="H873" s="3">
        <f t="shared" si="82"/>
        <v>1.1399999999999999</v>
      </c>
      <c r="I873" s="3">
        <v>-146</v>
      </c>
      <c r="J873" s="3">
        <f t="shared" si="83"/>
        <v>-0.68493150684931503</v>
      </c>
      <c r="K873" s="7">
        <f t="shared" si="78"/>
        <v>0.46728971962616822</v>
      </c>
      <c r="L873" s="7">
        <f t="shared" si="77"/>
        <v>0.5934959349593496</v>
      </c>
      <c r="M873" s="7">
        <f t="shared" si="71"/>
        <v>0.34628839547002288</v>
      </c>
      <c r="N873" s="7">
        <f t="shared" si="72"/>
        <v>0.65371160452997712</v>
      </c>
      <c r="O873" s="10">
        <f t="shared" si="70"/>
        <v>-0.12100132415614534</v>
      </c>
      <c r="P873" s="10">
        <f t="shared" si="69"/>
        <v>6.0215669570627517E-2</v>
      </c>
      <c r="Q873" s="31">
        <f t="shared" si="80"/>
        <v>1</v>
      </c>
      <c r="R873" s="9">
        <v>2</v>
      </c>
      <c r="S873" s="4">
        <f>5*1.46</f>
        <v>7.3</v>
      </c>
      <c r="T873" s="3" t="s">
        <v>74</v>
      </c>
      <c r="U873" s="4">
        <v>5</v>
      </c>
      <c r="V873" s="4">
        <f t="shared" si="81"/>
        <v>5</v>
      </c>
    </row>
    <row r="874" spans="1:22" x14ac:dyDescent="0.25">
      <c r="A874" s="2">
        <v>44773</v>
      </c>
      <c r="B874" s="3" t="s">
        <v>53</v>
      </c>
      <c r="C874" s="3" t="s">
        <v>172</v>
      </c>
      <c r="D874" s="4">
        <v>4.83</v>
      </c>
      <c r="E874" s="5">
        <v>2</v>
      </c>
      <c r="F874" s="6">
        <v>4.5</v>
      </c>
      <c r="G874" s="3">
        <v>115</v>
      </c>
      <c r="H874" s="3">
        <f t="shared" si="82"/>
        <v>1.1499999999999999</v>
      </c>
      <c r="I874" s="3">
        <v>-150</v>
      </c>
      <c r="J874" s="3">
        <f t="shared" si="83"/>
        <v>-0.66666666666666663</v>
      </c>
      <c r="K874" s="7">
        <f t="shared" si="78"/>
        <v>0.46511627906976744</v>
      </c>
      <c r="L874" s="7">
        <f t="shared" si="77"/>
        <v>0.6</v>
      </c>
      <c r="M874" s="7">
        <f t="shared" si="71"/>
        <v>0.52918834081713839</v>
      </c>
      <c r="N874" s="7">
        <f t="shared" si="72"/>
        <v>0.47081165918286161</v>
      </c>
      <c r="O874" s="10">
        <f t="shared" si="70"/>
        <v>6.4072061747370956E-2</v>
      </c>
      <c r="P874" s="10">
        <f t="shared" si="69"/>
        <v>-0.12918834081713837</v>
      </c>
      <c r="Q874" s="31">
        <f t="shared" si="80"/>
        <v>2</v>
      </c>
      <c r="R874" s="9">
        <v>1</v>
      </c>
      <c r="S874" s="4">
        <v>5</v>
      </c>
      <c r="T874" s="3" t="s">
        <v>73</v>
      </c>
      <c r="U874" s="4">
        <v>-5</v>
      </c>
      <c r="V874" s="4">
        <f t="shared" si="81"/>
        <v>-5</v>
      </c>
    </row>
    <row r="875" spans="1:22" x14ac:dyDescent="0.25">
      <c r="A875" s="2">
        <v>44773</v>
      </c>
      <c r="B875" s="3" t="s">
        <v>45</v>
      </c>
      <c r="C875" s="3" t="s">
        <v>46</v>
      </c>
      <c r="D875" s="4">
        <v>4.78</v>
      </c>
      <c r="E875" s="5">
        <v>2</v>
      </c>
      <c r="F875" s="6">
        <v>4.5</v>
      </c>
      <c r="G875" s="3">
        <v>135</v>
      </c>
      <c r="H875" s="3">
        <f t="shared" si="82"/>
        <v>1.35</v>
      </c>
      <c r="I875" s="3">
        <v>-185</v>
      </c>
      <c r="J875" s="3">
        <f t="shared" si="83"/>
        <v>-0.54054054054054046</v>
      </c>
      <c r="K875" s="7">
        <f t="shared" si="78"/>
        <v>0.42553191489361702</v>
      </c>
      <c r="L875" s="7">
        <f t="shared" si="77"/>
        <v>0.64912280701754388</v>
      </c>
      <c r="M875" s="7">
        <f t="shared" si="71"/>
        <v>0.52009463758605856</v>
      </c>
      <c r="N875" s="7">
        <f t="shared" si="72"/>
        <v>0.47990536241394144</v>
      </c>
      <c r="O875" s="10">
        <f t="shared" si="70"/>
        <v>9.4562722692441536E-2</v>
      </c>
      <c r="P875" s="10">
        <f t="shared" si="69"/>
        <v>-0.16921744460360244</v>
      </c>
      <c r="Q875" s="31">
        <f t="shared" si="80"/>
        <v>2</v>
      </c>
      <c r="R875" s="9">
        <v>1</v>
      </c>
      <c r="S875" s="4">
        <v>5</v>
      </c>
      <c r="T875" s="3" t="s">
        <v>74</v>
      </c>
      <c r="U875" s="4">
        <v>6.75</v>
      </c>
      <c r="V875" s="4">
        <f t="shared" si="81"/>
        <v>6.75</v>
      </c>
    </row>
    <row r="876" spans="1:22" x14ac:dyDescent="0.25">
      <c r="A876" s="2">
        <v>44773</v>
      </c>
      <c r="B876" s="3" t="s">
        <v>63</v>
      </c>
      <c r="C876" s="3" t="s">
        <v>64</v>
      </c>
      <c r="D876" s="4">
        <v>4.26</v>
      </c>
      <c r="E876" s="5">
        <v>2</v>
      </c>
      <c r="F876" s="6">
        <v>5.5</v>
      </c>
      <c r="G876" s="3">
        <v>120</v>
      </c>
      <c r="H876" s="3">
        <f t="shared" si="82"/>
        <v>1.2</v>
      </c>
      <c r="I876" s="3">
        <v>-154</v>
      </c>
      <c r="J876" s="3">
        <f t="shared" si="83"/>
        <v>-0.64935064935064934</v>
      </c>
      <c r="K876" s="7">
        <f t="shared" si="78"/>
        <v>0.45454545454545453</v>
      </c>
      <c r="L876" s="7">
        <f t="shared" si="77"/>
        <v>0.60629921259842523</v>
      </c>
      <c r="M876" s="7">
        <f t="shared" si="71"/>
        <v>0.2567106025597965</v>
      </c>
      <c r="N876" s="7">
        <f t="shared" si="72"/>
        <v>0.7432893974402035</v>
      </c>
      <c r="O876" s="10">
        <f t="shared" si="70"/>
        <v>-0.19783485198565803</v>
      </c>
      <c r="P876" s="10">
        <f t="shared" si="69"/>
        <v>0.13699018484177827</v>
      </c>
      <c r="Q876" s="31">
        <f t="shared" si="80"/>
        <v>1</v>
      </c>
      <c r="R876" s="9">
        <v>2</v>
      </c>
      <c r="S876" s="4">
        <f>5*1.54</f>
        <v>7.7</v>
      </c>
      <c r="T876" s="3" t="s">
        <v>74</v>
      </c>
      <c r="U876" s="4">
        <v>5</v>
      </c>
      <c r="V876" s="4">
        <f t="shared" si="81"/>
        <v>5</v>
      </c>
    </row>
    <row r="877" spans="1:22" x14ac:dyDescent="0.25">
      <c r="A877" s="2">
        <v>44773</v>
      </c>
      <c r="B877" s="3" t="s">
        <v>71</v>
      </c>
      <c r="C877" s="3" t="s">
        <v>106</v>
      </c>
      <c r="D877" s="4">
        <v>5.95</v>
      </c>
      <c r="E877" s="5">
        <v>2</v>
      </c>
      <c r="F877" s="6">
        <v>5.5</v>
      </c>
      <c r="G877" s="3">
        <v>-136</v>
      </c>
      <c r="H877" s="3">
        <f t="shared" si="82"/>
        <v>-0.73529411764705876</v>
      </c>
      <c r="I877" s="3">
        <v>108</v>
      </c>
      <c r="J877" s="3">
        <f t="shared" si="83"/>
        <v>1.08</v>
      </c>
      <c r="K877" s="7">
        <f t="shared" si="78"/>
        <v>0.57627118644067798</v>
      </c>
      <c r="L877" s="7">
        <f t="shared" si="77"/>
        <v>0.48076923076923078</v>
      </c>
      <c r="M877" s="7">
        <f t="shared" si="71"/>
        <v>0.54625611489663151</v>
      </c>
      <c r="N877" s="7">
        <f t="shared" si="72"/>
        <v>0.45374388510336849</v>
      </c>
      <c r="O877" s="10">
        <f t="shared" si="70"/>
        <v>-3.0015071544046479E-2</v>
      </c>
      <c r="P877" s="10">
        <f t="shared" si="69"/>
        <v>-2.7025345665862288E-2</v>
      </c>
      <c r="Q877" s="31">
        <f t="shared" si="80"/>
        <v>0</v>
      </c>
      <c r="R877" s="9">
        <v>2</v>
      </c>
      <c r="S877" s="4">
        <v>0</v>
      </c>
      <c r="V877" s="4" t="str">
        <f t="shared" si="81"/>
        <v/>
      </c>
    </row>
    <row r="878" spans="1:22" x14ac:dyDescent="0.25">
      <c r="A878" s="2">
        <v>44773</v>
      </c>
      <c r="B878" s="3" t="s">
        <v>28</v>
      </c>
      <c r="C878" s="3" t="s">
        <v>174</v>
      </c>
      <c r="D878" s="4">
        <v>4.3499999999999996</v>
      </c>
      <c r="E878" s="5">
        <v>2</v>
      </c>
      <c r="F878" s="6">
        <v>3.5</v>
      </c>
      <c r="G878" s="3">
        <v>-130</v>
      </c>
      <c r="H878" s="3">
        <f t="shared" si="82"/>
        <v>-0.76923076923076916</v>
      </c>
      <c r="I878" s="3">
        <v>-105</v>
      </c>
      <c r="J878" s="3">
        <f t="shared" si="83"/>
        <v>-0.95238095238095233</v>
      </c>
      <c r="K878" s="7">
        <f t="shared" si="78"/>
        <v>0.56521739130434778</v>
      </c>
      <c r="L878" s="7">
        <f t="shared" si="77"/>
        <v>0.51219512195121952</v>
      </c>
      <c r="M878" s="7">
        <f t="shared" si="71"/>
        <v>0.63176783040312312</v>
      </c>
      <c r="N878" s="7">
        <f t="shared" si="72"/>
        <v>0.36823216959687693</v>
      </c>
      <c r="O878" s="10">
        <f t="shared" si="70"/>
        <v>6.6550439098775338E-2</v>
      </c>
      <c r="P878" s="10">
        <f t="shared" si="69"/>
        <v>-0.14396295235434259</v>
      </c>
      <c r="Q878" s="31">
        <f t="shared" ref="Q878:Q1132" si="84">IF(P878&gt;0.05,1,IF(O878&gt;0.05,2,0))</f>
        <v>2</v>
      </c>
      <c r="R878" s="9">
        <v>1</v>
      </c>
      <c r="S878" s="4">
        <f>5*1.3</f>
        <v>6.5</v>
      </c>
      <c r="T878" s="3" t="s">
        <v>73</v>
      </c>
      <c r="U878" s="4">
        <v>-6.5</v>
      </c>
      <c r="V878" s="4">
        <f t="shared" si="81"/>
        <v>-6.5</v>
      </c>
    </row>
    <row r="879" spans="1:22" x14ac:dyDescent="0.25">
      <c r="A879" s="2">
        <v>44773</v>
      </c>
      <c r="B879" s="3" t="s">
        <v>36</v>
      </c>
      <c r="C879" s="3" t="s">
        <v>37</v>
      </c>
      <c r="D879" s="4">
        <v>6.13</v>
      </c>
      <c r="E879" s="5">
        <v>2</v>
      </c>
      <c r="F879" s="6">
        <v>5.5</v>
      </c>
      <c r="G879" s="3">
        <v>114</v>
      </c>
      <c r="H879" s="3">
        <f t="shared" si="82"/>
        <v>1.1399999999999999</v>
      </c>
      <c r="I879" s="3">
        <v>-144</v>
      </c>
      <c r="J879" s="3">
        <f t="shared" si="83"/>
        <v>-0.69444444444444442</v>
      </c>
      <c r="K879" s="7">
        <f t="shared" si="78"/>
        <v>0.46728971962616822</v>
      </c>
      <c r="L879" s="7">
        <f t="shared" si="77"/>
        <v>0.5901639344262295</v>
      </c>
      <c r="M879" s="7">
        <f t="shared" si="71"/>
        <v>0.57496883247065078</v>
      </c>
      <c r="N879" s="7">
        <f t="shared" si="72"/>
        <v>0.42503116752934922</v>
      </c>
      <c r="O879" s="10">
        <f t="shared" si="70"/>
        <v>0.10767911284448256</v>
      </c>
      <c r="P879" s="10">
        <f t="shared" si="69"/>
        <v>-0.16513276689688028</v>
      </c>
      <c r="Q879" s="31">
        <f t="shared" si="84"/>
        <v>2</v>
      </c>
      <c r="R879" s="9">
        <v>2</v>
      </c>
      <c r="S879" s="4">
        <v>5</v>
      </c>
      <c r="T879" s="3" t="s">
        <v>74</v>
      </c>
      <c r="U879" s="4">
        <v>5.7</v>
      </c>
      <c r="V879" s="4">
        <f t="shared" si="81"/>
        <v>5.6999999999999993</v>
      </c>
    </row>
    <row r="880" spans="1:22" x14ac:dyDescent="0.25">
      <c r="A880" s="2">
        <v>44773</v>
      </c>
      <c r="B880" s="3" t="s">
        <v>36</v>
      </c>
      <c r="C880" s="3" t="s">
        <v>37</v>
      </c>
      <c r="D880" s="4">
        <v>6.13</v>
      </c>
      <c r="E880" s="5">
        <v>2</v>
      </c>
      <c r="F880" s="6">
        <v>4.5</v>
      </c>
      <c r="G880" s="3">
        <v>-165</v>
      </c>
      <c r="H880" s="3">
        <f t="shared" si="82"/>
        <v>-0.60606060606060608</v>
      </c>
      <c r="I880" s="3">
        <v>125</v>
      </c>
      <c r="J880" s="3">
        <f t="shared" si="83"/>
        <v>1.25</v>
      </c>
      <c r="K880" s="7">
        <f t="shared" si="78"/>
        <v>0.62264150943396224</v>
      </c>
      <c r="L880" s="7">
        <f t="shared" si="77"/>
        <v>0.44444444444444442</v>
      </c>
      <c r="M880" s="7">
        <f t="shared" si="71"/>
        <v>0.73196749492935242</v>
      </c>
      <c r="N880" s="7">
        <f t="shared" si="72"/>
        <v>0.26803250507064758</v>
      </c>
      <c r="O880" s="10">
        <f t="shared" si="70"/>
        <v>0.10932598549539019</v>
      </c>
      <c r="P880" s="10">
        <f t="shared" si="69"/>
        <v>-0.17641193937379684</v>
      </c>
      <c r="Q880" s="31">
        <f t="shared" si="84"/>
        <v>2</v>
      </c>
      <c r="R880" s="9">
        <v>1</v>
      </c>
      <c r="S880" s="4">
        <f>5*1.65</f>
        <v>8.25</v>
      </c>
      <c r="T880" s="3" t="s">
        <v>74</v>
      </c>
      <c r="U880" s="4">
        <v>5</v>
      </c>
      <c r="V880" s="4">
        <f t="shared" si="81"/>
        <v>5</v>
      </c>
    </row>
    <row r="881" spans="1:22" x14ac:dyDescent="0.25">
      <c r="A881" s="2">
        <v>44773</v>
      </c>
      <c r="B881" s="3" t="s">
        <v>57</v>
      </c>
      <c r="C881" s="3" t="s">
        <v>226</v>
      </c>
      <c r="D881" s="4">
        <v>4.07</v>
      </c>
      <c r="E881" s="5">
        <v>2</v>
      </c>
      <c r="F881" s="6">
        <v>3.5</v>
      </c>
      <c r="G881" s="3">
        <v>105</v>
      </c>
      <c r="H881" s="3">
        <f t="shared" si="82"/>
        <v>1.05</v>
      </c>
      <c r="I881" s="3">
        <v>-140</v>
      </c>
      <c r="J881" s="3">
        <f t="shared" si="83"/>
        <v>-0.7142857142857143</v>
      </c>
      <c r="K881" s="7">
        <f t="shared" si="78"/>
        <v>0.48780487804878048</v>
      </c>
      <c r="L881" s="7">
        <f t="shared" si="77"/>
        <v>0.58333333333333337</v>
      </c>
      <c r="M881" s="7">
        <f t="shared" si="71"/>
        <v>0.58008454084778904</v>
      </c>
      <c r="N881" s="7">
        <f t="shared" si="72"/>
        <v>0.41991545915221096</v>
      </c>
      <c r="O881" s="10">
        <f t="shared" si="70"/>
        <v>9.2279662799008566E-2</v>
      </c>
      <c r="P881" s="10">
        <f t="shared" si="69"/>
        <v>-0.16341787418112241</v>
      </c>
      <c r="Q881" s="31">
        <f t="shared" si="84"/>
        <v>2</v>
      </c>
      <c r="R881" s="9">
        <v>1</v>
      </c>
      <c r="S881" s="4">
        <v>5</v>
      </c>
      <c r="T881" s="3" t="s">
        <v>74</v>
      </c>
      <c r="U881" s="4">
        <v>5.25</v>
      </c>
      <c r="V881" s="4">
        <f t="shared" ref="V881:V944" si="85">IF(IF(T881="L",-S881,IF(T881="W",S881*IF(Q881=1,ABS(J881),ABS(H881)))),IF(T881="L",-S881,IF(T881="W",S881*IF(Q881=1,ABS(J881),ABS(H881)))),"")</f>
        <v>5.25</v>
      </c>
    </row>
    <row r="882" spans="1:22" x14ac:dyDescent="0.25">
      <c r="A882" s="2">
        <v>44773</v>
      </c>
      <c r="B882" s="3" t="s">
        <v>34</v>
      </c>
      <c r="C882" s="3" t="s">
        <v>132</v>
      </c>
      <c r="D882" s="4">
        <v>7.47</v>
      </c>
      <c r="E882" s="5">
        <v>2</v>
      </c>
      <c r="F882" s="6">
        <v>7.5</v>
      </c>
      <c r="G882" s="3">
        <v>-152</v>
      </c>
      <c r="H882" s="3">
        <f t="shared" si="82"/>
        <v>-0.65789473684210531</v>
      </c>
      <c r="I882" s="3">
        <v>120</v>
      </c>
      <c r="J882" s="3">
        <f t="shared" si="83"/>
        <v>1.2</v>
      </c>
      <c r="K882" s="7">
        <f t="shared" si="78"/>
        <v>0.60317460317460314</v>
      </c>
      <c r="L882" s="7">
        <f t="shared" si="77"/>
        <v>0.45454545454545453</v>
      </c>
      <c r="M882" s="7">
        <f t="shared" si="71"/>
        <v>0.47096264341878791</v>
      </c>
      <c r="N882" s="7">
        <f t="shared" si="72"/>
        <v>0.52903735658121209</v>
      </c>
      <c r="O882" s="10">
        <f t="shared" si="70"/>
        <v>-0.13221195975581523</v>
      </c>
      <c r="P882" s="10">
        <f t="shared" si="69"/>
        <v>7.4491902035757562E-2</v>
      </c>
      <c r="Q882" s="31">
        <f t="shared" si="84"/>
        <v>1</v>
      </c>
      <c r="R882" s="9">
        <v>2</v>
      </c>
      <c r="S882" s="4">
        <v>5</v>
      </c>
      <c r="T882" s="3" t="s">
        <v>73</v>
      </c>
      <c r="U882" s="4">
        <v>-5</v>
      </c>
      <c r="V882" s="4">
        <f t="shared" si="85"/>
        <v>-5</v>
      </c>
    </row>
    <row r="883" spans="1:22" x14ac:dyDescent="0.25">
      <c r="A883" s="2">
        <v>44774</v>
      </c>
      <c r="B883" s="3" t="s">
        <v>67</v>
      </c>
      <c r="C883" s="3" t="s">
        <v>85</v>
      </c>
      <c r="D883" s="4">
        <v>3.63</v>
      </c>
      <c r="E883" s="5">
        <v>2</v>
      </c>
      <c r="F883" s="6">
        <v>3.5</v>
      </c>
      <c r="G883" s="3">
        <v>120</v>
      </c>
      <c r="H883" s="3">
        <f t="shared" si="82"/>
        <v>1.2</v>
      </c>
      <c r="I883" s="3">
        <v>-160</v>
      </c>
      <c r="J883" s="3">
        <f t="shared" si="83"/>
        <v>-0.625</v>
      </c>
      <c r="K883" s="7">
        <f t="shared" si="78"/>
        <v>0.45454545454545453</v>
      </c>
      <c r="L883" s="7">
        <f t="shared" si="77"/>
        <v>0.61538461538461542</v>
      </c>
      <c r="M883" s="7">
        <f t="shared" si="71"/>
        <v>0.4911418392638186</v>
      </c>
      <c r="N883" s="7">
        <f t="shared" si="72"/>
        <v>0.5088581607361814</v>
      </c>
      <c r="O883" s="10">
        <f t="shared" si="70"/>
        <v>3.6596384718364072E-2</v>
      </c>
      <c r="P883" s="10">
        <f t="shared" si="69"/>
        <v>-0.10652645464843402</v>
      </c>
      <c r="Q883" s="35">
        <f t="shared" si="84"/>
        <v>0</v>
      </c>
      <c r="R883" s="9">
        <v>1</v>
      </c>
      <c r="S883" s="4">
        <v>0</v>
      </c>
      <c r="V883" s="4" t="str">
        <f t="shared" si="85"/>
        <v/>
      </c>
    </row>
    <row r="884" spans="1:22" x14ac:dyDescent="0.25">
      <c r="A884" s="2">
        <v>44774</v>
      </c>
      <c r="B884" s="3" t="s">
        <v>41</v>
      </c>
      <c r="C884" s="3" t="s">
        <v>211</v>
      </c>
      <c r="D884" s="4">
        <v>6.42</v>
      </c>
      <c r="E884" s="5">
        <v>1</v>
      </c>
      <c r="F884" s="6">
        <v>7.5</v>
      </c>
      <c r="G884" s="3">
        <v>110</v>
      </c>
      <c r="H884" s="3">
        <f t="shared" si="82"/>
        <v>1.1000000000000001</v>
      </c>
      <c r="I884" s="3">
        <v>-140</v>
      </c>
      <c r="J884" s="3">
        <f t="shared" si="83"/>
        <v>-0.7142857142857143</v>
      </c>
      <c r="K884" s="7">
        <f t="shared" si="78"/>
        <v>0.47619047619047616</v>
      </c>
      <c r="L884" s="7">
        <f t="shared" si="77"/>
        <v>0.58333333333333337</v>
      </c>
      <c r="M884" s="7">
        <f t="shared" si="71"/>
        <v>0.31558148000869435</v>
      </c>
      <c r="N884" s="7">
        <f t="shared" si="72"/>
        <v>0.68441851999130565</v>
      </c>
      <c r="O884" s="10">
        <f t="shared" si="70"/>
        <v>-0.16060899618178182</v>
      </c>
      <c r="P884" s="10">
        <f t="shared" si="69"/>
        <v>0.10108518665797228</v>
      </c>
      <c r="Q884" s="35">
        <f t="shared" si="84"/>
        <v>1</v>
      </c>
      <c r="R884" s="9">
        <v>2</v>
      </c>
      <c r="S884" s="4">
        <f>5*1.4</f>
        <v>7</v>
      </c>
      <c r="T884" s="3" t="s">
        <v>74</v>
      </c>
      <c r="U884" s="4">
        <v>5</v>
      </c>
      <c r="V884" s="4">
        <f t="shared" si="85"/>
        <v>5</v>
      </c>
    </row>
    <row r="885" spans="1:22" x14ac:dyDescent="0.25">
      <c r="A885" s="2">
        <v>44774</v>
      </c>
      <c r="B885" s="3" t="s">
        <v>87</v>
      </c>
      <c r="C885" s="3" t="s">
        <v>119</v>
      </c>
      <c r="D885" s="4">
        <v>5.54</v>
      </c>
      <c r="E885" s="5">
        <v>2</v>
      </c>
      <c r="F885" s="6">
        <v>4.5</v>
      </c>
      <c r="G885" s="3">
        <v>115</v>
      </c>
      <c r="H885" s="3">
        <f t="shared" si="82"/>
        <v>1.1499999999999999</v>
      </c>
      <c r="I885" s="3">
        <v>-155</v>
      </c>
      <c r="J885" s="3">
        <f t="shared" si="83"/>
        <v>-0.64516129032258063</v>
      </c>
      <c r="K885" s="7">
        <f t="shared" si="78"/>
        <v>0.46511627906976744</v>
      </c>
      <c r="L885" s="7">
        <f t="shared" si="77"/>
        <v>0.60784313725490191</v>
      </c>
      <c r="M885" s="7">
        <f t="shared" si="71"/>
        <v>0.64868065898813321</v>
      </c>
      <c r="N885" s="7">
        <f t="shared" si="72"/>
        <v>0.35131934101186679</v>
      </c>
      <c r="O885" s="10">
        <f t="shared" si="70"/>
        <v>0.18356437991836577</v>
      </c>
      <c r="P885" s="10">
        <f t="shared" si="69"/>
        <v>-0.25652379624303512</v>
      </c>
      <c r="Q885" s="35">
        <f t="shared" si="84"/>
        <v>2</v>
      </c>
      <c r="R885" s="9">
        <v>1</v>
      </c>
      <c r="S885" s="4">
        <v>5</v>
      </c>
      <c r="T885" s="3" t="s">
        <v>73</v>
      </c>
      <c r="U885" s="4">
        <v>-5</v>
      </c>
      <c r="V885" s="4">
        <f t="shared" si="85"/>
        <v>-5</v>
      </c>
    </row>
    <row r="886" spans="1:22" x14ac:dyDescent="0.25">
      <c r="A886" s="2">
        <v>44774</v>
      </c>
      <c r="B886" s="3" t="s">
        <v>21</v>
      </c>
      <c r="C886" s="3" t="s">
        <v>168</v>
      </c>
      <c r="D886" s="4">
        <v>4.55</v>
      </c>
      <c r="E886" s="5">
        <v>2</v>
      </c>
      <c r="F886" s="6">
        <v>4.5</v>
      </c>
      <c r="G886" s="3">
        <v>125</v>
      </c>
      <c r="H886" s="3">
        <f t="shared" si="82"/>
        <v>1.25</v>
      </c>
      <c r="I886" s="3">
        <v>-175</v>
      </c>
      <c r="J886" s="3">
        <f t="shared" si="83"/>
        <v>-0.5714285714285714</v>
      </c>
      <c r="K886" s="7">
        <f t="shared" si="78"/>
        <v>0.44444444444444442</v>
      </c>
      <c r="L886" s="7">
        <f t="shared" si="77"/>
        <v>0.63636363636363635</v>
      </c>
      <c r="M886" s="7">
        <f t="shared" si="71"/>
        <v>0.47735971772843389</v>
      </c>
      <c r="N886" s="7">
        <f t="shared" si="72"/>
        <v>0.52264028227156611</v>
      </c>
      <c r="O886" s="10">
        <f t="shared" si="70"/>
        <v>3.2915273283989466E-2</v>
      </c>
      <c r="P886" s="10">
        <f t="shared" si="69"/>
        <v>-0.11372335409207024</v>
      </c>
      <c r="Q886" s="35">
        <f t="shared" si="84"/>
        <v>0</v>
      </c>
      <c r="R886" s="9">
        <v>1</v>
      </c>
      <c r="S886" s="4">
        <v>0</v>
      </c>
      <c r="V886" s="4" t="str">
        <f t="shared" si="85"/>
        <v/>
      </c>
    </row>
    <row r="887" spans="1:22" x14ac:dyDescent="0.25">
      <c r="A887" s="2">
        <v>44774</v>
      </c>
      <c r="B887" s="3" t="s">
        <v>63</v>
      </c>
      <c r="C887" s="3" t="s">
        <v>138</v>
      </c>
      <c r="D887" s="4">
        <v>6.35</v>
      </c>
      <c r="E887" s="5">
        <v>2</v>
      </c>
      <c r="F887" s="6">
        <v>6.5</v>
      </c>
      <c r="G887" s="3">
        <v>-150</v>
      </c>
      <c r="H887" s="3">
        <f t="shared" si="82"/>
        <v>-0.66666666666666663</v>
      </c>
      <c r="I887" s="3">
        <v>115</v>
      </c>
      <c r="J887" s="3">
        <f t="shared" si="83"/>
        <v>1.1499999999999999</v>
      </c>
      <c r="K887" s="7">
        <f t="shared" si="78"/>
        <v>0.6</v>
      </c>
      <c r="L887" s="7">
        <f t="shared" si="77"/>
        <v>0.46511627906976744</v>
      </c>
      <c r="M887" s="7">
        <f t="shared" si="71"/>
        <v>0.44972995932603577</v>
      </c>
      <c r="N887" s="7">
        <f t="shared" si="72"/>
        <v>0.55027004067396423</v>
      </c>
      <c r="O887" s="10">
        <f t="shared" si="70"/>
        <v>-0.15027004067396421</v>
      </c>
      <c r="P887" s="10">
        <f t="shared" si="69"/>
        <v>8.5153761604196798E-2</v>
      </c>
      <c r="Q887" s="35">
        <f t="shared" si="84"/>
        <v>1</v>
      </c>
      <c r="R887" s="9">
        <v>1</v>
      </c>
      <c r="S887" s="4">
        <v>5</v>
      </c>
      <c r="T887" s="3" t="s">
        <v>74</v>
      </c>
      <c r="U887" s="4">
        <v>5.75</v>
      </c>
      <c r="V887" s="4">
        <f t="shared" si="85"/>
        <v>5.75</v>
      </c>
    </row>
    <row r="888" spans="1:22" x14ac:dyDescent="0.25">
      <c r="A888" s="2">
        <v>44774</v>
      </c>
      <c r="B888" s="3" t="s">
        <v>47</v>
      </c>
      <c r="C888" s="3" t="s">
        <v>80</v>
      </c>
      <c r="D888" s="4">
        <v>6.05</v>
      </c>
      <c r="E888" s="5">
        <v>2</v>
      </c>
      <c r="F888" s="6">
        <v>6.5</v>
      </c>
      <c r="G888" s="3">
        <v>115</v>
      </c>
      <c r="H888" s="3">
        <f t="shared" si="82"/>
        <v>1.1499999999999999</v>
      </c>
      <c r="I888" s="3">
        <v>-144</v>
      </c>
      <c r="J888" s="3">
        <f t="shared" si="83"/>
        <v>-0.69444444444444442</v>
      </c>
      <c r="K888" s="7">
        <f t="shared" si="78"/>
        <v>0.46511627906976744</v>
      </c>
      <c r="L888" s="7">
        <f t="shared" si="77"/>
        <v>0.5901639344262295</v>
      </c>
      <c r="M888" s="7">
        <f t="shared" si="71"/>
        <v>0.40172781926737877</v>
      </c>
      <c r="N888" s="7">
        <f t="shared" si="72"/>
        <v>0.59827218073262123</v>
      </c>
      <c r="O888" s="10">
        <f t="shared" si="70"/>
        <v>-6.3388459802388664E-2</v>
      </c>
      <c r="P888" s="10">
        <f t="shared" si="69"/>
        <v>8.1082463063917309E-3</v>
      </c>
      <c r="Q888" s="35">
        <f t="shared" si="84"/>
        <v>0</v>
      </c>
      <c r="R888" s="9">
        <v>1</v>
      </c>
      <c r="S888" s="4">
        <v>0</v>
      </c>
      <c r="V888" s="4" t="str">
        <f t="shared" si="85"/>
        <v/>
      </c>
    </row>
    <row r="889" spans="1:22" x14ac:dyDescent="0.25">
      <c r="A889" s="2">
        <v>44774</v>
      </c>
      <c r="B889" s="3" t="s">
        <v>19</v>
      </c>
      <c r="C889" s="3" t="s">
        <v>231</v>
      </c>
      <c r="D889" s="4">
        <v>5.34</v>
      </c>
      <c r="E889" s="5">
        <v>2</v>
      </c>
      <c r="F889" s="6">
        <v>5.5</v>
      </c>
      <c r="G889" s="3">
        <v>145</v>
      </c>
      <c r="H889" s="3">
        <f t="shared" si="82"/>
        <v>1.45</v>
      </c>
      <c r="I889" s="3">
        <v>-195</v>
      </c>
      <c r="J889" s="3">
        <f t="shared" si="83"/>
        <v>-0.51282051282051289</v>
      </c>
      <c r="K889" s="7">
        <f t="shared" si="78"/>
        <v>0.40816326530612246</v>
      </c>
      <c r="L889" s="7">
        <f t="shared" si="77"/>
        <v>0.66101694915254239</v>
      </c>
      <c r="M889" s="7">
        <f t="shared" si="71"/>
        <v>0.44347661488534151</v>
      </c>
      <c r="N889" s="7">
        <f t="shared" si="72"/>
        <v>0.55652338511465849</v>
      </c>
      <c r="O889" s="10">
        <f t="shared" si="70"/>
        <v>3.5313349579219055E-2</v>
      </c>
      <c r="P889" s="10">
        <f t="shared" si="69"/>
        <v>-0.1044935640378839</v>
      </c>
      <c r="Q889" s="35">
        <f t="shared" si="84"/>
        <v>0</v>
      </c>
      <c r="R889" s="9">
        <v>1</v>
      </c>
      <c r="S889" s="4">
        <v>0</v>
      </c>
      <c r="V889" s="4" t="str">
        <f t="shared" si="85"/>
        <v/>
      </c>
    </row>
    <row r="890" spans="1:22" x14ac:dyDescent="0.25">
      <c r="A890" s="2">
        <v>44774</v>
      </c>
      <c r="B890" s="3" t="s">
        <v>30</v>
      </c>
      <c r="C890" s="3" t="s">
        <v>157</v>
      </c>
      <c r="D890" s="4">
        <v>3.95</v>
      </c>
      <c r="E890" s="5">
        <v>2</v>
      </c>
      <c r="F890" s="6">
        <v>3.5</v>
      </c>
      <c r="G890" s="3">
        <v>-150</v>
      </c>
      <c r="H890" s="3">
        <f t="shared" si="82"/>
        <v>-0.66666666666666663</v>
      </c>
      <c r="I890" s="3">
        <v>118</v>
      </c>
      <c r="J890" s="3">
        <f t="shared" si="83"/>
        <v>1.18</v>
      </c>
      <c r="K890" s="7">
        <f t="shared" si="78"/>
        <v>0.6</v>
      </c>
      <c r="L890" s="7">
        <f t="shared" si="77"/>
        <v>0.45871559633027525</v>
      </c>
      <c r="M890" s="7">
        <f t="shared" si="71"/>
        <v>0.55670100672336875</v>
      </c>
      <c r="N890" s="7">
        <f t="shared" si="72"/>
        <v>0.44329899327663125</v>
      </c>
      <c r="O890" s="10">
        <f t="shared" si="70"/>
        <v>-4.3298993276631226E-2</v>
      </c>
      <c r="P890" s="10">
        <f t="shared" si="69"/>
        <v>-1.5416603053644007E-2</v>
      </c>
      <c r="Q890" s="35">
        <f t="shared" si="84"/>
        <v>0</v>
      </c>
      <c r="R890" s="9">
        <v>2</v>
      </c>
      <c r="S890" s="4">
        <v>0</v>
      </c>
      <c r="V890" s="4" t="str">
        <f t="shared" si="85"/>
        <v/>
      </c>
    </row>
    <row r="891" spans="1:22" x14ac:dyDescent="0.25">
      <c r="A891" s="2">
        <v>44774</v>
      </c>
      <c r="B891" s="3" t="s">
        <v>32</v>
      </c>
      <c r="C891" s="3" t="s">
        <v>232</v>
      </c>
      <c r="D891" s="4">
        <v>5.73</v>
      </c>
      <c r="E891" s="5">
        <v>2</v>
      </c>
      <c r="F891" s="6">
        <v>5.5</v>
      </c>
      <c r="G891" s="3">
        <v>116</v>
      </c>
      <c r="H891" s="3">
        <f t="shared" si="82"/>
        <v>1.1599999999999999</v>
      </c>
      <c r="I891" s="3">
        <v>-148</v>
      </c>
      <c r="J891" s="3">
        <f t="shared" si="83"/>
        <v>-0.67567567567567566</v>
      </c>
      <c r="K891" s="7">
        <f t="shared" si="78"/>
        <v>0.46296296296296297</v>
      </c>
      <c r="L891" s="7">
        <f t="shared" si="77"/>
        <v>0.59677419354838712</v>
      </c>
      <c r="M891" s="7">
        <f t="shared" si="71"/>
        <v>0.51003885428623075</v>
      </c>
      <c r="N891" s="7">
        <f t="shared" si="72"/>
        <v>0.48996114571376925</v>
      </c>
      <c r="O891" s="10">
        <f t="shared" si="70"/>
        <v>4.7075891323267782E-2</v>
      </c>
      <c r="P891" s="10">
        <f t="shared" si="69"/>
        <v>-0.10681304783461787</v>
      </c>
      <c r="Q891" s="35">
        <f t="shared" si="84"/>
        <v>0</v>
      </c>
      <c r="R891" s="9">
        <v>2</v>
      </c>
      <c r="S891" s="4">
        <v>0</v>
      </c>
      <c r="V891" s="4" t="str">
        <f t="shared" si="85"/>
        <v/>
      </c>
    </row>
    <row r="892" spans="1:22" x14ac:dyDescent="0.25">
      <c r="A892" s="2">
        <v>44774</v>
      </c>
      <c r="B892" s="3" t="s">
        <v>53</v>
      </c>
      <c r="C892" s="3" t="s">
        <v>54</v>
      </c>
      <c r="D892" s="4">
        <v>3.41</v>
      </c>
      <c r="E892" s="5">
        <v>2</v>
      </c>
      <c r="F892" s="6">
        <v>3.5</v>
      </c>
      <c r="G892" s="3">
        <v>100</v>
      </c>
      <c r="H892" s="3">
        <f t="shared" si="82"/>
        <v>1</v>
      </c>
      <c r="I892" s="3">
        <v>-130</v>
      </c>
      <c r="J892" s="3">
        <f t="shared" si="83"/>
        <v>-0.76923076923076916</v>
      </c>
      <c r="K892" s="7">
        <f t="shared" si="78"/>
        <v>0.5</v>
      </c>
      <c r="L892" s="7">
        <f t="shared" si="77"/>
        <v>0.56521739130434778</v>
      </c>
      <c r="M892" s="7">
        <f t="shared" si="71"/>
        <v>0.44382782147527933</v>
      </c>
      <c r="N892" s="7">
        <f t="shared" si="72"/>
        <v>0.55617217852472067</v>
      </c>
      <c r="O892" s="10">
        <f t="shared" si="70"/>
        <v>-5.6172178524720673E-2</v>
      </c>
      <c r="P892" s="10">
        <f t="shared" si="69"/>
        <v>-9.0452127796271098E-3</v>
      </c>
      <c r="Q892" s="35">
        <f t="shared" si="84"/>
        <v>0</v>
      </c>
      <c r="R892" s="9">
        <v>1</v>
      </c>
      <c r="S892" s="4">
        <v>0</v>
      </c>
      <c r="V892" s="4" t="str">
        <f t="shared" si="85"/>
        <v/>
      </c>
    </row>
    <row r="893" spans="1:22" x14ac:dyDescent="0.25">
      <c r="A893" s="2">
        <v>44774</v>
      </c>
      <c r="B893" s="3" t="s">
        <v>36</v>
      </c>
      <c r="C893" s="3" t="s">
        <v>205</v>
      </c>
      <c r="D893" s="4">
        <v>5.7</v>
      </c>
      <c r="E893" s="5">
        <v>2</v>
      </c>
      <c r="F893" s="6">
        <v>5.5</v>
      </c>
      <c r="G893" s="3">
        <v>-140</v>
      </c>
      <c r="H893" s="3">
        <f t="shared" si="82"/>
        <v>-0.7142857142857143</v>
      </c>
      <c r="I893" s="3">
        <v>110</v>
      </c>
      <c r="J893" s="3">
        <f t="shared" si="83"/>
        <v>1.1000000000000001</v>
      </c>
      <c r="K893" s="7">
        <f t="shared" si="78"/>
        <v>0.58333333333333337</v>
      </c>
      <c r="L893" s="7">
        <f t="shared" si="77"/>
        <v>0.47619047619047616</v>
      </c>
      <c r="M893" s="7">
        <f t="shared" si="71"/>
        <v>0.50501512787503822</v>
      </c>
      <c r="N893" s="7">
        <f t="shared" si="72"/>
        <v>0.49498487212496178</v>
      </c>
      <c r="O893" s="10">
        <f t="shared" si="70"/>
        <v>-7.8318205458295154E-2</v>
      </c>
      <c r="P893" s="10">
        <f t="shared" ref="P893:P1146" si="86">N893-L893</f>
        <v>1.8794395934485619E-2</v>
      </c>
      <c r="Q893" s="35">
        <f t="shared" si="84"/>
        <v>0</v>
      </c>
      <c r="R893" s="9">
        <v>2</v>
      </c>
      <c r="S893" s="4">
        <v>0</v>
      </c>
      <c r="V893" s="4" t="str">
        <f t="shared" si="85"/>
        <v/>
      </c>
    </row>
    <row r="894" spans="1:22" x14ac:dyDescent="0.25">
      <c r="A894" s="2">
        <v>44774</v>
      </c>
      <c r="B894" s="3" t="s">
        <v>34</v>
      </c>
      <c r="C894" s="3" t="s">
        <v>35</v>
      </c>
      <c r="D894" s="4">
        <v>5.37</v>
      </c>
      <c r="E894" s="5">
        <v>2</v>
      </c>
      <c r="F894" s="6">
        <v>4.5</v>
      </c>
      <c r="G894" s="3">
        <v>-120</v>
      </c>
      <c r="H894" s="3">
        <f t="shared" si="82"/>
        <v>-0.83333333333333337</v>
      </c>
      <c r="I894" s="3">
        <v>-110</v>
      </c>
      <c r="J894" s="3">
        <f t="shared" si="83"/>
        <v>-0.90909090909090906</v>
      </c>
      <c r="K894" s="7">
        <f t="shared" si="78"/>
        <v>0.54545454545454541</v>
      </c>
      <c r="L894" s="7">
        <f t="shared" si="77"/>
        <v>0.52380952380952384</v>
      </c>
      <c r="M894" s="7">
        <f t="shared" si="71"/>
        <v>0.6218700182967416</v>
      </c>
      <c r="N894" s="7">
        <f t="shared" si="72"/>
        <v>0.3781299817032584</v>
      </c>
      <c r="O894" s="10">
        <f t="shared" ref="O894:O1147" si="87">M894-K894</f>
        <v>7.6415472842196186E-2</v>
      </c>
      <c r="P894" s="10">
        <f t="shared" si="86"/>
        <v>-0.14567954210626544</v>
      </c>
      <c r="Q894" s="35">
        <f t="shared" si="84"/>
        <v>2</v>
      </c>
      <c r="R894" s="9">
        <v>1</v>
      </c>
      <c r="S894" s="4">
        <v>6</v>
      </c>
      <c r="T894" s="3" t="s">
        <v>73</v>
      </c>
      <c r="U894" s="4">
        <v>-6</v>
      </c>
      <c r="V894" s="4">
        <f t="shared" si="85"/>
        <v>-6</v>
      </c>
    </row>
    <row r="895" spans="1:22" x14ac:dyDescent="0.25">
      <c r="A895" s="2">
        <v>44775</v>
      </c>
      <c r="B895" s="3" t="s">
        <v>41</v>
      </c>
      <c r="C895" s="3" t="s">
        <v>242</v>
      </c>
      <c r="D895" s="4">
        <v>5.63</v>
      </c>
      <c r="E895" s="5">
        <v>1</v>
      </c>
      <c r="F895" s="6">
        <v>7.5</v>
      </c>
      <c r="G895" s="3">
        <v>122</v>
      </c>
      <c r="H895" s="3">
        <f t="shared" si="82"/>
        <v>1.22</v>
      </c>
      <c r="I895" s="3">
        <v>-156</v>
      </c>
      <c r="J895" s="3">
        <f t="shared" si="83"/>
        <v>-0.64102564102564097</v>
      </c>
      <c r="K895" s="7">
        <f t="shared" si="78"/>
        <v>0.45045045045045046</v>
      </c>
      <c r="L895" s="7">
        <f t="shared" si="77"/>
        <v>0.609375</v>
      </c>
      <c r="M895" s="7">
        <f t="shared" si="71"/>
        <v>0.20684040274502036</v>
      </c>
      <c r="N895" s="7">
        <f t="shared" si="72"/>
        <v>0.79315959725497964</v>
      </c>
      <c r="O895" s="10">
        <f t="shared" si="87"/>
        <v>-0.2436100477054301</v>
      </c>
      <c r="P895" s="10">
        <f t="shared" si="86"/>
        <v>0.18378459725497964</v>
      </c>
      <c r="Q895" s="35">
        <f t="shared" si="84"/>
        <v>1</v>
      </c>
      <c r="R895" s="9">
        <v>2</v>
      </c>
      <c r="S895" s="4">
        <v>15.6</v>
      </c>
      <c r="T895" s="3" t="s">
        <v>74</v>
      </c>
      <c r="U895" s="4">
        <v>10</v>
      </c>
      <c r="V895" s="4">
        <f t="shared" si="85"/>
        <v>9.9999999999999982</v>
      </c>
    </row>
    <row r="896" spans="1:22" x14ac:dyDescent="0.25">
      <c r="A896" s="2">
        <v>44775</v>
      </c>
      <c r="B896" s="3" t="s">
        <v>43</v>
      </c>
      <c r="C896" s="3" t="s">
        <v>93</v>
      </c>
      <c r="D896" s="4">
        <v>8.1999999999999993</v>
      </c>
      <c r="E896" s="5">
        <v>2</v>
      </c>
      <c r="F896" s="6">
        <v>8.5</v>
      </c>
      <c r="G896" s="3">
        <v>114</v>
      </c>
      <c r="H896" s="3">
        <f t="shared" si="82"/>
        <v>1.1399999999999999</v>
      </c>
      <c r="I896" s="3">
        <v>-146</v>
      </c>
      <c r="J896" s="3">
        <f t="shared" si="83"/>
        <v>-0.68493150684931503</v>
      </c>
      <c r="K896" s="7">
        <f t="shared" si="78"/>
        <v>0.46728971962616822</v>
      </c>
      <c r="L896" s="7">
        <f t="shared" si="77"/>
        <v>0.5934959349593496</v>
      </c>
      <c r="M896" s="7">
        <f t="shared" si="71"/>
        <v>0.43534700400986592</v>
      </c>
      <c r="N896" s="7">
        <f t="shared" si="72"/>
        <v>0.56465299599013408</v>
      </c>
      <c r="O896" s="10">
        <f t="shared" si="87"/>
        <v>-3.1942715616302297E-2</v>
      </c>
      <c r="P896" s="10">
        <f t="shared" si="86"/>
        <v>-2.8842938969215526E-2</v>
      </c>
      <c r="Q896" s="35">
        <f t="shared" si="84"/>
        <v>0</v>
      </c>
      <c r="R896" s="9">
        <v>2</v>
      </c>
      <c r="S896" s="4">
        <v>0</v>
      </c>
      <c r="V896" s="4" t="str">
        <f t="shared" si="85"/>
        <v/>
      </c>
    </row>
    <row r="897" spans="1:23" x14ac:dyDescent="0.25">
      <c r="A897" s="2">
        <v>44775</v>
      </c>
      <c r="B897" s="3" t="s">
        <v>14</v>
      </c>
      <c r="C897" s="3" t="s">
        <v>243</v>
      </c>
      <c r="D897" s="4">
        <v>3.42</v>
      </c>
      <c r="E897" s="5">
        <v>2</v>
      </c>
      <c r="F897" s="6">
        <v>3.5</v>
      </c>
      <c r="G897" s="3">
        <v>120</v>
      </c>
      <c r="H897" s="3">
        <f t="shared" si="82"/>
        <v>1.2</v>
      </c>
      <c r="I897" s="3">
        <v>-152</v>
      </c>
      <c r="J897" s="3">
        <f t="shared" si="83"/>
        <v>-0.65789473684210531</v>
      </c>
      <c r="K897" s="7">
        <f t="shared" si="78"/>
        <v>0.45454545454545453</v>
      </c>
      <c r="L897" s="7">
        <f t="shared" si="77"/>
        <v>0.60317460317460314</v>
      </c>
      <c r="M897" s="7">
        <f t="shared" ref="M897:M1150" si="88">1-_xlfn.POISSON.DIST(_xlfn.CEILING.MATH(F897)-1,D897,TRUE)</f>
        <v>0.44601007286732852</v>
      </c>
      <c r="N897" s="7">
        <f t="shared" si="72"/>
        <v>0.55398992713267148</v>
      </c>
      <c r="O897" s="10">
        <f t="shared" si="87"/>
        <v>-8.5353816781260083E-3</v>
      </c>
      <c r="P897" s="10">
        <f t="shared" si="86"/>
        <v>-4.9184676041931663E-2</v>
      </c>
      <c r="Q897" s="35">
        <f t="shared" si="84"/>
        <v>0</v>
      </c>
      <c r="R897" s="9">
        <v>2</v>
      </c>
      <c r="S897" s="4">
        <v>0</v>
      </c>
      <c r="V897" s="4" t="str">
        <f t="shared" si="85"/>
        <v/>
      </c>
    </row>
    <row r="898" spans="1:23" x14ac:dyDescent="0.25">
      <c r="A898" s="2">
        <v>44775</v>
      </c>
      <c r="B898" s="3" t="s">
        <v>23</v>
      </c>
      <c r="C898" s="3" t="s">
        <v>152</v>
      </c>
      <c r="D898" s="4">
        <v>5.21</v>
      </c>
      <c r="E898" s="5">
        <v>2</v>
      </c>
      <c r="F898" s="6">
        <v>4.5</v>
      </c>
      <c r="G898" s="3">
        <v>-125</v>
      </c>
      <c r="H898" s="3">
        <f t="shared" si="82"/>
        <v>-0.8</v>
      </c>
      <c r="I898" s="3">
        <v>-105</v>
      </c>
      <c r="J898" s="3">
        <f t="shared" si="83"/>
        <v>-0.95238095238095233</v>
      </c>
      <c r="K898" s="7">
        <f t="shared" si="78"/>
        <v>0.55555555555555558</v>
      </c>
      <c r="L898" s="7">
        <f t="shared" si="77"/>
        <v>0.51219512195121952</v>
      </c>
      <c r="M898" s="7">
        <f t="shared" si="88"/>
        <v>0.59555068163161895</v>
      </c>
      <c r="N898" s="7">
        <f t="shared" ref="N898:N1151" si="89">_xlfn.POISSON.DIST(_xlfn.FLOOR.MATH(F898),D898,TRUE)</f>
        <v>0.40444931836838111</v>
      </c>
      <c r="O898" s="10">
        <f t="shared" si="87"/>
        <v>3.999512607606337E-2</v>
      </c>
      <c r="P898" s="10">
        <f t="shared" si="86"/>
        <v>-0.10774580358283842</v>
      </c>
      <c r="Q898" s="35">
        <f t="shared" si="84"/>
        <v>0</v>
      </c>
      <c r="R898" s="9">
        <v>1</v>
      </c>
      <c r="S898" s="4">
        <v>0</v>
      </c>
      <c r="V898" s="4" t="str">
        <f t="shared" si="85"/>
        <v/>
      </c>
    </row>
    <row r="899" spans="1:23" x14ac:dyDescent="0.25">
      <c r="A899" s="2">
        <v>44775</v>
      </c>
      <c r="B899" s="3" t="s">
        <v>67</v>
      </c>
      <c r="C899" s="3" t="s">
        <v>68</v>
      </c>
      <c r="D899" s="4">
        <v>5.8</v>
      </c>
      <c r="E899" s="5">
        <v>2</v>
      </c>
      <c r="F899" s="6">
        <v>4.5</v>
      </c>
      <c r="G899" s="3">
        <v>-145</v>
      </c>
      <c r="H899" s="3">
        <f t="shared" si="82"/>
        <v>-0.68965517241379315</v>
      </c>
      <c r="I899" s="3">
        <v>110</v>
      </c>
      <c r="J899" s="3">
        <f t="shared" si="83"/>
        <v>1.1000000000000001</v>
      </c>
      <c r="K899" s="7">
        <f t="shared" si="78"/>
        <v>0.59183673469387754</v>
      </c>
      <c r="L899" s="7">
        <f t="shared" si="77"/>
        <v>0.47619047619047616</v>
      </c>
      <c r="M899" s="7">
        <f t="shared" si="88"/>
        <v>0.68728165014331877</v>
      </c>
      <c r="N899" s="7">
        <f t="shared" si="89"/>
        <v>0.31271834985668123</v>
      </c>
      <c r="O899" s="10">
        <f t="shared" si="87"/>
        <v>9.5444915449441226E-2</v>
      </c>
      <c r="P899" s="10">
        <f t="shared" si="86"/>
        <v>-0.16347212633379493</v>
      </c>
      <c r="Q899" s="35">
        <f t="shared" si="84"/>
        <v>2</v>
      </c>
      <c r="R899" s="9">
        <v>1</v>
      </c>
      <c r="S899" s="4">
        <f>5*1.45</f>
        <v>7.25</v>
      </c>
      <c r="T899" s="3" t="s">
        <v>73</v>
      </c>
      <c r="U899" s="4">
        <v>-7.25</v>
      </c>
      <c r="V899" s="4">
        <f t="shared" si="85"/>
        <v>-7.25</v>
      </c>
    </row>
    <row r="900" spans="1:23" x14ac:dyDescent="0.25">
      <c r="A900" s="2">
        <v>44775</v>
      </c>
      <c r="B900" s="3" t="s">
        <v>21</v>
      </c>
      <c r="C900" s="3" t="s">
        <v>115</v>
      </c>
      <c r="D900" s="4">
        <v>5.8</v>
      </c>
      <c r="E900" s="5">
        <v>2</v>
      </c>
      <c r="F900" s="6">
        <v>6.5</v>
      </c>
      <c r="G900" s="3">
        <v>104</v>
      </c>
      <c r="H900" s="3">
        <f t="shared" si="82"/>
        <v>1.04</v>
      </c>
      <c r="I900" s="3">
        <v>-130</v>
      </c>
      <c r="J900" s="3">
        <f t="shared" si="83"/>
        <v>-0.76923076923076916</v>
      </c>
      <c r="K900" s="7">
        <f t="shared" si="78"/>
        <v>0.49019607843137253</v>
      </c>
      <c r="L900" s="7">
        <f t="shared" si="77"/>
        <v>0.56521739130434778</v>
      </c>
      <c r="M900" s="7">
        <f t="shared" si="88"/>
        <v>0.36160885345037985</v>
      </c>
      <c r="N900" s="7">
        <f t="shared" si="89"/>
        <v>0.63839114654962015</v>
      </c>
      <c r="O900" s="10">
        <f t="shared" si="87"/>
        <v>-0.12858722498099268</v>
      </c>
      <c r="P900" s="10">
        <f t="shared" si="86"/>
        <v>7.3173755245272365E-2</v>
      </c>
      <c r="Q900" s="35">
        <f t="shared" si="84"/>
        <v>1</v>
      </c>
      <c r="R900" s="9">
        <v>2</v>
      </c>
      <c r="S900" s="4">
        <v>6.5</v>
      </c>
      <c r="T900" s="3" t="s">
        <v>73</v>
      </c>
      <c r="U900" s="4">
        <v>-6.5</v>
      </c>
      <c r="V900" s="4">
        <f t="shared" si="85"/>
        <v>-6.5</v>
      </c>
    </row>
    <row r="901" spans="1:23" x14ac:dyDescent="0.25">
      <c r="A901" s="2">
        <v>44775</v>
      </c>
      <c r="B901" s="3" t="s">
        <v>59</v>
      </c>
      <c r="C901" s="3" t="s">
        <v>82</v>
      </c>
      <c r="D901" s="4">
        <v>6.09</v>
      </c>
      <c r="E901" s="5">
        <v>2</v>
      </c>
      <c r="F901" s="6">
        <v>4.5</v>
      </c>
      <c r="G901" s="3">
        <v>112</v>
      </c>
      <c r="H901" s="3">
        <f t="shared" si="82"/>
        <v>1.1200000000000001</v>
      </c>
      <c r="I901" s="3">
        <v>-142</v>
      </c>
      <c r="J901" s="3">
        <f t="shared" si="83"/>
        <v>-0.70422535211267612</v>
      </c>
      <c r="K901" s="7">
        <f t="shared" si="78"/>
        <v>0.47169811320754718</v>
      </c>
      <c r="L901" s="7">
        <f t="shared" si="77"/>
        <v>0.58677685950413228</v>
      </c>
      <c r="M901" s="7">
        <f t="shared" si="88"/>
        <v>0.72680957427805382</v>
      </c>
      <c r="N901" s="7">
        <f t="shared" si="89"/>
        <v>0.27319042572194624</v>
      </c>
      <c r="O901" s="10">
        <f t="shared" si="87"/>
        <v>0.25511146107050664</v>
      </c>
      <c r="P901" s="10">
        <f t="shared" si="86"/>
        <v>-0.31358643378218604</v>
      </c>
      <c r="Q901" s="35">
        <f t="shared" si="84"/>
        <v>2</v>
      </c>
      <c r="R901" s="9">
        <v>2</v>
      </c>
      <c r="S901" s="4">
        <v>5</v>
      </c>
      <c r="T901" s="3" t="s">
        <v>74</v>
      </c>
      <c r="U901" s="4">
        <v>5.6</v>
      </c>
      <c r="V901" s="4">
        <f t="shared" si="85"/>
        <v>5.6000000000000005</v>
      </c>
    </row>
    <row r="902" spans="1:23" x14ac:dyDescent="0.25">
      <c r="A902" s="2">
        <v>44775</v>
      </c>
      <c r="B902" s="3" t="s">
        <v>65</v>
      </c>
      <c r="C902" s="3" t="s">
        <v>220</v>
      </c>
      <c r="D902" s="4">
        <v>4.7300000000000004</v>
      </c>
      <c r="E902" s="5">
        <v>2</v>
      </c>
      <c r="F902" s="6">
        <v>4.5</v>
      </c>
      <c r="G902" s="3">
        <v>130</v>
      </c>
      <c r="H902" s="3">
        <f t="shared" si="82"/>
        <v>1.3</v>
      </c>
      <c r="I902" s="3">
        <v>-175</v>
      </c>
      <c r="J902" s="3">
        <f t="shared" si="83"/>
        <v>-0.5714285714285714</v>
      </c>
      <c r="K902" s="7">
        <f t="shared" si="78"/>
        <v>0.43478260869565216</v>
      </c>
      <c r="L902" s="7">
        <f t="shared" si="77"/>
        <v>0.63636363636363635</v>
      </c>
      <c r="M902" s="7">
        <f t="shared" si="88"/>
        <v>0.51092644508679286</v>
      </c>
      <c r="N902" s="7">
        <f t="shared" si="89"/>
        <v>0.48907355491320714</v>
      </c>
      <c r="O902" s="10">
        <f t="shared" si="87"/>
        <v>7.6143836391140696E-2</v>
      </c>
      <c r="P902" s="10">
        <f t="shared" si="86"/>
        <v>-0.14729008145042921</v>
      </c>
      <c r="Q902" s="35">
        <f t="shared" si="84"/>
        <v>2</v>
      </c>
      <c r="R902" s="9">
        <v>1</v>
      </c>
      <c r="S902" s="4">
        <v>5</v>
      </c>
      <c r="T902" s="3" t="s">
        <v>73</v>
      </c>
      <c r="U902" s="4">
        <v>-5</v>
      </c>
      <c r="V902" s="4">
        <f t="shared" si="85"/>
        <v>-5</v>
      </c>
    </row>
    <row r="903" spans="1:23" x14ac:dyDescent="0.25">
      <c r="A903" s="2">
        <v>44775</v>
      </c>
      <c r="B903" s="3" t="s">
        <v>61</v>
      </c>
      <c r="C903" s="3" t="s">
        <v>114</v>
      </c>
      <c r="D903" s="4">
        <v>6.67</v>
      </c>
      <c r="E903" s="5">
        <v>2</v>
      </c>
      <c r="F903" s="6">
        <v>7.5</v>
      </c>
      <c r="G903" s="3">
        <v>118</v>
      </c>
      <c r="H903" s="3">
        <f t="shared" si="82"/>
        <v>1.18</v>
      </c>
      <c r="I903" s="3">
        <v>-150</v>
      </c>
      <c r="J903" s="3">
        <f t="shared" si="83"/>
        <v>-0.66666666666666663</v>
      </c>
      <c r="K903" s="7">
        <f t="shared" si="78"/>
        <v>0.45871559633027525</v>
      </c>
      <c r="L903" s="7">
        <f t="shared" si="77"/>
        <v>0.6</v>
      </c>
      <c r="M903" s="7">
        <f t="shared" si="88"/>
        <v>0.35224552010137944</v>
      </c>
      <c r="N903" s="7">
        <f t="shared" si="89"/>
        <v>0.64775447989862056</v>
      </c>
      <c r="O903" s="10">
        <f t="shared" si="87"/>
        <v>-0.10647007622889582</v>
      </c>
      <c r="P903" s="10">
        <f t="shared" si="86"/>
        <v>4.7754479898620583E-2</v>
      </c>
      <c r="Q903" s="35">
        <f t="shared" si="84"/>
        <v>0</v>
      </c>
      <c r="R903" s="9">
        <v>2</v>
      </c>
      <c r="S903" s="4">
        <v>0</v>
      </c>
      <c r="V903" s="4" t="str">
        <f t="shared" si="85"/>
        <v/>
      </c>
    </row>
    <row r="904" spans="1:23" x14ac:dyDescent="0.25">
      <c r="A904" s="2">
        <v>44775</v>
      </c>
      <c r="B904" s="3" t="s">
        <v>4</v>
      </c>
      <c r="C904" s="3" t="s">
        <v>86</v>
      </c>
      <c r="D904" s="4">
        <v>7.42</v>
      </c>
      <c r="E904" s="5">
        <v>2</v>
      </c>
      <c r="F904" s="6">
        <v>7.5</v>
      </c>
      <c r="G904" s="3">
        <v>100</v>
      </c>
      <c r="H904" s="3">
        <f t="shared" si="82"/>
        <v>1</v>
      </c>
      <c r="I904" s="3">
        <v>-135</v>
      </c>
      <c r="J904" s="3">
        <f t="shared" si="83"/>
        <v>-0.7407407407407407</v>
      </c>
      <c r="K904" s="7">
        <f t="shared" si="78"/>
        <v>0.5</v>
      </c>
      <c r="L904" s="7">
        <f t="shared" si="77"/>
        <v>0.57446808510638303</v>
      </c>
      <c r="M904" s="7">
        <f t="shared" si="88"/>
        <v>0.4636130314074256</v>
      </c>
      <c r="N904" s="7">
        <f t="shared" si="89"/>
        <v>0.5363869685925744</v>
      </c>
      <c r="O904" s="10">
        <f t="shared" si="87"/>
        <v>-3.6386968592574398E-2</v>
      </c>
      <c r="P904" s="10">
        <f t="shared" si="86"/>
        <v>-3.8081116513808633E-2</v>
      </c>
      <c r="Q904" s="35">
        <f t="shared" si="84"/>
        <v>0</v>
      </c>
      <c r="R904" s="9">
        <v>1</v>
      </c>
      <c r="S904" s="4">
        <v>0</v>
      </c>
      <c r="V904" s="4" t="str">
        <f t="shared" si="85"/>
        <v/>
      </c>
    </row>
    <row r="905" spans="1:23" x14ac:dyDescent="0.25">
      <c r="A905" s="2">
        <v>44775</v>
      </c>
      <c r="B905" s="3" t="s">
        <v>28</v>
      </c>
      <c r="C905" s="3" t="s">
        <v>182</v>
      </c>
      <c r="D905" s="4">
        <v>4.28</v>
      </c>
      <c r="E905" s="5">
        <v>2</v>
      </c>
      <c r="F905" s="6">
        <v>3.5</v>
      </c>
      <c r="G905" s="3">
        <v>-144</v>
      </c>
      <c r="H905" s="3">
        <f t="shared" si="82"/>
        <v>-0.69444444444444442</v>
      </c>
      <c r="I905" s="3">
        <v>112</v>
      </c>
      <c r="J905" s="3">
        <f t="shared" si="83"/>
        <v>1.1200000000000001</v>
      </c>
      <c r="K905" s="7">
        <f t="shared" si="78"/>
        <v>0.5901639344262295</v>
      </c>
      <c r="L905" s="7">
        <f t="shared" si="77"/>
        <v>0.47169811320754718</v>
      </c>
      <c r="M905" s="7">
        <f t="shared" si="88"/>
        <v>0.61923923316989593</v>
      </c>
      <c r="N905" s="7">
        <f t="shared" si="89"/>
        <v>0.38076076683010401</v>
      </c>
      <c r="O905" s="10">
        <f t="shared" si="87"/>
        <v>2.9075298743666433E-2</v>
      </c>
      <c r="P905" s="10">
        <f t="shared" si="86"/>
        <v>-9.0937346377443162E-2</v>
      </c>
      <c r="Q905" s="35">
        <f t="shared" si="84"/>
        <v>0</v>
      </c>
      <c r="R905" s="9">
        <v>2</v>
      </c>
      <c r="S905" s="4">
        <v>0</v>
      </c>
      <c r="V905" s="4" t="str">
        <f t="shared" si="85"/>
        <v/>
      </c>
    </row>
    <row r="906" spans="1:23" x14ac:dyDescent="0.25">
      <c r="A906" s="2">
        <v>44775</v>
      </c>
      <c r="B906" s="3" t="s">
        <v>16</v>
      </c>
      <c r="C906" s="3" t="s">
        <v>136</v>
      </c>
      <c r="D906" s="4">
        <v>4.9400000000000004</v>
      </c>
      <c r="E906" s="5">
        <v>2</v>
      </c>
      <c r="F906" s="6">
        <v>4.5</v>
      </c>
      <c r="G906" s="3">
        <v>-116</v>
      </c>
      <c r="H906" s="3">
        <f t="shared" si="82"/>
        <v>-0.86206896551724144</v>
      </c>
      <c r="I906" s="3">
        <v>-110</v>
      </c>
      <c r="J906" s="3">
        <f t="shared" si="83"/>
        <v>-0.90909090909090906</v>
      </c>
      <c r="K906" s="7">
        <f t="shared" si="78"/>
        <v>0.53703703703703709</v>
      </c>
      <c r="L906" s="7">
        <f t="shared" si="77"/>
        <v>0.52380952380952384</v>
      </c>
      <c r="M906" s="7">
        <f t="shared" si="88"/>
        <v>0.54891627697256373</v>
      </c>
      <c r="N906" s="7">
        <f t="shared" si="89"/>
        <v>0.45108372302743627</v>
      </c>
      <c r="O906" s="10">
        <f t="shared" si="87"/>
        <v>1.1879239935526642E-2</v>
      </c>
      <c r="P906" s="10">
        <f t="shared" si="86"/>
        <v>-7.2725800782087568E-2</v>
      </c>
      <c r="Q906" s="35">
        <f t="shared" si="84"/>
        <v>0</v>
      </c>
      <c r="R906" s="9">
        <v>2</v>
      </c>
      <c r="S906" s="4">
        <v>0</v>
      </c>
      <c r="V906" s="4" t="str">
        <f t="shared" si="85"/>
        <v/>
      </c>
    </row>
    <row r="907" spans="1:23" x14ac:dyDescent="0.25">
      <c r="A907" s="2">
        <v>44775</v>
      </c>
      <c r="B907" s="3" t="s">
        <v>57</v>
      </c>
      <c r="C907" s="3" t="s">
        <v>129</v>
      </c>
      <c r="D907" s="4">
        <v>4.96</v>
      </c>
      <c r="E907" s="5">
        <v>2</v>
      </c>
      <c r="F907" s="6">
        <v>4.5</v>
      </c>
      <c r="G907" s="3">
        <v>120</v>
      </c>
      <c r="H907" s="3">
        <f t="shared" si="82"/>
        <v>1.2</v>
      </c>
      <c r="I907" s="3">
        <v>-155</v>
      </c>
      <c r="J907" s="3">
        <f t="shared" si="83"/>
        <v>-0.64516129032258063</v>
      </c>
      <c r="K907" s="7">
        <f t="shared" si="78"/>
        <v>0.45454545454545453</v>
      </c>
      <c r="L907" s="7">
        <f t="shared" si="77"/>
        <v>0.60784313725490191</v>
      </c>
      <c r="M907" s="7">
        <f t="shared" si="88"/>
        <v>0.55246017281540882</v>
      </c>
      <c r="N907" s="7">
        <f t="shared" si="89"/>
        <v>0.44753982718459118</v>
      </c>
      <c r="O907" s="10">
        <f t="shared" si="87"/>
        <v>9.7914718269954293E-2</v>
      </c>
      <c r="P907" s="10">
        <f t="shared" si="86"/>
        <v>-0.16030331007031073</v>
      </c>
      <c r="Q907" s="35">
        <f t="shared" si="84"/>
        <v>2</v>
      </c>
      <c r="R907" s="9">
        <v>1</v>
      </c>
      <c r="S907" s="4">
        <v>5</v>
      </c>
      <c r="T907" s="3" t="s">
        <v>73</v>
      </c>
      <c r="U907" s="4">
        <v>-5</v>
      </c>
      <c r="V907" s="4">
        <f t="shared" si="85"/>
        <v>-5</v>
      </c>
    </row>
    <row r="908" spans="1:23" x14ac:dyDescent="0.25">
      <c r="A908" s="2">
        <v>44775</v>
      </c>
      <c r="B908" s="3" t="s">
        <v>51</v>
      </c>
      <c r="C908" s="3" t="s">
        <v>52</v>
      </c>
      <c r="D908" s="4">
        <v>4.43</v>
      </c>
      <c r="E908" s="5">
        <v>2</v>
      </c>
      <c r="F908" s="6">
        <v>4.5</v>
      </c>
      <c r="G908" s="3">
        <v>-120</v>
      </c>
      <c r="H908" s="3">
        <f t="shared" si="82"/>
        <v>-0.83333333333333337</v>
      </c>
      <c r="I908" s="3">
        <v>-110</v>
      </c>
      <c r="J908" s="3">
        <f t="shared" si="83"/>
        <v>-0.90909090909090906</v>
      </c>
      <c r="K908" s="7">
        <f t="shared" si="78"/>
        <v>0.54545454545454541</v>
      </c>
      <c r="L908" s="7">
        <f t="shared" si="77"/>
        <v>0.52380952380952384</v>
      </c>
      <c r="M908" s="7">
        <f t="shared" si="88"/>
        <v>0.45456025861337523</v>
      </c>
      <c r="N908" s="7">
        <f t="shared" si="89"/>
        <v>0.54543974138662477</v>
      </c>
      <c r="O908" s="10">
        <f t="shared" si="87"/>
        <v>-9.089428684117018E-2</v>
      </c>
      <c r="P908" s="10">
        <f t="shared" si="86"/>
        <v>2.163021757710093E-2</v>
      </c>
      <c r="Q908" s="35">
        <f t="shared" si="84"/>
        <v>0</v>
      </c>
      <c r="R908" s="9">
        <v>1</v>
      </c>
      <c r="S908" s="4">
        <v>0</v>
      </c>
      <c r="V908" s="4" t="str">
        <f t="shared" si="85"/>
        <v/>
      </c>
    </row>
    <row r="909" spans="1:23" x14ac:dyDescent="0.25">
      <c r="A909" s="2">
        <v>44775</v>
      </c>
      <c r="B909" s="3" t="s">
        <v>63</v>
      </c>
      <c r="C909" s="3" t="s">
        <v>224</v>
      </c>
      <c r="D909" s="4">
        <v>4.7300000000000004</v>
      </c>
      <c r="E909" s="5">
        <v>2</v>
      </c>
      <c r="F909" s="6">
        <v>3.5</v>
      </c>
      <c r="G909" s="3">
        <v>-142</v>
      </c>
      <c r="H909" s="3">
        <f t="shared" si="82"/>
        <v>-0.70422535211267612</v>
      </c>
      <c r="I909" s="3">
        <v>112</v>
      </c>
      <c r="J909" s="3">
        <f t="shared" si="83"/>
        <v>1.1200000000000001</v>
      </c>
      <c r="K909" s="7">
        <f t="shared" si="78"/>
        <v>0.58677685950413228</v>
      </c>
      <c r="L909" s="7">
        <f t="shared" si="77"/>
        <v>0.47169811320754718</v>
      </c>
      <c r="M909" s="7">
        <f t="shared" si="88"/>
        <v>0.69501230130270808</v>
      </c>
      <c r="N909" s="7">
        <f t="shared" si="89"/>
        <v>0.30498769869729192</v>
      </c>
      <c r="O909" s="10">
        <f t="shared" si="87"/>
        <v>0.1082354417985758</v>
      </c>
      <c r="P909" s="10">
        <f t="shared" si="86"/>
        <v>-0.16671041451025526</v>
      </c>
      <c r="Q909" s="35">
        <f t="shared" si="84"/>
        <v>2</v>
      </c>
      <c r="R909" s="9">
        <v>2</v>
      </c>
      <c r="S909" s="4">
        <f>5*1.42</f>
        <v>7.1</v>
      </c>
      <c r="T909" s="3" t="s">
        <v>73</v>
      </c>
      <c r="U909" s="4">
        <v>-7.1</v>
      </c>
      <c r="V909" s="4">
        <f t="shared" si="85"/>
        <v>-7.1</v>
      </c>
    </row>
    <row r="910" spans="1:23" x14ac:dyDescent="0.25">
      <c r="A910" s="2">
        <v>44775</v>
      </c>
      <c r="B910" s="3" t="s">
        <v>47</v>
      </c>
      <c r="C910" s="3" t="s">
        <v>196</v>
      </c>
      <c r="D910" s="4">
        <v>7.56</v>
      </c>
      <c r="E910" s="5">
        <v>2</v>
      </c>
      <c r="F910" s="6">
        <v>7.5</v>
      </c>
      <c r="G910" s="3">
        <v>130</v>
      </c>
      <c r="H910" s="3">
        <f t="shared" si="82"/>
        <v>1.3</v>
      </c>
      <c r="I910" s="3">
        <v>-175</v>
      </c>
      <c r="J910" s="3">
        <f t="shared" si="83"/>
        <v>-0.5714285714285714</v>
      </c>
      <c r="K910" s="7">
        <f t="shared" si="78"/>
        <v>0.43478260869565216</v>
      </c>
      <c r="L910" s="7">
        <f t="shared" si="77"/>
        <v>0.63636363636363635</v>
      </c>
      <c r="M910" s="7">
        <f t="shared" si="88"/>
        <v>0.48413229716208128</v>
      </c>
      <c r="N910" s="7">
        <f t="shared" si="89"/>
        <v>0.51586770283791872</v>
      </c>
      <c r="O910" s="10">
        <f t="shared" si="87"/>
        <v>4.934968846642912E-2</v>
      </c>
      <c r="P910" s="10">
        <f t="shared" si="86"/>
        <v>-0.12049593352571764</v>
      </c>
      <c r="Q910" s="35">
        <f t="shared" si="84"/>
        <v>0</v>
      </c>
      <c r="R910" s="9">
        <v>1</v>
      </c>
      <c r="S910" s="4">
        <v>0</v>
      </c>
      <c r="V910" s="4" t="str">
        <f t="shared" si="85"/>
        <v/>
      </c>
    </row>
    <row r="911" spans="1:23" x14ac:dyDescent="0.25">
      <c r="A911" s="2">
        <v>44775</v>
      </c>
      <c r="B911" s="3" t="s">
        <v>19</v>
      </c>
      <c r="C911" s="3" t="s">
        <v>171</v>
      </c>
      <c r="D911" s="4">
        <v>4.87</v>
      </c>
      <c r="E911" s="5">
        <v>2</v>
      </c>
      <c r="F911" s="6">
        <v>3.5</v>
      </c>
      <c r="G911" s="3">
        <v>-164</v>
      </c>
      <c r="H911" s="3">
        <f t="shared" si="82"/>
        <v>-0.6097560975609756</v>
      </c>
      <c r="I911" s="3">
        <v>128</v>
      </c>
      <c r="J911" s="3">
        <f t="shared" si="83"/>
        <v>1.28</v>
      </c>
      <c r="K911" s="7">
        <f t="shared" si="78"/>
        <v>0.62121212121212122</v>
      </c>
      <c r="L911" s="7">
        <f t="shared" si="77"/>
        <v>0.43859649122807015</v>
      </c>
      <c r="M911" s="7">
        <f t="shared" si="88"/>
        <v>0.71624917897065943</v>
      </c>
      <c r="N911" s="7">
        <f t="shared" si="89"/>
        <v>0.28375082102934057</v>
      </c>
      <c r="O911" s="10">
        <f t="shared" si="87"/>
        <v>9.5037057758538213E-2</v>
      </c>
      <c r="P911" s="10">
        <f t="shared" si="86"/>
        <v>-0.15484567019872958</v>
      </c>
      <c r="Q911" s="35">
        <f t="shared" si="84"/>
        <v>2</v>
      </c>
      <c r="R911" s="9">
        <v>2</v>
      </c>
      <c r="S911" s="4">
        <f>5*1.64</f>
        <v>8.1999999999999993</v>
      </c>
      <c r="T911" s="3" t="s">
        <v>74</v>
      </c>
      <c r="U911" s="4">
        <v>5</v>
      </c>
      <c r="V911" s="4">
        <f t="shared" si="85"/>
        <v>4.9999999999999991</v>
      </c>
      <c r="W911" s="3">
        <v>1</v>
      </c>
    </row>
    <row r="912" spans="1:23" x14ac:dyDescent="0.25">
      <c r="A912" s="2">
        <v>44775</v>
      </c>
      <c r="B912" s="3" t="s">
        <v>244</v>
      </c>
      <c r="C912" s="3" t="s">
        <v>171</v>
      </c>
      <c r="D912" s="4">
        <v>4.87</v>
      </c>
      <c r="E912" s="5">
        <v>2</v>
      </c>
      <c r="F912" s="6">
        <v>4.5</v>
      </c>
      <c r="G912" s="3">
        <v>150</v>
      </c>
      <c r="H912" s="3">
        <f t="shared" si="82"/>
        <v>1.5</v>
      </c>
      <c r="I912" s="3">
        <v>-225</v>
      </c>
      <c r="J912" s="3">
        <f t="shared" si="83"/>
        <v>-0.44444444444444442</v>
      </c>
      <c r="K912" s="7">
        <f t="shared" si="78"/>
        <v>0.4</v>
      </c>
      <c r="L912" s="7">
        <f t="shared" si="77"/>
        <v>0.69230769230769229</v>
      </c>
      <c r="M912" s="7">
        <f t="shared" si="88"/>
        <v>0.53640744704793453</v>
      </c>
      <c r="N912" s="7">
        <f t="shared" si="89"/>
        <v>0.46359255295206547</v>
      </c>
      <c r="O912" s="10">
        <f t="shared" si="87"/>
        <v>0.1364074470479345</v>
      </c>
      <c r="P912" s="10">
        <f t="shared" si="86"/>
        <v>-0.22871513935562682</v>
      </c>
      <c r="Q912" s="35">
        <f t="shared" si="84"/>
        <v>2</v>
      </c>
      <c r="R912" s="9">
        <v>1</v>
      </c>
      <c r="S912" s="4">
        <v>5</v>
      </c>
      <c r="T912" s="3" t="s">
        <v>74</v>
      </c>
      <c r="U912" s="4">
        <v>7.5</v>
      </c>
      <c r="V912" s="4">
        <f t="shared" si="85"/>
        <v>7.5</v>
      </c>
    </row>
    <row r="913" spans="1:22" x14ac:dyDescent="0.25">
      <c r="A913" s="2">
        <v>44775</v>
      </c>
      <c r="B913" s="3" t="s">
        <v>30</v>
      </c>
      <c r="C913" s="3" t="s">
        <v>157</v>
      </c>
      <c r="D913" s="4">
        <v>4.01</v>
      </c>
      <c r="E913" s="5">
        <v>2</v>
      </c>
      <c r="F913" s="6">
        <v>3.5</v>
      </c>
      <c r="G913" s="3">
        <v>-120</v>
      </c>
      <c r="H913" s="3">
        <f t="shared" si="82"/>
        <v>-0.83333333333333337</v>
      </c>
      <c r="I913" s="3">
        <v>-110</v>
      </c>
      <c r="J913" s="3">
        <f t="shared" si="83"/>
        <v>-0.90909090909090906</v>
      </c>
      <c r="K913" s="7">
        <f t="shared" si="78"/>
        <v>0.54545454545454541</v>
      </c>
      <c r="L913" s="7">
        <f t="shared" si="77"/>
        <v>0.52380952380952384</v>
      </c>
      <c r="M913" s="7">
        <f t="shared" si="88"/>
        <v>0.56848110164388199</v>
      </c>
      <c r="N913" s="7">
        <f t="shared" si="89"/>
        <v>0.43151889835611795</v>
      </c>
      <c r="O913" s="10">
        <f t="shared" si="87"/>
        <v>2.3026556189336578E-2</v>
      </c>
      <c r="P913" s="10">
        <f t="shared" si="86"/>
        <v>-9.2290625453405883E-2</v>
      </c>
      <c r="Q913" s="35">
        <f t="shared" si="84"/>
        <v>0</v>
      </c>
      <c r="R913" s="9">
        <v>1</v>
      </c>
      <c r="S913" s="4">
        <v>0</v>
      </c>
      <c r="V913" s="4" t="str">
        <f t="shared" si="85"/>
        <v/>
      </c>
    </row>
    <row r="914" spans="1:22" x14ac:dyDescent="0.25">
      <c r="A914" s="2">
        <v>44775</v>
      </c>
      <c r="B914" s="3" t="s">
        <v>32</v>
      </c>
      <c r="C914" s="3" t="s">
        <v>140</v>
      </c>
      <c r="D914" s="4">
        <v>6.41</v>
      </c>
      <c r="E914" s="5">
        <v>2</v>
      </c>
      <c r="F914" s="6">
        <v>6.5</v>
      </c>
      <c r="G914" s="3">
        <v>104</v>
      </c>
      <c r="H914" s="3">
        <f t="shared" si="82"/>
        <v>1.04</v>
      </c>
      <c r="I914" s="3">
        <v>-132</v>
      </c>
      <c r="J914" s="3">
        <f t="shared" si="83"/>
        <v>-0.75757575757575757</v>
      </c>
      <c r="K914" s="7">
        <f t="shared" si="78"/>
        <v>0.49019607843137253</v>
      </c>
      <c r="L914" s="7">
        <f t="shared" si="77"/>
        <v>0.56896551724137934</v>
      </c>
      <c r="M914" s="7">
        <f t="shared" si="88"/>
        <v>0.45925648759011439</v>
      </c>
      <c r="N914" s="7">
        <f t="shared" si="89"/>
        <v>0.54074351240988561</v>
      </c>
      <c r="O914" s="10">
        <f t="shared" si="87"/>
        <v>-3.0939590841258136E-2</v>
      </c>
      <c r="P914" s="10">
        <f t="shared" si="86"/>
        <v>-2.822200483149373E-2</v>
      </c>
      <c r="Q914" s="35">
        <f t="shared" si="84"/>
        <v>0</v>
      </c>
      <c r="R914" s="9">
        <v>2</v>
      </c>
      <c r="S914" s="4">
        <v>0</v>
      </c>
      <c r="V914" s="4" t="str">
        <f t="shared" si="85"/>
        <v/>
      </c>
    </row>
    <row r="915" spans="1:22" x14ac:dyDescent="0.25">
      <c r="A915" s="2">
        <v>44775</v>
      </c>
      <c r="B915" s="3" t="s">
        <v>69</v>
      </c>
      <c r="C915" s="3" t="s">
        <v>158</v>
      </c>
      <c r="D915" s="4">
        <v>4.17</v>
      </c>
      <c r="E915" s="5">
        <v>2</v>
      </c>
      <c r="F915" s="6">
        <v>3.5</v>
      </c>
      <c r="G915" s="3">
        <v>-172</v>
      </c>
      <c r="H915" s="3">
        <f t="shared" si="82"/>
        <v>-0.58139534883720934</v>
      </c>
      <c r="I915" s="3">
        <v>134</v>
      </c>
      <c r="J915" s="3">
        <f t="shared" si="83"/>
        <v>1.34</v>
      </c>
      <c r="K915" s="7">
        <f t="shared" si="78"/>
        <v>0.63235294117647056</v>
      </c>
      <c r="L915" s="7">
        <f t="shared" si="77"/>
        <v>0.42735042735042733</v>
      </c>
      <c r="M915" s="7">
        <f t="shared" si="88"/>
        <v>0.59901793690735095</v>
      </c>
      <c r="N915" s="7">
        <f t="shared" si="89"/>
        <v>0.40098206309264905</v>
      </c>
      <c r="O915" s="10">
        <f t="shared" si="87"/>
        <v>-3.3335004269119617E-2</v>
      </c>
      <c r="P915" s="10">
        <f t="shared" si="86"/>
        <v>-2.6368364257778276E-2</v>
      </c>
      <c r="Q915" s="35">
        <f t="shared" si="84"/>
        <v>0</v>
      </c>
      <c r="R915" s="9">
        <v>2</v>
      </c>
      <c r="S915" s="4">
        <v>0</v>
      </c>
      <c r="V915" s="4" t="str">
        <f t="shared" si="85"/>
        <v/>
      </c>
    </row>
    <row r="916" spans="1:22" x14ac:dyDescent="0.25">
      <c r="A916" s="2">
        <v>44775</v>
      </c>
      <c r="B916" s="3" t="s">
        <v>71</v>
      </c>
      <c r="C916" s="3" t="s">
        <v>237</v>
      </c>
      <c r="D916" s="4">
        <v>4.47</v>
      </c>
      <c r="E916" s="5">
        <v>2</v>
      </c>
      <c r="F916" s="6">
        <v>4.5</v>
      </c>
      <c r="G916" s="3">
        <v>-125</v>
      </c>
      <c r="H916" s="3">
        <f t="shared" si="82"/>
        <v>-0.8</v>
      </c>
      <c r="I916" s="3">
        <v>-104</v>
      </c>
      <c r="J916" s="3">
        <f t="shared" si="83"/>
        <v>-0.96153846153846145</v>
      </c>
      <c r="K916" s="7">
        <f t="shared" si="78"/>
        <v>0.55555555555555558</v>
      </c>
      <c r="L916" s="7">
        <f t="shared" si="77"/>
        <v>0.50980392156862742</v>
      </c>
      <c r="M916" s="7">
        <f t="shared" si="88"/>
        <v>0.46219286377625068</v>
      </c>
      <c r="N916" s="7">
        <f t="shared" si="89"/>
        <v>0.53780713622374932</v>
      </c>
      <c r="O916" s="10">
        <f t="shared" si="87"/>
        <v>-9.3362691779304896E-2</v>
      </c>
      <c r="P916" s="10">
        <f t="shared" si="86"/>
        <v>2.80032146551219E-2</v>
      </c>
      <c r="Q916" s="35">
        <f t="shared" si="84"/>
        <v>0</v>
      </c>
      <c r="R916" s="9">
        <v>2</v>
      </c>
      <c r="S916" s="4">
        <v>0</v>
      </c>
      <c r="V916" s="4" t="str">
        <f t="shared" si="85"/>
        <v/>
      </c>
    </row>
    <row r="917" spans="1:22" x14ac:dyDescent="0.25">
      <c r="A917" s="2">
        <v>44775</v>
      </c>
      <c r="B917" s="3" t="s">
        <v>34</v>
      </c>
      <c r="C917" s="3" t="s">
        <v>156</v>
      </c>
      <c r="D917" s="4">
        <v>5.43</v>
      </c>
      <c r="E917" s="5">
        <v>2</v>
      </c>
      <c r="F917" s="6">
        <v>5.5</v>
      </c>
      <c r="G917" s="3">
        <v>125</v>
      </c>
      <c r="H917" s="3">
        <f t="shared" si="82"/>
        <v>1.25</v>
      </c>
      <c r="I917" s="3">
        <v>-170</v>
      </c>
      <c r="J917" s="3">
        <f t="shared" si="83"/>
        <v>-0.58823529411764708</v>
      </c>
      <c r="K917" s="7">
        <f t="shared" si="78"/>
        <v>0.44444444444444442</v>
      </c>
      <c r="L917" s="7">
        <f t="shared" si="77"/>
        <v>0.62962962962962965</v>
      </c>
      <c r="M917" s="7">
        <f t="shared" si="88"/>
        <v>0.45904664643165449</v>
      </c>
      <c r="N917" s="7">
        <f t="shared" si="89"/>
        <v>0.54095335356834551</v>
      </c>
      <c r="O917" s="10">
        <f t="shared" si="87"/>
        <v>1.4602201987210073E-2</v>
      </c>
      <c r="P917" s="10">
        <f t="shared" si="86"/>
        <v>-8.8676276061284143E-2</v>
      </c>
      <c r="Q917" s="35">
        <f t="shared" si="84"/>
        <v>0</v>
      </c>
      <c r="R917" s="9">
        <v>1</v>
      </c>
      <c r="S917" s="4">
        <v>0</v>
      </c>
      <c r="V917" s="4" t="str">
        <f t="shared" si="85"/>
        <v/>
      </c>
    </row>
    <row r="918" spans="1:22" x14ac:dyDescent="0.25">
      <c r="A918" s="2">
        <v>44775</v>
      </c>
      <c r="B918" s="3" t="s">
        <v>45</v>
      </c>
      <c r="C918" s="3" t="s">
        <v>107</v>
      </c>
      <c r="D918" s="4">
        <v>4.71</v>
      </c>
      <c r="E918" s="5">
        <v>2</v>
      </c>
      <c r="F918" s="6">
        <v>4.5</v>
      </c>
      <c r="G918" s="3">
        <v>-165</v>
      </c>
      <c r="H918" s="3">
        <f t="shared" si="82"/>
        <v>-0.60606060606060608</v>
      </c>
      <c r="I918" s="3">
        <v>125</v>
      </c>
      <c r="J918" s="3">
        <f t="shared" si="83"/>
        <v>1.25</v>
      </c>
      <c r="K918" s="7">
        <f t="shared" si="78"/>
        <v>0.62264150943396224</v>
      </c>
      <c r="L918" s="7">
        <f t="shared" si="77"/>
        <v>0.44444444444444442</v>
      </c>
      <c r="M918" s="7">
        <f t="shared" si="88"/>
        <v>0.50723908404647167</v>
      </c>
      <c r="N918" s="7">
        <f t="shared" si="89"/>
        <v>0.49276091595352833</v>
      </c>
      <c r="O918" s="10">
        <f t="shared" si="87"/>
        <v>-0.11540242538749057</v>
      </c>
      <c r="P918" s="10">
        <f t="shared" si="86"/>
        <v>4.8316471509083914E-2</v>
      </c>
      <c r="Q918" s="35">
        <f t="shared" si="84"/>
        <v>0</v>
      </c>
      <c r="R918" s="9">
        <v>1</v>
      </c>
      <c r="S918" s="4">
        <v>0</v>
      </c>
      <c r="V918" s="4" t="str">
        <f t="shared" si="85"/>
        <v/>
      </c>
    </row>
    <row r="919" spans="1:22" x14ac:dyDescent="0.25">
      <c r="A919" s="2">
        <v>44775</v>
      </c>
      <c r="B919" s="3" t="s">
        <v>53</v>
      </c>
      <c r="C919" s="3" t="s">
        <v>186</v>
      </c>
      <c r="D919" s="4">
        <v>3.35</v>
      </c>
      <c r="E919" s="5">
        <v>1</v>
      </c>
      <c r="F919" s="6">
        <v>3.5</v>
      </c>
      <c r="G919" s="3">
        <v>-130</v>
      </c>
      <c r="H919" s="3">
        <f t="shared" si="82"/>
        <v>-0.76923076923076916</v>
      </c>
      <c r="I919" s="3">
        <v>100</v>
      </c>
      <c r="J919" s="3">
        <f t="shared" si="83"/>
        <v>1</v>
      </c>
      <c r="K919" s="7">
        <f t="shared" si="78"/>
        <v>0.56521739130434778</v>
      </c>
      <c r="L919" s="7">
        <f t="shared" si="77"/>
        <v>0.5</v>
      </c>
      <c r="M919" s="7">
        <f t="shared" si="88"/>
        <v>0.43068106953728158</v>
      </c>
      <c r="N919" s="7">
        <f t="shared" si="89"/>
        <v>0.56931893046271842</v>
      </c>
      <c r="O919" s="10">
        <f t="shared" si="87"/>
        <v>-0.1345363217670662</v>
      </c>
      <c r="P919" s="10">
        <f t="shared" si="86"/>
        <v>6.931893046271842E-2</v>
      </c>
      <c r="Q919" s="35">
        <f t="shared" si="84"/>
        <v>1</v>
      </c>
      <c r="R919" s="9">
        <v>1</v>
      </c>
      <c r="S919" s="4">
        <v>5</v>
      </c>
      <c r="T919" s="3" t="s">
        <v>74</v>
      </c>
      <c r="U919" s="4">
        <v>5</v>
      </c>
      <c r="V919" s="4">
        <f t="shared" si="85"/>
        <v>5</v>
      </c>
    </row>
    <row r="920" spans="1:22" x14ac:dyDescent="0.25">
      <c r="A920" s="2">
        <v>44776</v>
      </c>
      <c r="B920" s="3" t="s">
        <v>61</v>
      </c>
      <c r="C920" s="3" t="s">
        <v>62</v>
      </c>
      <c r="D920" s="4">
        <v>4.51</v>
      </c>
      <c r="E920" s="5">
        <v>2</v>
      </c>
      <c r="F920" s="6">
        <v>5.5</v>
      </c>
      <c r="G920" s="3">
        <v>122</v>
      </c>
      <c r="H920" s="3">
        <f t="shared" si="82"/>
        <v>1.22</v>
      </c>
      <c r="I920" s="3">
        <v>-156</v>
      </c>
      <c r="J920" s="3">
        <f t="shared" si="83"/>
        <v>-0.64102564102564097</v>
      </c>
      <c r="K920" s="7">
        <f t="shared" si="78"/>
        <v>0.45045045045045046</v>
      </c>
      <c r="L920" s="7">
        <f t="shared" si="77"/>
        <v>0.609375</v>
      </c>
      <c r="M920" s="7">
        <f t="shared" si="88"/>
        <v>0.2987787760857904</v>
      </c>
      <c r="N920" s="7">
        <f t="shared" si="89"/>
        <v>0.7012212239142096</v>
      </c>
      <c r="O920" s="10">
        <f t="shared" si="87"/>
        <v>-0.15167167436466006</v>
      </c>
      <c r="P920" s="10">
        <f t="shared" si="86"/>
        <v>9.1846223914209602E-2</v>
      </c>
      <c r="Q920" s="35">
        <f t="shared" si="84"/>
        <v>1</v>
      </c>
      <c r="R920" s="9">
        <v>2</v>
      </c>
      <c r="S920" s="4">
        <f>5*1.56</f>
        <v>7.8000000000000007</v>
      </c>
      <c r="T920" s="3" t="s">
        <v>74</v>
      </c>
      <c r="U920" s="4">
        <v>5</v>
      </c>
      <c r="V920" s="4">
        <f t="shared" si="85"/>
        <v>5</v>
      </c>
    </row>
    <row r="921" spans="1:22" x14ac:dyDescent="0.25">
      <c r="A921" s="2">
        <v>44776</v>
      </c>
      <c r="B921" s="3" t="s">
        <v>4</v>
      </c>
      <c r="C921" s="3" t="s">
        <v>128</v>
      </c>
      <c r="D921" s="4">
        <v>6.08</v>
      </c>
      <c r="E921" s="5">
        <v>2</v>
      </c>
      <c r="F921" s="6">
        <v>6.5</v>
      </c>
      <c r="G921" s="3">
        <v>-144</v>
      </c>
      <c r="H921" s="3">
        <f t="shared" si="82"/>
        <v>-0.69444444444444442</v>
      </c>
      <c r="I921" s="3">
        <v>114</v>
      </c>
      <c r="J921" s="3">
        <f t="shared" si="83"/>
        <v>1.1399999999999999</v>
      </c>
      <c r="K921" s="7">
        <f t="shared" si="78"/>
        <v>0.5901639344262295</v>
      </c>
      <c r="L921" s="7">
        <f t="shared" si="77"/>
        <v>0.46728971962616822</v>
      </c>
      <c r="M921" s="7">
        <f t="shared" si="88"/>
        <v>0.40654479992204462</v>
      </c>
      <c r="N921" s="7">
        <f t="shared" si="89"/>
        <v>0.59345520007795538</v>
      </c>
      <c r="O921" s="10">
        <f t="shared" si="87"/>
        <v>-0.18361913450418488</v>
      </c>
      <c r="P921" s="10">
        <f t="shared" si="86"/>
        <v>0.12616548045178716</v>
      </c>
      <c r="Q921" s="35">
        <f t="shared" si="84"/>
        <v>1</v>
      </c>
      <c r="R921" s="9">
        <v>2</v>
      </c>
      <c r="S921" s="4">
        <v>5</v>
      </c>
      <c r="T921" s="3" t="s">
        <v>73</v>
      </c>
      <c r="U921" s="4">
        <v>-5</v>
      </c>
      <c r="V921" s="4">
        <f t="shared" si="85"/>
        <v>-5</v>
      </c>
    </row>
    <row r="922" spans="1:22" x14ac:dyDescent="0.25">
      <c r="A922" s="2">
        <v>44776</v>
      </c>
      <c r="B922" s="3" t="s">
        <v>39</v>
      </c>
      <c r="C922" s="3" t="s">
        <v>118</v>
      </c>
      <c r="D922" s="4">
        <v>6.23</v>
      </c>
      <c r="E922" s="5">
        <v>2</v>
      </c>
      <c r="F922" s="6">
        <v>6.5</v>
      </c>
      <c r="G922" s="3">
        <v>-130</v>
      </c>
      <c r="H922" s="3">
        <f t="shared" si="82"/>
        <v>-0.76923076923076916</v>
      </c>
      <c r="I922" s="3">
        <v>105</v>
      </c>
      <c r="J922" s="3">
        <f t="shared" si="83"/>
        <v>1.05</v>
      </c>
      <c r="K922" s="7">
        <f t="shared" si="78"/>
        <v>0.56521739130434778</v>
      </c>
      <c r="L922" s="7">
        <f t="shared" si="77"/>
        <v>0.48780487804878048</v>
      </c>
      <c r="M922" s="7">
        <f t="shared" si="88"/>
        <v>0.43058733978776509</v>
      </c>
      <c r="N922" s="7">
        <f t="shared" si="89"/>
        <v>0.56941266021223491</v>
      </c>
      <c r="O922" s="10">
        <f t="shared" si="87"/>
        <v>-0.13463005151658269</v>
      </c>
      <c r="P922" s="10">
        <f t="shared" si="86"/>
        <v>8.1607782163454434E-2</v>
      </c>
      <c r="Q922" s="35">
        <f t="shared" si="84"/>
        <v>1</v>
      </c>
      <c r="R922" s="9">
        <v>1</v>
      </c>
      <c r="S922" s="4">
        <v>5</v>
      </c>
      <c r="T922" s="3" t="s">
        <v>73</v>
      </c>
      <c r="U922" s="4">
        <v>-5</v>
      </c>
      <c r="V922" s="4">
        <f t="shared" si="85"/>
        <v>-5</v>
      </c>
    </row>
    <row r="923" spans="1:22" x14ac:dyDescent="0.25">
      <c r="A923" s="2">
        <v>44776</v>
      </c>
      <c r="B923" s="3" t="s">
        <v>23</v>
      </c>
      <c r="C923" s="3" t="s">
        <v>24</v>
      </c>
      <c r="D923" s="4">
        <v>8.1199999999999992</v>
      </c>
      <c r="E923" s="5">
        <v>2</v>
      </c>
      <c r="F923" s="6">
        <v>8.5</v>
      </c>
      <c r="G923" s="3">
        <v>108</v>
      </c>
      <c r="H923" s="3">
        <f t="shared" si="82"/>
        <v>1.08</v>
      </c>
      <c r="I923" s="3">
        <v>-136</v>
      </c>
      <c r="J923" s="3">
        <f t="shared" si="83"/>
        <v>-0.73529411764705876</v>
      </c>
      <c r="K923" s="7">
        <f t="shared" si="78"/>
        <v>0.48076923076923078</v>
      </c>
      <c r="L923" s="7">
        <f t="shared" si="77"/>
        <v>0.57627118644067798</v>
      </c>
      <c r="M923" s="7">
        <f t="shared" si="88"/>
        <v>0.42419805596805027</v>
      </c>
      <c r="N923" s="7">
        <f t="shared" si="89"/>
        <v>0.57580194403194973</v>
      </c>
      <c r="O923" s="10">
        <f t="shared" si="87"/>
        <v>-5.6571174801180513E-2</v>
      </c>
      <c r="P923" s="10">
        <f t="shared" si="86"/>
        <v>-4.6924240872825429E-4</v>
      </c>
      <c r="Q923" s="35">
        <f t="shared" si="84"/>
        <v>0</v>
      </c>
      <c r="R923" s="9">
        <v>2</v>
      </c>
      <c r="S923" s="4">
        <v>0</v>
      </c>
      <c r="V923" s="4" t="str">
        <f t="shared" si="85"/>
        <v/>
      </c>
    </row>
    <row r="924" spans="1:22" x14ac:dyDescent="0.25">
      <c r="A924" s="2">
        <v>44776</v>
      </c>
      <c r="B924" s="3" t="s">
        <v>67</v>
      </c>
      <c r="C924" s="3" t="s">
        <v>81</v>
      </c>
      <c r="D924" s="4">
        <v>6.13</v>
      </c>
      <c r="E924" s="5">
        <v>2</v>
      </c>
      <c r="F924" s="6">
        <v>6.5</v>
      </c>
      <c r="G924" s="3">
        <v>120</v>
      </c>
      <c r="H924" s="3">
        <f t="shared" si="82"/>
        <v>1.2</v>
      </c>
      <c r="I924" s="3">
        <v>-152</v>
      </c>
      <c r="J924" s="3">
        <f t="shared" si="83"/>
        <v>-0.65789473684210531</v>
      </c>
      <c r="K924" s="7">
        <f t="shared" si="78"/>
        <v>0.45454545454545453</v>
      </c>
      <c r="L924" s="7">
        <f t="shared" si="77"/>
        <v>0.60317460317460314</v>
      </c>
      <c r="M924" s="7">
        <f t="shared" si="88"/>
        <v>0.41456853232534374</v>
      </c>
      <c r="N924" s="7">
        <f t="shared" si="89"/>
        <v>0.58543146767465626</v>
      </c>
      <c r="O924" s="10">
        <f t="shared" si="87"/>
        <v>-3.9976922220110789E-2</v>
      </c>
      <c r="P924" s="10">
        <f t="shared" si="86"/>
        <v>-1.7743135499946883E-2</v>
      </c>
      <c r="Q924" s="35">
        <f t="shared" si="84"/>
        <v>0</v>
      </c>
      <c r="R924" s="9">
        <v>2</v>
      </c>
      <c r="S924" s="4">
        <v>0</v>
      </c>
      <c r="V924" s="4" t="str">
        <f t="shared" si="85"/>
        <v/>
      </c>
    </row>
    <row r="925" spans="1:22" x14ac:dyDescent="0.25">
      <c r="A925" s="2">
        <v>44776</v>
      </c>
      <c r="B925" s="3" t="s">
        <v>28</v>
      </c>
      <c r="C925" s="3" t="s">
        <v>29</v>
      </c>
      <c r="D925" s="4">
        <v>5.91</v>
      </c>
      <c r="E925" s="5">
        <v>2</v>
      </c>
      <c r="F925" s="6">
        <v>5.5</v>
      </c>
      <c r="G925" s="3">
        <v>100</v>
      </c>
      <c r="H925" s="3">
        <f t="shared" si="82"/>
        <v>1</v>
      </c>
      <c r="I925" s="3">
        <v>-130</v>
      </c>
      <c r="J925" s="3">
        <f t="shared" si="83"/>
        <v>-0.76923076923076916</v>
      </c>
      <c r="K925" s="7">
        <f t="shared" si="78"/>
        <v>0.5</v>
      </c>
      <c r="L925" s="7">
        <f t="shared" si="77"/>
        <v>0.56521739130434778</v>
      </c>
      <c r="M925" s="7">
        <f t="shared" si="88"/>
        <v>0.53975807266184872</v>
      </c>
      <c r="N925" s="7">
        <f t="shared" si="89"/>
        <v>0.46024192733815128</v>
      </c>
      <c r="O925" s="10">
        <f t="shared" si="87"/>
        <v>3.975807266184872E-2</v>
      </c>
      <c r="P925" s="10">
        <f t="shared" si="86"/>
        <v>-0.1049754639661965</v>
      </c>
      <c r="Q925" s="35">
        <f t="shared" si="84"/>
        <v>0</v>
      </c>
      <c r="R925" s="9">
        <v>1</v>
      </c>
      <c r="S925" s="4">
        <v>0</v>
      </c>
      <c r="V925" s="4" t="str">
        <f t="shared" si="85"/>
        <v/>
      </c>
    </row>
    <row r="926" spans="1:22" x14ac:dyDescent="0.25">
      <c r="A926" s="2">
        <v>44776</v>
      </c>
      <c r="B926" s="3" t="s">
        <v>21</v>
      </c>
      <c r="C926" s="3" t="s">
        <v>22</v>
      </c>
      <c r="D926" s="4">
        <v>6.84</v>
      </c>
      <c r="E926" s="5">
        <v>2</v>
      </c>
      <c r="F926" s="6">
        <v>6.5</v>
      </c>
      <c r="G926" s="3">
        <v>-140</v>
      </c>
      <c r="H926" s="3">
        <f t="shared" si="82"/>
        <v>-0.7142857142857143</v>
      </c>
      <c r="I926" s="3">
        <v>105</v>
      </c>
      <c r="J926" s="3">
        <f t="shared" si="83"/>
        <v>1.05</v>
      </c>
      <c r="K926" s="7">
        <f t="shared" si="78"/>
        <v>0.58333333333333337</v>
      </c>
      <c r="L926" s="7">
        <f t="shared" si="77"/>
        <v>0.48780487804878048</v>
      </c>
      <c r="M926" s="7">
        <f t="shared" si="88"/>
        <v>0.52618676113459928</v>
      </c>
      <c r="N926" s="7">
        <f t="shared" si="89"/>
        <v>0.47381323886540072</v>
      </c>
      <c r="O926" s="10">
        <f t="shared" si="87"/>
        <v>-5.7146572198734091E-2</v>
      </c>
      <c r="P926" s="10">
        <f t="shared" si="86"/>
        <v>-1.3991639183379756E-2</v>
      </c>
      <c r="Q926" s="35">
        <f t="shared" si="84"/>
        <v>0</v>
      </c>
      <c r="R926" s="9">
        <v>1</v>
      </c>
      <c r="S926" s="4">
        <v>0</v>
      </c>
      <c r="V926" s="4" t="str">
        <f t="shared" si="85"/>
        <v/>
      </c>
    </row>
    <row r="927" spans="1:22" x14ac:dyDescent="0.25">
      <c r="A927" s="2">
        <v>44776</v>
      </c>
      <c r="B927" s="3" t="s">
        <v>63</v>
      </c>
      <c r="C927" s="3" t="s">
        <v>122</v>
      </c>
      <c r="D927" s="4">
        <v>5.41</v>
      </c>
      <c r="E927" s="5">
        <v>2</v>
      </c>
      <c r="F927" s="6">
        <v>5.5</v>
      </c>
      <c r="G927" s="3">
        <v>-105</v>
      </c>
      <c r="H927" s="3">
        <f t="shared" si="82"/>
        <v>-0.95238095238095233</v>
      </c>
      <c r="I927" s="3">
        <v>-125</v>
      </c>
      <c r="J927" s="3">
        <f t="shared" si="83"/>
        <v>-0.8</v>
      </c>
      <c r="K927" s="7">
        <f t="shared" si="78"/>
        <v>0.51219512195121952</v>
      </c>
      <c r="L927" s="7">
        <f t="shared" si="77"/>
        <v>0.55555555555555558</v>
      </c>
      <c r="M927" s="7">
        <f t="shared" si="88"/>
        <v>0.45559546412000462</v>
      </c>
      <c r="N927" s="7">
        <f t="shared" si="89"/>
        <v>0.54440453587999538</v>
      </c>
      <c r="O927" s="10">
        <f t="shared" si="87"/>
        <v>-5.65996578312149E-2</v>
      </c>
      <c r="P927" s="10">
        <f t="shared" si="86"/>
        <v>-1.1151019675560203E-2</v>
      </c>
      <c r="Q927" s="35">
        <f t="shared" si="84"/>
        <v>0</v>
      </c>
      <c r="R927" s="9">
        <v>1</v>
      </c>
      <c r="S927" s="4">
        <v>0</v>
      </c>
      <c r="V927" s="4" t="str">
        <f t="shared" si="85"/>
        <v/>
      </c>
    </row>
    <row r="928" spans="1:22" x14ac:dyDescent="0.25">
      <c r="A928" s="2">
        <v>44776</v>
      </c>
      <c r="B928" s="3" t="s">
        <v>55</v>
      </c>
      <c r="C928" s="3" t="s">
        <v>198</v>
      </c>
      <c r="D928" s="4">
        <v>5.77</v>
      </c>
      <c r="E928" s="5">
        <v>2</v>
      </c>
      <c r="F928" s="6">
        <v>4.5</v>
      </c>
      <c r="G928" s="3">
        <v>-140</v>
      </c>
      <c r="H928" s="3">
        <f t="shared" si="82"/>
        <v>-0.7142857142857143</v>
      </c>
      <c r="I928" s="3">
        <v>105</v>
      </c>
      <c r="J928" s="3">
        <f t="shared" si="83"/>
        <v>1.05</v>
      </c>
      <c r="K928" s="7">
        <f t="shared" si="78"/>
        <v>0.58333333333333337</v>
      </c>
      <c r="L928" s="7">
        <f t="shared" si="77"/>
        <v>0.48780487804878048</v>
      </c>
      <c r="M928" s="7">
        <f t="shared" si="88"/>
        <v>0.68297906481144688</v>
      </c>
      <c r="N928" s="7">
        <f t="shared" si="89"/>
        <v>0.31702093518855307</v>
      </c>
      <c r="O928" s="10">
        <f t="shared" si="87"/>
        <v>9.9645731478113508E-2</v>
      </c>
      <c r="P928" s="10">
        <f t="shared" si="86"/>
        <v>-0.17078394286022741</v>
      </c>
      <c r="Q928" s="35">
        <f t="shared" si="84"/>
        <v>2</v>
      </c>
      <c r="R928" s="9">
        <v>1</v>
      </c>
      <c r="S928" s="4">
        <v>7</v>
      </c>
      <c r="T928" s="3" t="s">
        <v>74</v>
      </c>
      <c r="U928" s="4">
        <v>5</v>
      </c>
      <c r="V928" s="4">
        <f t="shared" si="85"/>
        <v>5</v>
      </c>
    </row>
    <row r="929" spans="1:22" x14ac:dyDescent="0.25">
      <c r="A929" s="2">
        <v>44776</v>
      </c>
      <c r="B929" s="3" t="s">
        <v>49</v>
      </c>
      <c r="C929" s="3" t="s">
        <v>176</v>
      </c>
      <c r="D929" s="4">
        <v>6.53</v>
      </c>
      <c r="E929" s="5">
        <v>2</v>
      </c>
      <c r="F929" s="6">
        <v>7.5</v>
      </c>
      <c r="G929" s="3">
        <v>-112</v>
      </c>
      <c r="H929" s="3">
        <f t="shared" si="82"/>
        <v>-0.89285714285714279</v>
      </c>
      <c r="I929" s="3">
        <v>-112</v>
      </c>
      <c r="J929" s="3">
        <f t="shared" si="83"/>
        <v>-0.89285714285714279</v>
      </c>
      <c r="K929" s="7">
        <f t="shared" si="78"/>
        <v>0.52830188679245282</v>
      </c>
      <c r="L929" s="7">
        <f t="shared" si="77"/>
        <v>0.52830188679245282</v>
      </c>
      <c r="M929" s="7">
        <f t="shared" si="88"/>
        <v>0.33163420148375122</v>
      </c>
      <c r="N929" s="7">
        <f t="shared" si="89"/>
        <v>0.66836579851624878</v>
      </c>
      <c r="O929" s="10">
        <f t="shared" si="87"/>
        <v>-0.1966676853087016</v>
      </c>
      <c r="P929" s="10">
        <f t="shared" si="86"/>
        <v>0.14006391172379595</v>
      </c>
      <c r="Q929" s="35">
        <f t="shared" si="84"/>
        <v>1</v>
      </c>
      <c r="R929" s="9">
        <v>2</v>
      </c>
      <c r="S929" s="4">
        <f>5*1.12</f>
        <v>5.6000000000000005</v>
      </c>
      <c r="T929" s="3" t="s">
        <v>74</v>
      </c>
      <c r="U929" s="4">
        <v>5</v>
      </c>
      <c r="V929" s="4">
        <f t="shared" si="85"/>
        <v>5</v>
      </c>
    </row>
    <row r="930" spans="1:22" x14ac:dyDescent="0.25">
      <c r="A930" s="2">
        <v>44776</v>
      </c>
      <c r="B930" s="3" t="s">
        <v>69</v>
      </c>
      <c r="C930" s="3" t="s">
        <v>95</v>
      </c>
      <c r="D930" s="4">
        <v>5.1100000000000003</v>
      </c>
      <c r="E930" s="5">
        <v>1</v>
      </c>
      <c r="F930" s="6">
        <v>4.5</v>
      </c>
      <c r="G930" s="3">
        <v>-106</v>
      </c>
      <c r="H930" s="3">
        <f t="shared" si="82"/>
        <v>-0.94339622641509424</v>
      </c>
      <c r="I930" s="3">
        <v>-122</v>
      </c>
      <c r="J930" s="3">
        <f t="shared" si="83"/>
        <v>-0.81967213114754101</v>
      </c>
      <c r="K930" s="7">
        <f t="shared" si="78"/>
        <v>0.5145631067961165</v>
      </c>
      <c r="L930" s="7">
        <f t="shared" si="77"/>
        <v>0.5495495495495496</v>
      </c>
      <c r="M930" s="7">
        <f t="shared" si="88"/>
        <v>0.57859130065668829</v>
      </c>
      <c r="N930" s="7">
        <f t="shared" si="89"/>
        <v>0.42140869934331177</v>
      </c>
      <c r="O930" s="10">
        <f t="shared" si="87"/>
        <v>6.4028193860571792E-2</v>
      </c>
      <c r="P930" s="10">
        <f t="shared" si="86"/>
        <v>-0.12814085020623783</v>
      </c>
      <c r="Q930" s="35">
        <f t="shared" si="84"/>
        <v>2</v>
      </c>
      <c r="R930" s="9">
        <v>2</v>
      </c>
      <c r="S930" s="4">
        <v>5.3</v>
      </c>
      <c r="T930" s="3" t="s">
        <v>73</v>
      </c>
      <c r="U930" s="4">
        <v>-5.3</v>
      </c>
      <c r="V930" s="4">
        <f t="shared" si="85"/>
        <v>-5.3</v>
      </c>
    </row>
    <row r="931" spans="1:22" x14ac:dyDescent="0.25">
      <c r="A931" s="2">
        <v>44776</v>
      </c>
      <c r="B931" s="3" t="s">
        <v>34</v>
      </c>
      <c r="C931" s="3" t="s">
        <v>177</v>
      </c>
      <c r="D931" s="4">
        <v>5.79</v>
      </c>
      <c r="E931" s="5">
        <v>2</v>
      </c>
      <c r="F931" s="6">
        <v>4.5</v>
      </c>
      <c r="G931" s="3">
        <v>-135</v>
      </c>
      <c r="H931" s="3">
        <f t="shared" si="82"/>
        <v>-0.7407407407407407</v>
      </c>
      <c r="I931" s="3">
        <v>100</v>
      </c>
      <c r="J931" s="3">
        <f t="shared" si="83"/>
        <v>1</v>
      </c>
      <c r="K931" s="7">
        <f t="shared" si="78"/>
        <v>0.57446808510638303</v>
      </c>
      <c r="L931" s="7">
        <f t="shared" si="77"/>
        <v>0.5</v>
      </c>
      <c r="M931" s="7">
        <f t="shared" si="88"/>
        <v>0.68585188088521076</v>
      </c>
      <c r="N931" s="7">
        <f t="shared" si="89"/>
        <v>0.31414811911478918</v>
      </c>
      <c r="O931" s="10">
        <f t="shared" si="87"/>
        <v>0.11138379577882773</v>
      </c>
      <c r="P931" s="10">
        <f t="shared" si="86"/>
        <v>-0.18585188088521082</v>
      </c>
      <c r="Q931" s="35">
        <f t="shared" si="84"/>
        <v>2</v>
      </c>
      <c r="R931" s="9">
        <v>1</v>
      </c>
      <c r="S931" s="4">
        <f>5*1.35</f>
        <v>6.75</v>
      </c>
      <c r="T931" s="3" t="s">
        <v>74</v>
      </c>
      <c r="U931" s="4">
        <v>5</v>
      </c>
      <c r="V931" s="4">
        <f t="shared" si="85"/>
        <v>5</v>
      </c>
    </row>
    <row r="932" spans="1:22" x14ac:dyDescent="0.25">
      <c r="A932" s="2">
        <v>44776</v>
      </c>
      <c r="B932" s="3" t="s">
        <v>45</v>
      </c>
      <c r="C932" s="3" t="s">
        <v>169</v>
      </c>
      <c r="D932" s="4">
        <v>5.6</v>
      </c>
      <c r="E932" s="5">
        <v>2</v>
      </c>
      <c r="F932" s="6">
        <v>5.5</v>
      </c>
      <c r="G932" s="3">
        <v>-160</v>
      </c>
      <c r="H932" s="3">
        <f t="shared" si="82"/>
        <v>-0.625</v>
      </c>
      <c r="I932" s="3">
        <v>126</v>
      </c>
      <c r="J932" s="3">
        <f t="shared" si="83"/>
        <v>1.26</v>
      </c>
      <c r="K932" s="7">
        <f t="shared" si="78"/>
        <v>0.61538461538461542</v>
      </c>
      <c r="L932" s="7">
        <f t="shared" si="77"/>
        <v>0.44247787610619471</v>
      </c>
      <c r="M932" s="7">
        <f t="shared" si="88"/>
        <v>0.48813906162449672</v>
      </c>
      <c r="N932" s="7">
        <f t="shared" si="89"/>
        <v>0.51186093837550328</v>
      </c>
      <c r="O932" s="10">
        <f t="shared" si="87"/>
        <v>-0.1272455537601187</v>
      </c>
      <c r="P932" s="10">
        <f t="shared" si="86"/>
        <v>6.9383062269308571E-2</v>
      </c>
      <c r="Q932" s="35">
        <f t="shared" si="84"/>
        <v>1</v>
      </c>
      <c r="R932" s="9">
        <v>2</v>
      </c>
      <c r="S932" s="4">
        <v>5</v>
      </c>
      <c r="T932" s="3" t="s">
        <v>73</v>
      </c>
      <c r="U932" s="4">
        <v>-5</v>
      </c>
      <c r="V932" s="4">
        <f t="shared" si="85"/>
        <v>-5</v>
      </c>
    </row>
    <row r="933" spans="1:22" x14ac:dyDescent="0.25">
      <c r="A933" s="2">
        <v>44776</v>
      </c>
      <c r="B933" s="3" t="s">
        <v>36</v>
      </c>
      <c r="C933" s="3" t="s">
        <v>178</v>
      </c>
      <c r="D933" s="4">
        <v>7.61</v>
      </c>
      <c r="E933" s="5">
        <v>2</v>
      </c>
      <c r="F933" s="6">
        <v>6.5</v>
      </c>
      <c r="G933" s="3">
        <v>-108</v>
      </c>
      <c r="H933" s="3">
        <f t="shared" si="82"/>
        <v>-0.92592592592592582</v>
      </c>
      <c r="I933" s="3">
        <v>-118</v>
      </c>
      <c r="J933" s="3">
        <f t="shared" si="83"/>
        <v>-0.84745762711864414</v>
      </c>
      <c r="K933" s="7">
        <f t="shared" si="78"/>
        <v>0.51923076923076927</v>
      </c>
      <c r="L933" s="7">
        <f t="shared" si="77"/>
        <v>0.54128440366972475</v>
      </c>
      <c r="M933" s="7">
        <f t="shared" si="88"/>
        <v>0.63671693144051833</v>
      </c>
      <c r="N933" s="7">
        <f t="shared" si="89"/>
        <v>0.36328306855948161</v>
      </c>
      <c r="O933" s="10">
        <f t="shared" si="87"/>
        <v>0.11748616220974906</v>
      </c>
      <c r="P933" s="10">
        <f t="shared" si="86"/>
        <v>-0.17800133511024313</v>
      </c>
      <c r="Q933" s="35">
        <f t="shared" si="84"/>
        <v>2</v>
      </c>
      <c r="R933" s="9">
        <v>2</v>
      </c>
      <c r="S933" s="4">
        <v>5.4</v>
      </c>
      <c r="T933" s="3" t="s">
        <v>74</v>
      </c>
      <c r="U933" s="4">
        <v>5</v>
      </c>
      <c r="V933" s="4">
        <f t="shared" si="85"/>
        <v>5</v>
      </c>
    </row>
    <row r="934" spans="1:22" x14ac:dyDescent="0.25">
      <c r="A934" s="2">
        <v>44776</v>
      </c>
      <c r="B934" s="3" t="s">
        <v>53</v>
      </c>
      <c r="C934" s="3" t="s">
        <v>116</v>
      </c>
      <c r="D934" s="4">
        <v>4.1500000000000004</v>
      </c>
      <c r="E934" s="5">
        <v>2</v>
      </c>
      <c r="F934" s="6">
        <v>3.5</v>
      </c>
      <c r="G934" s="3">
        <v>-108</v>
      </c>
      <c r="H934" s="3">
        <f t="shared" si="82"/>
        <v>-0.92592592592592582</v>
      </c>
      <c r="I934" s="3">
        <v>-118</v>
      </c>
      <c r="J934" s="3">
        <f t="shared" si="83"/>
        <v>-0.84745762711864414</v>
      </c>
      <c r="K934" s="7">
        <f t="shared" si="78"/>
        <v>0.51923076923076927</v>
      </c>
      <c r="L934" s="7">
        <f t="shared" si="77"/>
        <v>0.54128440366972475</v>
      </c>
      <c r="M934" s="7">
        <f t="shared" si="88"/>
        <v>0.59527258180143172</v>
      </c>
      <c r="N934" s="7">
        <f t="shared" si="89"/>
        <v>0.40472741819856833</v>
      </c>
      <c r="O934" s="10">
        <f t="shared" si="87"/>
        <v>7.6041812570662448E-2</v>
      </c>
      <c r="P934" s="10">
        <f t="shared" si="86"/>
        <v>-0.13655698547115641</v>
      </c>
      <c r="Q934" s="35">
        <f t="shared" si="84"/>
        <v>2</v>
      </c>
      <c r="R934" s="9">
        <v>2</v>
      </c>
      <c r="S934" s="4">
        <v>5.4</v>
      </c>
      <c r="T934" s="3" t="s">
        <v>74</v>
      </c>
      <c r="U934" s="4">
        <v>5</v>
      </c>
      <c r="V934" s="4">
        <f t="shared" si="85"/>
        <v>5</v>
      </c>
    </row>
    <row r="935" spans="1:22" x14ac:dyDescent="0.25">
      <c r="A935" s="2">
        <v>44777</v>
      </c>
      <c r="B935" s="3" t="s">
        <v>43</v>
      </c>
      <c r="C935" s="3" t="s">
        <v>199</v>
      </c>
      <c r="D935" s="4">
        <v>7.19</v>
      </c>
      <c r="E935" s="5">
        <v>2</v>
      </c>
      <c r="F935" s="6">
        <v>7.5</v>
      </c>
      <c r="G935" s="3">
        <v>125</v>
      </c>
      <c r="H935" s="3">
        <f t="shared" si="82"/>
        <v>1.25</v>
      </c>
      <c r="I935" s="3">
        <v>-165</v>
      </c>
      <c r="J935" s="3">
        <f t="shared" si="83"/>
        <v>-0.60606060606060608</v>
      </c>
      <c r="K935" s="7">
        <f t="shared" si="78"/>
        <v>0.44444444444444442</v>
      </c>
      <c r="L935" s="7">
        <f t="shared" si="77"/>
        <v>0.62264150943396224</v>
      </c>
      <c r="M935" s="7">
        <f t="shared" si="88"/>
        <v>0.42957270225970212</v>
      </c>
      <c r="N935" s="7">
        <f t="shared" si="89"/>
        <v>0.57042729774029788</v>
      </c>
      <c r="O935" s="10">
        <f t="shared" si="87"/>
        <v>-1.4871742184742298E-2</v>
      </c>
      <c r="P935" s="10">
        <f t="shared" si="86"/>
        <v>-5.2214211693664359E-2</v>
      </c>
      <c r="Q935" s="35">
        <f t="shared" si="84"/>
        <v>0</v>
      </c>
      <c r="R935" s="9">
        <v>1</v>
      </c>
      <c r="S935" s="4">
        <v>0</v>
      </c>
      <c r="V935" s="4" t="str">
        <f t="shared" si="85"/>
        <v/>
      </c>
    </row>
    <row r="936" spans="1:22" x14ac:dyDescent="0.25">
      <c r="A936" s="2">
        <v>44777</v>
      </c>
      <c r="B936" s="3" t="s">
        <v>14</v>
      </c>
      <c r="C936" s="3" t="s">
        <v>133</v>
      </c>
      <c r="D936" s="4">
        <v>3.78</v>
      </c>
      <c r="E936" s="5">
        <v>2</v>
      </c>
      <c r="F936" s="6">
        <v>3.5</v>
      </c>
      <c r="G936" s="3">
        <v>-108</v>
      </c>
      <c r="H936" s="3">
        <f t="shared" si="82"/>
        <v>-0.92592592592592582</v>
      </c>
      <c r="I936" s="3">
        <v>-118</v>
      </c>
      <c r="J936" s="3">
        <f t="shared" si="83"/>
        <v>-0.84745762711864414</v>
      </c>
      <c r="K936" s="7">
        <f t="shared" si="78"/>
        <v>0.51923076923076927</v>
      </c>
      <c r="L936" s="7">
        <f t="shared" si="77"/>
        <v>0.54128440366972475</v>
      </c>
      <c r="M936" s="7">
        <f t="shared" si="88"/>
        <v>0.52241482408917828</v>
      </c>
      <c r="N936" s="7">
        <f t="shared" si="89"/>
        <v>0.47758517591082172</v>
      </c>
      <c r="O936" s="10">
        <f t="shared" si="87"/>
        <v>3.1840548584090023E-3</v>
      </c>
      <c r="P936" s="10">
        <f t="shared" si="86"/>
        <v>-6.3699227758903021E-2</v>
      </c>
      <c r="Q936" s="35">
        <f t="shared" si="84"/>
        <v>0</v>
      </c>
      <c r="R936" s="9">
        <v>2</v>
      </c>
      <c r="S936" s="4">
        <v>0</v>
      </c>
      <c r="V936" s="4" t="str">
        <f t="shared" si="85"/>
        <v/>
      </c>
    </row>
    <row r="937" spans="1:22" x14ac:dyDescent="0.25">
      <c r="A937" s="2">
        <v>44777</v>
      </c>
      <c r="B937" s="3" t="s">
        <v>57</v>
      </c>
      <c r="C937" s="3" t="s">
        <v>233</v>
      </c>
      <c r="D937" s="4">
        <v>4.5199999999999996</v>
      </c>
      <c r="E937" s="5">
        <v>2</v>
      </c>
      <c r="F937" s="6">
        <v>4.5</v>
      </c>
      <c r="G937" s="3">
        <v>116</v>
      </c>
      <c r="H937" s="3">
        <f t="shared" si="82"/>
        <v>1.1599999999999999</v>
      </c>
      <c r="I937" s="3">
        <v>-148</v>
      </c>
      <c r="J937" s="3">
        <f t="shared" si="83"/>
        <v>-0.67567567567567566</v>
      </c>
      <c r="K937" s="7">
        <f t="shared" si="78"/>
        <v>0.46296296296296297</v>
      </c>
      <c r="L937" s="7">
        <f t="shared" si="77"/>
        <v>0.59677419354838712</v>
      </c>
      <c r="M937" s="7">
        <f t="shared" si="88"/>
        <v>0.47168831141557965</v>
      </c>
      <c r="N937" s="7">
        <f t="shared" si="89"/>
        <v>0.52831168858442035</v>
      </c>
      <c r="O937" s="10">
        <f t="shared" si="87"/>
        <v>8.725348452616688E-3</v>
      </c>
      <c r="P937" s="10">
        <f t="shared" si="86"/>
        <v>-6.8462504963966775E-2</v>
      </c>
      <c r="Q937" s="35">
        <f t="shared" si="84"/>
        <v>0</v>
      </c>
      <c r="R937" s="9">
        <v>2</v>
      </c>
      <c r="S937" s="4">
        <v>0</v>
      </c>
      <c r="V937" s="4" t="str">
        <f t="shared" si="85"/>
        <v/>
      </c>
    </row>
    <row r="938" spans="1:22" x14ac:dyDescent="0.25">
      <c r="A938" s="2">
        <v>44777</v>
      </c>
      <c r="B938" s="3" t="s">
        <v>16</v>
      </c>
      <c r="C938" s="3" t="s">
        <v>38</v>
      </c>
      <c r="D938" s="4">
        <v>4.9800000000000004</v>
      </c>
      <c r="E938" s="5">
        <v>2</v>
      </c>
      <c r="F938" s="6">
        <v>4.5</v>
      </c>
      <c r="G938" s="3">
        <v>-126</v>
      </c>
      <c r="H938" s="3">
        <f t="shared" si="82"/>
        <v>-0.79365079365079361</v>
      </c>
      <c r="I938" s="3">
        <v>-102</v>
      </c>
      <c r="J938" s="3">
        <f t="shared" si="83"/>
        <v>-0.98039215686274506</v>
      </c>
      <c r="K938" s="7">
        <f t="shared" si="78"/>
        <v>0.55752212389380529</v>
      </c>
      <c r="L938" s="7">
        <f t="shared" si="77"/>
        <v>0.50495049504950495</v>
      </c>
      <c r="M938" s="7">
        <f t="shared" si="88"/>
        <v>0.5559903770974568</v>
      </c>
      <c r="N938" s="7">
        <f t="shared" si="89"/>
        <v>0.4440096229025432</v>
      </c>
      <c r="O938" s="10">
        <f t="shared" si="87"/>
        <v>-1.5317467963484876E-3</v>
      </c>
      <c r="P938" s="10">
        <f t="shared" si="86"/>
        <v>-6.0940872146961755E-2</v>
      </c>
      <c r="Q938" s="35">
        <f t="shared" si="84"/>
        <v>0</v>
      </c>
      <c r="R938" s="9">
        <v>2</v>
      </c>
      <c r="S938" s="4">
        <v>0</v>
      </c>
      <c r="V938" s="4" t="str">
        <f t="shared" si="85"/>
        <v/>
      </c>
    </row>
    <row r="939" spans="1:22" x14ac:dyDescent="0.25">
      <c r="A939" s="2">
        <v>44777</v>
      </c>
      <c r="B939" s="3" t="s">
        <v>45</v>
      </c>
      <c r="C939" s="3" t="s">
        <v>147</v>
      </c>
      <c r="D939" s="4">
        <v>5.71</v>
      </c>
      <c r="E939" s="5">
        <v>2</v>
      </c>
      <c r="F939" s="6">
        <v>6.5</v>
      </c>
      <c r="G939" s="3">
        <v>116</v>
      </c>
      <c r="H939" s="3">
        <f t="shared" si="82"/>
        <v>1.1599999999999999</v>
      </c>
      <c r="I939" s="3">
        <v>-148</v>
      </c>
      <c r="J939" s="3">
        <f t="shared" si="83"/>
        <v>-0.67567567567567566</v>
      </c>
      <c r="K939" s="7">
        <f t="shared" si="78"/>
        <v>0.46296296296296297</v>
      </c>
      <c r="L939" s="7">
        <f t="shared" si="77"/>
        <v>0.59677419354838712</v>
      </c>
      <c r="M939" s="7">
        <f t="shared" si="88"/>
        <v>0.34722779173305862</v>
      </c>
      <c r="N939" s="7">
        <f t="shared" si="89"/>
        <v>0.65277220826694138</v>
      </c>
      <c r="O939" s="10">
        <f t="shared" si="87"/>
        <v>-0.11573517122990434</v>
      </c>
      <c r="P939" s="10">
        <f t="shared" si="86"/>
        <v>5.5998014718554256E-2</v>
      </c>
      <c r="Q939" s="35">
        <f t="shared" si="84"/>
        <v>1</v>
      </c>
      <c r="R939" s="9">
        <v>2</v>
      </c>
      <c r="S939" s="4">
        <v>7.4</v>
      </c>
      <c r="T939" s="3" t="s">
        <v>74</v>
      </c>
      <c r="U939" s="4">
        <v>5</v>
      </c>
      <c r="V939" s="4">
        <f t="shared" si="85"/>
        <v>5</v>
      </c>
    </row>
    <row r="940" spans="1:22" x14ac:dyDescent="0.25">
      <c r="A940" s="2">
        <v>44777</v>
      </c>
      <c r="B940" s="3" t="s">
        <v>69</v>
      </c>
      <c r="C940" s="3" t="s">
        <v>111</v>
      </c>
      <c r="D940" s="4">
        <v>4.09</v>
      </c>
      <c r="E940" s="5">
        <v>2</v>
      </c>
      <c r="F940" s="6">
        <v>4.5</v>
      </c>
      <c r="G940" s="3">
        <v>-110</v>
      </c>
      <c r="H940" s="3">
        <f t="shared" si="82"/>
        <v>-0.90909090909090906</v>
      </c>
      <c r="I940" s="3">
        <v>-120</v>
      </c>
      <c r="J940" s="3">
        <f t="shared" si="83"/>
        <v>-0.83333333333333337</v>
      </c>
      <c r="K940" s="7">
        <f t="shared" si="78"/>
        <v>0.52380952380952384</v>
      </c>
      <c r="L940" s="7">
        <f t="shared" si="77"/>
        <v>0.54545454545454541</v>
      </c>
      <c r="M940" s="7">
        <f t="shared" si="88"/>
        <v>0.38874021151682903</v>
      </c>
      <c r="N940" s="7">
        <f t="shared" si="89"/>
        <v>0.61125978848317097</v>
      </c>
      <c r="O940" s="10">
        <f t="shared" si="87"/>
        <v>-0.13506931229269481</v>
      </c>
      <c r="P940" s="10">
        <f t="shared" si="86"/>
        <v>6.580524302862556E-2</v>
      </c>
      <c r="Q940" s="35">
        <f t="shared" si="84"/>
        <v>1</v>
      </c>
      <c r="R940" s="9">
        <v>1</v>
      </c>
      <c r="S940" s="4">
        <v>6</v>
      </c>
      <c r="T940" s="3" t="s">
        <v>74</v>
      </c>
      <c r="U940" s="4">
        <v>5</v>
      </c>
      <c r="V940" s="4">
        <f t="shared" si="85"/>
        <v>5</v>
      </c>
    </row>
    <row r="941" spans="1:22" x14ac:dyDescent="0.25">
      <c r="A941" s="2">
        <v>44777</v>
      </c>
      <c r="B941" s="3" t="s">
        <v>36</v>
      </c>
      <c r="C941" s="3" t="s">
        <v>112</v>
      </c>
      <c r="D941" s="4">
        <v>7.03</v>
      </c>
      <c r="E941" s="5">
        <v>2</v>
      </c>
      <c r="F941" s="6">
        <v>6.5</v>
      </c>
      <c r="G941" s="3">
        <v>105</v>
      </c>
      <c r="H941" s="3">
        <f t="shared" si="82"/>
        <v>1.05</v>
      </c>
      <c r="I941" s="3">
        <v>-135</v>
      </c>
      <c r="J941" s="3">
        <f t="shared" si="83"/>
        <v>-0.7407407407407407</v>
      </c>
      <c r="K941" s="7">
        <f t="shared" si="78"/>
        <v>0.48780487804878048</v>
      </c>
      <c r="L941" s="7">
        <f t="shared" si="77"/>
        <v>0.57446808510638303</v>
      </c>
      <c r="M941" s="7">
        <f t="shared" si="88"/>
        <v>0.55474938079679981</v>
      </c>
      <c r="N941" s="7">
        <f t="shared" si="89"/>
        <v>0.44525061920320014</v>
      </c>
      <c r="O941" s="10">
        <f t="shared" si="87"/>
        <v>6.694450274801933E-2</v>
      </c>
      <c r="P941" s="10">
        <f t="shared" si="86"/>
        <v>-0.12921746590318289</v>
      </c>
      <c r="Q941" s="35">
        <f t="shared" si="84"/>
        <v>2</v>
      </c>
      <c r="R941" s="9">
        <v>1</v>
      </c>
      <c r="S941" s="4">
        <v>5</v>
      </c>
      <c r="T941" s="3" t="s">
        <v>73</v>
      </c>
      <c r="U941" s="4">
        <v>-5</v>
      </c>
      <c r="V941" s="4">
        <f t="shared" si="85"/>
        <v>-5</v>
      </c>
    </row>
    <row r="942" spans="1:22" x14ac:dyDescent="0.25">
      <c r="A942" s="2">
        <v>44777</v>
      </c>
      <c r="B942" s="3" t="s">
        <v>53</v>
      </c>
      <c r="C942" s="3" t="s">
        <v>143</v>
      </c>
      <c r="D942" s="4">
        <v>3.98</v>
      </c>
      <c r="E942" s="5">
        <v>2</v>
      </c>
      <c r="F942" s="6">
        <v>4.5</v>
      </c>
      <c r="G942" s="3">
        <v>124</v>
      </c>
      <c r="H942" s="3">
        <f t="shared" si="82"/>
        <v>1.24</v>
      </c>
      <c r="I942" s="3">
        <v>-158</v>
      </c>
      <c r="J942" s="3">
        <f t="shared" si="83"/>
        <v>-0.63291139240506322</v>
      </c>
      <c r="K942" s="7">
        <f t="shared" si="78"/>
        <v>0.44642857142857145</v>
      </c>
      <c r="L942" s="7">
        <f t="shared" si="77"/>
        <v>0.61240310077519378</v>
      </c>
      <c r="M942" s="7">
        <f t="shared" si="88"/>
        <v>0.36725579380844842</v>
      </c>
      <c r="N942" s="7">
        <f t="shared" si="89"/>
        <v>0.63274420619155158</v>
      </c>
      <c r="O942" s="10">
        <f t="shared" si="87"/>
        <v>-7.9172777620123036E-2</v>
      </c>
      <c r="P942" s="10">
        <f t="shared" si="86"/>
        <v>2.0341105416357808E-2</v>
      </c>
      <c r="Q942" s="35">
        <f t="shared" si="84"/>
        <v>0</v>
      </c>
      <c r="R942" s="9">
        <v>2</v>
      </c>
      <c r="S942" s="4">
        <v>0</v>
      </c>
      <c r="V942" s="4" t="str">
        <f t="shared" si="85"/>
        <v/>
      </c>
    </row>
    <row r="943" spans="1:22" x14ac:dyDescent="0.25">
      <c r="A943" s="2">
        <v>44777</v>
      </c>
      <c r="B943" s="3" t="s">
        <v>39</v>
      </c>
      <c r="C943" s="3" t="s">
        <v>72</v>
      </c>
      <c r="D943" s="4">
        <v>4.55</v>
      </c>
      <c r="E943" s="5">
        <v>2</v>
      </c>
      <c r="F943" s="6">
        <v>4.5</v>
      </c>
      <c r="G943" s="3">
        <v>-120</v>
      </c>
      <c r="H943" s="3">
        <f t="shared" si="82"/>
        <v>-0.83333333333333337</v>
      </c>
      <c r="I943" s="3">
        <v>-115</v>
      </c>
      <c r="J943" s="3">
        <f t="shared" si="83"/>
        <v>-0.86956521739130443</v>
      </c>
      <c r="K943" s="7">
        <f t="shared" si="78"/>
        <v>0.54545454545454541</v>
      </c>
      <c r="L943" s="7">
        <f t="shared" si="77"/>
        <v>0.53488372093023251</v>
      </c>
      <c r="M943" s="7">
        <f t="shared" si="88"/>
        <v>0.47735971772843389</v>
      </c>
      <c r="N943" s="7">
        <f t="shared" si="89"/>
        <v>0.52264028227156611</v>
      </c>
      <c r="O943" s="10">
        <f t="shared" si="87"/>
        <v>-6.8094827726111529E-2</v>
      </c>
      <c r="P943" s="10">
        <f t="shared" si="86"/>
        <v>-1.2243438658666395E-2</v>
      </c>
      <c r="Q943" s="35">
        <f t="shared" si="84"/>
        <v>0</v>
      </c>
      <c r="R943" s="9">
        <v>1</v>
      </c>
      <c r="S943" s="4">
        <v>0</v>
      </c>
      <c r="V943" s="4" t="str">
        <f t="shared" si="85"/>
        <v/>
      </c>
    </row>
    <row r="944" spans="1:22" x14ac:dyDescent="0.25">
      <c r="A944" s="2">
        <v>44777</v>
      </c>
      <c r="B944" s="3" t="s">
        <v>87</v>
      </c>
      <c r="C944" s="3" t="s">
        <v>221</v>
      </c>
      <c r="D944" s="4">
        <v>3.54</v>
      </c>
      <c r="E944" s="5">
        <v>2</v>
      </c>
      <c r="F944" s="6">
        <v>3.5</v>
      </c>
      <c r="G944" s="3">
        <v>-112</v>
      </c>
      <c r="H944" s="3">
        <f t="shared" si="82"/>
        <v>-0.89285714285714279</v>
      </c>
      <c r="I944" s="3">
        <v>-112</v>
      </c>
      <c r="J944" s="3">
        <f t="shared" si="83"/>
        <v>-0.89285714285714279</v>
      </c>
      <c r="K944" s="7">
        <f t="shared" si="78"/>
        <v>0.52830188679245282</v>
      </c>
      <c r="L944" s="7">
        <f t="shared" si="77"/>
        <v>0.52830188679245282</v>
      </c>
      <c r="M944" s="7">
        <f t="shared" si="88"/>
        <v>0.47197357851387145</v>
      </c>
      <c r="N944" s="7">
        <f t="shared" si="89"/>
        <v>0.52802642148612855</v>
      </c>
      <c r="O944" s="10">
        <f t="shared" si="87"/>
        <v>-5.6328308278581374E-2</v>
      </c>
      <c r="P944" s="10">
        <f t="shared" si="86"/>
        <v>-2.7546530632427402E-4</v>
      </c>
      <c r="Q944" s="35">
        <f t="shared" si="84"/>
        <v>0</v>
      </c>
      <c r="R944" s="9">
        <v>2</v>
      </c>
      <c r="S944" s="4">
        <v>0</v>
      </c>
      <c r="V944" s="4" t="str">
        <f t="shared" si="85"/>
        <v/>
      </c>
    </row>
    <row r="945" spans="1:23" x14ac:dyDescent="0.25">
      <c r="A945" s="2">
        <v>44777</v>
      </c>
      <c r="B945" s="3" t="s">
        <v>78</v>
      </c>
      <c r="C945" s="3" t="s">
        <v>183</v>
      </c>
      <c r="D945" s="4">
        <v>3.68</v>
      </c>
      <c r="E945" s="5">
        <v>2</v>
      </c>
      <c r="F945" s="6">
        <v>3.5</v>
      </c>
      <c r="G945" s="3">
        <v>115</v>
      </c>
      <c r="H945" s="3">
        <f t="shared" si="82"/>
        <v>1.1499999999999999</v>
      </c>
      <c r="I945" s="3">
        <v>-155</v>
      </c>
      <c r="J945" s="3">
        <f t="shared" si="83"/>
        <v>-0.64516129032258063</v>
      </c>
      <c r="K945" s="7">
        <f t="shared" si="78"/>
        <v>0.46511627906976744</v>
      </c>
      <c r="L945" s="7">
        <f t="shared" si="77"/>
        <v>0.60784313725490191</v>
      </c>
      <c r="M945" s="7">
        <f t="shared" si="88"/>
        <v>0.50166450706291654</v>
      </c>
      <c r="N945" s="7">
        <f t="shared" si="89"/>
        <v>0.49833549293708346</v>
      </c>
      <c r="O945" s="10">
        <f t="shared" si="87"/>
        <v>3.6548227993149107E-2</v>
      </c>
      <c r="P945" s="10">
        <f t="shared" si="86"/>
        <v>-0.10950764431781845</v>
      </c>
      <c r="Q945" s="35">
        <f t="shared" si="84"/>
        <v>0</v>
      </c>
      <c r="R945" s="9">
        <v>1</v>
      </c>
      <c r="S945" s="4">
        <v>0</v>
      </c>
      <c r="V945" s="4" t="str">
        <f t="shared" ref="V945:V1008" si="90">IF(IF(T945="L",-S945,IF(T945="W",S945*IF(Q945=1,ABS(J945),ABS(H945)))),IF(T945="L",-S945,IF(T945="W",S945*IF(Q945=1,ABS(J945),ABS(H945)))),"")</f>
        <v/>
      </c>
    </row>
    <row r="946" spans="1:23" x14ac:dyDescent="0.25">
      <c r="A946" s="2">
        <v>44777</v>
      </c>
      <c r="B946" s="3" t="s">
        <v>65</v>
      </c>
      <c r="C946" s="3" t="s">
        <v>155</v>
      </c>
      <c r="D946" s="4">
        <v>5.76</v>
      </c>
      <c r="E946" s="5">
        <v>2</v>
      </c>
      <c r="F946" s="6">
        <v>4.5</v>
      </c>
      <c r="G946" s="3">
        <v>-140</v>
      </c>
      <c r="H946" s="3">
        <f t="shared" si="82"/>
        <v>-0.7142857142857143</v>
      </c>
      <c r="I946" s="3">
        <v>110</v>
      </c>
      <c r="J946" s="3">
        <f t="shared" si="83"/>
        <v>1.1000000000000001</v>
      </c>
      <c r="K946" s="7">
        <f t="shared" si="78"/>
        <v>0.58333333333333337</v>
      </c>
      <c r="L946" s="7">
        <f t="shared" si="77"/>
        <v>0.47619047619047616</v>
      </c>
      <c r="M946" s="7">
        <f t="shared" si="88"/>
        <v>0.68153602514742828</v>
      </c>
      <c r="N946" s="7">
        <f t="shared" si="89"/>
        <v>0.31846397485257172</v>
      </c>
      <c r="O946" s="10">
        <f t="shared" si="87"/>
        <v>9.8202691814094911E-2</v>
      </c>
      <c r="P946" s="10">
        <f t="shared" si="86"/>
        <v>-0.15772650133790445</v>
      </c>
      <c r="Q946" s="35">
        <f t="shared" si="84"/>
        <v>2</v>
      </c>
      <c r="R946" s="9">
        <v>1</v>
      </c>
      <c r="S946" s="4">
        <v>7</v>
      </c>
      <c r="T946" s="3" t="s">
        <v>74</v>
      </c>
      <c r="U946" s="4">
        <v>5</v>
      </c>
      <c r="V946" s="4">
        <f t="shared" si="90"/>
        <v>5</v>
      </c>
    </row>
    <row r="947" spans="1:23" x14ac:dyDescent="0.25">
      <c r="A947" s="2">
        <v>44777</v>
      </c>
      <c r="B947" s="3" t="s">
        <v>41</v>
      </c>
      <c r="C947" s="3" t="s">
        <v>188</v>
      </c>
      <c r="D947" s="4">
        <v>5.54</v>
      </c>
      <c r="E947" s="5">
        <v>2</v>
      </c>
      <c r="F947" s="6">
        <v>5.5</v>
      </c>
      <c r="G947" s="3">
        <v>-110</v>
      </c>
      <c r="H947" s="3">
        <f t="shared" si="82"/>
        <v>-0.90909090909090906</v>
      </c>
      <c r="I947" s="3">
        <v>-120</v>
      </c>
      <c r="J947" s="3">
        <f t="shared" si="83"/>
        <v>-0.83333333333333337</v>
      </c>
      <c r="K947" s="7">
        <f t="shared" si="78"/>
        <v>0.52380952380952384</v>
      </c>
      <c r="L947" s="7">
        <f t="shared" si="77"/>
        <v>0.54545454545454541</v>
      </c>
      <c r="M947" s="7">
        <f t="shared" si="88"/>
        <v>0.47792459016145106</v>
      </c>
      <c r="N947" s="7">
        <f t="shared" si="89"/>
        <v>0.52207540983854894</v>
      </c>
      <c r="O947" s="10">
        <f t="shared" si="87"/>
        <v>-4.5884933648072779E-2</v>
      </c>
      <c r="P947" s="10">
        <f t="shared" si="86"/>
        <v>-2.3379135615996471E-2</v>
      </c>
      <c r="Q947" s="35">
        <f t="shared" si="84"/>
        <v>0</v>
      </c>
      <c r="R947" s="9">
        <v>1</v>
      </c>
      <c r="S947" s="4">
        <v>0</v>
      </c>
      <c r="V947" s="4" t="str">
        <f t="shared" si="90"/>
        <v/>
      </c>
    </row>
    <row r="948" spans="1:23" x14ac:dyDescent="0.25">
      <c r="A948" s="2">
        <v>44777</v>
      </c>
      <c r="B948" s="3" t="s">
        <v>4</v>
      </c>
      <c r="C948" s="3" t="s">
        <v>151</v>
      </c>
      <c r="D948" s="4">
        <v>5.0599999999999996</v>
      </c>
      <c r="E948" s="5">
        <v>2</v>
      </c>
      <c r="F948" s="6">
        <v>4.5</v>
      </c>
      <c r="G948" s="3">
        <v>-106</v>
      </c>
      <c r="H948" s="3">
        <f t="shared" si="82"/>
        <v>-0.94339622641509424</v>
      </c>
      <c r="I948" s="3">
        <v>-122</v>
      </c>
      <c r="J948" s="3">
        <f t="shared" si="83"/>
        <v>-0.81967213114754101</v>
      </c>
      <c r="K948" s="7">
        <f t="shared" si="78"/>
        <v>0.5145631067961165</v>
      </c>
      <c r="L948" s="7">
        <f t="shared" si="77"/>
        <v>0.5495495495495496</v>
      </c>
      <c r="M948" s="7">
        <f t="shared" si="88"/>
        <v>0.56997084519386432</v>
      </c>
      <c r="N948" s="7">
        <f t="shared" si="89"/>
        <v>0.43002915480613563</v>
      </c>
      <c r="O948" s="10">
        <f t="shared" si="87"/>
        <v>5.5407738397747819E-2</v>
      </c>
      <c r="P948" s="10">
        <f t="shared" si="86"/>
        <v>-0.11952039474341397</v>
      </c>
      <c r="Q948" s="35">
        <f t="shared" si="84"/>
        <v>2</v>
      </c>
      <c r="R948" s="9">
        <v>2</v>
      </c>
      <c r="S948" s="4">
        <v>5.3</v>
      </c>
      <c r="T948" s="3" t="s">
        <v>73</v>
      </c>
      <c r="U948" s="4">
        <v>-5.3</v>
      </c>
      <c r="V948" s="4">
        <f t="shared" si="90"/>
        <v>-5.3</v>
      </c>
    </row>
    <row r="949" spans="1:23" x14ac:dyDescent="0.25">
      <c r="A949" s="2">
        <v>44777</v>
      </c>
      <c r="B949" s="3" t="s">
        <v>47</v>
      </c>
      <c r="C949" s="3" t="s">
        <v>162</v>
      </c>
      <c r="D949" s="4">
        <v>6.68</v>
      </c>
      <c r="E949" s="5">
        <v>2</v>
      </c>
      <c r="F949" s="6">
        <v>5.5</v>
      </c>
      <c r="G949" s="3">
        <v>-128</v>
      </c>
      <c r="H949" s="3">
        <f t="shared" si="82"/>
        <v>-0.78125</v>
      </c>
      <c r="I949" s="3">
        <v>102</v>
      </c>
      <c r="J949" s="3">
        <f t="shared" si="83"/>
        <v>1.02</v>
      </c>
      <c r="K949" s="7">
        <f t="shared" si="78"/>
        <v>0.56140350877192979</v>
      </c>
      <c r="L949" s="7">
        <f t="shared" si="77"/>
        <v>0.49504950495049505</v>
      </c>
      <c r="M949" s="7">
        <f t="shared" si="88"/>
        <v>0.65657372381909596</v>
      </c>
      <c r="N949" s="7">
        <f t="shared" si="89"/>
        <v>0.34342627618090404</v>
      </c>
      <c r="O949" s="10">
        <f t="shared" si="87"/>
        <v>9.5170215047166162E-2</v>
      </c>
      <c r="P949" s="10">
        <f t="shared" si="86"/>
        <v>-0.151623228769591</v>
      </c>
      <c r="Q949" s="35">
        <f t="shared" si="84"/>
        <v>2</v>
      </c>
      <c r="R949" s="9">
        <v>2</v>
      </c>
      <c r="S949" s="4">
        <v>6.4</v>
      </c>
      <c r="T949" s="3" t="s">
        <v>73</v>
      </c>
      <c r="U949" s="4">
        <v>-6.4</v>
      </c>
      <c r="V949" s="4">
        <f t="shared" si="90"/>
        <v>-6.4</v>
      </c>
    </row>
    <row r="950" spans="1:23" x14ac:dyDescent="0.25">
      <c r="A950" s="2">
        <v>44777</v>
      </c>
      <c r="B950" s="3" t="s">
        <v>21</v>
      </c>
      <c r="C950" s="3" t="s">
        <v>146</v>
      </c>
      <c r="D950" s="4">
        <v>4.43</v>
      </c>
      <c r="E950" s="5">
        <v>2</v>
      </c>
      <c r="F950" s="6">
        <v>3.5</v>
      </c>
      <c r="G950" s="3">
        <v>-170</v>
      </c>
      <c r="H950" s="3">
        <f t="shared" si="82"/>
        <v>-0.58823529411764708</v>
      </c>
      <c r="I950" s="3">
        <v>125</v>
      </c>
      <c r="J950" s="3">
        <f t="shared" si="83"/>
        <v>1.25</v>
      </c>
      <c r="K950" s="7">
        <f t="shared" si="78"/>
        <v>0.62962962962962965</v>
      </c>
      <c r="L950" s="7">
        <f t="shared" si="77"/>
        <v>0.44444444444444442</v>
      </c>
      <c r="M950" s="7">
        <f t="shared" si="88"/>
        <v>0.6457563934001016</v>
      </c>
      <c r="N950" s="7">
        <f t="shared" si="89"/>
        <v>0.35424360659989845</v>
      </c>
      <c r="O950" s="10">
        <f t="shared" si="87"/>
        <v>1.6126763770471952E-2</v>
      </c>
      <c r="P950" s="10">
        <f t="shared" si="86"/>
        <v>-9.0200837844545967E-2</v>
      </c>
      <c r="Q950" s="35">
        <f t="shared" si="84"/>
        <v>0</v>
      </c>
      <c r="R950" s="9">
        <v>1</v>
      </c>
      <c r="S950" s="4">
        <v>0</v>
      </c>
      <c r="V950" s="4" t="str">
        <f t="shared" si="90"/>
        <v/>
      </c>
    </row>
    <row r="951" spans="1:23" x14ac:dyDescent="0.25">
      <c r="A951" s="2">
        <v>44777</v>
      </c>
      <c r="B951" s="3" t="s">
        <v>61</v>
      </c>
      <c r="C951" s="3" t="s">
        <v>153</v>
      </c>
      <c r="D951" s="4">
        <v>5.85</v>
      </c>
      <c r="E951" s="5">
        <v>2</v>
      </c>
      <c r="F951" s="6">
        <v>5.5</v>
      </c>
      <c r="G951" s="3">
        <v>-124</v>
      </c>
      <c r="H951" s="3">
        <f t="shared" si="82"/>
        <v>-0.80645161290322587</v>
      </c>
      <c r="I951" s="3">
        <v>-102</v>
      </c>
      <c r="J951" s="3">
        <f t="shared" si="83"/>
        <v>-0.98039215686274506</v>
      </c>
      <c r="K951" s="7">
        <f t="shared" si="78"/>
        <v>0.5535714285714286</v>
      </c>
      <c r="L951" s="7">
        <f t="shared" si="77"/>
        <v>0.50495049504950495</v>
      </c>
      <c r="M951" s="7">
        <f t="shared" si="88"/>
        <v>0.52993613622475477</v>
      </c>
      <c r="N951" s="7">
        <f t="shared" si="89"/>
        <v>0.47006386377524523</v>
      </c>
      <c r="O951" s="10">
        <f t="shared" si="87"/>
        <v>-2.3635292346673831E-2</v>
      </c>
      <c r="P951" s="10">
        <f t="shared" si="86"/>
        <v>-3.4886631274259727E-2</v>
      </c>
      <c r="Q951" s="35">
        <f t="shared" si="84"/>
        <v>0</v>
      </c>
      <c r="R951" s="9">
        <v>2</v>
      </c>
      <c r="S951" s="4">
        <v>0</v>
      </c>
      <c r="V951" s="4" t="str">
        <f t="shared" si="90"/>
        <v/>
      </c>
    </row>
    <row r="952" spans="1:23" x14ac:dyDescent="0.25">
      <c r="A952" s="2">
        <v>44777</v>
      </c>
      <c r="B952" s="3" t="s">
        <v>28</v>
      </c>
      <c r="C952" s="3" t="s">
        <v>84</v>
      </c>
      <c r="D952" s="4">
        <v>5.03</v>
      </c>
      <c r="E952" s="5">
        <v>2</v>
      </c>
      <c r="F952" s="6">
        <v>4.5</v>
      </c>
      <c r="G952" s="3">
        <v>120</v>
      </c>
      <c r="H952" s="3">
        <f t="shared" si="82"/>
        <v>1.2</v>
      </c>
      <c r="I952" s="3">
        <v>-160</v>
      </c>
      <c r="J952" s="3">
        <f t="shared" si="83"/>
        <v>-0.625</v>
      </c>
      <c r="K952" s="7">
        <f t="shared" si="78"/>
        <v>0.45454545454545453</v>
      </c>
      <c r="L952" s="7">
        <f t="shared" si="77"/>
        <v>0.61538461538461542</v>
      </c>
      <c r="M952" s="7">
        <f t="shared" si="88"/>
        <v>0.56475485011053694</v>
      </c>
      <c r="N952" s="7">
        <f t="shared" si="89"/>
        <v>0.43524514988946306</v>
      </c>
      <c r="O952" s="10">
        <f t="shared" si="87"/>
        <v>0.11020939556508241</v>
      </c>
      <c r="P952" s="10">
        <f t="shared" si="86"/>
        <v>-0.18013946549515236</v>
      </c>
      <c r="Q952" s="35">
        <f t="shared" si="84"/>
        <v>2</v>
      </c>
      <c r="R952" s="9">
        <v>1</v>
      </c>
      <c r="S952" s="4">
        <v>5</v>
      </c>
      <c r="T952" s="3" t="s">
        <v>74</v>
      </c>
      <c r="U952" s="4">
        <v>6</v>
      </c>
      <c r="V952" s="4">
        <f t="shared" si="90"/>
        <v>6</v>
      </c>
    </row>
    <row r="953" spans="1:23" x14ac:dyDescent="0.25">
      <c r="A953" s="2">
        <v>44777</v>
      </c>
      <c r="B953" s="3" t="s">
        <v>16</v>
      </c>
      <c r="C953" s="3" t="s">
        <v>191</v>
      </c>
      <c r="D953" s="4">
        <v>5.0999999999999996</v>
      </c>
      <c r="E953" s="5">
        <v>2</v>
      </c>
      <c r="F953" s="6">
        <v>4.5</v>
      </c>
      <c r="G953" s="3">
        <v>100</v>
      </c>
      <c r="H953" s="3">
        <f t="shared" si="82"/>
        <v>1</v>
      </c>
      <c r="I953" s="3">
        <v>-135</v>
      </c>
      <c r="J953" s="3">
        <f t="shared" si="83"/>
        <v>-0.7407407407407407</v>
      </c>
      <c r="K953" s="7">
        <f t="shared" si="78"/>
        <v>0.5</v>
      </c>
      <c r="L953" s="7">
        <f t="shared" si="77"/>
        <v>0.57446808510638303</v>
      </c>
      <c r="M953" s="7">
        <f t="shared" si="88"/>
        <v>0.5768745855814007</v>
      </c>
      <c r="N953" s="7">
        <f t="shared" si="89"/>
        <v>0.4231254144185993</v>
      </c>
      <c r="O953" s="10">
        <f t="shared" si="87"/>
        <v>7.6874585581400701E-2</v>
      </c>
      <c r="P953" s="10">
        <f t="shared" si="86"/>
        <v>-0.15134267068778373</v>
      </c>
      <c r="Q953" s="35">
        <f t="shared" si="84"/>
        <v>2</v>
      </c>
      <c r="R953" s="9">
        <v>1</v>
      </c>
      <c r="S953" s="4">
        <v>5</v>
      </c>
      <c r="T953" s="3" t="s">
        <v>74</v>
      </c>
      <c r="U953" s="4">
        <v>5</v>
      </c>
      <c r="V953" s="4">
        <f t="shared" si="90"/>
        <v>5</v>
      </c>
    </row>
    <row r="954" spans="1:23" x14ac:dyDescent="0.25">
      <c r="A954" s="2">
        <v>44777</v>
      </c>
      <c r="B954" s="3" t="s">
        <v>32</v>
      </c>
      <c r="C954" s="3" t="s">
        <v>161</v>
      </c>
      <c r="D954" s="4">
        <v>5.05</v>
      </c>
      <c r="E954" s="5">
        <v>1</v>
      </c>
      <c r="F954" s="6">
        <v>4.5</v>
      </c>
      <c r="G954" s="3">
        <v>106</v>
      </c>
      <c r="H954" s="3">
        <f t="shared" si="82"/>
        <v>1.06</v>
      </c>
      <c r="I954" s="3">
        <v>-136</v>
      </c>
      <c r="J954" s="3">
        <f t="shared" si="83"/>
        <v>-0.73529411764705876</v>
      </c>
      <c r="K954" s="7">
        <f t="shared" si="78"/>
        <v>0.4854368932038835</v>
      </c>
      <c r="L954" s="7">
        <f t="shared" si="77"/>
        <v>0.57627118644067798</v>
      </c>
      <c r="M954" s="7">
        <f t="shared" si="88"/>
        <v>0.56823578483496207</v>
      </c>
      <c r="N954" s="7">
        <f t="shared" si="89"/>
        <v>0.43176421516503793</v>
      </c>
      <c r="O954" s="10">
        <f t="shared" si="87"/>
        <v>8.2798891631078564E-2</v>
      </c>
      <c r="P954" s="10">
        <f t="shared" si="86"/>
        <v>-0.14450697127564005</v>
      </c>
      <c r="Q954" s="35">
        <f t="shared" si="84"/>
        <v>2</v>
      </c>
      <c r="R954" s="9">
        <v>2</v>
      </c>
      <c r="S954" s="4">
        <v>5</v>
      </c>
      <c r="T954" s="3" t="s">
        <v>73</v>
      </c>
      <c r="U954" s="4">
        <v>-5</v>
      </c>
      <c r="V954" s="4">
        <f t="shared" si="90"/>
        <v>-5</v>
      </c>
    </row>
    <row r="955" spans="1:23" x14ac:dyDescent="0.25">
      <c r="A955" s="2">
        <v>44777</v>
      </c>
      <c r="B955" s="3" t="s">
        <v>30</v>
      </c>
      <c r="C955" s="3" t="s">
        <v>31</v>
      </c>
      <c r="D955" s="4">
        <v>4.66</v>
      </c>
      <c r="E955" s="5">
        <v>2</v>
      </c>
      <c r="F955" s="6">
        <v>3.5</v>
      </c>
      <c r="G955" s="3">
        <v>-155</v>
      </c>
      <c r="H955" s="3">
        <f t="shared" si="82"/>
        <v>-0.64516129032258063</v>
      </c>
      <c r="I955" s="3">
        <v>120</v>
      </c>
      <c r="J955" s="3">
        <f t="shared" si="83"/>
        <v>1.2</v>
      </c>
      <c r="K955" s="7">
        <f t="shared" si="78"/>
        <v>0.60784313725490191</v>
      </c>
      <c r="L955" s="7">
        <f t="shared" si="77"/>
        <v>0.45454545454545453</v>
      </c>
      <c r="M955" s="7">
        <f t="shared" si="88"/>
        <v>0.68397556985161145</v>
      </c>
      <c r="N955" s="7">
        <f t="shared" si="89"/>
        <v>0.31602443014838849</v>
      </c>
      <c r="O955" s="10">
        <f t="shared" si="87"/>
        <v>7.6132432596709543E-2</v>
      </c>
      <c r="P955" s="10">
        <f t="shared" si="86"/>
        <v>-0.13852102439706604</v>
      </c>
      <c r="Q955" s="35">
        <f t="shared" si="84"/>
        <v>2</v>
      </c>
      <c r="R955" s="9">
        <v>1</v>
      </c>
      <c r="S955" s="4">
        <f>5*1.55</f>
        <v>7.75</v>
      </c>
      <c r="T955" s="3" t="s">
        <v>74</v>
      </c>
      <c r="U955" s="4">
        <v>5</v>
      </c>
      <c r="V955" s="4">
        <f t="shared" si="90"/>
        <v>5</v>
      </c>
    </row>
    <row r="956" spans="1:23" x14ac:dyDescent="0.25">
      <c r="A956" s="2">
        <v>44777</v>
      </c>
      <c r="B956" s="3" t="s">
        <v>19</v>
      </c>
      <c r="C956" s="3" t="s">
        <v>20</v>
      </c>
      <c r="D956" s="4">
        <v>5.54</v>
      </c>
      <c r="E956" s="5">
        <v>2</v>
      </c>
      <c r="F956" s="6">
        <v>4.5</v>
      </c>
      <c r="G956" s="3">
        <v>-155</v>
      </c>
      <c r="H956" s="3">
        <f t="shared" si="82"/>
        <v>-0.64516129032258063</v>
      </c>
      <c r="I956" s="3">
        <v>115</v>
      </c>
      <c r="J956" s="3">
        <f t="shared" si="83"/>
        <v>1.1499999999999999</v>
      </c>
      <c r="K956" s="7">
        <f t="shared" si="78"/>
        <v>0.60784313725490191</v>
      </c>
      <c r="L956" s="7">
        <f t="shared" si="77"/>
        <v>0.46511627906976744</v>
      </c>
      <c r="M956" s="7">
        <f t="shared" si="88"/>
        <v>0.64868065898813321</v>
      </c>
      <c r="N956" s="7">
        <f t="shared" si="89"/>
        <v>0.35131934101186679</v>
      </c>
      <c r="O956" s="10">
        <f t="shared" si="87"/>
        <v>4.0837521733231297E-2</v>
      </c>
      <c r="P956" s="10">
        <f t="shared" si="86"/>
        <v>-0.11379693805790064</v>
      </c>
      <c r="Q956" s="35">
        <f t="shared" si="84"/>
        <v>0</v>
      </c>
      <c r="R956" s="9">
        <v>1</v>
      </c>
      <c r="S956" s="4">
        <v>0</v>
      </c>
      <c r="V956" s="4" t="str">
        <f t="shared" si="90"/>
        <v/>
      </c>
    </row>
    <row r="957" spans="1:23" x14ac:dyDescent="0.25">
      <c r="A957" s="2">
        <v>44778</v>
      </c>
      <c r="B957" s="3" t="s">
        <v>53</v>
      </c>
      <c r="C957" s="3" t="s">
        <v>172</v>
      </c>
      <c r="D957" s="4">
        <v>5.16</v>
      </c>
      <c r="E957" s="5">
        <v>2</v>
      </c>
      <c r="F957" s="6">
        <v>5.5</v>
      </c>
      <c r="G957" s="3">
        <v>110</v>
      </c>
      <c r="H957" s="3">
        <f t="shared" si="82"/>
        <v>1.1000000000000001</v>
      </c>
      <c r="I957" s="3">
        <v>-145</v>
      </c>
      <c r="J957" s="3">
        <f t="shared" si="83"/>
        <v>-0.68965517241379315</v>
      </c>
      <c r="K957" s="7">
        <f t="shared" si="78"/>
        <v>0.47619047619047616</v>
      </c>
      <c r="L957" s="7">
        <f t="shared" si="77"/>
        <v>0.59183673469387754</v>
      </c>
      <c r="M957" s="7">
        <f t="shared" si="88"/>
        <v>0.41209056104628428</v>
      </c>
      <c r="N957" s="7">
        <f t="shared" si="89"/>
        <v>0.58790943895371572</v>
      </c>
      <c r="O957" s="10">
        <f t="shared" si="87"/>
        <v>-6.4099915144191888E-2</v>
      </c>
      <c r="P957" s="10">
        <f t="shared" si="86"/>
        <v>-3.927295740161818E-3</v>
      </c>
      <c r="Q957" s="35">
        <f t="shared" si="84"/>
        <v>0</v>
      </c>
      <c r="R957" s="9">
        <v>1</v>
      </c>
      <c r="S957" s="4">
        <v>0</v>
      </c>
      <c r="V957" s="4" t="str">
        <f t="shared" si="90"/>
        <v/>
      </c>
    </row>
    <row r="958" spans="1:23" x14ac:dyDescent="0.25">
      <c r="A958" s="2">
        <v>44778</v>
      </c>
      <c r="B958" s="3" t="s">
        <v>59</v>
      </c>
      <c r="C958" s="3" t="s">
        <v>145</v>
      </c>
      <c r="D958" s="4">
        <v>5</v>
      </c>
      <c r="E958" s="5">
        <v>2</v>
      </c>
      <c r="F958" s="6">
        <v>3.5</v>
      </c>
      <c r="G958" s="3">
        <v>-160</v>
      </c>
      <c r="H958" s="3">
        <f t="shared" si="82"/>
        <v>-0.625</v>
      </c>
      <c r="I958" s="3">
        <v>120</v>
      </c>
      <c r="J958" s="3">
        <f t="shared" si="83"/>
        <v>1.2</v>
      </c>
      <c r="K958" s="7">
        <f t="shared" si="78"/>
        <v>0.61538461538461542</v>
      </c>
      <c r="L958" s="7">
        <f t="shared" si="77"/>
        <v>0.45454545454545453</v>
      </c>
      <c r="M958" s="7">
        <f t="shared" si="88"/>
        <v>0.73497408470263825</v>
      </c>
      <c r="N958" s="7">
        <f t="shared" si="89"/>
        <v>0.26502591529736169</v>
      </c>
      <c r="O958" s="10">
        <f t="shared" si="87"/>
        <v>0.11958946931802283</v>
      </c>
      <c r="P958" s="10">
        <f t="shared" si="86"/>
        <v>-0.18951953924809284</v>
      </c>
      <c r="Q958" s="35">
        <f t="shared" si="84"/>
        <v>2</v>
      </c>
      <c r="R958" s="9">
        <v>1</v>
      </c>
      <c r="S958" s="4">
        <v>8</v>
      </c>
      <c r="T958" s="3" t="s">
        <v>73</v>
      </c>
      <c r="U958" s="4">
        <v>-8</v>
      </c>
      <c r="V958" s="4">
        <f t="shared" si="90"/>
        <v>-8</v>
      </c>
    </row>
    <row r="959" spans="1:23" x14ac:dyDescent="0.25">
      <c r="A959" s="2">
        <v>44778</v>
      </c>
      <c r="B959" s="3" t="s">
        <v>59</v>
      </c>
      <c r="C959" s="3" t="s">
        <v>145</v>
      </c>
      <c r="D959" s="4">
        <v>5</v>
      </c>
      <c r="E959" s="5">
        <v>2</v>
      </c>
      <c r="F959" s="6">
        <v>4.5</v>
      </c>
      <c r="G959" s="3">
        <v>124</v>
      </c>
      <c r="H959" s="3">
        <f t="shared" si="82"/>
        <v>1.24</v>
      </c>
      <c r="I959" s="3">
        <v>-158</v>
      </c>
      <c r="J959" s="3">
        <f t="shared" si="83"/>
        <v>-0.63291139240506322</v>
      </c>
      <c r="K959" s="7">
        <f t="shared" si="78"/>
        <v>0.44642857142857145</v>
      </c>
      <c r="L959" s="7">
        <f t="shared" si="77"/>
        <v>0.61240310077519378</v>
      </c>
      <c r="M959" s="7">
        <f t="shared" si="88"/>
        <v>0.55950671493478765</v>
      </c>
      <c r="N959" s="7">
        <f t="shared" si="89"/>
        <v>0.44049328506521235</v>
      </c>
      <c r="O959" s="10">
        <f t="shared" si="87"/>
        <v>0.1130781435062162</v>
      </c>
      <c r="P959" s="10">
        <f t="shared" si="86"/>
        <v>-0.17190981570998143</v>
      </c>
      <c r="Q959" s="35">
        <f t="shared" si="84"/>
        <v>2</v>
      </c>
      <c r="R959" s="9">
        <v>2</v>
      </c>
      <c r="S959" s="4">
        <v>5</v>
      </c>
      <c r="T959" s="3" t="s">
        <v>73</v>
      </c>
      <c r="U959" s="4">
        <v>-5</v>
      </c>
      <c r="V959" s="4">
        <f t="shared" si="90"/>
        <v>-5</v>
      </c>
      <c r="W959" s="3">
        <v>1</v>
      </c>
    </row>
    <row r="960" spans="1:23" x14ac:dyDescent="0.25">
      <c r="A960" s="2">
        <v>44778</v>
      </c>
      <c r="B960" s="3" t="s">
        <v>71</v>
      </c>
      <c r="C960" s="3" t="s">
        <v>175</v>
      </c>
      <c r="D960" s="4">
        <v>5.74</v>
      </c>
      <c r="E960" s="5">
        <v>2</v>
      </c>
      <c r="F960" s="6">
        <v>4.5</v>
      </c>
      <c r="G960" s="3">
        <v>-150</v>
      </c>
      <c r="H960" s="3">
        <f t="shared" si="82"/>
        <v>-0.66666666666666663</v>
      </c>
      <c r="I960" s="3">
        <v>115</v>
      </c>
      <c r="J960" s="3">
        <f t="shared" si="83"/>
        <v>1.1499999999999999</v>
      </c>
      <c r="K960" s="7">
        <f t="shared" si="78"/>
        <v>0.6</v>
      </c>
      <c r="L960" s="7">
        <f t="shared" si="77"/>
        <v>0.46511627906976744</v>
      </c>
      <c r="M960" s="7">
        <f t="shared" si="88"/>
        <v>0.67863670177520574</v>
      </c>
      <c r="N960" s="7">
        <f t="shared" si="89"/>
        <v>0.32136329822479426</v>
      </c>
      <c r="O960" s="10">
        <f t="shared" si="87"/>
        <v>7.8636701775205764E-2</v>
      </c>
      <c r="P960" s="10">
        <f t="shared" si="86"/>
        <v>-0.14375298084497318</v>
      </c>
      <c r="Q960" s="35">
        <f t="shared" si="84"/>
        <v>2</v>
      </c>
      <c r="R960" s="9">
        <v>1</v>
      </c>
      <c r="S960" s="4">
        <v>7.5</v>
      </c>
      <c r="T960" s="3" t="s">
        <v>74</v>
      </c>
      <c r="U960" s="4">
        <v>5</v>
      </c>
      <c r="V960" s="4">
        <f t="shared" si="90"/>
        <v>5</v>
      </c>
    </row>
    <row r="961" spans="1:22" x14ac:dyDescent="0.25">
      <c r="A961" s="2">
        <v>44778</v>
      </c>
      <c r="B961" s="3" t="s">
        <v>67</v>
      </c>
      <c r="C961" s="3" t="s">
        <v>149</v>
      </c>
      <c r="D961" s="4">
        <v>7.67</v>
      </c>
      <c r="E961" s="5">
        <v>2</v>
      </c>
      <c r="F961" s="6">
        <v>8.5</v>
      </c>
      <c r="G961" s="3">
        <v>114</v>
      </c>
      <c r="H961" s="3">
        <f t="shared" si="82"/>
        <v>1.1399999999999999</v>
      </c>
      <c r="I961" s="3">
        <v>-146</v>
      </c>
      <c r="J961" s="3">
        <f t="shared" si="83"/>
        <v>-0.68493150684931503</v>
      </c>
      <c r="K961" s="7">
        <f t="shared" si="78"/>
        <v>0.46728971962616822</v>
      </c>
      <c r="L961" s="7">
        <f t="shared" si="77"/>
        <v>0.5934959349593496</v>
      </c>
      <c r="M961" s="7">
        <f t="shared" si="88"/>
        <v>0.36149559683272281</v>
      </c>
      <c r="N961" s="7">
        <f t="shared" si="89"/>
        <v>0.63850440316727719</v>
      </c>
      <c r="O961" s="10">
        <f t="shared" si="87"/>
        <v>-0.10579412279344541</v>
      </c>
      <c r="P961" s="10">
        <f t="shared" si="86"/>
        <v>4.5008468207927588E-2</v>
      </c>
      <c r="Q961" s="35">
        <f t="shared" si="84"/>
        <v>0</v>
      </c>
      <c r="R961" s="9">
        <v>2</v>
      </c>
      <c r="S961" s="4">
        <v>0</v>
      </c>
      <c r="V961" s="4" t="str">
        <f t="shared" si="90"/>
        <v/>
      </c>
    </row>
    <row r="962" spans="1:22" x14ac:dyDescent="0.25">
      <c r="A962" s="2">
        <v>44778</v>
      </c>
      <c r="B962" s="3" t="s">
        <v>36</v>
      </c>
      <c r="C962" s="3" t="s">
        <v>37</v>
      </c>
      <c r="D962" s="4">
        <v>5.31</v>
      </c>
      <c r="E962" s="5">
        <v>2</v>
      </c>
      <c r="F962" s="6">
        <v>4.5</v>
      </c>
      <c r="G962" s="3">
        <v>-145</v>
      </c>
      <c r="H962" s="3">
        <f t="shared" si="82"/>
        <v>-0.68965517241379315</v>
      </c>
      <c r="I962" s="3">
        <v>110</v>
      </c>
      <c r="J962" s="3">
        <f t="shared" si="83"/>
        <v>1.1000000000000001</v>
      </c>
      <c r="K962" s="7">
        <f t="shared" si="78"/>
        <v>0.59183673469387754</v>
      </c>
      <c r="L962" s="7">
        <f t="shared" si="77"/>
        <v>0.47619047619047616</v>
      </c>
      <c r="M962" s="7">
        <f t="shared" si="88"/>
        <v>0.61212085225228585</v>
      </c>
      <c r="N962" s="7">
        <f t="shared" si="89"/>
        <v>0.3878791477477142</v>
      </c>
      <c r="O962" s="10">
        <f t="shared" si="87"/>
        <v>2.028411755840831E-2</v>
      </c>
      <c r="P962" s="10">
        <f t="shared" si="86"/>
        <v>-8.831132844276196E-2</v>
      </c>
      <c r="Q962" s="35">
        <f t="shared" si="84"/>
        <v>0</v>
      </c>
      <c r="R962" s="9">
        <v>1</v>
      </c>
      <c r="S962" s="4">
        <v>0</v>
      </c>
      <c r="V962" s="4" t="str">
        <f t="shared" si="90"/>
        <v/>
      </c>
    </row>
    <row r="963" spans="1:22" x14ac:dyDescent="0.25">
      <c r="A963" s="2">
        <v>44778</v>
      </c>
      <c r="B963" s="3" t="s">
        <v>45</v>
      </c>
      <c r="C963" s="3" t="s">
        <v>46</v>
      </c>
      <c r="D963" s="4">
        <v>5.43</v>
      </c>
      <c r="E963" s="5">
        <v>2</v>
      </c>
      <c r="F963" s="6">
        <v>4.5</v>
      </c>
      <c r="G963" s="3">
        <v>-140</v>
      </c>
      <c r="H963" s="3">
        <f t="shared" si="82"/>
        <v>-0.7142857142857143</v>
      </c>
      <c r="I963" s="3">
        <v>105</v>
      </c>
      <c r="J963" s="3">
        <f t="shared" si="83"/>
        <v>1.05</v>
      </c>
      <c r="K963" s="7">
        <f t="shared" si="78"/>
        <v>0.58333333333333337</v>
      </c>
      <c r="L963" s="7">
        <f t="shared" si="77"/>
        <v>0.48780487804878048</v>
      </c>
      <c r="M963" s="7">
        <f t="shared" si="88"/>
        <v>0.63147110270957818</v>
      </c>
      <c r="N963" s="7">
        <f t="shared" si="89"/>
        <v>0.36852889729042182</v>
      </c>
      <c r="O963" s="10">
        <f t="shared" si="87"/>
        <v>4.813776937624481E-2</v>
      </c>
      <c r="P963" s="10">
        <f t="shared" si="86"/>
        <v>-0.11927598075835866</v>
      </c>
      <c r="Q963" s="35">
        <f t="shared" si="84"/>
        <v>0</v>
      </c>
      <c r="R963" s="9">
        <v>2</v>
      </c>
      <c r="S963" s="4">
        <v>0</v>
      </c>
      <c r="V963" s="4" t="str">
        <f t="shared" si="90"/>
        <v/>
      </c>
    </row>
    <row r="964" spans="1:22" x14ac:dyDescent="0.25">
      <c r="A964" s="2">
        <v>44779</v>
      </c>
      <c r="B964" s="3" t="s">
        <v>41</v>
      </c>
      <c r="C964" s="3" t="s">
        <v>94</v>
      </c>
      <c r="D964" s="4">
        <v>4.26</v>
      </c>
      <c r="E964" s="5">
        <v>2</v>
      </c>
      <c r="F964" s="6">
        <v>5.5</v>
      </c>
      <c r="G964" s="3">
        <v>1.4</v>
      </c>
      <c r="H964" s="3">
        <f t="shared" si="82"/>
        <v>1.3999999999999999E-2</v>
      </c>
      <c r="I964" s="3">
        <v>-132</v>
      </c>
      <c r="J964" s="3">
        <f t="shared" si="83"/>
        <v>-0.75757575757575757</v>
      </c>
      <c r="K964" s="7">
        <f t="shared" si="78"/>
        <v>0.98619329388560151</v>
      </c>
      <c r="L964" s="7">
        <f t="shared" si="77"/>
        <v>0.56896551724137934</v>
      </c>
      <c r="M964" s="7">
        <f t="shared" si="88"/>
        <v>0.2567106025597965</v>
      </c>
      <c r="N964" s="7">
        <f t="shared" si="89"/>
        <v>0.7432893974402035</v>
      </c>
      <c r="O964" s="10">
        <f t="shared" si="87"/>
        <v>-0.72948269132580501</v>
      </c>
      <c r="P964" s="10">
        <f t="shared" si="86"/>
        <v>0.17432388019882417</v>
      </c>
      <c r="Q964" s="35">
        <f t="shared" si="84"/>
        <v>1</v>
      </c>
      <c r="R964" s="9">
        <v>2</v>
      </c>
      <c r="S964" s="4">
        <v>6.6</v>
      </c>
      <c r="T964" s="3" t="s">
        <v>74</v>
      </c>
      <c r="U964" s="4">
        <v>5</v>
      </c>
      <c r="V964" s="4">
        <f t="shared" si="90"/>
        <v>5</v>
      </c>
    </row>
    <row r="965" spans="1:22" x14ac:dyDescent="0.25">
      <c r="A965" s="2">
        <v>44779</v>
      </c>
      <c r="B965" s="3" t="s">
        <v>4</v>
      </c>
      <c r="C965" s="3" t="s">
        <v>210</v>
      </c>
      <c r="D965" s="4">
        <v>4.6900000000000004</v>
      </c>
      <c r="E965" s="5">
        <v>2</v>
      </c>
      <c r="F965" s="6">
        <v>3.5</v>
      </c>
      <c r="G965" s="3">
        <v>100</v>
      </c>
      <c r="H965" s="3">
        <f t="shared" si="82"/>
        <v>1</v>
      </c>
      <c r="I965" s="3">
        <v>-130</v>
      </c>
      <c r="J965" s="3">
        <f t="shared" si="83"/>
        <v>-0.76923076923076916</v>
      </c>
      <c r="K965" s="7">
        <f t="shared" si="78"/>
        <v>0.5</v>
      </c>
      <c r="L965" s="7">
        <f t="shared" si="77"/>
        <v>0.56521739130434778</v>
      </c>
      <c r="M965" s="7">
        <f t="shared" si="88"/>
        <v>0.68873974810280769</v>
      </c>
      <c r="N965" s="7">
        <f t="shared" si="89"/>
        <v>0.31126025189719225</v>
      </c>
      <c r="O965" s="10">
        <f t="shared" si="87"/>
        <v>0.18873974810280769</v>
      </c>
      <c r="P965" s="10">
        <f t="shared" si="86"/>
        <v>-0.25395713940715553</v>
      </c>
      <c r="Q965" s="35">
        <f t="shared" si="84"/>
        <v>2</v>
      </c>
      <c r="R965" s="9">
        <v>1</v>
      </c>
      <c r="S965" s="4">
        <v>5</v>
      </c>
      <c r="T965" s="3" t="s">
        <v>74</v>
      </c>
      <c r="U965" s="4">
        <v>5</v>
      </c>
      <c r="V965" s="4">
        <f t="shared" si="90"/>
        <v>5</v>
      </c>
    </row>
    <row r="966" spans="1:22" x14ac:dyDescent="0.25">
      <c r="A966" s="2">
        <v>44779</v>
      </c>
      <c r="B966" s="3" t="s">
        <v>57</v>
      </c>
      <c r="C966" s="3" t="s">
        <v>246</v>
      </c>
      <c r="D966" s="4">
        <v>4.79</v>
      </c>
      <c r="E966" s="5">
        <v>2</v>
      </c>
      <c r="F966" s="6">
        <v>4.5</v>
      </c>
      <c r="G966" s="3">
        <v>-154</v>
      </c>
      <c r="H966" s="3">
        <f t="shared" si="82"/>
        <v>-0.64935064935064934</v>
      </c>
      <c r="I966" s="3">
        <v>120</v>
      </c>
      <c r="J966" s="3">
        <f t="shared" si="83"/>
        <v>1.2</v>
      </c>
      <c r="K966" s="7">
        <f t="shared" si="78"/>
        <v>0.60629921259842523</v>
      </c>
      <c r="L966" s="7">
        <f t="shared" si="77"/>
        <v>0.45454545454545453</v>
      </c>
      <c r="M966" s="7">
        <f t="shared" si="88"/>
        <v>0.52191944553216074</v>
      </c>
      <c r="N966" s="7">
        <f t="shared" si="89"/>
        <v>0.47808055446783926</v>
      </c>
      <c r="O966" s="10">
        <f t="shared" si="87"/>
        <v>-8.4379767066264488E-2</v>
      </c>
      <c r="P966" s="10">
        <f t="shared" si="86"/>
        <v>2.3535099922384728E-2</v>
      </c>
      <c r="Q966" s="35">
        <f t="shared" si="84"/>
        <v>0</v>
      </c>
      <c r="R966" s="9">
        <v>2</v>
      </c>
      <c r="S966" s="4">
        <v>0</v>
      </c>
      <c r="V966" s="4" t="str">
        <f t="shared" si="90"/>
        <v/>
      </c>
    </row>
    <row r="967" spans="1:22" x14ac:dyDescent="0.25">
      <c r="A967" s="2">
        <v>44779</v>
      </c>
      <c r="B967" s="3" t="s">
        <v>49</v>
      </c>
      <c r="C967" s="3" t="s">
        <v>189</v>
      </c>
      <c r="D967" s="4">
        <v>5.56</v>
      </c>
      <c r="E967" s="5">
        <v>2</v>
      </c>
      <c r="F967" s="6">
        <v>5.5</v>
      </c>
      <c r="G967" s="3">
        <v>-108</v>
      </c>
      <c r="H967" s="3">
        <f t="shared" si="82"/>
        <v>-0.92592592592592582</v>
      </c>
      <c r="I967" s="3">
        <v>-118</v>
      </c>
      <c r="J967" s="3">
        <f t="shared" si="83"/>
        <v>-0.84745762711864414</v>
      </c>
      <c r="K967" s="7">
        <f t="shared" si="78"/>
        <v>0.51923076923076927</v>
      </c>
      <c r="L967" s="7">
        <f t="shared" si="77"/>
        <v>0.54128440366972475</v>
      </c>
      <c r="M967" s="7">
        <f t="shared" si="88"/>
        <v>0.48133634791191404</v>
      </c>
      <c r="N967" s="7">
        <f t="shared" si="89"/>
        <v>0.51866365208808596</v>
      </c>
      <c r="O967" s="10">
        <f t="shared" si="87"/>
        <v>-3.7894421318855231E-2</v>
      </c>
      <c r="P967" s="10">
        <f t="shared" si="86"/>
        <v>-2.2620751581638787E-2</v>
      </c>
      <c r="Q967" s="35">
        <f t="shared" si="84"/>
        <v>0</v>
      </c>
      <c r="R967" s="9">
        <v>2</v>
      </c>
      <c r="S967" s="4">
        <v>0</v>
      </c>
      <c r="V967" s="4" t="str">
        <f t="shared" si="90"/>
        <v/>
      </c>
    </row>
    <row r="968" spans="1:22" x14ac:dyDescent="0.25">
      <c r="A968" s="2">
        <v>44779</v>
      </c>
      <c r="B968" s="3" t="s">
        <v>67</v>
      </c>
      <c r="C968" s="3" t="s">
        <v>125</v>
      </c>
      <c r="D968" s="4">
        <v>4.6100000000000003</v>
      </c>
      <c r="E968" s="5">
        <v>2</v>
      </c>
      <c r="F968" s="6">
        <v>6.5</v>
      </c>
      <c r="G968" s="3">
        <v>118</v>
      </c>
      <c r="H968" s="3">
        <f t="shared" si="82"/>
        <v>1.18</v>
      </c>
      <c r="I968" s="3">
        <v>-150</v>
      </c>
      <c r="J968" s="3">
        <f t="shared" si="83"/>
        <v>-0.66666666666666663</v>
      </c>
      <c r="K968" s="7">
        <f t="shared" si="78"/>
        <v>0.45871559633027525</v>
      </c>
      <c r="L968" s="7">
        <f t="shared" si="77"/>
        <v>0.6</v>
      </c>
      <c r="M968" s="7">
        <f t="shared" si="88"/>
        <v>0.18329565266719117</v>
      </c>
      <c r="N968" s="7">
        <f t="shared" si="89"/>
        <v>0.81670434733280883</v>
      </c>
      <c r="O968" s="10">
        <f t="shared" si="87"/>
        <v>-0.27541994366308409</v>
      </c>
      <c r="P968" s="10">
        <f t="shared" si="86"/>
        <v>0.21670434733280886</v>
      </c>
      <c r="Q968" s="35">
        <f t="shared" si="84"/>
        <v>1</v>
      </c>
      <c r="R968" s="9">
        <v>2</v>
      </c>
      <c r="S968" s="4">
        <v>7.5</v>
      </c>
      <c r="T968" s="3" t="s">
        <v>73</v>
      </c>
      <c r="U968" s="4">
        <v>-7.5</v>
      </c>
      <c r="V968" s="4">
        <f t="shared" si="90"/>
        <v>-7.5</v>
      </c>
    </row>
    <row r="969" spans="1:22" x14ac:dyDescent="0.25">
      <c r="A969" s="2">
        <v>44779</v>
      </c>
      <c r="B969" s="3" t="s">
        <v>14</v>
      </c>
      <c r="C969" s="3" t="s">
        <v>15</v>
      </c>
      <c r="D969" s="4">
        <v>5.27</v>
      </c>
      <c r="E969" s="5">
        <v>2</v>
      </c>
      <c r="F969" s="6">
        <v>4.5</v>
      </c>
      <c r="G969" s="3">
        <v>-102</v>
      </c>
      <c r="H969" s="3">
        <f t="shared" si="82"/>
        <v>-0.98039215686274506</v>
      </c>
      <c r="I969" s="3">
        <v>-124</v>
      </c>
      <c r="J969" s="3">
        <f t="shared" si="83"/>
        <v>-0.80645161290322587</v>
      </c>
      <c r="K969" s="7">
        <f t="shared" si="78"/>
        <v>0.50495049504950495</v>
      </c>
      <c r="L969" s="7">
        <f t="shared" si="77"/>
        <v>0.5535714285714286</v>
      </c>
      <c r="M969" s="7">
        <f t="shared" si="88"/>
        <v>0.60554046864701072</v>
      </c>
      <c r="N969" s="7">
        <f t="shared" si="89"/>
        <v>0.39445953135298922</v>
      </c>
      <c r="O969" s="10">
        <f t="shared" si="87"/>
        <v>0.10058997359750577</v>
      </c>
      <c r="P969" s="10">
        <f t="shared" si="86"/>
        <v>-0.15911189721843938</v>
      </c>
      <c r="Q969" s="35">
        <f t="shared" si="84"/>
        <v>2</v>
      </c>
      <c r="R969" s="9">
        <v>2</v>
      </c>
      <c r="S969" s="4">
        <v>5.0999999999999996</v>
      </c>
      <c r="T969" s="3" t="s">
        <v>74</v>
      </c>
      <c r="U969" s="4">
        <v>5</v>
      </c>
      <c r="V969" s="4">
        <f t="shared" si="90"/>
        <v>4.9999999999999991</v>
      </c>
    </row>
    <row r="970" spans="1:22" x14ac:dyDescent="0.25">
      <c r="A970" s="2">
        <v>44779</v>
      </c>
      <c r="B970" s="3" t="s">
        <v>87</v>
      </c>
      <c r="C970" s="3" t="s">
        <v>119</v>
      </c>
      <c r="D970" s="4">
        <v>4.84</v>
      </c>
      <c r="E970" s="5">
        <v>2</v>
      </c>
      <c r="F970" s="6">
        <v>4.5</v>
      </c>
      <c r="G970" s="3">
        <v>105</v>
      </c>
      <c r="H970" s="3">
        <f t="shared" si="82"/>
        <v>1.05</v>
      </c>
      <c r="I970" s="3">
        <v>-135</v>
      </c>
      <c r="J970" s="3">
        <f t="shared" si="83"/>
        <v>-0.7407407407407407</v>
      </c>
      <c r="K970" s="7">
        <f t="shared" si="78"/>
        <v>0.48780487804878048</v>
      </c>
      <c r="L970" s="7">
        <f t="shared" si="77"/>
        <v>0.57446808510638303</v>
      </c>
      <c r="M970" s="7">
        <f t="shared" si="88"/>
        <v>0.53099784918712889</v>
      </c>
      <c r="N970" s="7">
        <f t="shared" si="89"/>
        <v>0.46900215081287111</v>
      </c>
      <c r="O970" s="10">
        <f t="shared" si="87"/>
        <v>4.3192971138348413E-2</v>
      </c>
      <c r="P970" s="10">
        <f t="shared" si="86"/>
        <v>-0.10546593429351192</v>
      </c>
      <c r="Q970" s="35">
        <f t="shared" si="84"/>
        <v>0</v>
      </c>
      <c r="R970" s="9">
        <v>1</v>
      </c>
      <c r="S970" s="4">
        <v>0</v>
      </c>
      <c r="V970" s="4" t="str">
        <f t="shared" si="90"/>
        <v/>
      </c>
    </row>
    <row r="971" spans="1:22" x14ac:dyDescent="0.25">
      <c r="A971" s="2">
        <v>44779</v>
      </c>
      <c r="B971" s="3" t="s">
        <v>65</v>
      </c>
      <c r="C971" s="3" t="s">
        <v>90</v>
      </c>
      <c r="D971" s="4">
        <v>7.31</v>
      </c>
      <c r="E971" s="5">
        <v>2</v>
      </c>
      <c r="F971" s="6">
        <v>6.5</v>
      </c>
      <c r="G971" s="3">
        <v>-152</v>
      </c>
      <c r="H971" s="3">
        <f t="shared" si="82"/>
        <v>-0.65789473684210531</v>
      </c>
      <c r="I971" s="3">
        <v>120</v>
      </c>
      <c r="J971" s="3">
        <f t="shared" si="83"/>
        <v>1.2</v>
      </c>
      <c r="K971" s="7">
        <f t="shared" si="78"/>
        <v>0.60317460317460314</v>
      </c>
      <c r="L971" s="7">
        <f t="shared" si="77"/>
        <v>0.45454545454545453</v>
      </c>
      <c r="M971" s="7">
        <f t="shared" si="88"/>
        <v>0.59538633944938968</v>
      </c>
      <c r="N971" s="7">
        <f t="shared" si="89"/>
        <v>0.40461366055061038</v>
      </c>
      <c r="O971" s="10">
        <f t="shared" si="87"/>
        <v>-7.7882637252134623E-3</v>
      </c>
      <c r="P971" s="10">
        <f t="shared" si="86"/>
        <v>-4.9931793994844154E-2</v>
      </c>
      <c r="Q971" s="35">
        <f t="shared" si="84"/>
        <v>0</v>
      </c>
      <c r="R971" s="9">
        <v>2</v>
      </c>
      <c r="S971" s="4">
        <v>0</v>
      </c>
      <c r="V971" s="4" t="str">
        <f t="shared" si="90"/>
        <v/>
      </c>
    </row>
    <row r="972" spans="1:22" x14ac:dyDescent="0.25">
      <c r="A972" s="2">
        <v>44779</v>
      </c>
      <c r="B972" s="3" t="s">
        <v>21</v>
      </c>
      <c r="C972" s="3" t="s">
        <v>168</v>
      </c>
      <c r="D972" s="4">
        <v>4.16</v>
      </c>
      <c r="E972" s="5">
        <v>2</v>
      </c>
      <c r="F972" s="6">
        <v>3.5</v>
      </c>
      <c r="G972" s="3">
        <v>105</v>
      </c>
      <c r="H972" s="3">
        <f t="shared" si="82"/>
        <v>1.05</v>
      </c>
      <c r="I972" s="3">
        <v>-140</v>
      </c>
      <c r="J972" s="3">
        <f t="shared" si="83"/>
        <v>-0.7142857142857143</v>
      </c>
      <c r="K972" s="7">
        <f t="shared" si="78"/>
        <v>0.48780487804878048</v>
      </c>
      <c r="L972" s="7">
        <f t="shared" si="77"/>
        <v>0.58333333333333337</v>
      </c>
      <c r="M972" s="7">
        <f t="shared" si="88"/>
        <v>0.59714787028708982</v>
      </c>
      <c r="N972" s="7">
        <f t="shared" si="89"/>
        <v>0.40285212971291023</v>
      </c>
      <c r="O972" s="10">
        <f t="shared" si="87"/>
        <v>0.10934299223830934</v>
      </c>
      <c r="P972" s="10">
        <f t="shared" si="86"/>
        <v>-0.18048120362042314</v>
      </c>
      <c r="Q972" s="35">
        <f t="shared" si="84"/>
        <v>2</v>
      </c>
      <c r="R972" s="9">
        <v>1</v>
      </c>
      <c r="S972" s="4">
        <v>5</v>
      </c>
      <c r="T972" s="3" t="s">
        <v>74</v>
      </c>
      <c r="U972" s="4">
        <v>5.25</v>
      </c>
      <c r="V972" s="4">
        <f t="shared" si="90"/>
        <v>5.25</v>
      </c>
    </row>
    <row r="973" spans="1:22" x14ac:dyDescent="0.25">
      <c r="A973" s="2">
        <v>44779</v>
      </c>
      <c r="B973" s="3" t="s">
        <v>47</v>
      </c>
      <c r="C973" s="3" t="s">
        <v>80</v>
      </c>
      <c r="D973" s="4">
        <v>6.02</v>
      </c>
      <c r="E973" s="5">
        <v>2</v>
      </c>
      <c r="F973" s="6">
        <v>4.5</v>
      </c>
      <c r="G973" s="3">
        <v>-115</v>
      </c>
      <c r="H973" s="3">
        <f t="shared" si="82"/>
        <v>-0.86956521739130443</v>
      </c>
      <c r="I973" s="3">
        <v>-115</v>
      </c>
      <c r="J973" s="3">
        <f t="shared" si="83"/>
        <v>-0.86956521739130443</v>
      </c>
      <c r="K973" s="7">
        <f t="shared" si="78"/>
        <v>0.53488372093023251</v>
      </c>
      <c r="L973" s="7">
        <f t="shared" si="77"/>
        <v>0.53488372093023251</v>
      </c>
      <c r="M973" s="7">
        <f t="shared" si="88"/>
        <v>0.71761162862515226</v>
      </c>
      <c r="N973" s="7">
        <f t="shared" si="89"/>
        <v>0.28238837137484774</v>
      </c>
      <c r="O973" s="10">
        <f t="shared" si="87"/>
        <v>0.18272790769491976</v>
      </c>
      <c r="P973" s="10">
        <f t="shared" si="86"/>
        <v>-0.25249534955538477</v>
      </c>
      <c r="Q973" s="35">
        <f t="shared" si="84"/>
        <v>2</v>
      </c>
      <c r="R973" s="9">
        <v>1</v>
      </c>
      <c r="S973" s="4">
        <f>5*1.15</f>
        <v>5.75</v>
      </c>
      <c r="T973" s="3" t="s">
        <v>74</v>
      </c>
      <c r="U973" s="4">
        <v>5</v>
      </c>
      <c r="V973" s="4">
        <f t="shared" si="90"/>
        <v>5.0000000000000009</v>
      </c>
    </row>
    <row r="974" spans="1:22" x14ac:dyDescent="0.25">
      <c r="A974" s="2">
        <v>44779</v>
      </c>
      <c r="B974" s="3" t="s">
        <v>63</v>
      </c>
      <c r="C974" s="3" t="s">
        <v>64</v>
      </c>
      <c r="D974" s="4">
        <v>5.37</v>
      </c>
      <c r="E974" s="5">
        <v>2</v>
      </c>
      <c r="F974" s="6">
        <v>4.5</v>
      </c>
      <c r="G974" s="3">
        <v>110</v>
      </c>
      <c r="H974" s="3">
        <f t="shared" si="82"/>
        <v>1.1000000000000001</v>
      </c>
      <c r="I974" s="3">
        <v>-145</v>
      </c>
      <c r="J974" s="3">
        <f t="shared" si="83"/>
        <v>-0.68965517241379315</v>
      </c>
      <c r="K974" s="7">
        <f t="shared" si="78"/>
        <v>0.47619047619047616</v>
      </c>
      <c r="L974" s="7">
        <f t="shared" si="77"/>
        <v>0.59183673469387754</v>
      </c>
      <c r="M974" s="7">
        <f t="shared" si="88"/>
        <v>0.6218700182967416</v>
      </c>
      <c r="N974" s="7">
        <f t="shared" si="89"/>
        <v>0.3781299817032584</v>
      </c>
      <c r="O974" s="10">
        <f t="shared" si="87"/>
        <v>0.14567954210626544</v>
      </c>
      <c r="P974" s="10">
        <f t="shared" si="86"/>
        <v>-0.21370675299061914</v>
      </c>
      <c r="Q974" s="35">
        <f t="shared" si="84"/>
        <v>2</v>
      </c>
      <c r="R974" s="9">
        <v>1</v>
      </c>
      <c r="S974" s="4">
        <v>5</v>
      </c>
      <c r="T974" s="3" t="s">
        <v>74</v>
      </c>
      <c r="U974" s="4">
        <v>5.5</v>
      </c>
      <c r="V974" s="4">
        <f t="shared" si="90"/>
        <v>5.5</v>
      </c>
    </row>
    <row r="975" spans="1:22" x14ac:dyDescent="0.25">
      <c r="A975" s="2">
        <v>44779</v>
      </c>
      <c r="B975" s="3" t="s">
        <v>32</v>
      </c>
      <c r="C975" s="3" t="s">
        <v>232</v>
      </c>
      <c r="D975" s="4">
        <v>5.3</v>
      </c>
      <c r="E975" s="5">
        <v>2</v>
      </c>
      <c r="F975" s="6">
        <v>5.5</v>
      </c>
      <c r="G975" s="3">
        <v>-108</v>
      </c>
      <c r="H975" s="3">
        <f t="shared" si="82"/>
        <v>-0.92592592592592582</v>
      </c>
      <c r="I975" s="3">
        <v>-118</v>
      </c>
      <c r="J975" s="3">
        <f t="shared" si="83"/>
        <v>-0.84745762711864414</v>
      </c>
      <c r="K975" s="7">
        <f t="shared" si="78"/>
        <v>0.51923076923076927</v>
      </c>
      <c r="L975" s="7">
        <f t="shared" si="77"/>
        <v>0.54128440366972475</v>
      </c>
      <c r="M975" s="7">
        <f t="shared" si="88"/>
        <v>0.43652660771192842</v>
      </c>
      <c r="N975" s="7">
        <f t="shared" si="89"/>
        <v>0.56347339228807158</v>
      </c>
      <c r="O975" s="10">
        <f t="shared" si="87"/>
        <v>-8.2704161518840857E-2</v>
      </c>
      <c r="P975" s="10">
        <f t="shared" si="86"/>
        <v>2.2188988618346839E-2</v>
      </c>
      <c r="Q975" s="35">
        <f t="shared" si="84"/>
        <v>0</v>
      </c>
      <c r="R975" s="9">
        <v>2</v>
      </c>
      <c r="S975" s="4">
        <v>0</v>
      </c>
      <c r="V975" s="4" t="str">
        <f t="shared" si="90"/>
        <v/>
      </c>
    </row>
    <row r="976" spans="1:22" x14ac:dyDescent="0.25">
      <c r="A976" s="2">
        <v>44779</v>
      </c>
      <c r="B976" s="3" t="s">
        <v>34</v>
      </c>
      <c r="C976" s="3" t="s">
        <v>132</v>
      </c>
      <c r="D976" s="4">
        <v>7.63</v>
      </c>
      <c r="E976" s="5">
        <v>2</v>
      </c>
      <c r="F976" s="6">
        <v>8.5</v>
      </c>
      <c r="G976" s="3">
        <v>102</v>
      </c>
      <c r="H976" s="3">
        <f t="shared" si="82"/>
        <v>1.02</v>
      </c>
      <c r="I976" s="3">
        <v>-130</v>
      </c>
      <c r="J976" s="3">
        <f t="shared" si="83"/>
        <v>-0.76923076923076916</v>
      </c>
      <c r="K976" s="7">
        <f t="shared" si="78"/>
        <v>0.49504950495049505</v>
      </c>
      <c r="L976" s="7">
        <f t="shared" si="77"/>
        <v>0.56521739130434778</v>
      </c>
      <c r="M976" s="7">
        <f t="shared" si="88"/>
        <v>0.35595604965612693</v>
      </c>
      <c r="N976" s="7">
        <f t="shared" si="89"/>
        <v>0.64404395034387307</v>
      </c>
      <c r="O976" s="10">
        <f t="shared" si="87"/>
        <v>-0.13909345529436812</v>
      </c>
      <c r="P976" s="10">
        <f t="shared" si="86"/>
        <v>7.882655903952529E-2</v>
      </c>
      <c r="Q976" s="35">
        <f t="shared" si="84"/>
        <v>1</v>
      </c>
      <c r="R976" s="9">
        <v>2</v>
      </c>
      <c r="S976" s="4">
        <v>6.5</v>
      </c>
      <c r="T976" s="3" t="s">
        <v>74</v>
      </c>
      <c r="U976" s="4">
        <v>5</v>
      </c>
      <c r="V976" s="4">
        <f t="shared" si="90"/>
        <v>5</v>
      </c>
    </row>
    <row r="977" spans="1:22" x14ac:dyDescent="0.25">
      <c r="A977" s="2">
        <v>44779</v>
      </c>
      <c r="B977" s="3" t="s">
        <v>28</v>
      </c>
      <c r="C977" s="3" t="s">
        <v>174</v>
      </c>
      <c r="D977" s="4">
        <v>4.17</v>
      </c>
      <c r="E977" s="5">
        <v>2</v>
      </c>
      <c r="F977" s="6">
        <v>3.5</v>
      </c>
      <c r="G977" s="3">
        <v>-140</v>
      </c>
      <c r="H977" s="3">
        <f t="shared" si="82"/>
        <v>-0.7142857142857143</v>
      </c>
      <c r="I977" s="3">
        <v>105</v>
      </c>
      <c r="J977" s="3">
        <f t="shared" si="83"/>
        <v>1.05</v>
      </c>
      <c r="K977" s="7">
        <f t="shared" si="78"/>
        <v>0.58333333333333337</v>
      </c>
      <c r="L977" s="7">
        <f t="shared" si="77"/>
        <v>0.48780487804878048</v>
      </c>
      <c r="M977" s="7">
        <f t="shared" si="88"/>
        <v>0.59901793690735095</v>
      </c>
      <c r="N977" s="7">
        <f t="shared" si="89"/>
        <v>0.40098206309264905</v>
      </c>
      <c r="O977" s="10">
        <f t="shared" si="87"/>
        <v>1.5684603574017575E-2</v>
      </c>
      <c r="P977" s="10">
        <f t="shared" si="86"/>
        <v>-8.6822814956131422E-2</v>
      </c>
      <c r="Q977" s="35">
        <f t="shared" si="84"/>
        <v>0</v>
      </c>
      <c r="R977" s="9">
        <v>1</v>
      </c>
      <c r="S977" s="4">
        <v>0</v>
      </c>
      <c r="V977" s="4" t="str">
        <f t="shared" si="90"/>
        <v/>
      </c>
    </row>
    <row r="978" spans="1:22" x14ac:dyDescent="0.25">
      <c r="A978" s="2">
        <v>44779</v>
      </c>
      <c r="B978" s="3" t="s">
        <v>61</v>
      </c>
      <c r="C978" s="3" t="s">
        <v>214</v>
      </c>
      <c r="D978" s="4">
        <v>3.93</v>
      </c>
      <c r="E978" s="5">
        <v>2</v>
      </c>
      <c r="F978" s="6">
        <v>3.5</v>
      </c>
      <c r="G978" s="3">
        <v>-146</v>
      </c>
      <c r="H978" s="3">
        <f t="shared" si="82"/>
        <v>-0.68493150684931503</v>
      </c>
      <c r="I978" s="3">
        <v>116</v>
      </c>
      <c r="J978" s="3">
        <f t="shared" si="83"/>
        <v>1.1599999999999999</v>
      </c>
      <c r="K978" s="7">
        <f t="shared" si="78"/>
        <v>0.5934959349593496</v>
      </c>
      <c r="L978" s="7">
        <f t="shared" si="77"/>
        <v>0.46296296296296297</v>
      </c>
      <c r="M978" s="7">
        <f t="shared" si="88"/>
        <v>0.55273597957525022</v>
      </c>
      <c r="N978" s="7">
        <f t="shared" si="89"/>
        <v>0.44726402042474978</v>
      </c>
      <c r="O978" s="10">
        <f t="shared" si="87"/>
        <v>-4.0759955384099378E-2</v>
      </c>
      <c r="P978" s="10">
        <f t="shared" si="86"/>
        <v>-1.569894253821319E-2</v>
      </c>
      <c r="Q978" s="35">
        <f t="shared" si="84"/>
        <v>0</v>
      </c>
      <c r="R978" s="9">
        <v>2</v>
      </c>
      <c r="S978" s="4">
        <v>0</v>
      </c>
      <c r="V978" s="4" t="str">
        <f t="shared" si="90"/>
        <v/>
      </c>
    </row>
    <row r="979" spans="1:22" x14ac:dyDescent="0.25">
      <c r="A979" s="2">
        <v>44779</v>
      </c>
      <c r="B979" s="3" t="s">
        <v>19</v>
      </c>
      <c r="C979" s="3" t="s">
        <v>231</v>
      </c>
      <c r="D979" s="4">
        <v>5.29</v>
      </c>
      <c r="E979" s="5">
        <v>2</v>
      </c>
      <c r="F979" s="6">
        <v>5.5</v>
      </c>
      <c r="G979" s="3">
        <v>100</v>
      </c>
      <c r="H979" s="3">
        <f t="shared" si="82"/>
        <v>1</v>
      </c>
      <c r="I979" s="3">
        <v>-130</v>
      </c>
      <c r="J979" s="3">
        <f t="shared" si="83"/>
        <v>-0.76923076923076916</v>
      </c>
      <c r="K979" s="7">
        <f t="shared" si="78"/>
        <v>0.5</v>
      </c>
      <c r="L979" s="7">
        <f t="shared" si="77"/>
        <v>0.56521739130434778</v>
      </c>
      <c r="M979" s="7">
        <f t="shared" si="88"/>
        <v>0.43478656873180221</v>
      </c>
      <c r="N979" s="7">
        <f t="shared" si="89"/>
        <v>0.56521343126819779</v>
      </c>
      <c r="O979" s="10">
        <f t="shared" si="87"/>
        <v>-6.5213431268197786E-2</v>
      </c>
      <c r="P979" s="10">
        <f t="shared" si="86"/>
        <v>-3.9600361499969594E-6</v>
      </c>
      <c r="Q979" s="35">
        <f t="shared" si="84"/>
        <v>0</v>
      </c>
      <c r="R979" s="9">
        <v>1</v>
      </c>
      <c r="S979" s="4">
        <v>0</v>
      </c>
      <c r="V979" s="4" t="str">
        <f t="shared" si="90"/>
        <v/>
      </c>
    </row>
    <row r="980" spans="1:22" x14ac:dyDescent="0.25">
      <c r="A980" s="2">
        <v>44779</v>
      </c>
      <c r="B980" s="3" t="s">
        <v>30</v>
      </c>
      <c r="C980" s="3" t="s">
        <v>190</v>
      </c>
      <c r="D980" s="4">
        <v>4.55</v>
      </c>
      <c r="E980" s="5">
        <v>2</v>
      </c>
      <c r="F980" s="6">
        <v>4.5</v>
      </c>
      <c r="G980" s="3">
        <v>-116</v>
      </c>
      <c r="H980" s="3">
        <f t="shared" si="82"/>
        <v>-0.86206896551724144</v>
      </c>
      <c r="I980" s="3">
        <v>-110</v>
      </c>
      <c r="J980" s="3">
        <f t="shared" si="83"/>
        <v>-0.90909090909090906</v>
      </c>
      <c r="K980" s="7">
        <f t="shared" si="78"/>
        <v>0.53703703703703709</v>
      </c>
      <c r="L980" s="7">
        <f t="shared" si="77"/>
        <v>0.52380952380952384</v>
      </c>
      <c r="M980" s="7">
        <f t="shared" si="88"/>
        <v>0.47735971772843389</v>
      </c>
      <c r="N980" s="7">
        <f t="shared" si="89"/>
        <v>0.52264028227156611</v>
      </c>
      <c r="O980" s="10">
        <f t="shared" si="87"/>
        <v>-5.9677319308603205E-2</v>
      </c>
      <c r="P980" s="10">
        <f t="shared" si="86"/>
        <v>-1.1692415379577215E-3</v>
      </c>
      <c r="Q980" s="35">
        <f t="shared" si="84"/>
        <v>0</v>
      </c>
      <c r="R980" s="9">
        <v>2</v>
      </c>
      <c r="S980" s="4">
        <v>0</v>
      </c>
      <c r="V980" s="4" t="str">
        <f t="shared" si="90"/>
        <v/>
      </c>
    </row>
    <row r="981" spans="1:22" x14ac:dyDescent="0.25">
      <c r="A981" s="2">
        <v>44779</v>
      </c>
      <c r="B981" s="3" t="s">
        <v>4</v>
      </c>
      <c r="C981" s="3" t="s">
        <v>5</v>
      </c>
      <c r="D981" s="4">
        <v>5.36</v>
      </c>
      <c r="E981" s="5">
        <v>2</v>
      </c>
      <c r="F981" s="6">
        <v>4.5</v>
      </c>
      <c r="G981" s="3">
        <v>-158</v>
      </c>
      <c r="H981" s="3">
        <f t="shared" si="82"/>
        <v>-0.63291139240506322</v>
      </c>
      <c r="I981" s="3">
        <v>124</v>
      </c>
      <c r="J981" s="3">
        <f t="shared" si="83"/>
        <v>1.24</v>
      </c>
      <c r="K981" s="7">
        <f t="shared" si="78"/>
        <v>0.61240310077519378</v>
      </c>
      <c r="L981" s="7">
        <f t="shared" si="77"/>
        <v>0.44642857142857145</v>
      </c>
      <c r="M981" s="7">
        <f t="shared" si="88"/>
        <v>0.62025537113410745</v>
      </c>
      <c r="N981" s="7">
        <f t="shared" si="89"/>
        <v>0.3797446288658925</v>
      </c>
      <c r="O981" s="10">
        <f t="shared" si="87"/>
        <v>7.8522703589136711E-3</v>
      </c>
      <c r="P981" s="10">
        <f t="shared" si="86"/>
        <v>-6.6683942562678955E-2</v>
      </c>
      <c r="Q981" s="35">
        <f t="shared" si="84"/>
        <v>0</v>
      </c>
      <c r="R981" s="9">
        <v>2</v>
      </c>
      <c r="S981" s="4">
        <v>0</v>
      </c>
      <c r="V981" s="4" t="str">
        <f t="shared" si="90"/>
        <v/>
      </c>
    </row>
    <row r="982" spans="1:22" x14ac:dyDescent="0.25">
      <c r="A982" s="2">
        <v>44779</v>
      </c>
      <c r="B982" s="3" t="s">
        <v>41</v>
      </c>
      <c r="C982" s="3" t="s">
        <v>211</v>
      </c>
      <c r="D982" s="4">
        <v>7.32</v>
      </c>
      <c r="E982" s="5">
        <v>2</v>
      </c>
      <c r="F982" s="6">
        <v>8.5</v>
      </c>
      <c r="G982" s="3">
        <v>114</v>
      </c>
      <c r="H982" s="3">
        <f t="shared" si="82"/>
        <v>1.1399999999999999</v>
      </c>
      <c r="I982" s="3">
        <v>-144</v>
      </c>
      <c r="J982" s="3">
        <f t="shared" si="83"/>
        <v>-0.69444444444444442</v>
      </c>
      <c r="K982" s="7">
        <f t="shared" si="78"/>
        <v>0.46728971962616822</v>
      </c>
      <c r="L982" s="7">
        <f t="shared" si="77"/>
        <v>0.5901639344262295</v>
      </c>
      <c r="M982" s="7">
        <f t="shared" si="88"/>
        <v>0.31348048743825307</v>
      </c>
      <c r="N982" s="7">
        <f t="shared" si="89"/>
        <v>0.68651951256174693</v>
      </c>
      <c r="O982" s="10">
        <f t="shared" si="87"/>
        <v>-0.15380923218791515</v>
      </c>
      <c r="P982" s="10">
        <f t="shared" si="86"/>
        <v>9.6355578135517428E-2</v>
      </c>
      <c r="Q982" s="35">
        <f t="shared" si="84"/>
        <v>1</v>
      </c>
      <c r="R982" s="9">
        <v>2</v>
      </c>
      <c r="S982" s="4">
        <v>7.2</v>
      </c>
      <c r="T982" s="3" t="s">
        <v>73</v>
      </c>
      <c r="U982" s="4">
        <v>-7.2</v>
      </c>
      <c r="V982" s="4">
        <f t="shared" si="90"/>
        <v>-7.2</v>
      </c>
    </row>
    <row r="983" spans="1:22" x14ac:dyDescent="0.25">
      <c r="A983" s="2">
        <v>44779</v>
      </c>
      <c r="B983" s="3" t="s">
        <v>43</v>
      </c>
      <c r="C983" s="3" t="s">
        <v>120</v>
      </c>
      <c r="D983" s="4">
        <v>6.06</v>
      </c>
      <c r="E983" s="5">
        <v>2</v>
      </c>
      <c r="F983" s="6">
        <v>5.5</v>
      </c>
      <c r="G983" s="3">
        <v>-170</v>
      </c>
      <c r="H983" s="3">
        <f t="shared" si="82"/>
        <v>-0.58823529411764708</v>
      </c>
      <c r="I983" s="3">
        <v>135</v>
      </c>
      <c r="J983" s="3">
        <f t="shared" si="83"/>
        <v>1.35</v>
      </c>
      <c r="K983" s="7">
        <f t="shared" si="78"/>
        <v>0.62962962962962965</v>
      </c>
      <c r="L983" s="7">
        <f t="shared" si="77"/>
        <v>0.42553191489361702</v>
      </c>
      <c r="M983" s="7">
        <f t="shared" si="88"/>
        <v>0.56390892728089881</v>
      </c>
      <c r="N983" s="7">
        <f t="shared" si="89"/>
        <v>0.43609107271910119</v>
      </c>
      <c r="O983" s="10">
        <f t="shared" si="87"/>
        <v>-6.5720702348730842E-2</v>
      </c>
      <c r="P983" s="10">
        <f t="shared" si="86"/>
        <v>1.0559157825484167E-2</v>
      </c>
      <c r="Q983" s="35">
        <f t="shared" si="84"/>
        <v>0</v>
      </c>
      <c r="R983" s="9">
        <v>1</v>
      </c>
      <c r="S983" s="4">
        <v>0</v>
      </c>
      <c r="V983" s="4" t="str">
        <f t="shared" si="90"/>
        <v/>
      </c>
    </row>
    <row r="984" spans="1:22" x14ac:dyDescent="0.25">
      <c r="A984" s="2">
        <v>44779</v>
      </c>
      <c r="B984" s="3" t="s">
        <v>55</v>
      </c>
      <c r="C984" s="3" t="s">
        <v>222</v>
      </c>
      <c r="D984" s="4">
        <v>5.88</v>
      </c>
      <c r="E984" s="5">
        <v>2</v>
      </c>
      <c r="F984" s="6">
        <v>6.5</v>
      </c>
      <c r="G984" s="3">
        <v>-150</v>
      </c>
      <c r="H984" s="3">
        <f t="shared" si="82"/>
        <v>-0.66666666666666663</v>
      </c>
      <c r="I984" s="3">
        <v>115</v>
      </c>
      <c r="J984" s="3">
        <f t="shared" si="83"/>
        <v>1.1499999999999999</v>
      </c>
      <c r="K984" s="7">
        <f t="shared" si="78"/>
        <v>0.6</v>
      </c>
      <c r="L984" s="7">
        <f t="shared" si="77"/>
        <v>0.46511627906976744</v>
      </c>
      <c r="M984" s="7">
        <f t="shared" si="88"/>
        <v>0.37443022577164109</v>
      </c>
      <c r="N984" s="7">
        <f t="shared" si="89"/>
        <v>0.62556977422835891</v>
      </c>
      <c r="O984" s="10">
        <f t="shared" si="87"/>
        <v>-0.22556977422835889</v>
      </c>
      <c r="P984" s="10">
        <f t="shared" si="86"/>
        <v>0.16045349515859147</v>
      </c>
      <c r="Q984" s="35">
        <f t="shared" si="84"/>
        <v>1</v>
      </c>
      <c r="R984" s="9">
        <v>1</v>
      </c>
      <c r="S984" s="4">
        <v>5</v>
      </c>
      <c r="T984" s="3" t="s">
        <v>74</v>
      </c>
      <c r="U984" s="4">
        <v>5.75</v>
      </c>
      <c r="V984" s="4">
        <f t="shared" si="90"/>
        <v>5.75</v>
      </c>
    </row>
    <row r="985" spans="1:22" x14ac:dyDescent="0.25">
      <c r="A985" s="2">
        <v>44779</v>
      </c>
      <c r="B985" s="3" t="s">
        <v>23</v>
      </c>
      <c r="C985" s="3" t="s">
        <v>247</v>
      </c>
      <c r="D985" s="4">
        <v>5.54</v>
      </c>
      <c r="E985" s="5">
        <v>1</v>
      </c>
      <c r="F985" s="6">
        <v>4.5</v>
      </c>
      <c r="G985" s="3">
        <v>-104</v>
      </c>
      <c r="H985" s="3">
        <f t="shared" si="82"/>
        <v>-0.96153846153846145</v>
      </c>
      <c r="I985" s="3">
        <v>-122</v>
      </c>
      <c r="J985" s="3">
        <f t="shared" si="83"/>
        <v>-0.81967213114754101</v>
      </c>
      <c r="K985" s="7">
        <f t="shared" si="78"/>
        <v>0.50980392156862742</v>
      </c>
      <c r="L985" s="7">
        <f t="shared" si="77"/>
        <v>0.5495495495495496</v>
      </c>
      <c r="M985" s="7">
        <f t="shared" si="88"/>
        <v>0.64868065898813321</v>
      </c>
      <c r="N985" s="7">
        <f t="shared" si="89"/>
        <v>0.35131934101186679</v>
      </c>
      <c r="O985" s="10">
        <f t="shared" si="87"/>
        <v>0.13887673741950579</v>
      </c>
      <c r="P985" s="10">
        <f t="shared" si="86"/>
        <v>-0.19823020853768281</v>
      </c>
      <c r="Q985" s="35">
        <f t="shared" si="84"/>
        <v>2</v>
      </c>
      <c r="R985" s="9">
        <v>2</v>
      </c>
      <c r="S985" s="4">
        <v>5.2</v>
      </c>
      <c r="T985" s="3" t="s">
        <v>73</v>
      </c>
      <c r="U985" s="4">
        <v>-5.2</v>
      </c>
      <c r="V985" s="4">
        <f t="shared" si="90"/>
        <v>-5.2</v>
      </c>
    </row>
    <row r="986" spans="1:22" x14ac:dyDescent="0.25">
      <c r="A986" s="2">
        <v>44779</v>
      </c>
      <c r="B986" s="3" t="s">
        <v>16</v>
      </c>
      <c r="C986" s="3" t="s">
        <v>134</v>
      </c>
      <c r="D986" s="4">
        <v>4.96</v>
      </c>
      <c r="E986" s="5">
        <v>2</v>
      </c>
      <c r="F986" s="6">
        <v>4.5</v>
      </c>
      <c r="G986" s="3">
        <v>-122</v>
      </c>
      <c r="H986" s="3">
        <f t="shared" si="82"/>
        <v>-0.81967213114754101</v>
      </c>
      <c r="I986" s="3">
        <v>-106</v>
      </c>
      <c r="J986" s="3">
        <f t="shared" si="83"/>
        <v>-0.94339622641509424</v>
      </c>
      <c r="K986" s="7">
        <f t="shared" si="78"/>
        <v>0.5495495495495496</v>
      </c>
      <c r="L986" s="7">
        <f t="shared" si="77"/>
        <v>0.5145631067961165</v>
      </c>
      <c r="M986" s="7">
        <f t="shared" si="88"/>
        <v>0.55246017281540882</v>
      </c>
      <c r="N986" s="7">
        <f t="shared" si="89"/>
        <v>0.44753982718459118</v>
      </c>
      <c r="O986" s="10">
        <f t="shared" si="87"/>
        <v>2.9106232658592246E-3</v>
      </c>
      <c r="P986" s="10">
        <f t="shared" si="86"/>
        <v>-6.7023279611525322E-2</v>
      </c>
      <c r="Q986" s="35">
        <f t="shared" si="84"/>
        <v>0</v>
      </c>
      <c r="R986" s="9">
        <v>2</v>
      </c>
      <c r="S986" s="4">
        <v>0</v>
      </c>
      <c r="V986" s="4" t="str">
        <f t="shared" si="90"/>
        <v/>
      </c>
    </row>
    <row r="987" spans="1:22" x14ac:dyDescent="0.25">
      <c r="A987" s="2">
        <v>44779</v>
      </c>
      <c r="B987" s="3" t="s">
        <v>53</v>
      </c>
      <c r="C987" s="3" t="s">
        <v>54</v>
      </c>
      <c r="D987" s="4">
        <v>3.32</v>
      </c>
      <c r="E987" s="5">
        <v>2</v>
      </c>
      <c r="F987" s="6">
        <v>3.5</v>
      </c>
      <c r="G987" s="3">
        <v>-150</v>
      </c>
      <c r="H987" s="3">
        <f t="shared" si="82"/>
        <v>-0.66666666666666663</v>
      </c>
      <c r="I987" s="3">
        <v>110</v>
      </c>
      <c r="J987" s="3">
        <f t="shared" si="83"/>
        <v>1.1000000000000001</v>
      </c>
      <c r="K987" s="7">
        <f t="shared" si="78"/>
        <v>0.6</v>
      </c>
      <c r="L987" s="7">
        <f t="shared" si="77"/>
        <v>0.47619047619047616</v>
      </c>
      <c r="M987" s="7">
        <f t="shared" si="88"/>
        <v>0.42407594221800882</v>
      </c>
      <c r="N987" s="7">
        <f t="shared" si="89"/>
        <v>0.57592405778199118</v>
      </c>
      <c r="O987" s="10">
        <f t="shared" si="87"/>
        <v>-0.17592405778199116</v>
      </c>
      <c r="P987" s="10">
        <f t="shared" si="86"/>
        <v>9.9733581591515019E-2</v>
      </c>
      <c r="Q987" s="35">
        <f t="shared" si="84"/>
        <v>1</v>
      </c>
      <c r="R987" s="9">
        <v>1</v>
      </c>
      <c r="S987" s="4">
        <v>5</v>
      </c>
      <c r="T987" s="3" t="s">
        <v>74</v>
      </c>
      <c r="U987" s="4">
        <v>5.5</v>
      </c>
      <c r="V987" s="4">
        <f t="shared" si="90"/>
        <v>5.5</v>
      </c>
    </row>
    <row r="988" spans="1:22" x14ac:dyDescent="0.25">
      <c r="A988" s="2">
        <v>44779</v>
      </c>
      <c r="B988" s="3" t="s">
        <v>59</v>
      </c>
      <c r="C988" s="3" t="s">
        <v>238</v>
      </c>
      <c r="D988" s="4">
        <v>5.15</v>
      </c>
      <c r="E988" s="5">
        <v>2</v>
      </c>
      <c r="F988" s="6">
        <v>4.5</v>
      </c>
      <c r="G988" s="3">
        <v>-150</v>
      </c>
      <c r="H988" s="3">
        <f t="shared" si="82"/>
        <v>-0.66666666666666663</v>
      </c>
      <c r="I988" s="3">
        <v>115</v>
      </c>
      <c r="J988" s="3">
        <f t="shared" si="83"/>
        <v>1.1499999999999999</v>
      </c>
      <c r="K988" s="7">
        <f t="shared" si="78"/>
        <v>0.6</v>
      </c>
      <c r="L988" s="7">
        <f t="shared" si="77"/>
        <v>0.46511627906976744</v>
      </c>
      <c r="M988" s="7">
        <f t="shared" si="88"/>
        <v>0.58542073166340569</v>
      </c>
      <c r="N988" s="7">
        <f t="shared" si="89"/>
        <v>0.41457926833659425</v>
      </c>
      <c r="O988" s="10">
        <f t="shared" si="87"/>
        <v>-1.4579268336594287E-2</v>
      </c>
      <c r="P988" s="10">
        <f t="shared" si="86"/>
        <v>-5.0537010733173182E-2</v>
      </c>
      <c r="Q988" s="35">
        <f t="shared" si="84"/>
        <v>0</v>
      </c>
      <c r="R988" s="9">
        <v>1</v>
      </c>
      <c r="S988" s="4">
        <v>0</v>
      </c>
      <c r="V988" s="4" t="str">
        <f t="shared" si="90"/>
        <v/>
      </c>
    </row>
    <row r="989" spans="1:22" x14ac:dyDescent="0.25">
      <c r="A989" s="2">
        <v>44779</v>
      </c>
      <c r="B989" s="3" t="s">
        <v>36</v>
      </c>
      <c r="C989" s="3" t="s">
        <v>205</v>
      </c>
      <c r="D989" s="4">
        <v>5.16</v>
      </c>
      <c r="E989" s="5">
        <v>2</v>
      </c>
      <c r="F989" s="6">
        <v>5.5</v>
      </c>
      <c r="G989" s="3">
        <v>100</v>
      </c>
      <c r="H989" s="3">
        <f t="shared" si="82"/>
        <v>1</v>
      </c>
      <c r="I989" s="3">
        <v>-135</v>
      </c>
      <c r="J989" s="3">
        <f t="shared" si="83"/>
        <v>-0.7407407407407407</v>
      </c>
      <c r="K989" s="7">
        <f t="shared" si="78"/>
        <v>0.5</v>
      </c>
      <c r="L989" s="7">
        <f t="shared" si="77"/>
        <v>0.57446808510638303</v>
      </c>
      <c r="M989" s="7">
        <f t="shared" si="88"/>
        <v>0.41209056104628428</v>
      </c>
      <c r="N989" s="7">
        <f t="shared" si="89"/>
        <v>0.58790943895371572</v>
      </c>
      <c r="O989" s="10">
        <f t="shared" si="87"/>
        <v>-8.7909438953715724E-2</v>
      </c>
      <c r="P989" s="10">
        <f t="shared" si="86"/>
        <v>1.3441353847332693E-2</v>
      </c>
      <c r="Q989" s="35">
        <f t="shared" si="84"/>
        <v>0</v>
      </c>
      <c r="R989" s="9">
        <v>1</v>
      </c>
      <c r="S989" s="4">
        <v>0</v>
      </c>
      <c r="V989" s="4" t="str">
        <f t="shared" si="90"/>
        <v/>
      </c>
    </row>
    <row r="990" spans="1:22" x14ac:dyDescent="0.25">
      <c r="A990" s="2">
        <v>44779</v>
      </c>
      <c r="B990" s="3" t="s">
        <v>71</v>
      </c>
      <c r="C990" s="3" t="s">
        <v>106</v>
      </c>
      <c r="D990" s="4">
        <v>5.85</v>
      </c>
      <c r="E990" s="5">
        <v>2</v>
      </c>
      <c r="F990" s="6">
        <v>5.5</v>
      </c>
      <c r="G990" s="3">
        <v>100</v>
      </c>
      <c r="H990" s="3">
        <f t="shared" si="82"/>
        <v>1</v>
      </c>
      <c r="I990" s="3">
        <v>-128</v>
      </c>
      <c r="J990" s="3">
        <f t="shared" si="83"/>
        <v>-0.78125</v>
      </c>
      <c r="K990" s="7">
        <f t="shared" si="78"/>
        <v>0.5</v>
      </c>
      <c r="L990" s="7">
        <f t="shared" si="77"/>
        <v>0.56140350877192979</v>
      </c>
      <c r="M990" s="7">
        <f t="shared" si="88"/>
        <v>0.52993613622475477</v>
      </c>
      <c r="N990" s="7">
        <f t="shared" si="89"/>
        <v>0.47006386377524523</v>
      </c>
      <c r="O990" s="10">
        <f t="shared" si="87"/>
        <v>2.9936136224754772E-2</v>
      </c>
      <c r="P990" s="10">
        <f t="shared" si="86"/>
        <v>-9.1339644996684566E-2</v>
      </c>
      <c r="Q990" s="35">
        <f t="shared" si="84"/>
        <v>0</v>
      </c>
      <c r="R990" s="9">
        <v>2</v>
      </c>
      <c r="S990" s="4">
        <v>0</v>
      </c>
      <c r="V990" s="4" t="str">
        <f t="shared" si="90"/>
        <v/>
      </c>
    </row>
    <row r="991" spans="1:22" x14ac:dyDescent="0.25">
      <c r="A991" s="2">
        <v>44779</v>
      </c>
      <c r="B991" s="3" t="s">
        <v>67</v>
      </c>
      <c r="C991" s="3" t="s">
        <v>194</v>
      </c>
      <c r="D991" s="4">
        <v>5.31</v>
      </c>
      <c r="E991" s="5">
        <v>2</v>
      </c>
      <c r="F991" s="6">
        <v>4.5</v>
      </c>
      <c r="G991" s="3">
        <v>-144</v>
      </c>
      <c r="H991" s="3">
        <f t="shared" si="82"/>
        <v>-0.69444444444444442</v>
      </c>
      <c r="I991" s="3">
        <v>114</v>
      </c>
      <c r="J991" s="3">
        <f t="shared" si="83"/>
        <v>1.1399999999999999</v>
      </c>
      <c r="K991" s="7">
        <f t="shared" si="78"/>
        <v>0.5901639344262295</v>
      </c>
      <c r="L991" s="7">
        <f t="shared" si="77"/>
        <v>0.46728971962616822</v>
      </c>
      <c r="M991" s="7">
        <f t="shared" si="88"/>
        <v>0.61212085225228585</v>
      </c>
      <c r="N991" s="7">
        <f t="shared" si="89"/>
        <v>0.3878791477477142</v>
      </c>
      <c r="O991" s="10">
        <f t="shared" si="87"/>
        <v>2.1956917826056355E-2</v>
      </c>
      <c r="P991" s="10">
        <f t="shared" si="86"/>
        <v>-7.9410571878454017E-2</v>
      </c>
      <c r="Q991" s="35">
        <f t="shared" si="84"/>
        <v>0</v>
      </c>
      <c r="R991" s="9">
        <v>2</v>
      </c>
      <c r="S991" s="4">
        <v>0</v>
      </c>
      <c r="V991" s="4" t="str">
        <f t="shared" si="90"/>
        <v/>
      </c>
    </row>
    <row r="992" spans="1:22" x14ac:dyDescent="0.25">
      <c r="A992" s="2">
        <v>44780</v>
      </c>
      <c r="B992" s="3" t="s">
        <v>47</v>
      </c>
      <c r="C992" s="3" t="s">
        <v>196</v>
      </c>
      <c r="D992" s="4">
        <v>7.57</v>
      </c>
      <c r="E992" s="5">
        <v>2</v>
      </c>
      <c r="F992" s="6">
        <v>5.5</v>
      </c>
      <c r="G992" s="3">
        <v>-105</v>
      </c>
      <c r="H992" s="3">
        <f t="shared" si="82"/>
        <v>-0.95238095238095233</v>
      </c>
      <c r="I992" s="3">
        <v>-130</v>
      </c>
      <c r="J992" s="3">
        <f t="shared" si="83"/>
        <v>-0.76923076923076916</v>
      </c>
      <c r="K992" s="7">
        <f t="shared" si="78"/>
        <v>0.51219512195121952</v>
      </c>
      <c r="L992" s="7">
        <f t="shared" si="77"/>
        <v>0.56521739130434778</v>
      </c>
      <c r="M992" s="7">
        <f t="shared" si="88"/>
        <v>0.76613059518717797</v>
      </c>
      <c r="N992" s="7">
        <f t="shared" si="89"/>
        <v>0.23386940481282206</v>
      </c>
      <c r="O992" s="10">
        <f t="shared" si="87"/>
        <v>0.25393547323595844</v>
      </c>
      <c r="P992" s="10">
        <f t="shared" si="86"/>
        <v>-0.33134798649152575</v>
      </c>
      <c r="Q992" s="35">
        <f t="shared" si="84"/>
        <v>2</v>
      </c>
      <c r="R992" s="9">
        <v>1</v>
      </c>
      <c r="S992" s="4">
        <v>10.5</v>
      </c>
      <c r="T992" s="3" t="s">
        <v>73</v>
      </c>
      <c r="U992" s="4">
        <v>-10.5</v>
      </c>
      <c r="V992" s="4">
        <f t="shared" si="90"/>
        <v>-10.5</v>
      </c>
    </row>
    <row r="993" spans="1:23" x14ac:dyDescent="0.25">
      <c r="A993" s="2">
        <v>44780</v>
      </c>
      <c r="B993" s="3" t="s">
        <v>21</v>
      </c>
      <c r="C993" s="3" t="s">
        <v>115</v>
      </c>
      <c r="D993" s="4">
        <v>5.71</v>
      </c>
      <c r="E993" s="5">
        <v>2</v>
      </c>
      <c r="F993" s="6">
        <v>5.5</v>
      </c>
      <c r="G993" s="3">
        <v>125</v>
      </c>
      <c r="H993" s="3">
        <f t="shared" si="82"/>
        <v>1.25</v>
      </c>
      <c r="I993" s="3">
        <v>-165</v>
      </c>
      <c r="J993" s="3">
        <f t="shared" si="83"/>
        <v>-0.60606060606060608</v>
      </c>
      <c r="K993" s="7">
        <f t="shared" si="78"/>
        <v>0.44444444444444442</v>
      </c>
      <c r="L993" s="7">
        <f t="shared" si="77"/>
        <v>0.62264150943396224</v>
      </c>
      <c r="M993" s="7">
        <f t="shared" si="88"/>
        <v>0.50669179453310031</v>
      </c>
      <c r="N993" s="7">
        <f t="shared" si="89"/>
        <v>0.49330820546689969</v>
      </c>
      <c r="O993" s="10">
        <f t="shared" si="87"/>
        <v>6.2247350088655895E-2</v>
      </c>
      <c r="P993" s="10">
        <f t="shared" si="86"/>
        <v>-0.12933330396706255</v>
      </c>
      <c r="Q993" s="35">
        <f t="shared" si="84"/>
        <v>2</v>
      </c>
      <c r="R993" s="9">
        <v>1</v>
      </c>
      <c r="S993" s="4">
        <v>10</v>
      </c>
      <c r="T993" s="3" t="s">
        <v>74</v>
      </c>
      <c r="U993" s="4">
        <v>12.5</v>
      </c>
      <c r="V993" s="4">
        <f t="shared" si="90"/>
        <v>12.5</v>
      </c>
    </row>
    <row r="994" spans="1:23" x14ac:dyDescent="0.25">
      <c r="A994" s="2">
        <v>44780</v>
      </c>
      <c r="B994" s="3" t="s">
        <v>39</v>
      </c>
      <c r="C994" s="3" t="s">
        <v>166</v>
      </c>
      <c r="D994" s="4">
        <v>7.08</v>
      </c>
      <c r="E994" s="5">
        <v>2</v>
      </c>
      <c r="F994" s="6">
        <v>6.5</v>
      </c>
      <c r="G994" s="3">
        <v>-150</v>
      </c>
      <c r="H994" s="3">
        <f t="shared" si="82"/>
        <v>-0.66666666666666663</v>
      </c>
      <c r="I994" s="3">
        <v>110</v>
      </c>
      <c r="J994" s="3">
        <f t="shared" si="83"/>
        <v>1.1000000000000001</v>
      </c>
      <c r="K994" s="7">
        <f t="shared" si="78"/>
        <v>0.6</v>
      </c>
      <c r="L994" s="7">
        <f t="shared" si="77"/>
        <v>0.47619047619047616</v>
      </c>
      <c r="M994" s="7">
        <f t="shared" si="88"/>
        <v>0.56213977500901779</v>
      </c>
      <c r="N994" s="7">
        <f t="shared" si="89"/>
        <v>0.43786022499098215</v>
      </c>
      <c r="O994" s="10">
        <f t="shared" si="87"/>
        <v>-3.7860224990982183E-2</v>
      </c>
      <c r="P994" s="10">
        <f t="shared" si="86"/>
        <v>-3.8330251199494014E-2</v>
      </c>
      <c r="Q994" s="35">
        <f t="shared" si="84"/>
        <v>0</v>
      </c>
      <c r="R994" s="9">
        <v>1</v>
      </c>
      <c r="S994" s="4">
        <v>0</v>
      </c>
      <c r="V994" s="4" t="str">
        <f t="shared" si="90"/>
        <v/>
      </c>
    </row>
    <row r="995" spans="1:23" x14ac:dyDescent="0.25">
      <c r="A995" s="2">
        <v>44780</v>
      </c>
      <c r="B995" s="3" t="s">
        <v>14</v>
      </c>
      <c r="C995" s="3" t="s">
        <v>243</v>
      </c>
      <c r="D995" s="4">
        <v>3.56</v>
      </c>
      <c r="E995" s="5">
        <v>2</v>
      </c>
      <c r="F995" s="6">
        <v>2.5</v>
      </c>
      <c r="G995" s="3">
        <v>-160</v>
      </c>
      <c r="H995" s="3">
        <f t="shared" si="82"/>
        <v>-0.625</v>
      </c>
      <c r="I995" s="3">
        <v>120</v>
      </c>
      <c r="J995" s="3">
        <f t="shared" si="83"/>
        <v>1.2</v>
      </c>
      <c r="K995" s="7">
        <f t="shared" si="78"/>
        <v>0.61538461538461542</v>
      </c>
      <c r="L995" s="7">
        <f t="shared" si="77"/>
        <v>0.45454545454545453</v>
      </c>
      <c r="M995" s="7">
        <f t="shared" si="88"/>
        <v>0.69010781485447426</v>
      </c>
      <c r="N995" s="7">
        <f t="shared" si="89"/>
        <v>0.30989218514552574</v>
      </c>
      <c r="O995" s="10">
        <f t="shared" si="87"/>
        <v>7.4723199469858836E-2</v>
      </c>
      <c r="P995" s="10">
        <f t="shared" si="86"/>
        <v>-0.14465326939992879</v>
      </c>
      <c r="Q995" s="35">
        <f t="shared" si="84"/>
        <v>2</v>
      </c>
      <c r="R995" s="9">
        <v>1</v>
      </c>
      <c r="S995" s="4">
        <v>16</v>
      </c>
      <c r="T995" s="3" t="s">
        <v>74</v>
      </c>
      <c r="U995" s="4">
        <v>10</v>
      </c>
      <c r="V995" s="4">
        <f t="shared" si="90"/>
        <v>10</v>
      </c>
    </row>
    <row r="996" spans="1:23" x14ac:dyDescent="0.25">
      <c r="A996" s="2">
        <v>44780</v>
      </c>
      <c r="B996" s="3" t="s">
        <v>51</v>
      </c>
      <c r="C996" s="3" t="s">
        <v>213</v>
      </c>
      <c r="D996" s="4">
        <v>3.91</v>
      </c>
      <c r="E996" s="5">
        <v>2</v>
      </c>
      <c r="F996" s="6">
        <v>3.5</v>
      </c>
      <c r="G996" s="3">
        <v>-115</v>
      </c>
      <c r="H996" s="3">
        <f t="shared" si="82"/>
        <v>-0.86956521739130443</v>
      </c>
      <c r="I996" s="3">
        <v>-115</v>
      </c>
      <c r="J996" s="3">
        <f t="shared" si="83"/>
        <v>-0.86956521739130443</v>
      </c>
      <c r="K996" s="7">
        <f t="shared" si="78"/>
        <v>0.53488372093023251</v>
      </c>
      <c r="L996" s="7">
        <f t="shared" si="77"/>
        <v>0.53488372093023251</v>
      </c>
      <c r="M996" s="7">
        <f t="shared" si="88"/>
        <v>0.54875214255669547</v>
      </c>
      <c r="N996" s="7">
        <f t="shared" si="89"/>
        <v>0.45124785744330453</v>
      </c>
      <c r="O996" s="10">
        <f t="shared" si="87"/>
        <v>1.3868421626462957E-2</v>
      </c>
      <c r="P996" s="10">
        <f t="shared" si="86"/>
        <v>-8.3635863486927975E-2</v>
      </c>
      <c r="Q996" s="35">
        <f t="shared" si="84"/>
        <v>0</v>
      </c>
      <c r="R996" s="9">
        <v>1</v>
      </c>
      <c r="S996" s="4">
        <v>0</v>
      </c>
      <c r="V996" s="4" t="str">
        <f t="shared" si="90"/>
        <v/>
      </c>
    </row>
    <row r="997" spans="1:23" x14ac:dyDescent="0.25">
      <c r="A997" s="2">
        <v>44780</v>
      </c>
      <c r="B997" s="3" t="s">
        <v>65</v>
      </c>
      <c r="C997" s="3" t="s">
        <v>220</v>
      </c>
      <c r="D997" s="4">
        <v>4.8499999999999996</v>
      </c>
      <c r="E997" s="5">
        <v>2</v>
      </c>
      <c r="F997" s="6">
        <v>4.5</v>
      </c>
      <c r="G997" s="3">
        <v>110</v>
      </c>
      <c r="H997" s="3">
        <f t="shared" si="82"/>
        <v>1.1000000000000001</v>
      </c>
      <c r="I997" s="3">
        <v>-140</v>
      </c>
      <c r="J997" s="3">
        <f t="shared" si="83"/>
        <v>-0.7142857142857143</v>
      </c>
      <c r="K997" s="7">
        <f t="shared" si="78"/>
        <v>0.47619047619047616</v>
      </c>
      <c r="L997" s="7">
        <f t="shared" si="77"/>
        <v>0.58333333333333337</v>
      </c>
      <c r="M997" s="7">
        <f t="shared" si="88"/>
        <v>0.5328042198267543</v>
      </c>
      <c r="N997" s="7">
        <f t="shared" si="89"/>
        <v>0.4671957801732457</v>
      </c>
      <c r="O997" s="10">
        <f t="shared" si="87"/>
        <v>5.6613743636278135E-2</v>
      </c>
      <c r="P997" s="10">
        <f t="shared" si="86"/>
        <v>-0.11613755316008767</v>
      </c>
      <c r="Q997" s="35">
        <f t="shared" si="84"/>
        <v>2</v>
      </c>
      <c r="R997" s="9">
        <v>2</v>
      </c>
      <c r="S997" s="4">
        <v>5</v>
      </c>
      <c r="T997" s="3" t="s">
        <v>73</v>
      </c>
      <c r="U997" s="4">
        <v>-5</v>
      </c>
      <c r="V997" s="4">
        <f t="shared" si="90"/>
        <v>-5</v>
      </c>
    </row>
    <row r="998" spans="1:23" x14ac:dyDescent="0.25">
      <c r="A998" s="2">
        <v>44780</v>
      </c>
      <c r="B998" s="3" t="s">
        <v>28</v>
      </c>
      <c r="C998" s="3" t="s">
        <v>182</v>
      </c>
      <c r="D998" s="4">
        <v>4.38</v>
      </c>
      <c r="E998" s="5">
        <v>2</v>
      </c>
      <c r="F998" s="6">
        <v>3.5</v>
      </c>
      <c r="G998" s="3">
        <v>-140</v>
      </c>
      <c r="H998" s="3">
        <f t="shared" si="82"/>
        <v>-0.7142857142857143</v>
      </c>
      <c r="I998" s="3">
        <v>105</v>
      </c>
      <c r="J998" s="3">
        <f t="shared" si="83"/>
        <v>1.05</v>
      </c>
      <c r="K998" s="7">
        <f t="shared" si="78"/>
        <v>0.58333333333333337</v>
      </c>
      <c r="L998" s="7">
        <f t="shared" si="77"/>
        <v>0.48780487804878048</v>
      </c>
      <c r="M998" s="7">
        <f t="shared" si="88"/>
        <v>0.63705503800454832</v>
      </c>
      <c r="N998" s="7">
        <f t="shared" si="89"/>
        <v>0.36294496199545168</v>
      </c>
      <c r="O998" s="10">
        <f t="shared" si="87"/>
        <v>5.3721704671214954E-2</v>
      </c>
      <c r="P998" s="10">
        <f t="shared" si="86"/>
        <v>-0.1248599160533288</v>
      </c>
      <c r="Q998" s="35">
        <f t="shared" si="84"/>
        <v>2</v>
      </c>
      <c r="R998" s="9">
        <v>1</v>
      </c>
      <c r="S998" s="4">
        <v>14</v>
      </c>
      <c r="T998" s="3" t="s">
        <v>74</v>
      </c>
      <c r="U998" s="4">
        <v>10</v>
      </c>
      <c r="V998" s="4">
        <f t="shared" si="90"/>
        <v>10</v>
      </c>
    </row>
    <row r="999" spans="1:23" x14ac:dyDescent="0.25">
      <c r="A999" s="2">
        <v>44780</v>
      </c>
      <c r="B999" s="3" t="s">
        <v>61</v>
      </c>
      <c r="C999" s="3" t="s">
        <v>114</v>
      </c>
      <c r="D999" s="4">
        <v>6.46</v>
      </c>
      <c r="E999" s="5">
        <v>2</v>
      </c>
      <c r="F999" s="6">
        <v>5.5</v>
      </c>
      <c r="G999" s="3">
        <v>-145</v>
      </c>
      <c r="H999" s="3">
        <f t="shared" si="82"/>
        <v>-0.68965517241379315</v>
      </c>
      <c r="I999" s="3">
        <v>110</v>
      </c>
      <c r="J999" s="3">
        <f t="shared" si="83"/>
        <v>1.1000000000000001</v>
      </c>
      <c r="K999" s="7">
        <f t="shared" si="78"/>
        <v>0.59183673469387754</v>
      </c>
      <c r="L999" s="7">
        <f t="shared" si="77"/>
        <v>0.47619047619047616</v>
      </c>
      <c r="M999" s="7">
        <f t="shared" si="88"/>
        <v>0.62511782702710739</v>
      </c>
      <c r="N999" s="7">
        <f t="shared" si="89"/>
        <v>0.37488217297289267</v>
      </c>
      <c r="O999" s="10">
        <f t="shared" si="87"/>
        <v>3.3281092333229845E-2</v>
      </c>
      <c r="P999" s="10">
        <f t="shared" si="86"/>
        <v>-0.1013083032175835</v>
      </c>
      <c r="Q999" s="35">
        <f t="shared" si="84"/>
        <v>0</v>
      </c>
      <c r="R999" s="9">
        <v>1</v>
      </c>
      <c r="S999" s="4">
        <v>0</v>
      </c>
      <c r="V999" s="4" t="str">
        <f t="shared" si="90"/>
        <v/>
      </c>
    </row>
    <row r="1000" spans="1:23" x14ac:dyDescent="0.25">
      <c r="A1000" s="2">
        <v>44780</v>
      </c>
      <c r="B1000" s="3" t="s">
        <v>30</v>
      </c>
      <c r="C1000" s="3" t="s">
        <v>157</v>
      </c>
      <c r="D1000" s="4">
        <v>4.28</v>
      </c>
      <c r="E1000" s="5">
        <v>2</v>
      </c>
      <c r="F1000" s="6">
        <v>3.5</v>
      </c>
      <c r="G1000" s="3">
        <v>-118</v>
      </c>
      <c r="H1000" s="3">
        <f t="shared" si="82"/>
        <v>-0.84745762711864414</v>
      </c>
      <c r="I1000" s="3">
        <v>-108</v>
      </c>
      <c r="J1000" s="3">
        <f t="shared" si="83"/>
        <v>-0.92592592592592582</v>
      </c>
      <c r="K1000" s="7">
        <f t="shared" si="78"/>
        <v>0.54128440366972475</v>
      </c>
      <c r="L1000" s="7">
        <f t="shared" si="77"/>
        <v>0.51923076923076927</v>
      </c>
      <c r="M1000" s="7">
        <f t="shared" si="88"/>
        <v>0.61923923316989593</v>
      </c>
      <c r="N1000" s="7">
        <f t="shared" si="89"/>
        <v>0.38076076683010401</v>
      </c>
      <c r="O1000" s="10">
        <f t="shared" si="87"/>
        <v>7.7954829500171186E-2</v>
      </c>
      <c r="P1000" s="10">
        <f t="shared" si="86"/>
        <v>-0.13847000240066526</v>
      </c>
      <c r="Q1000" s="35">
        <f t="shared" si="84"/>
        <v>2</v>
      </c>
      <c r="R1000" s="9">
        <v>2</v>
      </c>
      <c r="S1000" s="4">
        <v>11.8</v>
      </c>
      <c r="T1000" s="3" t="s">
        <v>74</v>
      </c>
      <c r="U1000" s="4">
        <v>10</v>
      </c>
      <c r="V1000" s="4">
        <f t="shared" si="90"/>
        <v>10.000000000000002</v>
      </c>
    </row>
    <row r="1001" spans="1:23" x14ac:dyDescent="0.25">
      <c r="A1001" s="2">
        <v>44780</v>
      </c>
      <c r="B1001" s="3" t="s">
        <v>19</v>
      </c>
      <c r="C1001" s="3" t="s">
        <v>171</v>
      </c>
      <c r="D1001" s="4">
        <v>4.57</v>
      </c>
      <c r="E1001" s="5">
        <v>2</v>
      </c>
      <c r="F1001" s="6">
        <v>5.5</v>
      </c>
      <c r="G1001" s="3">
        <v>120</v>
      </c>
      <c r="H1001" s="3">
        <f t="shared" si="82"/>
        <v>1.2</v>
      </c>
      <c r="I1001" s="3">
        <v>-152</v>
      </c>
      <c r="J1001" s="3">
        <f t="shared" si="83"/>
        <v>-0.65789473684210531</v>
      </c>
      <c r="K1001" s="7">
        <f t="shared" si="78"/>
        <v>0.45454545454545453</v>
      </c>
      <c r="L1001" s="7">
        <f t="shared" si="77"/>
        <v>0.60317460317460314</v>
      </c>
      <c r="M1001" s="7">
        <f t="shared" si="88"/>
        <v>0.30907166265852748</v>
      </c>
      <c r="N1001" s="7">
        <f t="shared" si="89"/>
        <v>0.69092833734147252</v>
      </c>
      <c r="O1001" s="10">
        <f t="shared" si="87"/>
        <v>-0.14547379188692705</v>
      </c>
      <c r="P1001" s="10">
        <f t="shared" si="86"/>
        <v>8.7753734166869379E-2</v>
      </c>
      <c r="Q1001" s="35">
        <f t="shared" si="84"/>
        <v>1</v>
      </c>
      <c r="R1001" s="9">
        <v>2</v>
      </c>
      <c r="S1001" s="4">
        <v>15.2</v>
      </c>
      <c r="T1001" s="3" t="s">
        <v>74</v>
      </c>
      <c r="U1001" s="4">
        <v>10</v>
      </c>
      <c r="V1001" s="4">
        <f t="shared" si="90"/>
        <v>10</v>
      </c>
    </row>
    <row r="1002" spans="1:23" x14ac:dyDescent="0.25">
      <c r="A1002" s="2">
        <v>44780</v>
      </c>
      <c r="B1002" s="3" t="s">
        <v>43</v>
      </c>
      <c r="C1002" s="3" t="s">
        <v>93</v>
      </c>
      <c r="D1002" s="4">
        <v>8.08</v>
      </c>
      <c r="E1002" s="5">
        <v>2</v>
      </c>
      <c r="F1002" s="6">
        <v>8.5</v>
      </c>
      <c r="G1002" s="3">
        <v>-112</v>
      </c>
      <c r="H1002" s="3">
        <f t="shared" si="82"/>
        <v>-0.89285714285714279</v>
      </c>
      <c r="I1002" s="3">
        <v>-112</v>
      </c>
      <c r="J1002" s="3">
        <f t="shared" si="83"/>
        <v>-0.89285714285714279</v>
      </c>
      <c r="K1002" s="7">
        <f t="shared" si="78"/>
        <v>0.52830188679245282</v>
      </c>
      <c r="L1002" s="7">
        <f t="shared" si="77"/>
        <v>0.52830188679245282</v>
      </c>
      <c r="M1002" s="7">
        <f t="shared" si="88"/>
        <v>0.41861809977237896</v>
      </c>
      <c r="N1002" s="7">
        <f t="shared" si="89"/>
        <v>0.58138190022762104</v>
      </c>
      <c r="O1002" s="10">
        <f t="shared" si="87"/>
        <v>-0.10968378702007386</v>
      </c>
      <c r="P1002" s="10">
        <f t="shared" si="86"/>
        <v>5.3080013435168216E-2</v>
      </c>
      <c r="Q1002" s="35">
        <f t="shared" si="84"/>
        <v>1</v>
      </c>
      <c r="R1002" s="9">
        <v>2</v>
      </c>
      <c r="S1002" s="4">
        <v>11.2</v>
      </c>
      <c r="T1002" s="3" t="s">
        <v>73</v>
      </c>
      <c r="U1002" s="4">
        <v>-11.2</v>
      </c>
      <c r="V1002" s="4">
        <f t="shared" si="90"/>
        <v>-11.2</v>
      </c>
    </row>
    <row r="1003" spans="1:23" x14ac:dyDescent="0.25">
      <c r="A1003" s="2">
        <v>44780</v>
      </c>
      <c r="B1003" s="3" t="s">
        <v>55</v>
      </c>
      <c r="C1003" s="3" t="s">
        <v>195</v>
      </c>
      <c r="D1003" s="4">
        <v>4.42</v>
      </c>
      <c r="E1003" s="5">
        <v>2</v>
      </c>
      <c r="F1003" s="6">
        <v>4.5</v>
      </c>
      <c r="G1003" s="3">
        <v>-118</v>
      </c>
      <c r="H1003" s="3">
        <f t="shared" si="82"/>
        <v>-0.84745762711864414</v>
      </c>
      <c r="I1003" s="3">
        <v>-106</v>
      </c>
      <c r="J1003" s="3">
        <f t="shared" si="83"/>
        <v>-0.94339622641509424</v>
      </c>
      <c r="K1003" s="7">
        <f t="shared" si="78"/>
        <v>0.54128440366972475</v>
      </c>
      <c r="L1003" s="7">
        <f t="shared" si="77"/>
        <v>0.5145631067961165</v>
      </c>
      <c r="M1003" s="7">
        <f t="shared" si="88"/>
        <v>0.45264737554521339</v>
      </c>
      <c r="N1003" s="7">
        <f t="shared" si="89"/>
        <v>0.54735262445478661</v>
      </c>
      <c r="O1003" s="10">
        <f t="shared" si="87"/>
        <v>-8.8637028124511352E-2</v>
      </c>
      <c r="P1003" s="10">
        <f t="shared" si="86"/>
        <v>3.2789517658670109E-2</v>
      </c>
      <c r="Q1003" s="35">
        <f t="shared" si="84"/>
        <v>0</v>
      </c>
      <c r="R1003" s="9">
        <v>2</v>
      </c>
      <c r="S1003" s="4">
        <v>0</v>
      </c>
      <c r="V1003" s="4" t="str">
        <f t="shared" si="90"/>
        <v/>
      </c>
    </row>
    <row r="1004" spans="1:23" x14ac:dyDescent="0.25">
      <c r="A1004" s="2">
        <v>44780</v>
      </c>
      <c r="B1004" s="3" t="s">
        <v>16</v>
      </c>
      <c r="C1004" s="3" t="s">
        <v>136</v>
      </c>
      <c r="D1004" s="4">
        <v>4.84</v>
      </c>
      <c r="E1004" s="5">
        <v>2</v>
      </c>
      <c r="F1004" s="6">
        <v>4.5</v>
      </c>
      <c r="G1004" s="3">
        <v>-105</v>
      </c>
      <c r="H1004" s="3">
        <f t="shared" si="82"/>
        <v>-0.95238095238095233</v>
      </c>
      <c r="I1004" s="3">
        <v>-125</v>
      </c>
      <c r="J1004" s="3">
        <f t="shared" si="83"/>
        <v>-0.8</v>
      </c>
      <c r="K1004" s="7">
        <f t="shared" si="78"/>
        <v>0.51219512195121952</v>
      </c>
      <c r="L1004" s="7">
        <f t="shared" si="77"/>
        <v>0.55555555555555558</v>
      </c>
      <c r="M1004" s="7">
        <f t="shared" si="88"/>
        <v>0.53099784918712889</v>
      </c>
      <c r="N1004" s="7">
        <f t="shared" si="89"/>
        <v>0.46900215081287111</v>
      </c>
      <c r="O1004" s="10">
        <f t="shared" si="87"/>
        <v>1.8802727235909367E-2</v>
      </c>
      <c r="P1004" s="10">
        <f t="shared" si="86"/>
        <v>-8.655340474268447E-2</v>
      </c>
      <c r="Q1004" s="35">
        <f t="shared" si="84"/>
        <v>0</v>
      </c>
      <c r="R1004" s="9">
        <v>2</v>
      </c>
      <c r="S1004" s="4">
        <v>0</v>
      </c>
      <c r="V1004" s="4" t="str">
        <f t="shared" si="90"/>
        <v/>
      </c>
    </row>
    <row r="1005" spans="1:23" x14ac:dyDescent="0.25">
      <c r="A1005" s="2">
        <v>44780</v>
      </c>
      <c r="B1005" s="3" t="s">
        <v>23</v>
      </c>
      <c r="C1005" s="3" t="s">
        <v>192</v>
      </c>
      <c r="D1005" s="4">
        <v>5.9</v>
      </c>
      <c r="E1005" s="5">
        <v>2</v>
      </c>
      <c r="F1005" s="6">
        <v>4.5</v>
      </c>
      <c r="G1005" s="3">
        <v>-112</v>
      </c>
      <c r="H1005" s="3">
        <f t="shared" si="82"/>
        <v>-0.89285714285714279</v>
      </c>
      <c r="I1005" s="3">
        <v>-112</v>
      </c>
      <c r="J1005" s="3">
        <f t="shared" si="83"/>
        <v>-0.89285714285714279</v>
      </c>
      <c r="K1005" s="7">
        <f t="shared" si="78"/>
        <v>0.52830188679245282</v>
      </c>
      <c r="L1005" s="7">
        <f t="shared" si="77"/>
        <v>0.52830188679245282</v>
      </c>
      <c r="M1005" s="7">
        <f t="shared" si="88"/>
        <v>0.70133521323838044</v>
      </c>
      <c r="N1005" s="7">
        <f t="shared" si="89"/>
        <v>0.29866478676161956</v>
      </c>
      <c r="O1005" s="10">
        <f t="shared" si="87"/>
        <v>0.17303332644592762</v>
      </c>
      <c r="P1005" s="10">
        <f t="shared" si="86"/>
        <v>-0.22963710003083326</v>
      </c>
      <c r="Q1005" s="35">
        <f t="shared" si="84"/>
        <v>2</v>
      </c>
      <c r="R1005" s="9">
        <v>2</v>
      </c>
      <c r="S1005" s="4">
        <v>11.2</v>
      </c>
      <c r="T1005" s="3" t="s">
        <v>73</v>
      </c>
      <c r="U1005" s="4">
        <v>-11.2</v>
      </c>
      <c r="V1005" s="4">
        <f t="shared" si="90"/>
        <v>-11.2</v>
      </c>
      <c r="W1005" s="3">
        <v>1</v>
      </c>
    </row>
    <row r="1006" spans="1:23" x14ac:dyDescent="0.25">
      <c r="A1006" s="2">
        <v>44780</v>
      </c>
      <c r="B1006" s="3" t="s">
        <v>23</v>
      </c>
      <c r="C1006" s="3" t="s">
        <v>192</v>
      </c>
      <c r="D1006" s="4">
        <v>5.9</v>
      </c>
      <c r="E1006" s="5">
        <v>2</v>
      </c>
      <c r="F1006" s="6">
        <v>3.5</v>
      </c>
      <c r="G1006" s="3">
        <v>-165</v>
      </c>
      <c r="H1006" s="3">
        <f t="shared" si="82"/>
        <v>-0.60606060606060608</v>
      </c>
      <c r="I1006" s="3">
        <v>120</v>
      </c>
      <c r="J1006" s="3">
        <f t="shared" si="83"/>
        <v>1.2</v>
      </c>
      <c r="K1006" s="7">
        <f t="shared" si="78"/>
        <v>0.62264150943396224</v>
      </c>
      <c r="L1006" s="7">
        <f t="shared" si="77"/>
        <v>0.45454545454545453</v>
      </c>
      <c r="M1006" s="7">
        <f t="shared" si="88"/>
        <v>0.83964705410753004</v>
      </c>
      <c r="N1006" s="7">
        <f t="shared" si="89"/>
        <v>0.16035294589246998</v>
      </c>
      <c r="O1006" s="10">
        <f t="shared" si="87"/>
        <v>0.21700554467356781</v>
      </c>
      <c r="P1006" s="10">
        <f t="shared" si="86"/>
        <v>-0.29419250865298452</v>
      </c>
      <c r="Q1006" s="35">
        <f t="shared" si="84"/>
        <v>2</v>
      </c>
      <c r="R1006" s="9">
        <v>1</v>
      </c>
      <c r="S1006" s="4">
        <v>16.5</v>
      </c>
      <c r="T1006" s="3" t="s">
        <v>73</v>
      </c>
      <c r="U1006" s="4">
        <v>-16.5</v>
      </c>
      <c r="V1006" s="4">
        <f t="shared" si="90"/>
        <v>-16.5</v>
      </c>
    </row>
    <row r="1007" spans="1:23" x14ac:dyDescent="0.25">
      <c r="A1007" s="2">
        <v>44780</v>
      </c>
      <c r="B1007" s="3" t="s">
        <v>49</v>
      </c>
      <c r="C1007" s="3" t="s">
        <v>249</v>
      </c>
      <c r="D1007" s="4">
        <v>5.54</v>
      </c>
      <c r="E1007" s="5">
        <v>2</v>
      </c>
      <c r="F1007" s="6">
        <v>5.5</v>
      </c>
      <c r="G1007" s="3">
        <v>-105</v>
      </c>
      <c r="H1007" s="3">
        <f t="shared" si="82"/>
        <v>-0.95238095238095233</v>
      </c>
      <c r="I1007" s="3">
        <v>-130</v>
      </c>
      <c r="J1007" s="3">
        <f t="shared" si="83"/>
        <v>-0.76923076923076916</v>
      </c>
      <c r="K1007" s="7">
        <f t="shared" si="78"/>
        <v>0.51219512195121952</v>
      </c>
      <c r="L1007" s="7">
        <f t="shared" si="77"/>
        <v>0.56521739130434778</v>
      </c>
      <c r="M1007" s="7">
        <f t="shared" si="88"/>
        <v>0.47792459016145106</v>
      </c>
      <c r="N1007" s="7">
        <f t="shared" si="89"/>
        <v>0.52207540983854894</v>
      </c>
      <c r="O1007" s="10">
        <f t="shared" si="87"/>
        <v>-3.4270531789768466E-2</v>
      </c>
      <c r="P1007" s="10">
        <f t="shared" si="86"/>
        <v>-4.314198146579884E-2</v>
      </c>
      <c r="Q1007" s="35">
        <f t="shared" si="84"/>
        <v>0</v>
      </c>
      <c r="R1007" s="9">
        <v>1</v>
      </c>
      <c r="S1007" s="4">
        <v>0</v>
      </c>
      <c r="V1007" s="4" t="str">
        <f t="shared" si="90"/>
        <v/>
      </c>
    </row>
    <row r="1008" spans="1:23" x14ac:dyDescent="0.25">
      <c r="A1008" s="2">
        <v>44780</v>
      </c>
      <c r="B1008" s="3" t="s">
        <v>57</v>
      </c>
      <c r="C1008" s="3" t="s">
        <v>226</v>
      </c>
      <c r="D1008" s="4">
        <v>4.34</v>
      </c>
      <c r="E1008" s="5">
        <v>2</v>
      </c>
      <c r="F1008" s="6">
        <v>4.5</v>
      </c>
      <c r="G1008" s="3">
        <v>130</v>
      </c>
      <c r="H1008" s="3">
        <f t="shared" si="82"/>
        <v>1.3</v>
      </c>
      <c r="I1008" s="3">
        <v>-160</v>
      </c>
      <c r="J1008" s="3">
        <f t="shared" si="83"/>
        <v>-0.625</v>
      </c>
      <c r="K1008" s="7">
        <f t="shared" si="78"/>
        <v>0.43478260869565216</v>
      </c>
      <c r="L1008" s="7">
        <f t="shared" si="77"/>
        <v>0.61538461538461542</v>
      </c>
      <c r="M1008" s="7">
        <f t="shared" si="88"/>
        <v>0.43728203886667494</v>
      </c>
      <c r="N1008" s="7">
        <f t="shared" si="89"/>
        <v>0.56271796113332506</v>
      </c>
      <c r="O1008" s="10">
        <f t="shared" si="87"/>
        <v>2.4994301710227762E-3</v>
      </c>
      <c r="P1008" s="10">
        <f t="shared" si="86"/>
        <v>-5.2666654251290357E-2</v>
      </c>
      <c r="Q1008" s="35">
        <f t="shared" si="84"/>
        <v>0</v>
      </c>
      <c r="R1008" s="9">
        <v>1</v>
      </c>
      <c r="S1008" s="4">
        <v>0</v>
      </c>
      <c r="V1008" s="4" t="str">
        <f t="shared" si="90"/>
        <v/>
      </c>
    </row>
    <row r="1009" spans="1:22" x14ac:dyDescent="0.25">
      <c r="A1009" s="2">
        <v>44780</v>
      </c>
      <c r="B1009" s="3" t="s">
        <v>32</v>
      </c>
      <c r="C1009" s="3" t="s">
        <v>140</v>
      </c>
      <c r="D1009" s="4">
        <v>6.31</v>
      </c>
      <c r="E1009" s="5">
        <v>2</v>
      </c>
      <c r="F1009" s="6">
        <v>6.5</v>
      </c>
      <c r="G1009" s="3">
        <v>125</v>
      </c>
      <c r="H1009" s="3">
        <f t="shared" si="82"/>
        <v>1.25</v>
      </c>
      <c r="I1009" s="3">
        <v>-165</v>
      </c>
      <c r="J1009" s="3">
        <f t="shared" si="83"/>
        <v>-0.60606060606060608</v>
      </c>
      <c r="K1009" s="7">
        <f t="shared" si="78"/>
        <v>0.44444444444444442</v>
      </c>
      <c r="L1009" s="7">
        <f t="shared" si="77"/>
        <v>0.62264150943396224</v>
      </c>
      <c r="M1009" s="7">
        <f t="shared" si="88"/>
        <v>0.44336110335278345</v>
      </c>
      <c r="N1009" s="7">
        <f t="shared" si="89"/>
        <v>0.55663889664721655</v>
      </c>
      <c r="O1009" s="10">
        <f t="shared" si="87"/>
        <v>-1.083341091660972E-3</v>
      </c>
      <c r="P1009" s="10">
        <f t="shared" si="86"/>
        <v>-6.6002612786745685E-2</v>
      </c>
      <c r="Q1009" s="35">
        <f t="shared" si="84"/>
        <v>0</v>
      </c>
      <c r="R1009" s="9">
        <v>1</v>
      </c>
      <c r="S1009" s="4">
        <v>0</v>
      </c>
      <c r="V1009" s="4" t="str">
        <f t="shared" ref="V1009:V1050" si="91">IF(IF(T1009="L",-S1009,IF(T1009="W",S1009*IF(Q1009=1,ABS(J1009),ABS(H1009)))),IF(T1009="L",-S1009,IF(T1009="W",S1009*IF(Q1009=1,ABS(J1009),ABS(H1009)))),"")</f>
        <v/>
      </c>
    </row>
    <row r="1010" spans="1:22" x14ac:dyDescent="0.25">
      <c r="A1010" s="2">
        <v>44780</v>
      </c>
      <c r="B1010" s="3" t="s">
        <v>34</v>
      </c>
      <c r="C1010" s="3" t="s">
        <v>35</v>
      </c>
      <c r="D1010" s="4">
        <v>5.36</v>
      </c>
      <c r="E1010" s="5">
        <v>2</v>
      </c>
      <c r="F1010" s="6">
        <v>4.5</v>
      </c>
      <c r="G1010" s="3">
        <v>-110</v>
      </c>
      <c r="H1010" s="3">
        <f t="shared" si="82"/>
        <v>-0.90909090909090906</v>
      </c>
      <c r="I1010" s="3">
        <v>-115</v>
      </c>
      <c r="J1010" s="3">
        <f t="shared" si="83"/>
        <v>-0.86956521739130443</v>
      </c>
      <c r="K1010" s="7">
        <f t="shared" si="78"/>
        <v>0.52380952380952384</v>
      </c>
      <c r="L1010" s="7">
        <f t="shared" si="77"/>
        <v>0.53488372093023251</v>
      </c>
      <c r="M1010" s="7">
        <f t="shared" si="88"/>
        <v>0.62025537113410745</v>
      </c>
      <c r="N1010" s="7">
        <f t="shared" si="89"/>
        <v>0.3797446288658925</v>
      </c>
      <c r="O1010" s="10">
        <f t="shared" si="87"/>
        <v>9.6445847324583611E-2</v>
      </c>
      <c r="P1010" s="10">
        <f t="shared" si="86"/>
        <v>-0.15513909206434001</v>
      </c>
      <c r="Q1010" s="35">
        <f t="shared" si="84"/>
        <v>2</v>
      </c>
      <c r="R1010" s="9">
        <v>1</v>
      </c>
      <c r="S1010" s="4">
        <v>11</v>
      </c>
      <c r="T1010" s="3" t="s">
        <v>74</v>
      </c>
      <c r="U1010" s="4">
        <v>10</v>
      </c>
      <c r="V1010" s="4">
        <f t="shared" si="91"/>
        <v>10</v>
      </c>
    </row>
    <row r="1011" spans="1:22" x14ac:dyDescent="0.25">
      <c r="A1011" s="2">
        <v>44780</v>
      </c>
      <c r="B1011" s="3" t="s">
        <v>59</v>
      </c>
      <c r="C1011" s="3" t="s">
        <v>60</v>
      </c>
      <c r="D1011" s="4">
        <v>3.45</v>
      </c>
      <c r="E1011" s="5">
        <v>2</v>
      </c>
      <c r="F1011" s="6">
        <v>3.5</v>
      </c>
      <c r="G1011" s="3">
        <v>-145</v>
      </c>
      <c r="H1011" s="3">
        <f t="shared" si="82"/>
        <v>-0.68965517241379315</v>
      </c>
      <c r="I1011" s="3">
        <v>110</v>
      </c>
      <c r="J1011" s="3">
        <f t="shared" si="83"/>
        <v>1.1000000000000001</v>
      </c>
      <c r="K1011" s="7">
        <f t="shared" si="78"/>
        <v>0.59183673469387754</v>
      </c>
      <c r="L1011" s="7">
        <f t="shared" si="77"/>
        <v>0.47619047619047616</v>
      </c>
      <c r="M1011" s="7">
        <f t="shared" si="88"/>
        <v>0.45254054835339752</v>
      </c>
      <c r="N1011" s="7">
        <f t="shared" si="89"/>
        <v>0.54745945164660248</v>
      </c>
      <c r="O1011" s="10">
        <f t="shared" si="87"/>
        <v>-0.13929618634048002</v>
      </c>
      <c r="P1011" s="10">
        <f t="shared" si="86"/>
        <v>7.1268975456126316E-2</v>
      </c>
      <c r="Q1011" s="35">
        <f t="shared" si="84"/>
        <v>1</v>
      </c>
      <c r="R1011" s="9">
        <v>1</v>
      </c>
      <c r="S1011" s="4">
        <v>10</v>
      </c>
      <c r="T1011" s="3" t="s">
        <v>74</v>
      </c>
      <c r="U1011" s="4">
        <v>11</v>
      </c>
      <c r="V1011" s="4">
        <f t="shared" si="91"/>
        <v>11</v>
      </c>
    </row>
    <row r="1012" spans="1:22" x14ac:dyDescent="0.25">
      <c r="A1012" s="2">
        <v>44780</v>
      </c>
      <c r="B1012" s="3" t="s">
        <v>41</v>
      </c>
      <c r="C1012" s="3" t="s">
        <v>242</v>
      </c>
      <c r="D1012" s="4">
        <v>7.23</v>
      </c>
      <c r="E1012" s="5">
        <v>2</v>
      </c>
      <c r="F1012" s="6">
        <v>8.5</v>
      </c>
      <c r="G1012" s="3">
        <v>-130</v>
      </c>
      <c r="H1012" s="3">
        <f t="shared" si="82"/>
        <v>-0.76923076923076916</v>
      </c>
      <c r="I1012" s="3">
        <v>100</v>
      </c>
      <c r="J1012" s="3">
        <f t="shared" si="83"/>
        <v>1</v>
      </c>
      <c r="K1012" s="7">
        <f t="shared" si="78"/>
        <v>0.56521739130434778</v>
      </c>
      <c r="L1012" s="7">
        <f t="shared" si="77"/>
        <v>0.5</v>
      </c>
      <c r="M1012" s="7">
        <f t="shared" si="88"/>
        <v>0.30135014916628511</v>
      </c>
      <c r="N1012" s="7">
        <f t="shared" si="89"/>
        <v>0.69864985083371489</v>
      </c>
      <c r="O1012" s="10">
        <f t="shared" si="87"/>
        <v>-0.26386724213806267</v>
      </c>
      <c r="P1012" s="10">
        <f t="shared" si="86"/>
        <v>0.19864985083371489</v>
      </c>
      <c r="Q1012" s="35">
        <f t="shared" si="84"/>
        <v>1</v>
      </c>
      <c r="R1012" s="9">
        <v>1</v>
      </c>
      <c r="S1012" s="4">
        <v>10</v>
      </c>
      <c r="T1012" s="3" t="s">
        <v>73</v>
      </c>
      <c r="U1012" s="4">
        <v>-10</v>
      </c>
      <c r="V1012" s="4">
        <f t="shared" si="91"/>
        <v>-10</v>
      </c>
    </row>
    <row r="1013" spans="1:22" x14ac:dyDescent="0.25">
      <c r="A1013" s="2">
        <v>44780</v>
      </c>
      <c r="B1013" s="3" t="s">
        <v>4</v>
      </c>
      <c r="C1013" s="3" t="s">
        <v>86</v>
      </c>
      <c r="D1013" s="4">
        <v>7.64</v>
      </c>
      <c r="E1013" s="5">
        <v>2</v>
      </c>
      <c r="F1013" s="6">
        <v>6.5</v>
      </c>
      <c r="G1013" s="3">
        <v>105</v>
      </c>
      <c r="H1013" s="3">
        <f t="shared" si="82"/>
        <v>1.05</v>
      </c>
      <c r="I1013" s="3">
        <v>-135</v>
      </c>
      <c r="J1013" s="3">
        <f t="shared" si="83"/>
        <v>-0.7407407407407407</v>
      </c>
      <c r="K1013" s="7">
        <f t="shared" si="78"/>
        <v>0.48780487804878048</v>
      </c>
      <c r="L1013" s="7">
        <f t="shared" si="77"/>
        <v>0.57446808510638303</v>
      </c>
      <c r="M1013" s="7">
        <f t="shared" si="88"/>
        <v>0.6407139068914729</v>
      </c>
      <c r="N1013" s="7">
        <f t="shared" si="89"/>
        <v>0.3592860931085271</v>
      </c>
      <c r="O1013" s="10">
        <f t="shared" si="87"/>
        <v>0.15290902884269242</v>
      </c>
      <c r="P1013" s="10">
        <f t="shared" si="86"/>
        <v>-0.21518199199785593</v>
      </c>
      <c r="Q1013" s="35">
        <f t="shared" si="84"/>
        <v>2</v>
      </c>
      <c r="R1013" s="9">
        <v>1</v>
      </c>
      <c r="S1013" s="4">
        <v>10</v>
      </c>
      <c r="T1013" s="3" t="s">
        <v>73</v>
      </c>
      <c r="U1013" s="4">
        <v>-10</v>
      </c>
      <c r="V1013" s="4">
        <f t="shared" si="91"/>
        <v>-10</v>
      </c>
    </row>
    <row r="1014" spans="1:22" x14ac:dyDescent="0.25">
      <c r="A1014" s="2">
        <v>44780</v>
      </c>
      <c r="B1014" s="3" t="s">
        <v>67</v>
      </c>
      <c r="C1014" s="3" t="s">
        <v>85</v>
      </c>
      <c r="D1014" s="4">
        <v>4.3899999999999997</v>
      </c>
      <c r="E1014" s="5">
        <v>2</v>
      </c>
      <c r="F1014" s="6">
        <v>3.5</v>
      </c>
      <c r="G1014" s="3">
        <v>-140</v>
      </c>
      <c r="H1014" s="3">
        <f t="shared" si="82"/>
        <v>-0.7142857142857143</v>
      </c>
      <c r="I1014" s="3">
        <v>105</v>
      </c>
      <c r="J1014" s="3">
        <f t="shared" si="83"/>
        <v>1.05</v>
      </c>
      <c r="K1014" s="7">
        <f t="shared" si="78"/>
        <v>0.58333333333333337</v>
      </c>
      <c r="L1014" s="7">
        <f t="shared" si="77"/>
        <v>0.48780487804878048</v>
      </c>
      <c r="M1014" s="7">
        <f t="shared" si="88"/>
        <v>0.63880640087301321</v>
      </c>
      <c r="N1014" s="7">
        <f t="shared" si="89"/>
        <v>0.36119359912698673</v>
      </c>
      <c r="O1014" s="10">
        <f t="shared" si="87"/>
        <v>5.5473067539679843E-2</v>
      </c>
      <c r="P1014" s="10">
        <f t="shared" si="86"/>
        <v>-0.12661127892179375</v>
      </c>
      <c r="Q1014" s="35">
        <f t="shared" si="84"/>
        <v>2</v>
      </c>
      <c r="R1014" s="9">
        <v>1</v>
      </c>
      <c r="S1014" s="4">
        <v>14</v>
      </c>
      <c r="T1014" s="3" t="s">
        <v>74</v>
      </c>
      <c r="U1014" s="4">
        <v>10</v>
      </c>
      <c r="V1014" s="4">
        <f t="shared" si="91"/>
        <v>10</v>
      </c>
    </row>
    <row r="1015" spans="1:22" x14ac:dyDescent="0.25">
      <c r="A1015" s="2">
        <v>44780</v>
      </c>
      <c r="B1015" s="3" t="s">
        <v>45</v>
      </c>
      <c r="C1015" s="3" t="s">
        <v>107</v>
      </c>
      <c r="D1015" s="4">
        <v>4.76</v>
      </c>
      <c r="E1015" s="5">
        <v>2</v>
      </c>
      <c r="F1015" s="6">
        <v>4.5</v>
      </c>
      <c r="G1015" s="3">
        <v>130</v>
      </c>
      <c r="H1015" s="3">
        <f t="shared" si="82"/>
        <v>1.3</v>
      </c>
      <c r="I1015" s="3">
        <v>-166</v>
      </c>
      <c r="J1015" s="3">
        <f t="shared" si="83"/>
        <v>-0.60240963855421692</v>
      </c>
      <c r="K1015" s="7">
        <f t="shared" si="78"/>
        <v>0.43478260869565216</v>
      </c>
      <c r="L1015" s="7">
        <f t="shared" si="77"/>
        <v>0.62406015037593987</v>
      </c>
      <c r="M1015" s="7">
        <f t="shared" si="88"/>
        <v>0.51643610853842692</v>
      </c>
      <c r="N1015" s="7">
        <f t="shared" si="89"/>
        <v>0.48356389146157308</v>
      </c>
      <c r="O1015" s="10">
        <f t="shared" si="87"/>
        <v>8.1653499842774757E-2</v>
      </c>
      <c r="P1015" s="10">
        <f t="shared" si="86"/>
        <v>-0.14049625891436679</v>
      </c>
      <c r="Q1015" s="35">
        <f t="shared" si="84"/>
        <v>2</v>
      </c>
      <c r="R1015" s="9">
        <v>2</v>
      </c>
      <c r="S1015" s="4">
        <v>10</v>
      </c>
      <c r="T1015" s="3" t="s">
        <v>73</v>
      </c>
      <c r="U1015" s="4">
        <v>-10</v>
      </c>
      <c r="V1015" s="4">
        <f t="shared" si="91"/>
        <v>-10</v>
      </c>
    </row>
    <row r="1016" spans="1:22" x14ac:dyDescent="0.25">
      <c r="A1016" s="2">
        <v>44780</v>
      </c>
      <c r="B1016" s="3" t="s">
        <v>36</v>
      </c>
      <c r="C1016" s="3" t="s">
        <v>185</v>
      </c>
      <c r="D1016" s="4">
        <v>6.41</v>
      </c>
      <c r="E1016" s="5">
        <v>2</v>
      </c>
      <c r="F1016" s="6">
        <v>6.5</v>
      </c>
      <c r="G1016" s="3">
        <v>116</v>
      </c>
      <c r="H1016" s="3">
        <f t="shared" si="82"/>
        <v>1.1599999999999999</v>
      </c>
      <c r="I1016" s="3">
        <v>-148</v>
      </c>
      <c r="J1016" s="3">
        <f t="shared" si="83"/>
        <v>-0.67567567567567566</v>
      </c>
      <c r="K1016" s="7">
        <f t="shared" si="78"/>
        <v>0.46296296296296297</v>
      </c>
      <c r="L1016" s="7">
        <f t="shared" si="77"/>
        <v>0.59677419354838712</v>
      </c>
      <c r="M1016" s="7">
        <f t="shared" si="88"/>
        <v>0.45925648759011439</v>
      </c>
      <c r="N1016" s="7">
        <f t="shared" si="89"/>
        <v>0.54074351240988561</v>
      </c>
      <c r="O1016" s="10">
        <f t="shared" si="87"/>
        <v>-3.7064753728485722E-3</v>
      </c>
      <c r="P1016" s="10">
        <f t="shared" si="86"/>
        <v>-5.6030681138501515E-2</v>
      </c>
      <c r="Q1016" s="35">
        <f t="shared" si="84"/>
        <v>0</v>
      </c>
      <c r="R1016" s="9">
        <v>2</v>
      </c>
      <c r="S1016" s="4">
        <v>0</v>
      </c>
      <c r="V1016" s="4" t="str">
        <f t="shared" si="91"/>
        <v/>
      </c>
    </row>
    <row r="1017" spans="1:22" x14ac:dyDescent="0.25">
      <c r="A1017" s="2">
        <v>44781</v>
      </c>
      <c r="B1017" s="3" t="s">
        <v>51</v>
      </c>
      <c r="C1017" s="3" t="s">
        <v>52</v>
      </c>
      <c r="D1017" s="4">
        <v>4.68</v>
      </c>
      <c r="E1017" s="5">
        <v>2</v>
      </c>
      <c r="F1017" s="6">
        <v>4.5</v>
      </c>
      <c r="G1017" s="3">
        <v>124</v>
      </c>
      <c r="H1017" s="3">
        <f t="shared" si="82"/>
        <v>1.24</v>
      </c>
      <c r="I1017" s="3">
        <v>-158</v>
      </c>
      <c r="J1017" s="3">
        <f t="shared" si="83"/>
        <v>-0.63291139240506322</v>
      </c>
      <c r="K1017" s="7">
        <f t="shared" si="78"/>
        <v>0.44642857142857145</v>
      </c>
      <c r="L1017" s="7">
        <f t="shared" si="77"/>
        <v>0.61240310077519378</v>
      </c>
      <c r="M1017" s="7">
        <f t="shared" si="88"/>
        <v>0.50168724063519321</v>
      </c>
      <c r="N1017" s="7">
        <f t="shared" si="89"/>
        <v>0.49831275936480679</v>
      </c>
      <c r="O1017" s="10">
        <f t="shared" si="87"/>
        <v>5.5258669206621758E-2</v>
      </c>
      <c r="P1017" s="10">
        <f t="shared" si="86"/>
        <v>-0.11409034141038699</v>
      </c>
      <c r="Q1017" s="35">
        <f t="shared" si="84"/>
        <v>2</v>
      </c>
      <c r="R1017" s="9">
        <v>2</v>
      </c>
      <c r="S1017" s="4">
        <v>10</v>
      </c>
      <c r="T1017" s="3" t="s">
        <v>73</v>
      </c>
      <c r="U1017" s="4">
        <v>-10</v>
      </c>
      <c r="V1017" s="4">
        <f t="shared" si="91"/>
        <v>-10</v>
      </c>
    </row>
    <row r="1018" spans="1:22" x14ac:dyDescent="0.25">
      <c r="A1018" s="2">
        <v>44781</v>
      </c>
      <c r="B1018" s="3" t="s">
        <v>61</v>
      </c>
      <c r="C1018" s="3" t="s">
        <v>62</v>
      </c>
      <c r="D1018" s="4">
        <v>5.08</v>
      </c>
      <c r="E1018" s="5">
        <v>2</v>
      </c>
      <c r="F1018" s="6">
        <v>4.5</v>
      </c>
      <c r="G1018" s="3">
        <v>-124</v>
      </c>
      <c r="H1018" s="3">
        <f t="shared" si="82"/>
        <v>-0.80645161290322587</v>
      </c>
      <c r="I1018" s="3">
        <v>-102</v>
      </c>
      <c r="J1018" s="3">
        <f t="shared" si="83"/>
        <v>-0.98039215686274506</v>
      </c>
      <c r="K1018" s="7">
        <f t="shared" si="78"/>
        <v>0.5535714285714286</v>
      </c>
      <c r="L1018" s="7">
        <f t="shared" si="77"/>
        <v>0.50495049504950495</v>
      </c>
      <c r="M1018" s="7">
        <f t="shared" si="88"/>
        <v>0.57343005389011692</v>
      </c>
      <c r="N1018" s="7">
        <f t="shared" si="89"/>
        <v>0.42656994610988308</v>
      </c>
      <c r="O1018" s="10">
        <f t="shared" si="87"/>
        <v>1.9858625318688317E-2</v>
      </c>
      <c r="P1018" s="10">
        <f t="shared" si="86"/>
        <v>-7.8380548939621875E-2</v>
      </c>
      <c r="Q1018" s="35">
        <f t="shared" si="84"/>
        <v>0</v>
      </c>
      <c r="R1018" s="9">
        <v>2</v>
      </c>
      <c r="S1018" s="4">
        <v>0</v>
      </c>
      <c r="V1018" s="4" t="str">
        <f t="shared" si="91"/>
        <v/>
      </c>
    </row>
    <row r="1019" spans="1:22" x14ac:dyDescent="0.25">
      <c r="A1019" s="2">
        <v>44781</v>
      </c>
      <c r="B1019" s="3" t="s">
        <v>41</v>
      </c>
      <c r="C1019" s="3" t="s">
        <v>42</v>
      </c>
      <c r="D1019" s="4">
        <v>6.03</v>
      </c>
      <c r="E1019" s="5">
        <v>2</v>
      </c>
      <c r="F1019" s="6">
        <v>6.5</v>
      </c>
      <c r="G1019" s="3">
        <v>102</v>
      </c>
      <c r="H1019" s="3">
        <f t="shared" si="82"/>
        <v>1.02</v>
      </c>
      <c r="I1019" s="3">
        <v>-128</v>
      </c>
      <c r="J1019" s="3">
        <f t="shared" si="83"/>
        <v>-0.78125</v>
      </c>
      <c r="K1019" s="7">
        <f t="shared" si="78"/>
        <v>0.49504950495049505</v>
      </c>
      <c r="L1019" s="7">
        <f t="shared" si="77"/>
        <v>0.56140350877192979</v>
      </c>
      <c r="M1019" s="7">
        <f t="shared" si="88"/>
        <v>0.39851579165445572</v>
      </c>
      <c r="N1019" s="7">
        <f t="shared" si="89"/>
        <v>0.60148420834554428</v>
      </c>
      <c r="O1019" s="10">
        <f t="shared" si="87"/>
        <v>-9.6533713296039325E-2</v>
      </c>
      <c r="P1019" s="10">
        <f t="shared" si="86"/>
        <v>4.0080699573614487E-2</v>
      </c>
      <c r="Q1019" s="35">
        <f t="shared" si="84"/>
        <v>0</v>
      </c>
      <c r="R1019" s="9">
        <v>2</v>
      </c>
      <c r="S1019" s="4">
        <v>0</v>
      </c>
      <c r="V1019" s="4" t="str">
        <f t="shared" si="91"/>
        <v/>
      </c>
    </row>
    <row r="1020" spans="1:22" x14ac:dyDescent="0.25">
      <c r="A1020" s="2">
        <v>44781</v>
      </c>
      <c r="B1020" s="3" t="s">
        <v>57</v>
      </c>
      <c r="C1020" s="3" t="s">
        <v>129</v>
      </c>
      <c r="D1020" s="4">
        <v>5.16</v>
      </c>
      <c r="E1020" s="5">
        <v>2</v>
      </c>
      <c r="F1020" s="6">
        <v>4.5</v>
      </c>
      <c r="G1020" s="3">
        <v>110</v>
      </c>
      <c r="H1020" s="3">
        <f t="shared" si="82"/>
        <v>1.1000000000000001</v>
      </c>
      <c r="I1020" s="3">
        <v>-140</v>
      </c>
      <c r="J1020" s="3">
        <f t="shared" si="83"/>
        <v>-0.7142857142857143</v>
      </c>
      <c r="K1020" s="7">
        <f t="shared" si="78"/>
        <v>0.47619047619047616</v>
      </c>
      <c r="L1020" s="7">
        <f t="shared" si="77"/>
        <v>0.58333333333333337</v>
      </c>
      <c r="M1020" s="7">
        <f t="shared" si="88"/>
        <v>0.58711864375448464</v>
      </c>
      <c r="N1020" s="7">
        <f t="shared" si="89"/>
        <v>0.41288135624551542</v>
      </c>
      <c r="O1020" s="10">
        <f t="shared" si="87"/>
        <v>0.11092816756400847</v>
      </c>
      <c r="P1020" s="10">
        <f t="shared" si="86"/>
        <v>-0.17045197708781795</v>
      </c>
      <c r="Q1020" s="35">
        <f t="shared" si="84"/>
        <v>2</v>
      </c>
      <c r="R1020" s="9">
        <v>1</v>
      </c>
      <c r="S1020" s="4">
        <v>10</v>
      </c>
      <c r="T1020" s="3" t="s">
        <v>73</v>
      </c>
      <c r="U1020" s="4">
        <v>-10</v>
      </c>
      <c r="V1020" s="4">
        <f t="shared" si="91"/>
        <v>-10</v>
      </c>
    </row>
    <row r="1021" spans="1:22" x14ac:dyDescent="0.25">
      <c r="A1021" s="2">
        <v>44781</v>
      </c>
      <c r="B1021" s="3" t="s">
        <v>71</v>
      </c>
      <c r="C1021" s="3" t="s">
        <v>237</v>
      </c>
      <c r="D1021" s="4">
        <v>5.07</v>
      </c>
      <c r="E1021" s="5">
        <v>2</v>
      </c>
      <c r="F1021" s="6">
        <v>4.5</v>
      </c>
      <c r="G1021" s="3">
        <v>-130</v>
      </c>
      <c r="H1021" s="3">
        <f t="shared" si="82"/>
        <v>-0.76923076923076916</v>
      </c>
      <c r="I1021" s="3">
        <v>100</v>
      </c>
      <c r="J1021" s="3">
        <f t="shared" si="83"/>
        <v>1</v>
      </c>
      <c r="K1021" s="7">
        <f t="shared" si="78"/>
        <v>0.56521739130434778</v>
      </c>
      <c r="L1021" s="7">
        <f t="shared" si="77"/>
        <v>0.5</v>
      </c>
      <c r="M1021" s="7">
        <f t="shared" si="88"/>
        <v>0.57170227465942669</v>
      </c>
      <c r="N1021" s="7">
        <f t="shared" si="89"/>
        <v>0.42829772534057337</v>
      </c>
      <c r="O1021" s="10">
        <f t="shared" si="87"/>
        <v>6.4848833550789076E-3</v>
      </c>
      <c r="P1021" s="10">
        <f t="shared" si="86"/>
        <v>-7.1702274659426635E-2</v>
      </c>
      <c r="Q1021" s="35">
        <f t="shared" si="84"/>
        <v>0</v>
      </c>
      <c r="R1021" s="9">
        <v>1</v>
      </c>
      <c r="S1021" s="4">
        <v>0</v>
      </c>
      <c r="V1021" s="4" t="str">
        <f t="shared" si="91"/>
        <v/>
      </c>
    </row>
    <row r="1022" spans="1:22" x14ac:dyDescent="0.25">
      <c r="A1022" s="2">
        <v>44781</v>
      </c>
      <c r="B1022" s="3" t="s">
        <v>69</v>
      </c>
      <c r="C1022" s="3" t="s">
        <v>158</v>
      </c>
      <c r="D1022" s="4">
        <v>4.5199999999999996</v>
      </c>
      <c r="E1022" s="5">
        <v>2</v>
      </c>
      <c r="F1022" s="6">
        <v>3.5</v>
      </c>
      <c r="G1022" s="3">
        <v>-165</v>
      </c>
      <c r="H1022" s="3">
        <f t="shared" si="82"/>
        <v>-0.60606060606060608</v>
      </c>
      <c r="I1022" s="3">
        <v>125</v>
      </c>
      <c r="J1022" s="3">
        <f t="shared" si="83"/>
        <v>1.25</v>
      </c>
      <c r="K1022" s="7">
        <f t="shared" si="78"/>
        <v>0.62264150943396224</v>
      </c>
      <c r="L1022" s="7">
        <f t="shared" si="77"/>
        <v>0.44444444444444442</v>
      </c>
      <c r="M1022" s="7">
        <f t="shared" si="88"/>
        <v>0.66106714587150917</v>
      </c>
      <c r="N1022" s="7">
        <f t="shared" si="89"/>
        <v>0.33893285412849083</v>
      </c>
      <c r="O1022" s="10">
        <f t="shared" si="87"/>
        <v>3.8425636437546928E-2</v>
      </c>
      <c r="P1022" s="10">
        <f t="shared" si="86"/>
        <v>-0.10551159031595359</v>
      </c>
      <c r="Q1022" s="35">
        <f t="shared" si="84"/>
        <v>0</v>
      </c>
      <c r="R1022" s="9">
        <v>1</v>
      </c>
      <c r="S1022" s="4">
        <v>0</v>
      </c>
      <c r="V1022" s="4" t="str">
        <f t="shared" si="91"/>
        <v/>
      </c>
    </row>
    <row r="1023" spans="1:22" x14ac:dyDescent="0.25">
      <c r="A1023" s="2">
        <v>44781</v>
      </c>
      <c r="B1023" s="3" t="s">
        <v>34</v>
      </c>
      <c r="C1023" s="3" t="s">
        <v>156</v>
      </c>
      <c r="D1023" s="4">
        <v>5.79</v>
      </c>
      <c r="E1023" s="5">
        <v>2</v>
      </c>
      <c r="F1023" s="6">
        <v>4.5</v>
      </c>
      <c r="G1023" s="3">
        <v>-116</v>
      </c>
      <c r="H1023" s="3">
        <f t="shared" si="82"/>
        <v>-0.86206896551724144</v>
      </c>
      <c r="I1023" s="3">
        <v>-110</v>
      </c>
      <c r="J1023" s="3">
        <f t="shared" si="83"/>
        <v>-0.90909090909090906</v>
      </c>
      <c r="K1023" s="7">
        <f t="shared" si="78"/>
        <v>0.53703703703703709</v>
      </c>
      <c r="L1023" s="7">
        <f t="shared" si="77"/>
        <v>0.52380952380952384</v>
      </c>
      <c r="M1023" s="7">
        <f t="shared" si="88"/>
        <v>0.68585188088521076</v>
      </c>
      <c r="N1023" s="7">
        <f t="shared" si="89"/>
        <v>0.31414811911478918</v>
      </c>
      <c r="O1023" s="10">
        <f t="shared" si="87"/>
        <v>0.14881484384817367</v>
      </c>
      <c r="P1023" s="10">
        <f t="shared" si="86"/>
        <v>-0.20966140469473465</v>
      </c>
      <c r="Q1023" s="35">
        <f t="shared" si="84"/>
        <v>2</v>
      </c>
      <c r="R1023" s="9">
        <v>2</v>
      </c>
      <c r="S1023" s="4">
        <v>11.6</v>
      </c>
      <c r="T1023" s="3" t="s">
        <v>74</v>
      </c>
      <c r="U1023" s="4">
        <v>10</v>
      </c>
      <c r="V1023" s="4">
        <f t="shared" si="91"/>
        <v>10</v>
      </c>
    </row>
    <row r="1024" spans="1:22" x14ac:dyDescent="0.25">
      <c r="A1024" s="2">
        <v>44781</v>
      </c>
      <c r="B1024" s="3" t="s">
        <v>36</v>
      </c>
      <c r="C1024" s="3" t="s">
        <v>178</v>
      </c>
      <c r="D1024" s="4">
        <v>7.63</v>
      </c>
      <c r="E1024" s="5">
        <v>2</v>
      </c>
      <c r="F1024" s="6">
        <v>7.5</v>
      </c>
      <c r="G1024" s="3">
        <v>-108</v>
      </c>
      <c r="H1024" s="3">
        <f t="shared" si="82"/>
        <v>-0.92592592592592582</v>
      </c>
      <c r="I1024" s="3">
        <v>-118</v>
      </c>
      <c r="J1024" s="3">
        <f t="shared" si="83"/>
        <v>-0.84745762711864414</v>
      </c>
      <c r="K1024" s="7">
        <f t="shared" si="78"/>
        <v>0.51923076923076927</v>
      </c>
      <c r="L1024" s="7">
        <f t="shared" si="77"/>
        <v>0.54128440366972475</v>
      </c>
      <c r="M1024" s="7">
        <f t="shared" si="88"/>
        <v>0.49431551759914449</v>
      </c>
      <c r="N1024" s="7">
        <f t="shared" si="89"/>
        <v>0.50568448240085551</v>
      </c>
      <c r="O1024" s="10">
        <f t="shared" si="87"/>
        <v>-2.491525163162478E-2</v>
      </c>
      <c r="P1024" s="10">
        <f t="shared" si="86"/>
        <v>-3.5599921268869239E-2</v>
      </c>
      <c r="Q1024" s="35">
        <f t="shared" si="84"/>
        <v>0</v>
      </c>
      <c r="R1024" s="9">
        <v>2</v>
      </c>
      <c r="S1024" s="4">
        <v>0</v>
      </c>
      <c r="V1024" s="4" t="str">
        <f t="shared" si="91"/>
        <v/>
      </c>
    </row>
    <row r="1025" spans="1:23" x14ac:dyDescent="0.25">
      <c r="A1025" s="2">
        <v>44781</v>
      </c>
      <c r="B1025" s="3" t="s">
        <v>59</v>
      </c>
      <c r="C1025" s="3" t="s">
        <v>82</v>
      </c>
      <c r="D1025" s="4">
        <v>6.46</v>
      </c>
      <c r="E1025" s="5">
        <v>2</v>
      </c>
      <c r="F1025" s="6">
        <v>6.5</v>
      </c>
      <c r="G1025" s="3">
        <v>-102</v>
      </c>
      <c r="H1025" s="3">
        <f t="shared" si="82"/>
        <v>-0.98039215686274506</v>
      </c>
      <c r="I1025" s="3">
        <v>-126</v>
      </c>
      <c r="J1025" s="3">
        <f t="shared" si="83"/>
        <v>-0.79365079365079361</v>
      </c>
      <c r="K1025" s="7">
        <f t="shared" si="78"/>
        <v>0.50495049504950495</v>
      </c>
      <c r="L1025" s="7">
        <f t="shared" ref="L1025:L1279" si="92">IF(I1025&gt;0,100/(100+I1025),I1025/(-100+I1025))</f>
        <v>0.55752212389380529</v>
      </c>
      <c r="M1025" s="7">
        <f t="shared" si="88"/>
        <v>0.46716759855368784</v>
      </c>
      <c r="N1025" s="7">
        <f t="shared" si="89"/>
        <v>0.53283240144631216</v>
      </c>
      <c r="O1025" s="10">
        <f t="shared" si="87"/>
        <v>-3.778289649581712E-2</v>
      </c>
      <c r="P1025" s="10">
        <f t="shared" si="86"/>
        <v>-2.4689722447493123E-2</v>
      </c>
      <c r="Q1025" s="35">
        <f t="shared" si="84"/>
        <v>0</v>
      </c>
      <c r="R1025" s="9">
        <v>2</v>
      </c>
      <c r="S1025" s="4">
        <v>0</v>
      </c>
      <c r="V1025" s="4" t="str">
        <f t="shared" si="91"/>
        <v/>
      </c>
    </row>
    <row r="1026" spans="1:23" x14ac:dyDescent="0.25">
      <c r="A1026" s="2">
        <v>44781</v>
      </c>
      <c r="B1026" s="3" t="s">
        <v>23</v>
      </c>
      <c r="C1026" s="3" t="s">
        <v>152</v>
      </c>
      <c r="D1026" s="4">
        <v>5.27</v>
      </c>
      <c r="E1026" s="5">
        <v>2</v>
      </c>
      <c r="F1026" s="6">
        <v>4.5</v>
      </c>
      <c r="G1026" s="3">
        <v>-124</v>
      </c>
      <c r="H1026" s="3">
        <f t="shared" si="82"/>
        <v>-0.80645161290322587</v>
      </c>
      <c r="I1026" s="3">
        <v>-102</v>
      </c>
      <c r="J1026" s="3">
        <f t="shared" si="83"/>
        <v>-0.98039215686274506</v>
      </c>
      <c r="K1026" s="7">
        <f t="shared" ref="K1026:K1280" si="93">IF(G1026&gt;0,100/(100+G1026),G1026/(-100+G1026))</f>
        <v>0.5535714285714286</v>
      </c>
      <c r="L1026" s="7">
        <f t="shared" si="92"/>
        <v>0.50495049504950495</v>
      </c>
      <c r="M1026" s="7">
        <f t="shared" si="88"/>
        <v>0.60554046864701072</v>
      </c>
      <c r="N1026" s="7">
        <f t="shared" si="89"/>
        <v>0.39445953135298922</v>
      </c>
      <c r="O1026" s="10">
        <f t="shared" si="87"/>
        <v>5.1969040075582118E-2</v>
      </c>
      <c r="P1026" s="10">
        <f t="shared" si="86"/>
        <v>-0.11049096369651573</v>
      </c>
      <c r="Q1026" s="35">
        <f t="shared" si="84"/>
        <v>2</v>
      </c>
      <c r="R1026" s="9">
        <v>2</v>
      </c>
      <c r="S1026" s="4">
        <v>12.4</v>
      </c>
      <c r="T1026" s="3" t="s">
        <v>74</v>
      </c>
      <c r="U1026" s="4">
        <v>10</v>
      </c>
      <c r="V1026" s="4">
        <f t="shared" si="91"/>
        <v>10.000000000000002</v>
      </c>
    </row>
    <row r="1027" spans="1:23" x14ac:dyDescent="0.25">
      <c r="A1027" s="2">
        <v>44781</v>
      </c>
      <c r="B1027" s="3" t="s">
        <v>67</v>
      </c>
      <c r="C1027" s="3" t="s">
        <v>68</v>
      </c>
      <c r="D1027" s="4">
        <v>5.91</v>
      </c>
      <c r="E1027" s="5">
        <v>2</v>
      </c>
      <c r="F1027" s="6">
        <v>4.5</v>
      </c>
      <c r="G1027" s="3">
        <v>-155</v>
      </c>
      <c r="H1027" s="3">
        <f t="shared" si="82"/>
        <v>-0.64516129032258063</v>
      </c>
      <c r="I1027" s="3">
        <v>115</v>
      </c>
      <c r="J1027" s="3">
        <f t="shared" si="83"/>
        <v>1.1499999999999999</v>
      </c>
      <c r="K1027" s="7">
        <f t="shared" si="93"/>
        <v>0.60784313725490191</v>
      </c>
      <c r="L1027" s="7">
        <f t="shared" si="92"/>
        <v>0.46511627906976744</v>
      </c>
      <c r="M1027" s="7">
        <f t="shared" si="88"/>
        <v>0.70271610434044751</v>
      </c>
      <c r="N1027" s="7">
        <f t="shared" si="89"/>
        <v>0.29728389565955243</v>
      </c>
      <c r="O1027" s="10">
        <f t="shared" si="87"/>
        <v>9.4872967085545601E-2</v>
      </c>
      <c r="P1027" s="10">
        <f t="shared" si="86"/>
        <v>-0.167832383410215</v>
      </c>
      <c r="Q1027" s="35">
        <f t="shared" si="84"/>
        <v>2</v>
      </c>
      <c r="R1027" s="9">
        <v>1</v>
      </c>
      <c r="S1027" s="4">
        <v>15.5</v>
      </c>
      <c r="T1027" s="3" t="s">
        <v>73</v>
      </c>
      <c r="U1027" s="4">
        <v>-15.5</v>
      </c>
      <c r="V1027" s="4">
        <f t="shared" si="91"/>
        <v>-15.5</v>
      </c>
    </row>
    <row r="1028" spans="1:23" x14ac:dyDescent="0.25">
      <c r="A1028" s="2">
        <v>44782</v>
      </c>
      <c r="B1028" s="3" t="s">
        <v>49</v>
      </c>
      <c r="C1028" s="3" t="s">
        <v>159</v>
      </c>
      <c r="D1028" s="4">
        <v>4.43</v>
      </c>
      <c r="E1028" s="5">
        <v>2</v>
      </c>
      <c r="F1028" s="6">
        <v>5.5</v>
      </c>
      <c r="G1028" s="3">
        <v>100</v>
      </c>
      <c r="H1028" s="3">
        <f t="shared" si="82"/>
        <v>1</v>
      </c>
      <c r="I1028" s="3">
        <v>-128</v>
      </c>
      <c r="J1028" s="3">
        <f t="shared" si="83"/>
        <v>-0.78125</v>
      </c>
      <c r="K1028" s="7">
        <f t="shared" si="93"/>
        <v>0.5</v>
      </c>
      <c r="L1028" s="7">
        <f t="shared" si="92"/>
        <v>0.56140350877192979</v>
      </c>
      <c r="M1028" s="7">
        <f t="shared" si="88"/>
        <v>0.285160483192336</v>
      </c>
      <c r="N1028" s="7">
        <f t="shared" si="89"/>
        <v>0.714839516807664</v>
      </c>
      <c r="O1028" s="10">
        <f t="shared" si="87"/>
        <v>-0.214839516807664</v>
      </c>
      <c r="P1028" s="10">
        <f t="shared" si="86"/>
        <v>0.15343600803573421</v>
      </c>
      <c r="Q1028" s="35">
        <f t="shared" si="84"/>
        <v>1</v>
      </c>
      <c r="R1028" s="9">
        <v>2</v>
      </c>
      <c r="S1028" s="4">
        <f>5*1.28</f>
        <v>6.4</v>
      </c>
      <c r="T1028" s="3" t="s">
        <v>74</v>
      </c>
      <c r="U1028" s="4">
        <v>5</v>
      </c>
      <c r="V1028" s="4">
        <f t="shared" si="91"/>
        <v>5</v>
      </c>
    </row>
    <row r="1029" spans="1:23" x14ac:dyDescent="0.25">
      <c r="A1029" s="2">
        <v>44782</v>
      </c>
      <c r="B1029" s="3" t="s">
        <v>39</v>
      </c>
      <c r="C1029" s="3" t="s">
        <v>118</v>
      </c>
      <c r="D1029" s="4">
        <v>6.62</v>
      </c>
      <c r="E1029" s="5">
        <v>2</v>
      </c>
      <c r="F1029" s="6">
        <v>6.5</v>
      </c>
      <c r="G1029" s="3">
        <v>-118</v>
      </c>
      <c r="H1029" s="3">
        <f t="shared" si="82"/>
        <v>-0.84745762711864414</v>
      </c>
      <c r="I1029" s="3">
        <v>-106</v>
      </c>
      <c r="J1029" s="3">
        <f t="shared" si="83"/>
        <v>-0.94339622641509424</v>
      </c>
      <c r="K1029" s="7">
        <f t="shared" si="93"/>
        <v>0.54128440366972475</v>
      </c>
      <c r="L1029" s="7">
        <f t="shared" si="92"/>
        <v>0.5145631067961165</v>
      </c>
      <c r="M1029" s="7">
        <f t="shared" si="88"/>
        <v>0.49228104035381426</v>
      </c>
      <c r="N1029" s="7">
        <f t="shared" si="89"/>
        <v>0.50771895964618574</v>
      </c>
      <c r="O1029" s="10">
        <f t="shared" si="87"/>
        <v>-4.9003363315910486E-2</v>
      </c>
      <c r="P1029" s="10">
        <f t="shared" si="86"/>
        <v>-6.8441471499307571E-3</v>
      </c>
      <c r="Q1029" s="35">
        <f t="shared" si="84"/>
        <v>0</v>
      </c>
      <c r="R1029" s="9">
        <v>2</v>
      </c>
      <c r="S1029" s="4">
        <v>0</v>
      </c>
      <c r="V1029" s="4" t="str">
        <f t="shared" si="91"/>
        <v/>
      </c>
    </row>
    <row r="1030" spans="1:23" x14ac:dyDescent="0.25">
      <c r="A1030" s="2">
        <v>44782</v>
      </c>
      <c r="B1030" s="3" t="s">
        <v>61</v>
      </c>
      <c r="C1030" s="3" t="s">
        <v>153</v>
      </c>
      <c r="D1030" s="4">
        <v>5.93</v>
      </c>
      <c r="E1030" s="5">
        <v>2</v>
      </c>
      <c r="F1030" s="6">
        <v>5.5</v>
      </c>
      <c r="G1030" s="3">
        <v>125</v>
      </c>
      <c r="H1030" s="3">
        <f t="shared" si="82"/>
        <v>1.25</v>
      </c>
      <c r="I1030" s="3">
        <v>-170</v>
      </c>
      <c r="J1030" s="3">
        <f t="shared" si="83"/>
        <v>-0.58823529411764708</v>
      </c>
      <c r="K1030" s="7">
        <f t="shared" si="93"/>
        <v>0.44444444444444442</v>
      </c>
      <c r="L1030" s="7">
        <f t="shared" si="92"/>
        <v>0.62962962962962965</v>
      </c>
      <c r="M1030" s="7">
        <f t="shared" si="88"/>
        <v>0.54301218912838511</v>
      </c>
      <c r="N1030" s="7">
        <f t="shared" si="89"/>
        <v>0.45698781087161489</v>
      </c>
      <c r="O1030" s="10">
        <f t="shared" si="87"/>
        <v>9.8567744683940695E-2</v>
      </c>
      <c r="P1030" s="10">
        <f t="shared" si="86"/>
        <v>-0.17264181875801476</v>
      </c>
      <c r="Q1030" s="35">
        <f t="shared" si="84"/>
        <v>2</v>
      </c>
      <c r="R1030" s="9">
        <v>1</v>
      </c>
      <c r="S1030" s="4">
        <v>5</v>
      </c>
      <c r="T1030" s="3" t="s">
        <v>73</v>
      </c>
      <c r="U1030" s="4">
        <v>-5</v>
      </c>
      <c r="V1030" s="4">
        <f t="shared" si="91"/>
        <v>-5</v>
      </c>
    </row>
    <row r="1031" spans="1:23" x14ac:dyDescent="0.25">
      <c r="A1031" s="2">
        <v>44782</v>
      </c>
      <c r="B1031" s="3" t="s">
        <v>51</v>
      </c>
      <c r="C1031" s="3" t="s">
        <v>154</v>
      </c>
      <c r="D1031" s="4">
        <v>5.1100000000000003</v>
      </c>
      <c r="E1031" s="5">
        <v>2</v>
      </c>
      <c r="F1031" s="6">
        <v>3.5</v>
      </c>
      <c r="G1031" s="3">
        <v>-140</v>
      </c>
      <c r="H1031" s="3">
        <f t="shared" si="82"/>
        <v>-0.7142857142857143</v>
      </c>
      <c r="I1031" s="3">
        <v>105</v>
      </c>
      <c r="J1031" s="3">
        <f t="shared" si="83"/>
        <v>1.05</v>
      </c>
      <c r="K1031" s="7">
        <f t="shared" si="93"/>
        <v>0.58333333333333337</v>
      </c>
      <c r="L1031" s="7">
        <f t="shared" si="92"/>
        <v>0.48780487804878048</v>
      </c>
      <c r="M1031" s="7">
        <f t="shared" si="88"/>
        <v>0.75007686077437008</v>
      </c>
      <c r="N1031" s="7">
        <f t="shared" si="89"/>
        <v>0.24992313922562989</v>
      </c>
      <c r="O1031" s="10">
        <f t="shared" si="87"/>
        <v>0.16674352744103671</v>
      </c>
      <c r="P1031" s="10">
        <f t="shared" si="86"/>
        <v>-0.23788173882315058</v>
      </c>
      <c r="Q1031" s="35">
        <f t="shared" si="84"/>
        <v>2</v>
      </c>
      <c r="R1031" s="9">
        <v>1</v>
      </c>
      <c r="S1031" s="4">
        <v>14</v>
      </c>
      <c r="T1031" s="3" t="s">
        <v>74</v>
      </c>
      <c r="U1031" s="4">
        <v>10</v>
      </c>
      <c r="V1031" s="4">
        <f t="shared" si="91"/>
        <v>10</v>
      </c>
    </row>
    <row r="1032" spans="1:23" x14ac:dyDescent="0.25">
      <c r="A1032" s="2">
        <v>44782</v>
      </c>
      <c r="B1032" s="3" t="s">
        <v>41</v>
      </c>
      <c r="C1032" s="3" t="s">
        <v>188</v>
      </c>
      <c r="D1032" s="4">
        <v>6.11</v>
      </c>
      <c r="E1032" s="5">
        <v>2</v>
      </c>
      <c r="F1032" s="6">
        <v>6.5</v>
      </c>
      <c r="G1032" s="3">
        <v>110</v>
      </c>
      <c r="H1032" s="3">
        <f t="shared" si="82"/>
        <v>1.1000000000000001</v>
      </c>
      <c r="I1032" s="3">
        <v>-140</v>
      </c>
      <c r="J1032" s="3">
        <f t="shared" si="83"/>
        <v>-0.7142857142857143</v>
      </c>
      <c r="K1032" s="7">
        <f t="shared" si="93"/>
        <v>0.47619047619047616</v>
      </c>
      <c r="L1032" s="7">
        <f t="shared" si="92"/>
        <v>0.58333333333333337</v>
      </c>
      <c r="M1032" s="7">
        <f t="shared" si="88"/>
        <v>0.41135988011377966</v>
      </c>
      <c r="N1032" s="7">
        <f t="shared" si="89"/>
        <v>0.58864011988622034</v>
      </c>
      <c r="O1032" s="10">
        <f t="shared" si="87"/>
        <v>-6.4830596076696501E-2</v>
      </c>
      <c r="P1032" s="10">
        <f t="shared" si="86"/>
        <v>5.3067865528869662E-3</v>
      </c>
      <c r="Q1032" s="35">
        <f t="shared" si="84"/>
        <v>0</v>
      </c>
      <c r="R1032" s="9">
        <v>2</v>
      </c>
      <c r="S1032" s="4">
        <v>0</v>
      </c>
      <c r="V1032" s="4" t="str">
        <f t="shared" si="91"/>
        <v/>
      </c>
    </row>
    <row r="1033" spans="1:23" x14ac:dyDescent="0.25">
      <c r="A1033" s="2">
        <v>44782</v>
      </c>
      <c r="B1033" s="3" t="s">
        <v>55</v>
      </c>
      <c r="C1033" s="3" t="s">
        <v>198</v>
      </c>
      <c r="D1033" s="4">
        <v>4.79</v>
      </c>
      <c r="E1033" s="5">
        <v>2</v>
      </c>
      <c r="F1033" s="6">
        <v>3.5</v>
      </c>
      <c r="G1033" s="3">
        <v>-145</v>
      </c>
      <c r="H1033" s="3">
        <f t="shared" si="82"/>
        <v>-0.68965517241379315</v>
      </c>
      <c r="I1033" s="3">
        <v>-158</v>
      </c>
      <c r="J1033" s="3">
        <f t="shared" si="83"/>
        <v>-0.63291139240506322</v>
      </c>
      <c r="K1033" s="7">
        <f t="shared" si="93"/>
        <v>0.59183673469387754</v>
      </c>
      <c r="L1033" s="7">
        <f t="shared" si="92"/>
        <v>0.61240310077519378</v>
      </c>
      <c r="M1033" s="7">
        <f t="shared" si="88"/>
        <v>0.70425033207280252</v>
      </c>
      <c r="N1033" s="7">
        <f t="shared" si="89"/>
        <v>0.29574966792719748</v>
      </c>
      <c r="O1033" s="10">
        <f t="shared" si="87"/>
        <v>0.11241359737892498</v>
      </c>
      <c r="P1033" s="10">
        <f t="shared" si="86"/>
        <v>-0.3166534328479963</v>
      </c>
      <c r="Q1033" s="35">
        <f t="shared" si="84"/>
        <v>2</v>
      </c>
      <c r="R1033" s="9">
        <v>1</v>
      </c>
      <c r="S1033" s="4">
        <v>14.5</v>
      </c>
      <c r="T1033" s="3" t="s">
        <v>73</v>
      </c>
      <c r="U1033" s="4">
        <v>-14.5</v>
      </c>
      <c r="V1033" s="4">
        <f t="shared" si="91"/>
        <v>-14.5</v>
      </c>
    </row>
    <row r="1034" spans="1:23" x14ac:dyDescent="0.25">
      <c r="A1034" s="2">
        <v>44782</v>
      </c>
      <c r="B1034" s="3" t="s">
        <v>21</v>
      </c>
      <c r="C1034" s="3" t="s">
        <v>22</v>
      </c>
      <c r="D1034" s="4">
        <v>7.2</v>
      </c>
      <c r="E1034" s="5">
        <v>2</v>
      </c>
      <c r="F1034" s="6">
        <v>7.5</v>
      </c>
      <c r="G1034" s="3">
        <v>108</v>
      </c>
      <c r="H1034" s="3">
        <f t="shared" si="82"/>
        <v>1.08</v>
      </c>
      <c r="I1034" s="3">
        <v>-136</v>
      </c>
      <c r="J1034" s="3">
        <f t="shared" si="83"/>
        <v>-0.73529411764705876</v>
      </c>
      <c r="K1034" s="7">
        <f t="shared" si="93"/>
        <v>0.48076923076923078</v>
      </c>
      <c r="L1034" s="7">
        <f t="shared" si="92"/>
        <v>0.57627118644067798</v>
      </c>
      <c r="M1034" s="7">
        <f t="shared" si="88"/>
        <v>0.43105876111784758</v>
      </c>
      <c r="N1034" s="7">
        <f t="shared" si="89"/>
        <v>0.56894123888215242</v>
      </c>
      <c r="O1034" s="10">
        <f t="shared" si="87"/>
        <v>-4.9710469651383205E-2</v>
      </c>
      <c r="P1034" s="10">
        <f t="shared" si="86"/>
        <v>-7.3299475585255625E-3</v>
      </c>
      <c r="Q1034" s="35">
        <f t="shared" si="84"/>
        <v>0</v>
      </c>
      <c r="R1034" s="9">
        <v>2</v>
      </c>
      <c r="S1034" s="4">
        <v>0</v>
      </c>
      <c r="V1034" s="4" t="str">
        <f t="shared" si="91"/>
        <v/>
      </c>
    </row>
    <row r="1035" spans="1:23" x14ac:dyDescent="0.25">
      <c r="A1035" s="2">
        <v>44782</v>
      </c>
      <c r="B1035" s="3" t="s">
        <v>4</v>
      </c>
      <c r="C1035" s="3" t="s">
        <v>128</v>
      </c>
      <c r="D1035" s="4">
        <v>5.83</v>
      </c>
      <c r="E1035" s="5">
        <v>2</v>
      </c>
      <c r="F1035" s="6">
        <v>5.5</v>
      </c>
      <c r="G1035" s="3">
        <v>-110</v>
      </c>
      <c r="H1035" s="3">
        <f t="shared" si="82"/>
        <v>-0.90909090909090906</v>
      </c>
      <c r="I1035" s="3">
        <v>-130</v>
      </c>
      <c r="J1035" s="3">
        <f t="shared" si="83"/>
        <v>-0.76923076923076916</v>
      </c>
      <c r="K1035" s="7">
        <f t="shared" si="93"/>
        <v>0.52380952380952384</v>
      </c>
      <c r="L1035" s="7">
        <f t="shared" si="92"/>
        <v>0.56521739130434778</v>
      </c>
      <c r="M1035" s="7">
        <f t="shared" si="88"/>
        <v>0.526642828601393</v>
      </c>
      <c r="N1035" s="7">
        <f t="shared" si="89"/>
        <v>0.473357171398607</v>
      </c>
      <c r="O1035" s="10">
        <f t="shared" si="87"/>
        <v>2.8333047918691623E-3</v>
      </c>
      <c r="P1035" s="10">
        <f t="shared" si="86"/>
        <v>-9.1860219905740781E-2</v>
      </c>
      <c r="Q1035" s="35">
        <f t="shared" si="84"/>
        <v>0</v>
      </c>
      <c r="R1035" s="9">
        <v>1</v>
      </c>
      <c r="S1035" s="4">
        <v>0</v>
      </c>
      <c r="V1035" s="4" t="str">
        <f t="shared" si="91"/>
        <v/>
      </c>
    </row>
    <row r="1036" spans="1:23" x14ac:dyDescent="0.25">
      <c r="A1036" s="2">
        <v>44782</v>
      </c>
      <c r="B1036" s="3" t="s">
        <v>19</v>
      </c>
      <c r="C1036" s="3" t="s">
        <v>110</v>
      </c>
      <c r="D1036" s="4">
        <v>3.74</v>
      </c>
      <c r="E1036" s="5">
        <v>2</v>
      </c>
      <c r="F1036" s="6">
        <v>3.5</v>
      </c>
      <c r="G1036" s="3">
        <v>-150</v>
      </c>
      <c r="H1036" s="3">
        <f t="shared" si="82"/>
        <v>-0.66666666666666663</v>
      </c>
      <c r="I1036" s="3">
        <v>118</v>
      </c>
      <c r="J1036" s="3">
        <f t="shared" si="83"/>
        <v>1.18</v>
      </c>
      <c r="K1036" s="7">
        <f t="shared" si="93"/>
        <v>0.6</v>
      </c>
      <c r="L1036" s="7">
        <f t="shared" si="92"/>
        <v>0.45871559633027525</v>
      </c>
      <c r="M1036" s="7">
        <f t="shared" si="88"/>
        <v>0.51416356806650798</v>
      </c>
      <c r="N1036" s="7">
        <f t="shared" si="89"/>
        <v>0.48583643193349202</v>
      </c>
      <c r="O1036" s="10">
        <f t="shared" si="87"/>
        <v>-8.5836431933491997E-2</v>
      </c>
      <c r="P1036" s="10">
        <f t="shared" si="86"/>
        <v>2.7120835603216764E-2</v>
      </c>
      <c r="Q1036" s="35">
        <f t="shared" si="84"/>
        <v>0</v>
      </c>
      <c r="R1036" s="9">
        <v>2</v>
      </c>
      <c r="S1036" s="4">
        <v>0</v>
      </c>
      <c r="V1036" s="4" t="str">
        <f t="shared" si="91"/>
        <v/>
      </c>
    </row>
    <row r="1037" spans="1:23" x14ac:dyDescent="0.25">
      <c r="A1037" s="2">
        <v>44782</v>
      </c>
      <c r="B1037" s="3" t="s">
        <v>57</v>
      </c>
      <c r="C1037" s="3" t="s">
        <v>233</v>
      </c>
      <c r="D1037" s="4">
        <v>5.36</v>
      </c>
      <c r="E1037" s="5">
        <v>2</v>
      </c>
      <c r="F1037" s="6">
        <v>4.5</v>
      </c>
      <c r="G1037" s="3">
        <v>-170</v>
      </c>
      <c r="H1037" s="3">
        <f t="shared" si="82"/>
        <v>-0.58823529411764708</v>
      </c>
      <c r="I1037" s="3">
        <v>125</v>
      </c>
      <c r="J1037" s="3">
        <f t="shared" si="83"/>
        <v>1.25</v>
      </c>
      <c r="K1037" s="7">
        <f t="shared" si="93"/>
        <v>0.62962962962962965</v>
      </c>
      <c r="L1037" s="7">
        <f t="shared" si="92"/>
        <v>0.44444444444444442</v>
      </c>
      <c r="M1037" s="7">
        <f t="shared" si="88"/>
        <v>0.62025537113410745</v>
      </c>
      <c r="N1037" s="7">
        <f t="shared" si="89"/>
        <v>0.3797446288658925</v>
      </c>
      <c r="O1037" s="10">
        <f t="shared" si="87"/>
        <v>-9.374258495522203E-3</v>
      </c>
      <c r="P1037" s="10">
        <f t="shared" si="86"/>
        <v>-6.4699815578551922E-2</v>
      </c>
      <c r="Q1037" s="35">
        <f t="shared" si="84"/>
        <v>0</v>
      </c>
      <c r="R1037" s="9">
        <v>1</v>
      </c>
      <c r="S1037" s="4">
        <v>0</v>
      </c>
      <c r="V1037" s="4" t="str">
        <f t="shared" si="91"/>
        <v/>
      </c>
    </row>
    <row r="1038" spans="1:23" x14ac:dyDescent="0.25">
      <c r="A1038" s="2">
        <v>44782</v>
      </c>
      <c r="B1038" s="3" t="s">
        <v>87</v>
      </c>
      <c r="C1038" s="3" t="s">
        <v>221</v>
      </c>
      <c r="D1038" s="4">
        <v>3.66</v>
      </c>
      <c r="E1038" s="5">
        <v>2</v>
      </c>
      <c r="F1038" s="6">
        <v>3.5</v>
      </c>
      <c r="G1038" s="3">
        <v>-122</v>
      </c>
      <c r="H1038" s="3">
        <f t="shared" si="82"/>
        <v>-0.81967213114754101</v>
      </c>
      <c r="I1038" s="3">
        <v>-104</v>
      </c>
      <c r="J1038" s="3">
        <f t="shared" si="83"/>
        <v>-0.96153846153846145</v>
      </c>
      <c r="K1038" s="7">
        <f t="shared" si="93"/>
        <v>0.5495495495495496</v>
      </c>
      <c r="L1038" s="7">
        <f t="shared" si="92"/>
        <v>0.50980392156862742</v>
      </c>
      <c r="M1038" s="7">
        <f t="shared" si="88"/>
        <v>0.49746677399544037</v>
      </c>
      <c r="N1038" s="7">
        <f t="shared" si="89"/>
        <v>0.50253322600455963</v>
      </c>
      <c r="O1038" s="10">
        <f t="shared" si="87"/>
        <v>-5.2082775554109229E-2</v>
      </c>
      <c r="P1038" s="10">
        <f t="shared" si="86"/>
        <v>-7.2706955640677862E-3</v>
      </c>
      <c r="Q1038" s="35">
        <f t="shared" si="84"/>
        <v>0</v>
      </c>
      <c r="R1038" s="9">
        <v>2</v>
      </c>
      <c r="S1038" s="4">
        <v>0</v>
      </c>
      <c r="V1038" s="4" t="str">
        <f t="shared" si="91"/>
        <v/>
      </c>
    </row>
    <row r="1039" spans="1:23" x14ac:dyDescent="0.25">
      <c r="A1039" s="2">
        <v>44782</v>
      </c>
      <c r="B1039" s="3" t="s">
        <v>47</v>
      </c>
      <c r="C1039" s="3" t="s">
        <v>48</v>
      </c>
      <c r="D1039" s="4">
        <v>5.61</v>
      </c>
      <c r="E1039" s="5">
        <v>2</v>
      </c>
      <c r="F1039" s="6">
        <v>5.5</v>
      </c>
      <c r="G1039" s="3">
        <v>100</v>
      </c>
      <c r="H1039" s="3">
        <f t="shared" si="82"/>
        <v>1</v>
      </c>
      <c r="I1039" s="3">
        <v>-135</v>
      </c>
      <c r="J1039" s="3">
        <f t="shared" si="83"/>
        <v>-0.7407407407407407</v>
      </c>
      <c r="K1039" s="7">
        <f t="shared" si="93"/>
        <v>0.5</v>
      </c>
      <c r="L1039" s="7">
        <f t="shared" si="92"/>
        <v>0.57446808510638303</v>
      </c>
      <c r="M1039" s="7">
        <f t="shared" si="88"/>
        <v>0.48983525749135248</v>
      </c>
      <c r="N1039" s="7">
        <f t="shared" si="89"/>
        <v>0.51016474250864752</v>
      </c>
      <c r="O1039" s="10">
        <f t="shared" si="87"/>
        <v>-1.0164742508647517E-2</v>
      </c>
      <c r="P1039" s="10">
        <f t="shared" si="86"/>
        <v>-6.4303342597735513E-2</v>
      </c>
      <c r="Q1039" s="35">
        <f t="shared" si="84"/>
        <v>0</v>
      </c>
      <c r="R1039" s="9">
        <v>1</v>
      </c>
      <c r="S1039" s="4">
        <v>0</v>
      </c>
      <c r="V1039" s="4" t="str">
        <f t="shared" si="91"/>
        <v/>
      </c>
    </row>
    <row r="1040" spans="1:23" x14ac:dyDescent="0.25">
      <c r="A1040" s="2">
        <v>44782</v>
      </c>
      <c r="B1040" s="3" t="s">
        <v>63</v>
      </c>
      <c r="C1040" s="3" t="s">
        <v>122</v>
      </c>
      <c r="D1040" s="4">
        <v>4.83</v>
      </c>
      <c r="E1040" s="5">
        <v>2</v>
      </c>
      <c r="F1040" s="6">
        <v>3.5</v>
      </c>
      <c r="G1040" s="3">
        <v>-175</v>
      </c>
      <c r="H1040" s="3">
        <f t="shared" si="82"/>
        <v>-0.5714285714285714</v>
      </c>
      <c r="I1040" s="3">
        <v>130</v>
      </c>
      <c r="J1040" s="3">
        <f t="shared" si="83"/>
        <v>1.3</v>
      </c>
      <c r="K1040" s="7">
        <f t="shared" si="93"/>
        <v>0.63636363636363635</v>
      </c>
      <c r="L1040" s="7">
        <f t="shared" si="92"/>
        <v>0.43478260869565216</v>
      </c>
      <c r="M1040" s="7">
        <f t="shared" si="88"/>
        <v>0.71029521448991861</v>
      </c>
      <c r="N1040" s="7">
        <f t="shared" si="89"/>
        <v>0.28970478551008144</v>
      </c>
      <c r="O1040" s="10">
        <f t="shared" si="87"/>
        <v>7.393157812628226E-2</v>
      </c>
      <c r="P1040" s="10">
        <f t="shared" si="86"/>
        <v>-0.14507782318557072</v>
      </c>
      <c r="Q1040" s="35">
        <f t="shared" si="84"/>
        <v>2</v>
      </c>
      <c r="R1040" s="9">
        <v>1</v>
      </c>
      <c r="S1040" s="4">
        <v>17.5</v>
      </c>
      <c r="T1040" s="3" t="s">
        <v>73</v>
      </c>
      <c r="U1040" s="4">
        <v>-17.5</v>
      </c>
      <c r="V1040" s="4">
        <f t="shared" si="91"/>
        <v>-17.5</v>
      </c>
      <c r="W1040" s="3">
        <v>1</v>
      </c>
    </row>
    <row r="1041" spans="1:22" x14ac:dyDescent="0.25">
      <c r="A1041" s="2">
        <v>44782</v>
      </c>
      <c r="B1041" s="3" t="s">
        <v>63</v>
      </c>
      <c r="C1041" s="3" t="s">
        <v>122</v>
      </c>
      <c r="D1041" s="4">
        <v>4.83</v>
      </c>
      <c r="E1041" s="5">
        <v>2</v>
      </c>
      <c r="F1041" s="6">
        <v>4.5</v>
      </c>
      <c r="G1041" s="3">
        <v>134</v>
      </c>
      <c r="H1041" s="3">
        <f t="shared" si="82"/>
        <v>1.34</v>
      </c>
      <c r="I1041" s="3">
        <v>-172</v>
      </c>
      <c r="J1041" s="3">
        <f t="shared" si="83"/>
        <v>-0.58139534883720934</v>
      </c>
      <c r="K1041" s="7">
        <f t="shared" si="93"/>
        <v>0.42735042735042733</v>
      </c>
      <c r="L1041" s="7">
        <f t="shared" si="92"/>
        <v>0.63235294117647056</v>
      </c>
      <c r="M1041" s="7">
        <f t="shared" si="88"/>
        <v>0.52918834081713839</v>
      </c>
      <c r="N1041" s="7">
        <f t="shared" si="89"/>
        <v>0.47081165918286161</v>
      </c>
      <c r="O1041" s="10">
        <f t="shared" si="87"/>
        <v>0.10183791346671106</v>
      </c>
      <c r="P1041" s="10">
        <f t="shared" si="86"/>
        <v>-0.16154128199360895</v>
      </c>
      <c r="Q1041" s="35">
        <f t="shared" si="84"/>
        <v>2</v>
      </c>
      <c r="R1041" s="9">
        <v>2</v>
      </c>
      <c r="S1041" s="4">
        <v>5</v>
      </c>
      <c r="T1041" s="3" t="s">
        <v>73</v>
      </c>
      <c r="U1041" s="4">
        <v>-5</v>
      </c>
      <c r="V1041" s="4">
        <f t="shared" si="91"/>
        <v>-5</v>
      </c>
    </row>
    <row r="1042" spans="1:22" x14ac:dyDescent="0.25">
      <c r="A1042" s="2">
        <v>44782</v>
      </c>
      <c r="B1042" s="3" t="s">
        <v>16</v>
      </c>
      <c r="C1042" s="3" t="s">
        <v>38</v>
      </c>
      <c r="D1042" s="4">
        <v>4.5</v>
      </c>
      <c r="E1042" s="5">
        <v>2</v>
      </c>
      <c r="F1042" s="6">
        <v>4.5</v>
      </c>
      <c r="G1042" s="3">
        <v>110</v>
      </c>
      <c r="H1042" s="3">
        <f t="shared" si="82"/>
        <v>1.1000000000000001</v>
      </c>
      <c r="I1042" s="3">
        <v>-145</v>
      </c>
      <c r="J1042" s="3">
        <f t="shared" si="83"/>
        <v>-0.68965517241379315</v>
      </c>
      <c r="K1042" s="7">
        <f t="shared" si="93"/>
        <v>0.47619047619047616</v>
      </c>
      <c r="L1042" s="7">
        <f t="shared" si="92"/>
        <v>0.59183673469387754</v>
      </c>
      <c r="M1042" s="7">
        <f t="shared" si="88"/>
        <v>0.46789642362528472</v>
      </c>
      <c r="N1042" s="7">
        <f t="shared" si="89"/>
        <v>0.53210357637471528</v>
      </c>
      <c r="O1042" s="10">
        <f t="shared" si="87"/>
        <v>-8.2940525651914454E-3</v>
      </c>
      <c r="P1042" s="10">
        <f t="shared" si="86"/>
        <v>-5.9733158319162261E-2</v>
      </c>
      <c r="Q1042" s="35">
        <f t="shared" si="84"/>
        <v>0</v>
      </c>
      <c r="R1042" s="9">
        <v>1</v>
      </c>
      <c r="S1042" s="4">
        <v>0</v>
      </c>
      <c r="V1042" s="4" t="str">
        <f t="shared" si="91"/>
        <v/>
      </c>
    </row>
    <row r="1043" spans="1:22" x14ac:dyDescent="0.25">
      <c r="A1043" s="2">
        <v>44782</v>
      </c>
      <c r="B1043" s="3" t="s">
        <v>69</v>
      </c>
      <c r="C1043" s="3" t="s">
        <v>95</v>
      </c>
      <c r="D1043" s="4">
        <v>4.93</v>
      </c>
      <c r="E1043" s="5">
        <v>2</v>
      </c>
      <c r="F1043" s="6">
        <v>4.5</v>
      </c>
      <c r="G1043" s="3">
        <v>-145</v>
      </c>
      <c r="H1043" s="3">
        <f t="shared" si="82"/>
        <v>-0.68965517241379315</v>
      </c>
      <c r="I1043" s="3">
        <v>110</v>
      </c>
      <c r="J1043" s="3">
        <f t="shared" si="83"/>
        <v>1.1000000000000001</v>
      </c>
      <c r="K1043" s="7">
        <f t="shared" si="93"/>
        <v>0.59183673469387754</v>
      </c>
      <c r="L1043" s="7">
        <f t="shared" si="92"/>
        <v>0.47619047619047616</v>
      </c>
      <c r="M1043" s="7">
        <f t="shared" si="88"/>
        <v>0.54713925054795332</v>
      </c>
      <c r="N1043" s="7">
        <f t="shared" si="89"/>
        <v>0.45286074945204668</v>
      </c>
      <c r="O1043" s="10">
        <f t="shared" si="87"/>
        <v>-4.4697484145924227E-2</v>
      </c>
      <c r="P1043" s="10">
        <f t="shared" si="86"/>
        <v>-2.3329726738429479E-2</v>
      </c>
      <c r="Q1043" s="35">
        <f t="shared" si="84"/>
        <v>0</v>
      </c>
      <c r="R1043" s="9">
        <v>1</v>
      </c>
      <c r="S1043" s="4">
        <v>0</v>
      </c>
      <c r="V1043" s="4" t="str">
        <f t="shared" si="91"/>
        <v/>
      </c>
    </row>
    <row r="1044" spans="1:22" x14ac:dyDescent="0.25">
      <c r="A1044" s="2">
        <v>44782</v>
      </c>
      <c r="B1044" s="3" t="s">
        <v>14</v>
      </c>
      <c r="C1044" s="3" t="s">
        <v>133</v>
      </c>
      <c r="D1044" s="4">
        <v>3.97</v>
      </c>
      <c r="E1044" s="5">
        <v>2</v>
      </c>
      <c r="F1044" s="6">
        <v>3.5</v>
      </c>
      <c r="G1044" s="3">
        <v>-134</v>
      </c>
      <c r="H1044" s="3">
        <f t="shared" si="82"/>
        <v>-0.74626865671641784</v>
      </c>
      <c r="I1044" s="3">
        <v>106</v>
      </c>
      <c r="J1044" s="3">
        <f t="shared" si="83"/>
        <v>1.06</v>
      </c>
      <c r="K1044" s="7">
        <f t="shared" si="93"/>
        <v>0.57264957264957261</v>
      </c>
      <c r="L1044" s="7">
        <f t="shared" si="92"/>
        <v>0.4854368932038835</v>
      </c>
      <c r="M1044" s="7">
        <f t="shared" si="88"/>
        <v>0.56064700776335252</v>
      </c>
      <c r="N1044" s="7">
        <f t="shared" si="89"/>
        <v>0.43935299223664748</v>
      </c>
      <c r="O1044" s="10">
        <f t="shared" si="87"/>
        <v>-1.2002564886220091E-2</v>
      </c>
      <c r="P1044" s="10">
        <f t="shared" si="86"/>
        <v>-4.6083900967236024E-2</v>
      </c>
      <c r="Q1044" s="35">
        <f t="shared" si="84"/>
        <v>0</v>
      </c>
      <c r="R1044" s="9">
        <v>2</v>
      </c>
      <c r="S1044" s="4">
        <v>0</v>
      </c>
      <c r="V1044" s="4" t="str">
        <f t="shared" si="91"/>
        <v/>
      </c>
    </row>
    <row r="1045" spans="1:22" x14ac:dyDescent="0.25">
      <c r="A1045" s="2">
        <v>44782</v>
      </c>
      <c r="B1045" s="3" t="s">
        <v>34</v>
      </c>
      <c r="C1045" s="3" t="s">
        <v>177</v>
      </c>
      <c r="D1045" s="4">
        <v>5.74</v>
      </c>
      <c r="E1045" s="5">
        <v>2</v>
      </c>
      <c r="F1045" s="6">
        <v>3.5</v>
      </c>
      <c r="G1045" s="3">
        <v>-175</v>
      </c>
      <c r="H1045" s="3">
        <f t="shared" si="82"/>
        <v>-0.5714285714285714</v>
      </c>
      <c r="I1045" s="3">
        <v>130</v>
      </c>
      <c r="J1045" s="3">
        <f t="shared" si="83"/>
        <v>1.3</v>
      </c>
      <c r="K1045" s="7">
        <f t="shared" si="93"/>
        <v>0.63636363636363635</v>
      </c>
      <c r="L1045" s="7">
        <f t="shared" si="92"/>
        <v>0.43478260869565216</v>
      </c>
      <c r="M1045" s="7">
        <f t="shared" si="88"/>
        <v>0.82404393194970582</v>
      </c>
      <c r="N1045" s="7">
        <f t="shared" si="89"/>
        <v>0.17595606805029421</v>
      </c>
      <c r="O1045" s="10">
        <f t="shared" si="87"/>
        <v>0.18768029558606947</v>
      </c>
      <c r="P1045" s="10">
        <f t="shared" si="86"/>
        <v>-0.25882654064535793</v>
      </c>
      <c r="Q1045" s="35">
        <f t="shared" si="84"/>
        <v>2</v>
      </c>
      <c r="R1045" s="9">
        <v>1</v>
      </c>
      <c r="S1045" s="4">
        <f>5*1.75</f>
        <v>8.75</v>
      </c>
      <c r="T1045" s="3" t="s">
        <v>74</v>
      </c>
      <c r="U1045" s="4">
        <v>5</v>
      </c>
      <c r="V1045" s="4">
        <f t="shared" si="91"/>
        <v>5</v>
      </c>
    </row>
    <row r="1046" spans="1:22" x14ac:dyDescent="0.25">
      <c r="A1046" s="2">
        <v>44782</v>
      </c>
      <c r="B1046" s="3" t="s">
        <v>36</v>
      </c>
      <c r="C1046" s="3" t="s">
        <v>112</v>
      </c>
      <c r="D1046" s="4">
        <v>6.41</v>
      </c>
      <c r="E1046" s="5">
        <v>2</v>
      </c>
      <c r="F1046" s="6">
        <v>5.5</v>
      </c>
      <c r="G1046" s="3">
        <v>-120</v>
      </c>
      <c r="H1046" s="3">
        <f t="shared" si="82"/>
        <v>-0.83333333333333337</v>
      </c>
      <c r="I1046" s="3">
        <v>-110</v>
      </c>
      <c r="J1046" s="3">
        <f t="shared" si="83"/>
        <v>-0.90909090909090906</v>
      </c>
      <c r="K1046" s="7">
        <f t="shared" si="93"/>
        <v>0.54545454545454541</v>
      </c>
      <c r="L1046" s="7">
        <f t="shared" si="92"/>
        <v>0.52380952380952384</v>
      </c>
      <c r="M1046" s="7">
        <f t="shared" si="88"/>
        <v>0.61774144653498186</v>
      </c>
      <c r="N1046" s="7">
        <f t="shared" si="89"/>
        <v>0.38225855346501814</v>
      </c>
      <c r="O1046" s="10">
        <f t="shared" si="87"/>
        <v>7.228690108043645E-2</v>
      </c>
      <c r="P1046" s="10">
        <f t="shared" si="86"/>
        <v>-0.1415509703445057</v>
      </c>
      <c r="Q1046" s="35">
        <f t="shared" si="84"/>
        <v>2</v>
      </c>
      <c r="R1046" s="9">
        <v>1</v>
      </c>
      <c r="S1046" s="4">
        <v>6</v>
      </c>
      <c r="T1046" s="3" t="s">
        <v>73</v>
      </c>
      <c r="U1046" s="4">
        <v>-6</v>
      </c>
      <c r="V1046" s="4">
        <f t="shared" si="91"/>
        <v>-6</v>
      </c>
    </row>
    <row r="1047" spans="1:22" x14ac:dyDescent="0.25">
      <c r="A1047" s="2">
        <v>44782</v>
      </c>
      <c r="B1047" s="3" t="s">
        <v>28</v>
      </c>
      <c r="C1047" s="3" t="s">
        <v>29</v>
      </c>
      <c r="D1047" s="4">
        <v>4.91</v>
      </c>
      <c r="E1047" s="5">
        <v>2</v>
      </c>
      <c r="F1047" s="6">
        <v>4.5</v>
      </c>
      <c r="G1047" s="3">
        <v>-115</v>
      </c>
      <c r="H1047" s="3">
        <f t="shared" si="82"/>
        <v>-0.86956521739130443</v>
      </c>
      <c r="I1047" s="3">
        <v>-115</v>
      </c>
      <c r="J1047" s="3">
        <f t="shared" si="83"/>
        <v>-0.86956521739130443</v>
      </c>
      <c r="K1047" s="7">
        <f t="shared" si="93"/>
        <v>0.53488372093023251</v>
      </c>
      <c r="L1047" s="7">
        <f t="shared" si="92"/>
        <v>0.53488372093023251</v>
      </c>
      <c r="M1047" s="7">
        <f t="shared" si="88"/>
        <v>0.54357515473108486</v>
      </c>
      <c r="N1047" s="7">
        <f t="shared" si="89"/>
        <v>0.45642484526891514</v>
      </c>
      <c r="O1047" s="10">
        <f t="shared" si="87"/>
        <v>8.6914338008523551E-3</v>
      </c>
      <c r="P1047" s="10">
        <f t="shared" si="86"/>
        <v>-7.8458875661317373E-2</v>
      </c>
      <c r="Q1047" s="35">
        <f t="shared" si="84"/>
        <v>0</v>
      </c>
      <c r="R1047" s="9">
        <v>1</v>
      </c>
      <c r="S1047" s="4">
        <v>0</v>
      </c>
      <c r="V1047" s="4" t="str">
        <f t="shared" si="91"/>
        <v/>
      </c>
    </row>
    <row r="1048" spans="1:22" x14ac:dyDescent="0.25">
      <c r="A1048" s="2">
        <v>44782</v>
      </c>
      <c r="B1048" s="3" t="s">
        <v>45</v>
      </c>
      <c r="C1048" s="3" t="s">
        <v>169</v>
      </c>
      <c r="D1048" s="4">
        <v>5.81</v>
      </c>
      <c r="E1048" s="5">
        <v>2</v>
      </c>
      <c r="F1048" s="6">
        <v>5.5</v>
      </c>
      <c r="G1048" s="3">
        <v>110</v>
      </c>
      <c r="H1048" s="3">
        <f t="shared" si="82"/>
        <v>1.1000000000000001</v>
      </c>
      <c r="I1048" s="3">
        <v>-145</v>
      </c>
      <c r="J1048" s="3">
        <f t="shared" si="83"/>
        <v>-0.68965517241379315</v>
      </c>
      <c r="K1048" s="7">
        <f t="shared" si="93"/>
        <v>0.47619047619047616</v>
      </c>
      <c r="L1048" s="7">
        <f t="shared" si="92"/>
        <v>0.59183673469387754</v>
      </c>
      <c r="M1048" s="7">
        <f t="shared" si="88"/>
        <v>0.52334013060164108</v>
      </c>
      <c r="N1048" s="7">
        <f t="shared" si="89"/>
        <v>0.47665986939835892</v>
      </c>
      <c r="O1048" s="10">
        <f t="shared" si="87"/>
        <v>4.7149654411164921E-2</v>
      </c>
      <c r="P1048" s="10">
        <f t="shared" si="86"/>
        <v>-0.11517686529551863</v>
      </c>
      <c r="Q1048" s="35">
        <f t="shared" si="84"/>
        <v>0</v>
      </c>
      <c r="R1048" s="9">
        <v>1</v>
      </c>
      <c r="S1048" s="4">
        <v>0</v>
      </c>
      <c r="V1048" s="4" t="str">
        <f t="shared" si="91"/>
        <v/>
      </c>
    </row>
    <row r="1049" spans="1:22" x14ac:dyDescent="0.25">
      <c r="A1049" s="2">
        <v>44782</v>
      </c>
      <c r="B1049" s="3" t="s">
        <v>23</v>
      </c>
      <c r="C1049" s="3" t="s">
        <v>24</v>
      </c>
      <c r="D1049" s="4">
        <v>8.2799999999999994</v>
      </c>
      <c r="E1049" s="5">
        <v>2</v>
      </c>
      <c r="F1049" s="6">
        <v>8.5</v>
      </c>
      <c r="G1049" s="3">
        <v>-110</v>
      </c>
      <c r="H1049" s="3">
        <f t="shared" si="82"/>
        <v>-0.90909090909090906</v>
      </c>
      <c r="I1049" s="3">
        <v>-120</v>
      </c>
      <c r="J1049" s="3">
        <f t="shared" si="83"/>
        <v>-0.83333333333333337</v>
      </c>
      <c r="K1049" s="7">
        <f t="shared" si="93"/>
        <v>0.52380952380952384</v>
      </c>
      <c r="L1049" s="7">
        <f t="shared" si="92"/>
        <v>0.54545454545454541</v>
      </c>
      <c r="M1049" s="7">
        <f t="shared" si="88"/>
        <v>0.44647423436985245</v>
      </c>
      <c r="N1049" s="7">
        <f t="shared" si="89"/>
        <v>0.55352576563014755</v>
      </c>
      <c r="O1049" s="10">
        <f t="shared" si="87"/>
        <v>-7.7335289439671384E-2</v>
      </c>
      <c r="P1049" s="10">
        <f t="shared" si="86"/>
        <v>8.071220175602134E-3</v>
      </c>
      <c r="Q1049" s="35">
        <f t="shared" si="84"/>
        <v>0</v>
      </c>
      <c r="R1049" s="9">
        <v>1</v>
      </c>
      <c r="S1049" s="4">
        <v>0</v>
      </c>
      <c r="V1049" s="4" t="str">
        <f t="shared" si="91"/>
        <v/>
      </c>
    </row>
    <row r="1050" spans="1:22" x14ac:dyDescent="0.25">
      <c r="A1050" s="2">
        <v>44782</v>
      </c>
      <c r="B1050" s="3" t="s">
        <v>67</v>
      </c>
      <c r="C1050" s="3" t="s">
        <v>81</v>
      </c>
      <c r="D1050" s="4">
        <v>6.77</v>
      </c>
      <c r="E1050" s="5">
        <v>2</v>
      </c>
      <c r="F1050" s="6">
        <v>6.5</v>
      </c>
      <c r="G1050" s="3">
        <v>120</v>
      </c>
      <c r="H1050" s="3">
        <f t="shared" si="82"/>
        <v>1.2</v>
      </c>
      <c r="I1050" s="3">
        <v>-160</v>
      </c>
      <c r="J1050" s="3">
        <f t="shared" si="83"/>
        <v>-0.625</v>
      </c>
      <c r="K1050" s="7">
        <f t="shared" si="93"/>
        <v>0.45454545454545453</v>
      </c>
      <c r="L1050" s="7">
        <f t="shared" si="92"/>
        <v>0.61538461538461542</v>
      </c>
      <c r="M1050" s="7">
        <f t="shared" si="88"/>
        <v>0.51548759025892754</v>
      </c>
      <c r="N1050" s="7">
        <f t="shared" si="89"/>
        <v>0.48451240974107246</v>
      </c>
      <c r="O1050" s="10">
        <f t="shared" si="87"/>
        <v>6.0942135713473011E-2</v>
      </c>
      <c r="P1050" s="10">
        <f t="shared" si="86"/>
        <v>-0.13087220564354296</v>
      </c>
      <c r="Q1050" s="35">
        <f t="shared" si="84"/>
        <v>2</v>
      </c>
      <c r="R1050" s="9">
        <v>1</v>
      </c>
      <c r="S1050" s="4">
        <v>5</v>
      </c>
      <c r="T1050" s="3" t="s">
        <v>74</v>
      </c>
      <c r="U1050" s="4">
        <v>6</v>
      </c>
      <c r="V1050" s="4">
        <f t="shared" si="91"/>
        <v>6</v>
      </c>
    </row>
    <row r="1051" spans="1:22" x14ac:dyDescent="0.25">
      <c r="A1051" s="2">
        <v>44783</v>
      </c>
      <c r="B1051" s="3" t="s">
        <v>41</v>
      </c>
      <c r="C1051" s="3" t="s">
        <v>160</v>
      </c>
      <c r="D1051" s="4">
        <v>5.85</v>
      </c>
      <c r="E1051" s="5">
        <v>1</v>
      </c>
      <c r="F1051" s="6">
        <v>4.5</v>
      </c>
      <c r="G1051" s="3">
        <v>-125</v>
      </c>
      <c r="H1051" s="3">
        <f t="shared" si="82"/>
        <v>-0.8</v>
      </c>
      <c r="I1051" s="3">
        <v>-105</v>
      </c>
      <c r="J1051" s="3">
        <f t="shared" si="83"/>
        <v>-0.95238095238095233</v>
      </c>
      <c r="K1051" s="7">
        <f t="shared" si="93"/>
        <v>0.55555555555555558</v>
      </c>
      <c r="L1051" s="7">
        <f t="shared" si="92"/>
        <v>0.51219512195121952</v>
      </c>
      <c r="M1051" s="7">
        <f t="shared" si="88"/>
        <v>0.69436398133320931</v>
      </c>
      <c r="N1051" s="7">
        <f t="shared" si="89"/>
        <v>0.30563601866679069</v>
      </c>
      <c r="O1051" s="10">
        <f t="shared" si="87"/>
        <v>0.13880842577765373</v>
      </c>
      <c r="P1051" s="10">
        <f t="shared" si="86"/>
        <v>-0.20655910328442884</v>
      </c>
      <c r="Q1051" s="35">
        <f t="shared" si="84"/>
        <v>2</v>
      </c>
      <c r="R1051" s="9">
        <v>1</v>
      </c>
      <c r="S1051" s="4">
        <v>12.5</v>
      </c>
      <c r="T1051" s="3" t="s">
        <v>74</v>
      </c>
      <c r="U1051" s="4">
        <v>10</v>
      </c>
      <c r="V1051" s="4">
        <f t="shared" ref="V1051:V1114" si="94">IF(IF(T1051="L",-S1051,IF(T1051="W",S1051*IF(Q1051=1,ABS(J1051),ABS(H1051)))),IF(T1051="L",-S1051,IF(T1051="W",S1051*IF(Q1051=1,ABS(J1051),ABS(H1051)))),"")</f>
        <v>10</v>
      </c>
    </row>
    <row r="1052" spans="1:22" x14ac:dyDescent="0.25">
      <c r="A1052" s="2">
        <v>44783</v>
      </c>
      <c r="B1052" s="3" t="s">
        <v>43</v>
      </c>
      <c r="C1052" s="3" t="s">
        <v>199</v>
      </c>
      <c r="D1052" s="4">
        <v>7.17</v>
      </c>
      <c r="E1052" s="5">
        <v>1</v>
      </c>
      <c r="F1052" s="6">
        <v>7.5</v>
      </c>
      <c r="G1052" s="3">
        <v>-128</v>
      </c>
      <c r="H1052" s="3">
        <f t="shared" si="82"/>
        <v>-0.78125</v>
      </c>
      <c r="I1052" s="3">
        <v>100</v>
      </c>
      <c r="J1052" s="3">
        <f t="shared" si="83"/>
        <v>1</v>
      </c>
      <c r="K1052" s="7">
        <f t="shared" si="93"/>
        <v>0.56140350877192979</v>
      </c>
      <c r="L1052" s="7">
        <f t="shared" si="92"/>
        <v>0.5</v>
      </c>
      <c r="M1052" s="7">
        <f t="shared" si="88"/>
        <v>0.42659942636053039</v>
      </c>
      <c r="N1052" s="7">
        <f t="shared" si="89"/>
        <v>0.57340057363946961</v>
      </c>
      <c r="O1052" s="10">
        <f t="shared" si="87"/>
        <v>-0.13480408241139941</v>
      </c>
      <c r="P1052" s="10">
        <f t="shared" si="86"/>
        <v>7.3400573639469613E-2</v>
      </c>
      <c r="Q1052" s="35">
        <f t="shared" si="84"/>
        <v>1</v>
      </c>
      <c r="R1052" s="9">
        <v>2</v>
      </c>
      <c r="S1052" s="4">
        <v>10</v>
      </c>
      <c r="T1052" s="3" t="s">
        <v>74</v>
      </c>
      <c r="U1052" s="4">
        <v>10</v>
      </c>
      <c r="V1052" s="4">
        <f t="shared" si="94"/>
        <v>10</v>
      </c>
    </row>
    <row r="1053" spans="1:22" x14ac:dyDescent="0.25">
      <c r="A1053" s="2">
        <v>44783</v>
      </c>
      <c r="B1053" s="3" t="s">
        <v>65</v>
      </c>
      <c r="C1053" s="3" t="s">
        <v>155</v>
      </c>
      <c r="D1053" s="4">
        <v>6.56</v>
      </c>
      <c r="E1053" s="5">
        <v>1</v>
      </c>
      <c r="F1053" s="6">
        <v>5.5</v>
      </c>
      <c r="G1053" s="3">
        <v>100</v>
      </c>
      <c r="H1053" s="3">
        <f t="shared" si="82"/>
        <v>1</v>
      </c>
      <c r="I1053" s="3">
        <v>-130</v>
      </c>
      <c r="J1053" s="3">
        <f t="shared" si="83"/>
        <v>-0.76923076923076916</v>
      </c>
      <c r="K1053" s="7">
        <f t="shared" si="93"/>
        <v>0.5</v>
      </c>
      <c r="L1053" s="7">
        <f t="shared" si="92"/>
        <v>0.56521739130434778</v>
      </c>
      <c r="M1053" s="7">
        <f t="shared" si="88"/>
        <v>0.63962073211928971</v>
      </c>
      <c r="N1053" s="7">
        <f t="shared" si="89"/>
        <v>0.36037926788071034</v>
      </c>
      <c r="O1053" s="10">
        <f t="shared" si="87"/>
        <v>0.13962073211928971</v>
      </c>
      <c r="P1053" s="10">
        <f t="shared" si="86"/>
        <v>-0.20483812342363744</v>
      </c>
      <c r="Q1053" s="35">
        <f t="shared" si="84"/>
        <v>2</v>
      </c>
      <c r="R1053" s="9">
        <v>1</v>
      </c>
      <c r="S1053" s="4">
        <v>10</v>
      </c>
      <c r="T1053" s="3" t="s">
        <v>74</v>
      </c>
      <c r="U1053" s="4">
        <v>10</v>
      </c>
      <c r="V1053" s="4">
        <f t="shared" si="94"/>
        <v>10</v>
      </c>
    </row>
    <row r="1054" spans="1:22" x14ac:dyDescent="0.25">
      <c r="A1054" s="2">
        <v>44783</v>
      </c>
      <c r="B1054" s="3" t="s">
        <v>87</v>
      </c>
      <c r="C1054" s="3" t="s">
        <v>167</v>
      </c>
      <c r="D1054" s="4">
        <v>6.49</v>
      </c>
      <c r="E1054" s="5">
        <v>1</v>
      </c>
      <c r="F1054" s="6">
        <v>5.5</v>
      </c>
      <c r="G1054" s="3">
        <v>-160</v>
      </c>
      <c r="H1054" s="3">
        <f t="shared" si="82"/>
        <v>-0.625</v>
      </c>
      <c r="I1054" s="3">
        <v>120</v>
      </c>
      <c r="J1054" s="3">
        <f t="shared" si="83"/>
        <v>1.2</v>
      </c>
      <c r="K1054" s="7">
        <f t="shared" si="93"/>
        <v>0.61538461538461542</v>
      </c>
      <c r="L1054" s="7">
        <f t="shared" si="92"/>
        <v>0.45454545454545453</v>
      </c>
      <c r="M1054" s="7">
        <f t="shared" si="88"/>
        <v>0.62950395203232024</v>
      </c>
      <c r="N1054" s="7">
        <f t="shared" si="89"/>
        <v>0.37049604796767971</v>
      </c>
      <c r="O1054" s="10">
        <f t="shared" si="87"/>
        <v>1.4119336647704817E-2</v>
      </c>
      <c r="P1054" s="10">
        <f t="shared" si="86"/>
        <v>-8.4049406577774821E-2</v>
      </c>
      <c r="Q1054" s="35">
        <f t="shared" si="84"/>
        <v>0</v>
      </c>
      <c r="R1054" s="9">
        <v>1</v>
      </c>
      <c r="S1054" s="4">
        <v>0</v>
      </c>
      <c r="V1054" s="4" t="str">
        <f t="shared" si="94"/>
        <v/>
      </c>
    </row>
    <row r="1055" spans="1:22" x14ac:dyDescent="0.25">
      <c r="A1055" s="2">
        <v>44783</v>
      </c>
      <c r="B1055" s="3" t="s">
        <v>57</v>
      </c>
      <c r="C1055" s="3" t="s">
        <v>150</v>
      </c>
      <c r="D1055" s="4">
        <v>4.87</v>
      </c>
      <c r="E1055" s="5">
        <v>1</v>
      </c>
      <c r="F1055" s="6">
        <v>4.5</v>
      </c>
      <c r="G1055" s="3">
        <v>-146</v>
      </c>
      <c r="H1055" s="3">
        <f t="shared" si="82"/>
        <v>-0.68493150684931503</v>
      </c>
      <c r="I1055" s="3">
        <v>114</v>
      </c>
      <c r="J1055" s="3">
        <f t="shared" si="83"/>
        <v>1.1399999999999999</v>
      </c>
      <c r="K1055" s="7">
        <f t="shared" si="93"/>
        <v>0.5934959349593496</v>
      </c>
      <c r="L1055" s="7">
        <f t="shared" si="92"/>
        <v>0.46728971962616822</v>
      </c>
      <c r="M1055" s="7">
        <f t="shared" si="88"/>
        <v>0.53640744704793453</v>
      </c>
      <c r="N1055" s="7">
        <f t="shared" si="89"/>
        <v>0.46359255295206547</v>
      </c>
      <c r="O1055" s="10">
        <f t="shared" si="87"/>
        <v>-5.7088487911415076E-2</v>
      </c>
      <c r="P1055" s="10">
        <f t="shared" si="86"/>
        <v>-3.6971666741027476E-3</v>
      </c>
      <c r="Q1055" s="35">
        <f t="shared" si="84"/>
        <v>0</v>
      </c>
      <c r="R1055" s="9">
        <v>2</v>
      </c>
      <c r="S1055" s="4">
        <v>0</v>
      </c>
      <c r="V1055" s="4" t="str">
        <f t="shared" si="94"/>
        <v/>
      </c>
    </row>
    <row r="1056" spans="1:22" x14ac:dyDescent="0.25">
      <c r="A1056" s="2">
        <v>44783</v>
      </c>
      <c r="B1056" s="3" t="s">
        <v>69</v>
      </c>
      <c r="C1056" s="3" t="s">
        <v>111</v>
      </c>
      <c r="D1056" s="4">
        <v>4.6399999999999997</v>
      </c>
      <c r="E1056" s="5">
        <v>1</v>
      </c>
      <c r="F1056" s="6">
        <v>4.5</v>
      </c>
      <c r="G1056" s="3">
        <v>-125</v>
      </c>
      <c r="H1056" s="3">
        <f t="shared" si="82"/>
        <v>-0.8</v>
      </c>
      <c r="I1056" s="3">
        <v>-105</v>
      </c>
      <c r="J1056" s="3">
        <f t="shared" si="83"/>
        <v>-0.95238095238095233</v>
      </c>
      <c r="K1056" s="7">
        <f t="shared" si="93"/>
        <v>0.55555555555555558</v>
      </c>
      <c r="L1056" s="7">
        <f t="shared" si="92"/>
        <v>0.51219512195121952</v>
      </c>
      <c r="M1056" s="7">
        <f t="shared" si="88"/>
        <v>0.4942471987871635</v>
      </c>
      <c r="N1056" s="7">
        <f t="shared" si="89"/>
        <v>0.5057528012128365</v>
      </c>
      <c r="O1056" s="10">
        <f t="shared" si="87"/>
        <v>-6.130835676839208E-2</v>
      </c>
      <c r="P1056" s="10">
        <f t="shared" si="86"/>
        <v>-6.4423207383830228E-3</v>
      </c>
      <c r="Q1056" s="35">
        <f t="shared" si="84"/>
        <v>0</v>
      </c>
      <c r="R1056" s="9">
        <v>1</v>
      </c>
      <c r="S1056" s="4">
        <v>0</v>
      </c>
      <c r="V1056" s="4" t="str">
        <f t="shared" si="94"/>
        <v/>
      </c>
    </row>
    <row r="1057" spans="1:22" x14ac:dyDescent="0.25">
      <c r="A1057" s="2">
        <v>44783</v>
      </c>
      <c r="B1057" s="3" t="s">
        <v>34</v>
      </c>
      <c r="C1057" s="3" t="s">
        <v>252</v>
      </c>
      <c r="D1057" s="4">
        <v>4.58</v>
      </c>
      <c r="E1057" s="5">
        <v>1</v>
      </c>
      <c r="F1057" s="6">
        <v>3.5</v>
      </c>
      <c r="G1057" s="3">
        <v>108</v>
      </c>
      <c r="H1057" s="3">
        <f t="shared" si="82"/>
        <v>1.08</v>
      </c>
      <c r="I1057" s="3">
        <v>-136</v>
      </c>
      <c r="J1057" s="3">
        <f t="shared" si="83"/>
        <v>-0.73529411764705876</v>
      </c>
      <c r="K1057" s="7">
        <f t="shared" si="93"/>
        <v>0.48076923076923078</v>
      </c>
      <c r="L1057" s="7">
        <f t="shared" si="92"/>
        <v>0.57627118644067798</v>
      </c>
      <c r="M1057" s="7">
        <f t="shared" si="88"/>
        <v>0.67102102623724535</v>
      </c>
      <c r="N1057" s="7">
        <f t="shared" si="89"/>
        <v>0.32897897376275465</v>
      </c>
      <c r="O1057" s="10">
        <f t="shared" si="87"/>
        <v>0.19025179546801457</v>
      </c>
      <c r="P1057" s="10">
        <f t="shared" si="86"/>
        <v>-0.24729221267792334</v>
      </c>
      <c r="Q1057" s="35">
        <f t="shared" si="84"/>
        <v>2</v>
      </c>
      <c r="R1057" s="9">
        <v>2</v>
      </c>
      <c r="S1057" s="4">
        <v>10</v>
      </c>
      <c r="T1057" s="3" t="s">
        <v>73</v>
      </c>
      <c r="U1057" s="4">
        <v>-10</v>
      </c>
      <c r="V1057" s="4">
        <f t="shared" si="94"/>
        <v>-10</v>
      </c>
    </row>
    <row r="1058" spans="1:22" x14ac:dyDescent="0.25">
      <c r="A1058" s="2">
        <v>44783</v>
      </c>
      <c r="B1058" s="3" t="s">
        <v>36</v>
      </c>
      <c r="C1058" s="3" t="s">
        <v>37</v>
      </c>
      <c r="D1058" s="4">
        <v>5.92</v>
      </c>
      <c r="E1058" s="5">
        <v>1</v>
      </c>
      <c r="F1058" s="6">
        <v>5.5</v>
      </c>
      <c r="G1058" s="3">
        <v>100</v>
      </c>
      <c r="H1058" s="3">
        <f t="shared" si="82"/>
        <v>1</v>
      </c>
      <c r="I1058" s="3">
        <v>-125</v>
      </c>
      <c r="J1058" s="3">
        <f t="shared" si="83"/>
        <v>-0.8</v>
      </c>
      <c r="K1058" s="7">
        <f t="shared" si="93"/>
        <v>0.5</v>
      </c>
      <c r="L1058" s="7">
        <f t="shared" si="92"/>
        <v>0.55555555555555558</v>
      </c>
      <c r="M1058" s="7">
        <f t="shared" si="88"/>
        <v>0.54138639515831366</v>
      </c>
      <c r="N1058" s="7">
        <f t="shared" si="89"/>
        <v>0.45861360484168634</v>
      </c>
      <c r="O1058" s="10">
        <f t="shared" si="87"/>
        <v>4.138639515831366E-2</v>
      </c>
      <c r="P1058" s="10">
        <f t="shared" si="86"/>
        <v>-9.694195071386924E-2</v>
      </c>
      <c r="Q1058" s="35">
        <f t="shared" si="84"/>
        <v>0</v>
      </c>
      <c r="R1058" s="9">
        <v>1</v>
      </c>
      <c r="S1058" s="4">
        <v>0</v>
      </c>
      <c r="V1058" s="4" t="str">
        <f t="shared" si="94"/>
        <v/>
      </c>
    </row>
    <row r="1059" spans="1:22" x14ac:dyDescent="0.25">
      <c r="A1059" s="2">
        <v>44783</v>
      </c>
      <c r="B1059" s="3" t="s">
        <v>23</v>
      </c>
      <c r="C1059" s="3" t="s">
        <v>89</v>
      </c>
      <c r="D1059" s="4">
        <v>5.01</v>
      </c>
      <c r="E1059" s="5">
        <v>1</v>
      </c>
      <c r="F1059" s="6">
        <v>5.5</v>
      </c>
      <c r="G1059" s="3">
        <v>-108</v>
      </c>
      <c r="H1059" s="3">
        <f t="shared" si="82"/>
        <v>-0.92592592592592582</v>
      </c>
      <c r="I1059" s="3">
        <v>-118</v>
      </c>
      <c r="J1059" s="3">
        <f t="shared" si="83"/>
        <v>-0.84745762711864414</v>
      </c>
      <c r="K1059" s="7">
        <f t="shared" si="93"/>
        <v>0.51923076923076927</v>
      </c>
      <c r="L1059" s="7">
        <f t="shared" si="92"/>
        <v>0.54128440366972475</v>
      </c>
      <c r="M1059" s="7">
        <f t="shared" si="88"/>
        <v>0.38579401302156258</v>
      </c>
      <c r="N1059" s="7">
        <f t="shared" si="89"/>
        <v>0.61420598697843742</v>
      </c>
      <c r="O1059" s="10">
        <f t="shared" si="87"/>
        <v>-0.1334367562092067</v>
      </c>
      <c r="P1059" s="10">
        <f t="shared" si="86"/>
        <v>7.2921583308712679E-2</v>
      </c>
      <c r="Q1059" s="35">
        <f t="shared" si="84"/>
        <v>1</v>
      </c>
      <c r="R1059" s="9">
        <v>2</v>
      </c>
      <c r="S1059" s="4">
        <v>11.8</v>
      </c>
      <c r="T1059" s="3" t="s">
        <v>73</v>
      </c>
      <c r="U1059" s="4">
        <v>-11.8</v>
      </c>
      <c r="V1059" s="4">
        <f t="shared" si="94"/>
        <v>-11.8</v>
      </c>
    </row>
    <row r="1060" spans="1:22" x14ac:dyDescent="0.25">
      <c r="A1060" s="2">
        <v>44783</v>
      </c>
      <c r="B1060" s="3" t="s">
        <v>67</v>
      </c>
      <c r="C1060" s="3" t="s">
        <v>149</v>
      </c>
      <c r="D1060" s="4">
        <v>6.18</v>
      </c>
      <c r="E1060" s="5">
        <v>1</v>
      </c>
      <c r="F1060" s="6">
        <v>6.5</v>
      </c>
      <c r="G1060" s="3">
        <v>110</v>
      </c>
      <c r="H1060" s="3">
        <f t="shared" si="82"/>
        <v>1.1000000000000001</v>
      </c>
      <c r="I1060" s="3">
        <v>-140</v>
      </c>
      <c r="J1060" s="3">
        <f t="shared" si="83"/>
        <v>-0.7142857142857143</v>
      </c>
      <c r="K1060" s="7">
        <f t="shared" si="93"/>
        <v>0.47619047619047616</v>
      </c>
      <c r="L1060" s="7">
        <f t="shared" si="92"/>
        <v>0.58333333333333337</v>
      </c>
      <c r="M1060" s="7">
        <f t="shared" si="88"/>
        <v>0.42258376583394885</v>
      </c>
      <c r="N1060" s="7">
        <f t="shared" si="89"/>
        <v>0.57741623416605115</v>
      </c>
      <c r="O1060" s="10">
        <f t="shared" si="87"/>
        <v>-5.360671035652731E-2</v>
      </c>
      <c r="P1060" s="10">
        <f t="shared" si="86"/>
        <v>-5.9170991672822248E-3</v>
      </c>
      <c r="Q1060" s="35">
        <f t="shared" si="84"/>
        <v>0</v>
      </c>
      <c r="R1060" s="9">
        <v>2</v>
      </c>
      <c r="S1060" s="4">
        <v>0</v>
      </c>
      <c r="V1060" s="4" t="str">
        <f t="shared" si="94"/>
        <v/>
      </c>
    </row>
    <row r="1061" spans="1:22" x14ac:dyDescent="0.25">
      <c r="A1061" s="2">
        <v>44783</v>
      </c>
      <c r="B1061" s="3" t="s">
        <v>39</v>
      </c>
      <c r="C1061" s="3" t="s">
        <v>72</v>
      </c>
      <c r="D1061" s="4">
        <v>4.9800000000000004</v>
      </c>
      <c r="E1061" s="5">
        <v>1</v>
      </c>
      <c r="F1061" s="6">
        <v>4.5</v>
      </c>
      <c r="G1061" s="3">
        <v>-170</v>
      </c>
      <c r="H1061" s="3">
        <f t="shared" si="82"/>
        <v>-0.58823529411764708</v>
      </c>
      <c r="I1061" s="3">
        <v>130</v>
      </c>
      <c r="J1061" s="3">
        <f t="shared" si="83"/>
        <v>1.3</v>
      </c>
      <c r="K1061" s="7">
        <f t="shared" si="93"/>
        <v>0.62962962962962965</v>
      </c>
      <c r="L1061" s="7">
        <f t="shared" si="92"/>
        <v>0.43478260869565216</v>
      </c>
      <c r="M1061" s="7">
        <f t="shared" si="88"/>
        <v>0.5559903770974568</v>
      </c>
      <c r="N1061" s="7">
        <f t="shared" si="89"/>
        <v>0.4440096229025432</v>
      </c>
      <c r="O1061" s="10">
        <f t="shared" si="87"/>
        <v>-7.363925253217285E-2</v>
      </c>
      <c r="P1061" s="10">
        <f t="shared" si="86"/>
        <v>9.2270142068910377E-3</v>
      </c>
      <c r="Q1061" s="35">
        <f t="shared" si="84"/>
        <v>0</v>
      </c>
      <c r="R1061" s="9">
        <v>1</v>
      </c>
      <c r="S1061" s="4">
        <v>0</v>
      </c>
      <c r="V1061" s="4" t="str">
        <f t="shared" si="94"/>
        <v/>
      </c>
    </row>
    <row r="1062" spans="1:22" x14ac:dyDescent="0.25">
      <c r="A1062" s="2">
        <v>44783</v>
      </c>
      <c r="B1062" s="3" t="s">
        <v>49</v>
      </c>
      <c r="C1062" s="3" t="s">
        <v>176</v>
      </c>
      <c r="D1062" s="4">
        <v>5.44</v>
      </c>
      <c r="E1062" s="5">
        <v>1</v>
      </c>
      <c r="F1062" s="6">
        <v>6.5</v>
      </c>
      <c r="G1062" s="3">
        <v>110</v>
      </c>
      <c r="H1062" s="3">
        <f t="shared" si="82"/>
        <v>1.1000000000000001</v>
      </c>
      <c r="I1062" s="3">
        <v>-140</v>
      </c>
      <c r="J1062" s="3">
        <f t="shared" si="83"/>
        <v>-0.7142857142857143</v>
      </c>
      <c r="K1062" s="7">
        <f t="shared" si="93"/>
        <v>0.47619047619047616</v>
      </c>
      <c r="L1062" s="7">
        <f t="shared" si="92"/>
        <v>0.58333333333333337</v>
      </c>
      <c r="M1062" s="7">
        <f t="shared" si="88"/>
        <v>0.3045637688406504</v>
      </c>
      <c r="N1062" s="7">
        <f t="shared" si="89"/>
        <v>0.6954362311593496</v>
      </c>
      <c r="O1062" s="10">
        <f t="shared" si="87"/>
        <v>-0.17162670734982577</v>
      </c>
      <c r="P1062" s="10">
        <f t="shared" si="86"/>
        <v>0.11210289782601623</v>
      </c>
      <c r="Q1062" s="35">
        <f t="shared" si="84"/>
        <v>1</v>
      </c>
      <c r="R1062" s="9">
        <v>2</v>
      </c>
      <c r="S1062" s="4">
        <v>7</v>
      </c>
      <c r="T1062" s="3" t="s">
        <v>74</v>
      </c>
      <c r="U1062" s="4">
        <v>5</v>
      </c>
      <c r="V1062" s="4">
        <f t="shared" si="94"/>
        <v>5</v>
      </c>
    </row>
    <row r="1063" spans="1:22" x14ac:dyDescent="0.25">
      <c r="A1063" s="2">
        <v>44783</v>
      </c>
      <c r="B1063" s="3" t="s">
        <v>61</v>
      </c>
      <c r="C1063" s="3" t="s">
        <v>92</v>
      </c>
      <c r="D1063" s="4">
        <v>5.0199999999999996</v>
      </c>
      <c r="E1063" s="5">
        <v>1</v>
      </c>
      <c r="F1063" s="6">
        <v>4.5</v>
      </c>
      <c r="G1063" s="3">
        <v>-110</v>
      </c>
      <c r="H1063" s="3">
        <f t="shared" si="82"/>
        <v>-0.90909090909090906</v>
      </c>
      <c r="I1063" s="3">
        <v>-120</v>
      </c>
      <c r="J1063" s="3">
        <f t="shared" si="83"/>
        <v>-0.83333333333333337</v>
      </c>
      <c r="K1063" s="7">
        <f t="shared" si="93"/>
        <v>0.52380952380952384</v>
      </c>
      <c r="L1063" s="7">
        <f t="shared" si="92"/>
        <v>0.54545454545454541</v>
      </c>
      <c r="M1063" s="7">
        <f t="shared" si="88"/>
        <v>0.56300901573814843</v>
      </c>
      <c r="N1063" s="7">
        <f t="shared" si="89"/>
        <v>0.43699098426185162</v>
      </c>
      <c r="O1063" s="10">
        <f t="shared" si="87"/>
        <v>3.9199491928624597E-2</v>
      </c>
      <c r="P1063" s="10">
        <f t="shared" si="86"/>
        <v>-0.10846356119269379</v>
      </c>
      <c r="Q1063" s="35">
        <f t="shared" si="84"/>
        <v>0</v>
      </c>
      <c r="R1063" s="9">
        <v>1</v>
      </c>
      <c r="S1063" s="4">
        <v>0</v>
      </c>
      <c r="V1063" s="4" t="str">
        <f t="shared" si="94"/>
        <v/>
      </c>
    </row>
    <row r="1064" spans="1:22" x14ac:dyDescent="0.25">
      <c r="A1064" s="2">
        <v>44783</v>
      </c>
      <c r="B1064" s="3" t="s">
        <v>78</v>
      </c>
      <c r="C1064" s="3" t="s">
        <v>183</v>
      </c>
      <c r="D1064" s="4">
        <v>3.71</v>
      </c>
      <c r="E1064" s="5">
        <v>2</v>
      </c>
      <c r="F1064" s="6">
        <v>2.5</v>
      </c>
      <c r="G1064" s="3">
        <v>-130</v>
      </c>
      <c r="H1064" s="3">
        <f t="shared" si="82"/>
        <v>-0.76923076923076916</v>
      </c>
      <c r="I1064" s="3">
        <v>100</v>
      </c>
      <c r="J1064" s="3">
        <f t="shared" si="83"/>
        <v>1</v>
      </c>
      <c r="K1064" s="7">
        <f t="shared" si="93"/>
        <v>0.56521739130434778</v>
      </c>
      <c r="L1064" s="7">
        <f t="shared" si="92"/>
        <v>0.5</v>
      </c>
      <c r="M1064" s="7">
        <f t="shared" si="88"/>
        <v>0.71625532635883871</v>
      </c>
      <c r="N1064" s="7">
        <f t="shared" si="89"/>
        <v>0.28374467364116135</v>
      </c>
      <c r="O1064" s="10">
        <f t="shared" si="87"/>
        <v>0.15103793505449092</v>
      </c>
      <c r="P1064" s="10">
        <f t="shared" si="86"/>
        <v>-0.21625532635883865</v>
      </c>
      <c r="Q1064" s="35">
        <f t="shared" si="84"/>
        <v>2</v>
      </c>
      <c r="R1064" s="9">
        <v>1</v>
      </c>
      <c r="S1064" s="4">
        <v>13</v>
      </c>
      <c r="T1064" s="3" t="s">
        <v>74</v>
      </c>
      <c r="U1064" s="4">
        <v>10</v>
      </c>
      <c r="V1064" s="4">
        <f t="shared" si="94"/>
        <v>10</v>
      </c>
    </row>
    <row r="1065" spans="1:22" x14ac:dyDescent="0.25">
      <c r="A1065" s="2">
        <v>44783</v>
      </c>
      <c r="B1065" s="3" t="s">
        <v>4</v>
      </c>
      <c r="C1065" s="3" t="s">
        <v>151</v>
      </c>
      <c r="D1065" s="4">
        <v>5.05</v>
      </c>
      <c r="E1065" s="5">
        <v>1</v>
      </c>
      <c r="F1065" s="6">
        <v>5.5</v>
      </c>
      <c r="G1065" s="3">
        <v>115</v>
      </c>
      <c r="H1065" s="3">
        <f t="shared" si="82"/>
        <v>1.1499999999999999</v>
      </c>
      <c r="I1065" s="3">
        <v>-155</v>
      </c>
      <c r="J1065" s="3">
        <f t="shared" si="83"/>
        <v>-0.64516129032258063</v>
      </c>
      <c r="K1065" s="7">
        <f t="shared" si="93"/>
        <v>0.46511627906976744</v>
      </c>
      <c r="L1065" s="7">
        <f t="shared" si="92"/>
        <v>0.60784313725490191</v>
      </c>
      <c r="M1065" s="7">
        <f t="shared" si="88"/>
        <v>0.39281198622929736</v>
      </c>
      <c r="N1065" s="7">
        <f t="shared" si="89"/>
        <v>0.60718801377070264</v>
      </c>
      <c r="O1065" s="10">
        <f t="shared" si="87"/>
        <v>-7.2304292840470075E-2</v>
      </c>
      <c r="P1065" s="10">
        <f t="shared" si="86"/>
        <v>-6.5512348419927147E-4</v>
      </c>
      <c r="Q1065" s="35">
        <f t="shared" si="84"/>
        <v>0</v>
      </c>
      <c r="R1065" s="9">
        <v>1</v>
      </c>
      <c r="S1065" s="4">
        <v>0</v>
      </c>
      <c r="V1065" s="4" t="str">
        <f t="shared" si="94"/>
        <v/>
      </c>
    </row>
    <row r="1066" spans="1:22" x14ac:dyDescent="0.25">
      <c r="A1066" s="2">
        <v>44783</v>
      </c>
      <c r="B1066" s="3" t="s">
        <v>19</v>
      </c>
      <c r="C1066" s="3" t="s">
        <v>20</v>
      </c>
      <c r="D1066" s="4">
        <v>5.71</v>
      </c>
      <c r="E1066" s="5">
        <v>1</v>
      </c>
      <c r="F1066" s="6">
        <v>5.5</v>
      </c>
      <c r="G1066" s="3">
        <v>-175</v>
      </c>
      <c r="H1066" s="3">
        <f t="shared" si="82"/>
        <v>-0.5714285714285714</v>
      </c>
      <c r="I1066" s="3">
        <v>135</v>
      </c>
      <c r="J1066" s="3">
        <f t="shared" si="83"/>
        <v>1.35</v>
      </c>
      <c r="K1066" s="7">
        <f t="shared" si="93"/>
        <v>0.63636363636363635</v>
      </c>
      <c r="L1066" s="7">
        <f t="shared" si="92"/>
        <v>0.42553191489361702</v>
      </c>
      <c r="M1066" s="7">
        <f t="shared" si="88"/>
        <v>0.50669179453310031</v>
      </c>
      <c r="N1066" s="7">
        <f t="shared" si="89"/>
        <v>0.49330820546689969</v>
      </c>
      <c r="O1066" s="10">
        <f t="shared" si="87"/>
        <v>-0.12967184183053604</v>
      </c>
      <c r="P1066" s="10">
        <f t="shared" si="86"/>
        <v>6.777629057328266E-2</v>
      </c>
      <c r="Q1066" s="35">
        <f t="shared" si="84"/>
        <v>1</v>
      </c>
      <c r="R1066" s="9">
        <v>1</v>
      </c>
      <c r="S1066" s="4">
        <v>10</v>
      </c>
      <c r="T1066" s="3" t="s">
        <v>74</v>
      </c>
      <c r="U1066" s="4">
        <v>13.5</v>
      </c>
      <c r="V1066" s="4">
        <f t="shared" si="94"/>
        <v>13.5</v>
      </c>
    </row>
    <row r="1067" spans="1:22" x14ac:dyDescent="0.25">
      <c r="A1067" s="2">
        <v>44783</v>
      </c>
      <c r="B1067" s="3" t="s">
        <v>32</v>
      </c>
      <c r="C1067" s="3" t="s">
        <v>161</v>
      </c>
      <c r="D1067" s="4">
        <v>4.8600000000000003</v>
      </c>
      <c r="E1067" s="5">
        <v>1</v>
      </c>
      <c r="F1067" s="6">
        <v>3.5</v>
      </c>
      <c r="G1067" s="3">
        <v>-150</v>
      </c>
      <c r="H1067" s="3">
        <f t="shared" si="82"/>
        <v>-0.66666666666666663</v>
      </c>
      <c r="I1067" s="3">
        <v>115</v>
      </c>
      <c r="J1067" s="3">
        <f t="shared" si="83"/>
        <v>1.1499999999999999</v>
      </c>
      <c r="K1067" s="7">
        <f t="shared" si="93"/>
        <v>0.6</v>
      </c>
      <c r="L1067" s="7">
        <f t="shared" si="92"/>
        <v>0.46511627906976744</v>
      </c>
      <c r="M1067" s="7">
        <f t="shared" si="88"/>
        <v>0.71476920299516811</v>
      </c>
      <c r="N1067" s="7">
        <f t="shared" si="89"/>
        <v>0.28523079700483189</v>
      </c>
      <c r="O1067" s="10">
        <f t="shared" si="87"/>
        <v>0.11476920299516813</v>
      </c>
      <c r="P1067" s="10">
        <f t="shared" si="86"/>
        <v>-0.17988548206493554</v>
      </c>
      <c r="Q1067" s="35">
        <f t="shared" si="84"/>
        <v>2</v>
      </c>
      <c r="R1067" s="9">
        <v>1</v>
      </c>
      <c r="S1067" s="4">
        <v>15</v>
      </c>
      <c r="T1067" s="3" t="s">
        <v>74</v>
      </c>
      <c r="U1067" s="4">
        <v>10</v>
      </c>
      <c r="V1067" s="4">
        <f t="shared" si="94"/>
        <v>10</v>
      </c>
    </row>
    <row r="1068" spans="1:22" x14ac:dyDescent="0.25">
      <c r="A1068" s="2">
        <v>44783</v>
      </c>
      <c r="B1068" s="3" t="s">
        <v>30</v>
      </c>
      <c r="C1068" s="3" t="s">
        <v>31</v>
      </c>
      <c r="D1068" s="4">
        <v>4.16</v>
      </c>
      <c r="E1068" s="5">
        <v>1</v>
      </c>
      <c r="F1068" s="6">
        <v>4.5</v>
      </c>
      <c r="G1068" s="3">
        <v>-104</v>
      </c>
      <c r="H1068" s="3">
        <f t="shared" si="82"/>
        <v>-0.96153846153846145</v>
      </c>
      <c r="I1068" s="3">
        <v>-122</v>
      </c>
      <c r="J1068" s="3">
        <f t="shared" si="83"/>
        <v>-0.81967213114754101</v>
      </c>
      <c r="K1068" s="7">
        <f t="shared" si="93"/>
        <v>0.50980392156862742</v>
      </c>
      <c r="L1068" s="7">
        <f t="shared" si="92"/>
        <v>0.5495495495495496</v>
      </c>
      <c r="M1068" s="7">
        <f t="shared" si="88"/>
        <v>0.40238909446428739</v>
      </c>
      <c r="N1068" s="7">
        <f t="shared" si="89"/>
        <v>0.59761090553571261</v>
      </c>
      <c r="O1068" s="10">
        <f t="shared" si="87"/>
        <v>-0.10741482710434003</v>
      </c>
      <c r="P1068" s="10">
        <f t="shared" si="86"/>
        <v>4.8061355986163012E-2</v>
      </c>
      <c r="Q1068" s="35">
        <f t="shared" si="84"/>
        <v>0</v>
      </c>
      <c r="R1068" s="9">
        <v>2</v>
      </c>
      <c r="S1068" s="4">
        <v>0</v>
      </c>
      <c r="V1068" s="4" t="str">
        <f t="shared" si="94"/>
        <v/>
      </c>
    </row>
    <row r="1069" spans="1:22" x14ac:dyDescent="0.25">
      <c r="A1069" s="2">
        <v>44783</v>
      </c>
      <c r="B1069" s="3" t="s">
        <v>63</v>
      </c>
      <c r="C1069" s="3" t="s">
        <v>209</v>
      </c>
      <c r="D1069" s="4">
        <v>4.2</v>
      </c>
      <c r="E1069" s="5">
        <v>1</v>
      </c>
      <c r="F1069" s="6">
        <v>4.5</v>
      </c>
      <c r="G1069" s="3">
        <v>125</v>
      </c>
      <c r="H1069" s="3">
        <f t="shared" si="82"/>
        <v>1.25</v>
      </c>
      <c r="I1069" s="3">
        <v>-170</v>
      </c>
      <c r="J1069" s="3">
        <f t="shared" si="83"/>
        <v>-0.58823529411764708</v>
      </c>
      <c r="K1069" s="7">
        <f t="shared" si="93"/>
        <v>0.44444444444444442</v>
      </c>
      <c r="L1069" s="7">
        <f t="shared" si="92"/>
        <v>0.62962962962962965</v>
      </c>
      <c r="M1069" s="7">
        <f t="shared" si="88"/>
        <v>0.41017297868942226</v>
      </c>
      <c r="N1069" s="7">
        <f t="shared" si="89"/>
        <v>0.58982702131057774</v>
      </c>
      <c r="O1069" s="10">
        <f t="shared" si="87"/>
        <v>-3.4271465755022157E-2</v>
      </c>
      <c r="P1069" s="10">
        <f t="shared" si="86"/>
        <v>-3.9802608319051913E-2</v>
      </c>
      <c r="Q1069" s="35">
        <f t="shared" si="84"/>
        <v>0</v>
      </c>
      <c r="R1069" s="9">
        <v>1</v>
      </c>
      <c r="S1069" s="4">
        <v>0</v>
      </c>
      <c r="V1069" s="4" t="str">
        <f t="shared" si="94"/>
        <v/>
      </c>
    </row>
    <row r="1070" spans="1:22" x14ac:dyDescent="0.25">
      <c r="A1070" s="2">
        <v>44783</v>
      </c>
      <c r="B1070" s="3" t="s">
        <v>47</v>
      </c>
      <c r="C1070" s="3" t="s">
        <v>162</v>
      </c>
      <c r="D1070" s="4">
        <v>7.8</v>
      </c>
      <c r="E1070" s="5">
        <v>1</v>
      </c>
      <c r="F1070" s="6">
        <v>7.5</v>
      </c>
      <c r="G1070" s="3">
        <v>-108</v>
      </c>
      <c r="H1070" s="3">
        <f t="shared" si="82"/>
        <v>-0.92592592592592582</v>
      </c>
      <c r="I1070" s="3">
        <v>-118</v>
      </c>
      <c r="J1070" s="3">
        <f t="shared" si="83"/>
        <v>-0.84745762711864414</v>
      </c>
      <c r="K1070" s="7">
        <f t="shared" si="93"/>
        <v>0.51923076923076927</v>
      </c>
      <c r="L1070" s="7">
        <f t="shared" si="92"/>
        <v>0.54128440366972475</v>
      </c>
      <c r="M1070" s="7">
        <f t="shared" si="88"/>
        <v>0.5187909829079026</v>
      </c>
      <c r="N1070" s="7">
        <f t="shared" si="89"/>
        <v>0.4812090170920974</v>
      </c>
      <c r="O1070" s="10">
        <f t="shared" si="87"/>
        <v>-4.3978632286667541E-4</v>
      </c>
      <c r="P1070" s="10">
        <f t="shared" si="86"/>
        <v>-6.0075386577627343E-2</v>
      </c>
      <c r="Q1070" s="35">
        <f t="shared" si="84"/>
        <v>0</v>
      </c>
      <c r="R1070" s="9">
        <v>2</v>
      </c>
      <c r="S1070" s="4">
        <v>0</v>
      </c>
      <c r="V1070" s="4" t="str">
        <f t="shared" si="94"/>
        <v/>
      </c>
    </row>
    <row r="1071" spans="1:22" x14ac:dyDescent="0.25">
      <c r="A1071" s="2">
        <v>44783</v>
      </c>
      <c r="B1071" s="3" t="s">
        <v>16</v>
      </c>
      <c r="C1071" s="3" t="s">
        <v>191</v>
      </c>
      <c r="D1071" s="4">
        <v>4.07</v>
      </c>
      <c r="E1071" s="5">
        <v>1</v>
      </c>
      <c r="F1071" s="6">
        <v>3.5</v>
      </c>
      <c r="G1071" s="3">
        <v>-110</v>
      </c>
      <c r="H1071" s="3">
        <f t="shared" si="82"/>
        <v>-0.90909090909090906</v>
      </c>
      <c r="I1071" s="3">
        <v>-116</v>
      </c>
      <c r="J1071" s="3">
        <f t="shared" si="83"/>
        <v>-0.86206896551724144</v>
      </c>
      <c r="K1071" s="7">
        <f t="shared" si="93"/>
        <v>0.52380952380952384</v>
      </c>
      <c r="L1071" s="7">
        <f t="shared" si="92"/>
        <v>0.53703703703703709</v>
      </c>
      <c r="M1071" s="7">
        <f t="shared" si="88"/>
        <v>0.58008454084778904</v>
      </c>
      <c r="N1071" s="7">
        <f t="shared" si="89"/>
        <v>0.41991545915221096</v>
      </c>
      <c r="O1071" s="10">
        <f t="shared" si="87"/>
        <v>5.6275017038265207E-2</v>
      </c>
      <c r="P1071" s="10">
        <f t="shared" si="86"/>
        <v>-0.11712157788482613</v>
      </c>
      <c r="Q1071" s="35">
        <f t="shared" si="84"/>
        <v>2</v>
      </c>
      <c r="R1071" s="9">
        <v>2</v>
      </c>
      <c r="S1071" s="4">
        <v>11</v>
      </c>
      <c r="T1071" s="3" t="s">
        <v>74</v>
      </c>
      <c r="U1071" s="4">
        <v>10</v>
      </c>
      <c r="V1071" s="4">
        <f t="shared" si="94"/>
        <v>10</v>
      </c>
    </row>
    <row r="1072" spans="1:22" x14ac:dyDescent="0.25">
      <c r="A1072" s="2">
        <v>44783</v>
      </c>
      <c r="B1072" s="3" t="s">
        <v>53</v>
      </c>
      <c r="C1072" s="3" t="s">
        <v>143</v>
      </c>
      <c r="D1072" s="4">
        <v>3.58</v>
      </c>
      <c r="E1072" s="5">
        <v>1</v>
      </c>
      <c r="F1072" s="6">
        <v>3.5</v>
      </c>
      <c r="G1072" s="3">
        <v>-130</v>
      </c>
      <c r="H1072" s="3">
        <f t="shared" si="82"/>
        <v>-0.76923076923076916</v>
      </c>
      <c r="I1072" s="3">
        <v>100</v>
      </c>
      <c r="J1072" s="3">
        <f t="shared" si="83"/>
        <v>1</v>
      </c>
      <c r="K1072" s="7">
        <f t="shared" si="93"/>
        <v>0.56521739130434778</v>
      </c>
      <c r="L1072" s="7">
        <f t="shared" si="92"/>
        <v>0.5</v>
      </c>
      <c r="M1072" s="7">
        <f t="shared" si="88"/>
        <v>0.48052747995762779</v>
      </c>
      <c r="N1072" s="7">
        <f t="shared" si="89"/>
        <v>0.51947252004237221</v>
      </c>
      <c r="O1072" s="10">
        <f t="shared" si="87"/>
        <v>-8.4689911346719993E-2</v>
      </c>
      <c r="P1072" s="10">
        <f t="shared" si="86"/>
        <v>1.947252004237221E-2</v>
      </c>
      <c r="Q1072" s="35">
        <f t="shared" si="84"/>
        <v>0</v>
      </c>
      <c r="R1072" s="9">
        <v>1</v>
      </c>
      <c r="S1072" s="4">
        <v>0</v>
      </c>
      <c r="V1072" s="4" t="str">
        <f t="shared" si="94"/>
        <v/>
      </c>
    </row>
    <row r="1073" spans="1:22" x14ac:dyDescent="0.25">
      <c r="A1073" s="2">
        <v>44783</v>
      </c>
      <c r="B1073" s="3" t="s">
        <v>59</v>
      </c>
      <c r="C1073" s="3" t="s">
        <v>145</v>
      </c>
      <c r="D1073" s="4">
        <v>5.35</v>
      </c>
      <c r="E1073" s="5">
        <v>1</v>
      </c>
      <c r="F1073" s="6">
        <v>4.5</v>
      </c>
      <c r="G1073" s="3">
        <v>100</v>
      </c>
      <c r="H1073" s="3">
        <f t="shared" si="82"/>
        <v>1</v>
      </c>
      <c r="I1073" s="3">
        <v>-120</v>
      </c>
      <c r="J1073" s="3">
        <f t="shared" si="83"/>
        <v>-0.83333333333333337</v>
      </c>
      <c r="K1073" s="7">
        <f t="shared" si="93"/>
        <v>0.5</v>
      </c>
      <c r="L1073" s="7">
        <f t="shared" si="92"/>
        <v>0.54545454545454541</v>
      </c>
      <c r="M1073" s="7">
        <f t="shared" si="88"/>
        <v>0.61863662191539648</v>
      </c>
      <c r="N1073" s="7">
        <f t="shared" si="89"/>
        <v>0.38136337808460352</v>
      </c>
      <c r="O1073" s="10">
        <f t="shared" si="87"/>
        <v>0.11863662191539648</v>
      </c>
      <c r="P1073" s="10">
        <f t="shared" si="86"/>
        <v>-0.16409116736994189</v>
      </c>
      <c r="Q1073" s="35">
        <f t="shared" si="84"/>
        <v>2</v>
      </c>
      <c r="R1073" s="9">
        <v>1</v>
      </c>
      <c r="S1073" s="4">
        <v>5</v>
      </c>
      <c r="T1073" s="3" t="s">
        <v>74</v>
      </c>
      <c r="U1073" s="4">
        <v>5</v>
      </c>
      <c r="V1073" s="4">
        <f t="shared" si="94"/>
        <v>5</v>
      </c>
    </row>
    <row r="1074" spans="1:22" x14ac:dyDescent="0.25">
      <c r="A1074" s="2">
        <v>44783</v>
      </c>
      <c r="B1074" s="3" t="s">
        <v>14</v>
      </c>
      <c r="C1074" s="3" t="s">
        <v>179</v>
      </c>
      <c r="D1074" s="4">
        <v>4.58</v>
      </c>
      <c r="E1074" s="5">
        <v>1</v>
      </c>
      <c r="F1074" s="6">
        <v>4.5</v>
      </c>
      <c r="G1074" s="3">
        <v>-105</v>
      </c>
      <c r="H1074" s="3">
        <f t="shared" si="82"/>
        <v>-0.95238095238095233</v>
      </c>
      <c r="I1074" s="3">
        <v>-130</v>
      </c>
      <c r="J1074" s="3">
        <f t="shared" si="83"/>
        <v>-0.76923076923076916</v>
      </c>
      <c r="K1074" s="7">
        <f t="shared" si="93"/>
        <v>0.51219512195121952</v>
      </c>
      <c r="L1074" s="7">
        <f t="shared" si="92"/>
        <v>0.56521739130434778</v>
      </c>
      <c r="M1074" s="7">
        <f t="shared" si="88"/>
        <v>0.48301059602590302</v>
      </c>
      <c r="N1074" s="7">
        <f t="shared" si="89"/>
        <v>0.51698940397409698</v>
      </c>
      <c r="O1074" s="10">
        <f t="shared" si="87"/>
        <v>-2.9184525925316507E-2</v>
      </c>
      <c r="P1074" s="10">
        <f t="shared" si="86"/>
        <v>-4.8227987330250799E-2</v>
      </c>
      <c r="Q1074" s="35">
        <f t="shared" si="84"/>
        <v>0</v>
      </c>
      <c r="R1074" s="9">
        <v>1</v>
      </c>
      <c r="S1074" s="4">
        <v>0</v>
      </c>
      <c r="V1074" s="4" t="str">
        <f t="shared" si="94"/>
        <v/>
      </c>
    </row>
    <row r="1075" spans="1:22" x14ac:dyDescent="0.25">
      <c r="A1075" s="2">
        <v>44783</v>
      </c>
      <c r="B1075" s="3" t="s">
        <v>28</v>
      </c>
      <c r="C1075" s="3" t="s">
        <v>84</v>
      </c>
      <c r="D1075" s="4">
        <v>4.57</v>
      </c>
      <c r="E1075" s="5">
        <v>1</v>
      </c>
      <c r="F1075" s="6">
        <v>4.5</v>
      </c>
      <c r="G1075" s="3">
        <v>124</v>
      </c>
      <c r="H1075" s="3">
        <f t="shared" si="82"/>
        <v>1.24</v>
      </c>
      <c r="I1075" s="3">
        <v>-156</v>
      </c>
      <c r="J1075" s="3">
        <f t="shared" si="83"/>
        <v>-0.64102564102564097</v>
      </c>
      <c r="K1075" s="7">
        <f t="shared" si="93"/>
        <v>0.44642857142857145</v>
      </c>
      <c r="L1075" s="7">
        <f t="shared" si="92"/>
        <v>0.609375</v>
      </c>
      <c r="M1075" s="7">
        <f t="shared" si="88"/>
        <v>0.48112930674955123</v>
      </c>
      <c r="N1075" s="7">
        <f t="shared" si="89"/>
        <v>0.51887069325044877</v>
      </c>
      <c r="O1075" s="10">
        <f t="shared" si="87"/>
        <v>3.4700735320979781E-2</v>
      </c>
      <c r="P1075" s="10">
        <f t="shared" si="86"/>
        <v>-9.0504306749551233E-2</v>
      </c>
      <c r="Q1075" s="35">
        <f t="shared" si="84"/>
        <v>0</v>
      </c>
      <c r="R1075" s="9">
        <v>2</v>
      </c>
      <c r="S1075" s="4">
        <v>0</v>
      </c>
      <c r="V1075" s="4" t="str">
        <f t="shared" si="94"/>
        <v/>
      </c>
    </row>
    <row r="1076" spans="1:22" x14ac:dyDescent="0.25">
      <c r="A1076" s="2">
        <v>44784</v>
      </c>
      <c r="B1076" s="3" t="s">
        <v>39</v>
      </c>
      <c r="C1076" s="3" t="s">
        <v>77</v>
      </c>
      <c r="D1076" s="4">
        <v>5.23</v>
      </c>
      <c r="E1076" s="5">
        <v>1</v>
      </c>
      <c r="F1076" s="6">
        <v>4.5</v>
      </c>
      <c r="G1076" s="3">
        <v>-155</v>
      </c>
      <c r="H1076" s="3">
        <f t="shared" si="82"/>
        <v>-0.64516129032258063</v>
      </c>
      <c r="I1076" s="3">
        <v>115</v>
      </c>
      <c r="J1076" s="3">
        <f t="shared" si="83"/>
        <v>1.1499999999999999</v>
      </c>
      <c r="K1076" s="7">
        <f t="shared" si="93"/>
        <v>0.60784313725490191</v>
      </c>
      <c r="L1076" s="7">
        <f t="shared" si="92"/>
        <v>0.46511627906976744</v>
      </c>
      <c r="M1076" s="7">
        <f t="shared" si="88"/>
        <v>0.59889635009951636</v>
      </c>
      <c r="N1076" s="7">
        <f t="shared" si="89"/>
        <v>0.40110364990048364</v>
      </c>
      <c r="O1076" s="10">
        <f t="shared" si="87"/>
        <v>-8.9467871553855494E-3</v>
      </c>
      <c r="P1076" s="10">
        <f t="shared" si="86"/>
        <v>-6.4012629169283797E-2</v>
      </c>
      <c r="Q1076" s="35">
        <f t="shared" si="84"/>
        <v>0</v>
      </c>
      <c r="R1076" s="9">
        <v>1</v>
      </c>
      <c r="S1076" s="4">
        <v>0</v>
      </c>
      <c r="V1076" s="4" t="str">
        <f t="shared" si="94"/>
        <v/>
      </c>
    </row>
    <row r="1077" spans="1:22" x14ac:dyDescent="0.25">
      <c r="A1077" s="2">
        <v>44784</v>
      </c>
      <c r="B1077" s="3" t="s">
        <v>21</v>
      </c>
      <c r="C1077" s="3" t="s">
        <v>146</v>
      </c>
      <c r="D1077" s="4">
        <v>5.04</v>
      </c>
      <c r="E1077" s="5">
        <v>1</v>
      </c>
      <c r="F1077" s="6">
        <v>4.5</v>
      </c>
      <c r="G1077" s="3">
        <v>110</v>
      </c>
      <c r="H1077" s="3">
        <f t="shared" si="82"/>
        <v>1.1000000000000001</v>
      </c>
      <c r="I1077" s="3">
        <v>-150</v>
      </c>
      <c r="J1077" s="3">
        <f t="shared" si="83"/>
        <v>-0.66666666666666663</v>
      </c>
      <c r="K1077" s="7">
        <f t="shared" si="93"/>
        <v>0.47619047619047616</v>
      </c>
      <c r="L1077" s="7">
        <f t="shared" si="92"/>
        <v>0.6</v>
      </c>
      <c r="M1077" s="7">
        <f t="shared" si="88"/>
        <v>0.56649711318551854</v>
      </c>
      <c r="N1077" s="7">
        <f t="shared" si="89"/>
        <v>0.4335028868144814</v>
      </c>
      <c r="O1077" s="10">
        <f t="shared" si="87"/>
        <v>9.0306636995042378E-2</v>
      </c>
      <c r="P1077" s="10">
        <f t="shared" si="86"/>
        <v>-0.16649711318551857</v>
      </c>
      <c r="Q1077" s="35">
        <f t="shared" si="84"/>
        <v>2</v>
      </c>
      <c r="R1077" s="9">
        <v>1</v>
      </c>
      <c r="S1077" s="4">
        <v>5</v>
      </c>
      <c r="T1077" s="3" t="s">
        <v>74</v>
      </c>
      <c r="U1077" s="4">
        <v>5.5</v>
      </c>
      <c r="V1077" s="4">
        <f t="shared" si="94"/>
        <v>5.5</v>
      </c>
    </row>
    <row r="1078" spans="1:22" x14ac:dyDescent="0.25">
      <c r="A1078" s="2">
        <v>44784</v>
      </c>
      <c r="B1078" s="3" t="s">
        <v>78</v>
      </c>
      <c r="C1078" s="3" t="s">
        <v>253</v>
      </c>
      <c r="D1078" s="4">
        <v>3.15</v>
      </c>
      <c r="E1078" s="5">
        <v>1</v>
      </c>
      <c r="F1078" s="6">
        <v>2.5</v>
      </c>
      <c r="G1078" s="3">
        <v>-180</v>
      </c>
      <c r="H1078" s="3">
        <f t="shared" si="82"/>
        <v>-0.55555555555555558</v>
      </c>
      <c r="I1078" s="3">
        <v>135</v>
      </c>
      <c r="J1078" s="3">
        <f t="shared" si="83"/>
        <v>1.35</v>
      </c>
      <c r="K1078" s="7">
        <f t="shared" si="93"/>
        <v>0.6428571428571429</v>
      </c>
      <c r="L1078" s="7">
        <f t="shared" si="92"/>
        <v>0.42553191489361702</v>
      </c>
      <c r="M1078" s="7">
        <f t="shared" si="88"/>
        <v>0.60956355908268012</v>
      </c>
      <c r="N1078" s="7">
        <f t="shared" si="89"/>
        <v>0.39043644091731988</v>
      </c>
      <c r="O1078" s="10">
        <f t="shared" si="87"/>
        <v>-3.3293583774462787E-2</v>
      </c>
      <c r="P1078" s="10">
        <f t="shared" si="86"/>
        <v>-3.5095473976297142E-2</v>
      </c>
      <c r="Q1078" s="35">
        <f t="shared" si="84"/>
        <v>0</v>
      </c>
      <c r="R1078" s="9">
        <v>1</v>
      </c>
      <c r="S1078" s="4">
        <v>0</v>
      </c>
      <c r="V1078" s="4" t="str">
        <f t="shared" si="94"/>
        <v/>
      </c>
    </row>
    <row r="1079" spans="1:22" x14ac:dyDescent="0.25">
      <c r="A1079" s="2">
        <v>44784</v>
      </c>
      <c r="B1079" s="3" t="s">
        <v>47</v>
      </c>
      <c r="C1079" s="3" t="s">
        <v>141</v>
      </c>
      <c r="D1079" s="4">
        <v>6.33</v>
      </c>
      <c r="E1079" s="5">
        <v>1</v>
      </c>
      <c r="F1079" s="6">
        <v>6.5</v>
      </c>
      <c r="G1079" s="3">
        <v>-130</v>
      </c>
      <c r="H1079" s="3">
        <f t="shared" si="82"/>
        <v>-0.76923076923076916</v>
      </c>
      <c r="I1079" s="3">
        <v>100</v>
      </c>
      <c r="J1079" s="3">
        <f t="shared" si="83"/>
        <v>1</v>
      </c>
      <c r="K1079" s="7">
        <f t="shared" si="93"/>
        <v>0.56521739130434778</v>
      </c>
      <c r="L1079" s="7">
        <f t="shared" si="92"/>
        <v>0.5</v>
      </c>
      <c r="M1079" s="7">
        <f t="shared" si="88"/>
        <v>0.44654719140908705</v>
      </c>
      <c r="N1079" s="7">
        <f t="shared" si="89"/>
        <v>0.55345280859091295</v>
      </c>
      <c r="O1079" s="10">
        <f t="shared" si="87"/>
        <v>-0.11867019989526073</v>
      </c>
      <c r="P1079" s="10">
        <f t="shared" si="86"/>
        <v>5.3452808590912948E-2</v>
      </c>
      <c r="Q1079" s="35">
        <f t="shared" si="84"/>
        <v>1</v>
      </c>
      <c r="R1079" s="9">
        <v>1</v>
      </c>
      <c r="S1079" s="4">
        <v>5</v>
      </c>
      <c r="T1079" s="3" t="s">
        <v>73</v>
      </c>
      <c r="U1079" s="4">
        <v>-5</v>
      </c>
      <c r="V1079" s="4">
        <f t="shared" si="94"/>
        <v>-5</v>
      </c>
    </row>
    <row r="1080" spans="1:22" x14ac:dyDescent="0.25">
      <c r="A1080" s="2">
        <v>44784</v>
      </c>
      <c r="B1080" s="3" t="s">
        <v>32</v>
      </c>
      <c r="C1080" s="3" t="s">
        <v>33</v>
      </c>
      <c r="D1080" s="4">
        <v>6.93</v>
      </c>
      <c r="E1080" s="5">
        <v>1</v>
      </c>
      <c r="F1080" s="6">
        <v>7.5</v>
      </c>
      <c r="G1080" s="3">
        <v>100</v>
      </c>
      <c r="H1080" s="3">
        <f t="shared" si="82"/>
        <v>1</v>
      </c>
      <c r="I1080" s="3">
        <v>-130</v>
      </c>
      <c r="J1080" s="3">
        <f t="shared" si="83"/>
        <v>-0.76923076923076916</v>
      </c>
      <c r="K1080" s="7">
        <f t="shared" si="93"/>
        <v>0.5</v>
      </c>
      <c r="L1080" s="7">
        <f t="shared" si="92"/>
        <v>0.56521739130434778</v>
      </c>
      <c r="M1080" s="7">
        <f t="shared" si="88"/>
        <v>0.39085719274763253</v>
      </c>
      <c r="N1080" s="7">
        <f t="shared" si="89"/>
        <v>0.60914280725236747</v>
      </c>
      <c r="O1080" s="10">
        <f t="shared" si="87"/>
        <v>-0.10914280725236747</v>
      </c>
      <c r="P1080" s="10">
        <f t="shared" si="86"/>
        <v>4.3925415948019686E-2</v>
      </c>
      <c r="Q1080" s="35">
        <f t="shared" si="84"/>
        <v>0</v>
      </c>
      <c r="R1080" s="9">
        <v>1</v>
      </c>
      <c r="S1080" s="4">
        <v>0</v>
      </c>
      <c r="V1080" s="4" t="str">
        <f t="shared" si="94"/>
        <v/>
      </c>
    </row>
    <row r="1081" spans="1:22" x14ac:dyDescent="0.25">
      <c r="A1081" s="2">
        <v>44784</v>
      </c>
      <c r="B1081" s="3" t="s">
        <v>30</v>
      </c>
      <c r="C1081" s="3" t="s">
        <v>193</v>
      </c>
      <c r="D1081" s="4">
        <v>4.53</v>
      </c>
      <c r="E1081" s="5">
        <v>1</v>
      </c>
      <c r="F1081" s="6">
        <v>3.5</v>
      </c>
      <c r="G1081" s="3">
        <v>115</v>
      </c>
      <c r="H1081" s="3">
        <f t="shared" si="82"/>
        <v>1.1499999999999999</v>
      </c>
      <c r="I1081" s="3">
        <v>-150</v>
      </c>
      <c r="J1081" s="3">
        <f t="shared" si="83"/>
        <v>-0.66666666666666663</v>
      </c>
      <c r="K1081" s="7">
        <f t="shared" si="93"/>
        <v>0.46511627906976744</v>
      </c>
      <c r="L1081" s="7">
        <f t="shared" si="92"/>
        <v>0.6</v>
      </c>
      <c r="M1081" s="7">
        <f t="shared" si="88"/>
        <v>0.66274024591318303</v>
      </c>
      <c r="N1081" s="7">
        <f t="shared" si="89"/>
        <v>0.33725975408681697</v>
      </c>
      <c r="O1081" s="10">
        <f t="shared" si="87"/>
        <v>0.1976239668434156</v>
      </c>
      <c r="P1081" s="10">
        <f t="shared" si="86"/>
        <v>-0.26274024591318301</v>
      </c>
      <c r="Q1081" s="35">
        <f t="shared" si="84"/>
        <v>2</v>
      </c>
      <c r="R1081" s="9">
        <v>1</v>
      </c>
      <c r="S1081" s="4">
        <v>10</v>
      </c>
      <c r="T1081" s="3" t="s">
        <v>74</v>
      </c>
      <c r="U1081" s="4">
        <v>11.5</v>
      </c>
      <c r="V1081" s="4">
        <f t="shared" si="94"/>
        <v>11.5</v>
      </c>
    </row>
    <row r="1082" spans="1:22" x14ac:dyDescent="0.25">
      <c r="A1082" s="2">
        <v>44784</v>
      </c>
      <c r="B1082" s="3" t="s">
        <v>16</v>
      </c>
      <c r="C1082" s="3" t="s">
        <v>170</v>
      </c>
      <c r="D1082" s="4">
        <v>3.37</v>
      </c>
      <c r="E1082" s="5">
        <v>1</v>
      </c>
      <c r="F1082" s="6">
        <v>2.5</v>
      </c>
      <c r="G1082" s="3">
        <v>-150</v>
      </c>
      <c r="H1082" s="3">
        <f t="shared" si="82"/>
        <v>-0.66666666666666663</v>
      </c>
      <c r="I1082" s="3">
        <v>110</v>
      </c>
      <c r="J1082" s="3">
        <f t="shared" si="83"/>
        <v>1.1000000000000001</v>
      </c>
      <c r="K1082" s="7">
        <f t="shared" si="93"/>
        <v>0.6</v>
      </c>
      <c r="L1082" s="7">
        <f t="shared" si="92"/>
        <v>0.47619047619047616</v>
      </c>
      <c r="M1082" s="7">
        <f t="shared" si="88"/>
        <v>0.65443744863598163</v>
      </c>
      <c r="N1082" s="7">
        <f t="shared" si="89"/>
        <v>0.34556255136401837</v>
      </c>
      <c r="O1082" s="10">
        <f t="shared" si="87"/>
        <v>5.4437448635981656E-2</v>
      </c>
      <c r="P1082" s="10">
        <f t="shared" si="86"/>
        <v>-0.1306279248264578</v>
      </c>
      <c r="Q1082" s="35">
        <f t="shared" si="84"/>
        <v>2</v>
      </c>
      <c r="R1082" s="9">
        <v>1</v>
      </c>
      <c r="S1082" s="4">
        <v>7.5</v>
      </c>
      <c r="T1082" s="3" t="s">
        <v>74</v>
      </c>
      <c r="U1082" s="4">
        <v>5</v>
      </c>
      <c r="V1082" s="4">
        <f t="shared" si="94"/>
        <v>5</v>
      </c>
    </row>
    <row r="1083" spans="1:22" x14ac:dyDescent="0.25">
      <c r="A1083" s="2">
        <v>44784</v>
      </c>
      <c r="B1083" s="3" t="s">
        <v>53</v>
      </c>
      <c r="C1083" s="3" t="s">
        <v>172</v>
      </c>
      <c r="D1083" s="4">
        <v>5.14</v>
      </c>
      <c r="E1083" s="5">
        <v>1</v>
      </c>
      <c r="F1083" s="6">
        <v>4.5</v>
      </c>
      <c r="G1083" s="3">
        <v>-108</v>
      </c>
      <c r="H1083" s="3">
        <f t="shared" si="82"/>
        <v>-0.92592592592592582</v>
      </c>
      <c r="I1083" s="3">
        <v>-118</v>
      </c>
      <c r="J1083" s="3">
        <f t="shared" si="83"/>
        <v>-0.84745762711864414</v>
      </c>
      <c r="K1083" s="7">
        <f t="shared" si="93"/>
        <v>0.51923076923076927</v>
      </c>
      <c r="L1083" s="7">
        <f t="shared" si="92"/>
        <v>0.54128440366972475</v>
      </c>
      <c r="M1083" s="7">
        <f t="shared" si="88"/>
        <v>0.5837190238948945</v>
      </c>
      <c r="N1083" s="7">
        <f t="shared" si="89"/>
        <v>0.4162809761051055</v>
      </c>
      <c r="O1083" s="10">
        <f t="shared" si="87"/>
        <v>6.4488254664125222E-2</v>
      </c>
      <c r="P1083" s="10">
        <f t="shared" si="86"/>
        <v>-0.12500342756461924</v>
      </c>
      <c r="Q1083" s="35">
        <f t="shared" si="84"/>
        <v>2</v>
      </c>
      <c r="R1083" s="9">
        <v>2</v>
      </c>
      <c r="S1083" s="4">
        <v>5.4</v>
      </c>
      <c r="T1083" s="3" t="s">
        <v>74</v>
      </c>
      <c r="U1083" s="4">
        <v>5</v>
      </c>
      <c r="V1083" s="4">
        <f t="shared" si="94"/>
        <v>5</v>
      </c>
    </row>
    <row r="1084" spans="1:22" x14ac:dyDescent="0.25">
      <c r="A1084" s="2">
        <v>44784</v>
      </c>
      <c r="B1084" s="3" t="s">
        <v>14</v>
      </c>
      <c r="C1084" s="3" t="s">
        <v>15</v>
      </c>
      <c r="D1084" s="4">
        <v>5.04</v>
      </c>
      <c r="E1084" s="5">
        <v>1</v>
      </c>
      <c r="F1084" s="6">
        <v>5.5</v>
      </c>
      <c r="G1084" s="3">
        <v>120</v>
      </c>
      <c r="H1084" s="3">
        <f t="shared" si="82"/>
        <v>1.2</v>
      </c>
      <c r="I1084" s="3">
        <v>-165</v>
      </c>
      <c r="J1084" s="3">
        <f t="shared" si="83"/>
        <v>-0.60606060606060608</v>
      </c>
      <c r="K1084" s="7">
        <f t="shared" si="93"/>
        <v>0.45454545454545453</v>
      </c>
      <c r="L1084" s="7">
        <f t="shared" si="92"/>
        <v>0.62264150943396224</v>
      </c>
      <c r="M1084" s="7">
        <f t="shared" si="88"/>
        <v>0.39105766713524326</v>
      </c>
      <c r="N1084" s="7">
        <f t="shared" si="89"/>
        <v>0.60894233286475674</v>
      </c>
      <c r="O1084" s="10">
        <f t="shared" si="87"/>
        <v>-6.3487787410211272E-2</v>
      </c>
      <c r="P1084" s="10">
        <f t="shared" si="86"/>
        <v>-1.3699176569205496E-2</v>
      </c>
      <c r="Q1084" s="35">
        <f t="shared" si="84"/>
        <v>0</v>
      </c>
      <c r="R1084" s="9">
        <v>1</v>
      </c>
      <c r="S1084" s="4">
        <v>0</v>
      </c>
      <c r="V1084" s="4" t="str">
        <f t="shared" si="94"/>
        <v/>
      </c>
    </row>
    <row r="1085" spans="1:22" x14ac:dyDescent="0.25">
      <c r="A1085" s="2">
        <v>44784</v>
      </c>
      <c r="B1085" s="3" t="s">
        <v>59</v>
      </c>
      <c r="C1085" s="3" t="s">
        <v>238</v>
      </c>
      <c r="D1085" s="4">
        <v>4.87</v>
      </c>
      <c r="E1085" s="5">
        <v>1</v>
      </c>
      <c r="F1085" s="6">
        <v>5.5</v>
      </c>
      <c r="G1085" s="3">
        <v>110</v>
      </c>
      <c r="H1085" s="3">
        <f t="shared" si="82"/>
        <v>1.1000000000000001</v>
      </c>
      <c r="I1085" s="3">
        <v>-145</v>
      </c>
      <c r="J1085" s="3">
        <f t="shared" si="83"/>
        <v>-0.68965517241379315</v>
      </c>
      <c r="K1085" s="7">
        <f t="shared" si="93"/>
        <v>0.47619047619047616</v>
      </c>
      <c r="L1085" s="7">
        <f t="shared" si="92"/>
        <v>0.59183673469387754</v>
      </c>
      <c r="M1085" s="7">
        <f t="shared" si="88"/>
        <v>0.36124160015520035</v>
      </c>
      <c r="N1085" s="7">
        <f t="shared" si="89"/>
        <v>0.63875839984479965</v>
      </c>
      <c r="O1085" s="10">
        <f t="shared" si="87"/>
        <v>-0.11494887603527582</v>
      </c>
      <c r="P1085" s="10">
        <f t="shared" si="86"/>
        <v>4.6921665150922109E-2</v>
      </c>
      <c r="Q1085" s="35">
        <f t="shared" si="84"/>
        <v>0</v>
      </c>
      <c r="R1085" s="9">
        <v>1</v>
      </c>
      <c r="S1085" s="4">
        <v>0</v>
      </c>
      <c r="V1085" s="4" t="str">
        <f t="shared" si="94"/>
        <v/>
      </c>
    </row>
    <row r="1086" spans="1:22" x14ac:dyDescent="0.25">
      <c r="A1086" s="2">
        <v>44784</v>
      </c>
      <c r="B1086" s="3" t="s">
        <v>51</v>
      </c>
      <c r="C1086" s="3" t="s">
        <v>200</v>
      </c>
      <c r="D1086" s="4">
        <v>3.85</v>
      </c>
      <c r="E1086" s="5">
        <v>1</v>
      </c>
      <c r="F1086" s="6">
        <v>3.5</v>
      </c>
      <c r="G1086" s="3">
        <v>-140</v>
      </c>
      <c r="H1086" s="3">
        <f t="shared" ref="H1086:H1339" si="95">IF(G1086&gt;0,G1086/100,1/(G1086/100))</f>
        <v>-0.7142857142857143</v>
      </c>
      <c r="I1086" s="3">
        <v>105</v>
      </c>
      <c r="J1086" s="3">
        <f t="shared" ref="J1086:J1339" si="96">IF(I1086&gt;0,I1086/100,1/(I1086/100))</f>
        <v>1.05</v>
      </c>
      <c r="K1086" s="7">
        <f t="shared" si="93"/>
        <v>0.58333333333333337</v>
      </c>
      <c r="L1086" s="7">
        <f t="shared" si="92"/>
        <v>0.48780487804878048</v>
      </c>
      <c r="M1086" s="7">
        <f t="shared" si="88"/>
        <v>0.53669004169033063</v>
      </c>
      <c r="N1086" s="7">
        <f t="shared" si="89"/>
        <v>0.46330995830966937</v>
      </c>
      <c r="O1086" s="10">
        <f t="shared" si="87"/>
        <v>-4.6643291643002738E-2</v>
      </c>
      <c r="P1086" s="10">
        <f t="shared" si="86"/>
        <v>-2.449491973911111E-2</v>
      </c>
      <c r="Q1086" s="35">
        <f t="shared" si="84"/>
        <v>0</v>
      </c>
      <c r="R1086" s="9">
        <v>1</v>
      </c>
      <c r="S1086" s="4">
        <v>0</v>
      </c>
      <c r="V1086" s="4" t="str">
        <f t="shared" si="94"/>
        <v/>
      </c>
    </row>
    <row r="1087" spans="1:22" x14ac:dyDescent="0.25">
      <c r="A1087" s="2">
        <v>44784</v>
      </c>
      <c r="B1087" s="3" t="s">
        <v>19</v>
      </c>
      <c r="C1087" s="3" t="s">
        <v>96</v>
      </c>
      <c r="D1087" s="4">
        <v>3.69</v>
      </c>
      <c r="E1087" s="5">
        <v>1</v>
      </c>
      <c r="F1087" s="6">
        <v>3.5</v>
      </c>
      <c r="G1087" s="3">
        <v>105</v>
      </c>
      <c r="H1087" s="3">
        <f t="shared" si="95"/>
        <v>1.05</v>
      </c>
      <c r="I1087" s="3">
        <v>-145</v>
      </c>
      <c r="J1087" s="3">
        <f t="shared" si="96"/>
        <v>-0.68965517241379315</v>
      </c>
      <c r="K1087" s="7">
        <f t="shared" si="93"/>
        <v>0.48780487804878048</v>
      </c>
      <c r="L1087" s="7">
        <f t="shared" si="92"/>
        <v>0.59183673469387754</v>
      </c>
      <c r="M1087" s="7">
        <f t="shared" si="88"/>
        <v>0.50375758655798741</v>
      </c>
      <c r="N1087" s="7">
        <f t="shared" si="89"/>
        <v>0.49624241344201259</v>
      </c>
      <c r="O1087" s="10">
        <f t="shared" si="87"/>
        <v>1.5952708509206937E-2</v>
      </c>
      <c r="P1087" s="10">
        <f t="shared" si="86"/>
        <v>-9.5594321251864955E-2</v>
      </c>
      <c r="Q1087" s="35">
        <f t="shared" si="84"/>
        <v>0</v>
      </c>
      <c r="R1087" s="9">
        <v>1</v>
      </c>
      <c r="S1087" s="4">
        <v>0</v>
      </c>
      <c r="V1087" s="4" t="str">
        <f t="shared" si="94"/>
        <v/>
      </c>
    </row>
    <row r="1088" spans="1:22" x14ac:dyDescent="0.25">
      <c r="A1088" s="2">
        <v>44784</v>
      </c>
      <c r="B1088" s="3" t="s">
        <v>57</v>
      </c>
      <c r="C1088" s="3" t="s">
        <v>246</v>
      </c>
      <c r="D1088" s="4">
        <v>5.22</v>
      </c>
      <c r="E1088" s="5">
        <v>1</v>
      </c>
      <c r="F1088" s="6">
        <v>4.5</v>
      </c>
      <c r="G1088" s="3">
        <v>-140</v>
      </c>
      <c r="H1088" s="3">
        <f t="shared" si="95"/>
        <v>-0.7142857142857143</v>
      </c>
      <c r="I1088" s="3">
        <v>105</v>
      </c>
      <c r="J1088" s="3">
        <f t="shared" si="96"/>
        <v>1.05</v>
      </c>
      <c r="K1088" s="7">
        <f t="shared" si="93"/>
        <v>0.58333333333333337</v>
      </c>
      <c r="L1088" s="7">
        <f t="shared" si="92"/>
        <v>0.48780487804878048</v>
      </c>
      <c r="M1088" s="7">
        <f t="shared" si="88"/>
        <v>0.59722547070296894</v>
      </c>
      <c r="N1088" s="7">
        <f t="shared" si="89"/>
        <v>0.40277452929703106</v>
      </c>
      <c r="O1088" s="10">
        <f t="shared" si="87"/>
        <v>1.3892137369635571E-2</v>
      </c>
      <c r="P1088" s="10">
        <f t="shared" si="86"/>
        <v>-8.5030348751749418E-2</v>
      </c>
      <c r="Q1088" s="35">
        <f t="shared" si="84"/>
        <v>0</v>
      </c>
      <c r="R1088" s="9">
        <v>1</v>
      </c>
      <c r="S1088" s="4">
        <v>0</v>
      </c>
      <c r="V1088" s="4" t="str">
        <f t="shared" si="94"/>
        <v/>
      </c>
    </row>
    <row r="1089" spans="1:22" x14ac:dyDescent="0.25">
      <c r="A1089" s="2">
        <v>44784</v>
      </c>
      <c r="B1089" s="3" t="s">
        <v>55</v>
      </c>
      <c r="C1089" s="3" t="s">
        <v>222</v>
      </c>
      <c r="D1089" s="4">
        <v>7.19</v>
      </c>
      <c r="E1089" s="5">
        <v>1</v>
      </c>
      <c r="F1089" s="6">
        <v>6.5</v>
      </c>
      <c r="G1089" s="3">
        <v>-152</v>
      </c>
      <c r="H1089" s="3">
        <f t="shared" si="95"/>
        <v>-0.65789473684210531</v>
      </c>
      <c r="I1089" s="3">
        <v>120</v>
      </c>
      <c r="J1089" s="3">
        <f t="shared" si="96"/>
        <v>1.2</v>
      </c>
      <c r="K1089" s="7">
        <f t="shared" si="93"/>
        <v>0.60317460317460314</v>
      </c>
      <c r="L1089" s="7">
        <f t="shared" si="92"/>
        <v>0.45454545454545453</v>
      </c>
      <c r="M1089" s="7">
        <f t="shared" si="88"/>
        <v>0.57819855909071638</v>
      </c>
      <c r="N1089" s="7">
        <f t="shared" si="89"/>
        <v>0.42180144090928362</v>
      </c>
      <c r="O1089" s="10">
        <f t="shared" si="87"/>
        <v>-2.4976044083886761E-2</v>
      </c>
      <c r="P1089" s="10">
        <f t="shared" si="86"/>
        <v>-3.274401363617091E-2</v>
      </c>
      <c r="Q1089" s="35">
        <f t="shared" si="84"/>
        <v>0</v>
      </c>
      <c r="R1089" s="9">
        <v>2</v>
      </c>
      <c r="S1089" s="4">
        <v>0</v>
      </c>
      <c r="V1089" s="4" t="str">
        <f t="shared" si="94"/>
        <v/>
      </c>
    </row>
    <row r="1090" spans="1:22" x14ac:dyDescent="0.25">
      <c r="A1090" s="2">
        <v>44785</v>
      </c>
      <c r="B1090" s="3" t="s">
        <v>49</v>
      </c>
      <c r="C1090" s="3" t="s">
        <v>189</v>
      </c>
      <c r="D1090" s="4">
        <v>5.68</v>
      </c>
      <c r="E1090" s="5">
        <v>1</v>
      </c>
      <c r="F1090" s="6">
        <v>6.5</v>
      </c>
      <c r="G1090" s="3">
        <v>108</v>
      </c>
      <c r="H1090" s="3">
        <f t="shared" si="95"/>
        <v>1.08</v>
      </c>
      <c r="I1090" s="3">
        <v>-138</v>
      </c>
      <c r="J1090" s="3">
        <f t="shared" si="96"/>
        <v>-0.7246376811594204</v>
      </c>
      <c r="K1090" s="7">
        <f t="shared" si="93"/>
        <v>0.48076923076923078</v>
      </c>
      <c r="L1090" s="7">
        <f t="shared" si="92"/>
        <v>0.57983193277310929</v>
      </c>
      <c r="M1090" s="7">
        <f t="shared" si="88"/>
        <v>0.34244764653960291</v>
      </c>
      <c r="N1090" s="7">
        <f t="shared" si="89"/>
        <v>0.65755235346039709</v>
      </c>
      <c r="O1090" s="10">
        <f t="shared" si="87"/>
        <v>-0.13832158422962787</v>
      </c>
      <c r="P1090" s="10">
        <f t="shared" si="86"/>
        <v>7.7720420687287795E-2</v>
      </c>
      <c r="Q1090" s="35">
        <f t="shared" si="84"/>
        <v>1</v>
      </c>
      <c r="R1090" s="9">
        <v>2</v>
      </c>
      <c r="S1090" s="4">
        <v>13.8</v>
      </c>
      <c r="T1090" s="3" t="s">
        <v>74</v>
      </c>
      <c r="U1090" s="4">
        <v>10</v>
      </c>
      <c r="V1090" s="4">
        <f t="shared" si="94"/>
        <v>10.000000000000002</v>
      </c>
    </row>
    <row r="1091" spans="1:22" x14ac:dyDescent="0.25">
      <c r="A1091" s="2">
        <v>44785</v>
      </c>
      <c r="B1091" s="3" t="s">
        <v>4</v>
      </c>
      <c r="C1091" s="3" t="s">
        <v>210</v>
      </c>
      <c r="D1091" s="4">
        <v>5.05</v>
      </c>
      <c r="E1091" s="5">
        <v>1</v>
      </c>
      <c r="F1091" s="6">
        <v>4.5</v>
      </c>
      <c r="G1091" s="3">
        <v>-108</v>
      </c>
      <c r="H1091" s="3">
        <f t="shared" si="95"/>
        <v>-0.92592592592592582</v>
      </c>
      <c r="I1091" s="3">
        <v>-118</v>
      </c>
      <c r="J1091" s="3">
        <f t="shared" si="96"/>
        <v>-0.84745762711864414</v>
      </c>
      <c r="K1091" s="7">
        <f t="shared" si="93"/>
        <v>0.51923076923076927</v>
      </c>
      <c r="L1091" s="7">
        <f t="shared" si="92"/>
        <v>0.54128440366972475</v>
      </c>
      <c r="M1091" s="7">
        <f t="shared" si="88"/>
        <v>0.56823578483496207</v>
      </c>
      <c r="N1091" s="7">
        <f t="shared" si="89"/>
        <v>0.43176421516503793</v>
      </c>
      <c r="O1091" s="10">
        <f t="shared" si="87"/>
        <v>4.9005015604192792E-2</v>
      </c>
      <c r="P1091" s="10">
        <f t="shared" si="86"/>
        <v>-0.10952018850468681</v>
      </c>
      <c r="Q1091" s="35">
        <f t="shared" si="84"/>
        <v>0</v>
      </c>
      <c r="R1091" s="9">
        <v>2</v>
      </c>
      <c r="S1091" s="4">
        <v>0</v>
      </c>
      <c r="V1091" s="4" t="str">
        <f t="shared" si="94"/>
        <v/>
      </c>
    </row>
    <row r="1092" spans="1:22" x14ac:dyDescent="0.25">
      <c r="A1092" s="2">
        <v>44785</v>
      </c>
      <c r="B1092" s="3" t="s">
        <v>36</v>
      </c>
      <c r="C1092" s="3" t="s">
        <v>205</v>
      </c>
      <c r="D1092" s="4">
        <v>5.79</v>
      </c>
      <c r="E1092" s="5">
        <v>1</v>
      </c>
      <c r="F1092" s="6">
        <v>5.5</v>
      </c>
      <c r="G1092" s="3">
        <v>110</v>
      </c>
      <c r="H1092" s="3">
        <f t="shared" si="95"/>
        <v>1.1000000000000001</v>
      </c>
      <c r="I1092" s="3">
        <v>-145</v>
      </c>
      <c r="J1092" s="3">
        <f t="shared" si="96"/>
        <v>-0.68965517241379315</v>
      </c>
      <c r="K1092" s="7">
        <f t="shared" si="93"/>
        <v>0.47619047619047616</v>
      </c>
      <c r="L1092" s="7">
        <f t="shared" si="92"/>
        <v>0.59183673469387754</v>
      </c>
      <c r="M1092" s="7">
        <f t="shared" si="88"/>
        <v>0.52002821100979457</v>
      </c>
      <c r="N1092" s="7">
        <f t="shared" si="89"/>
        <v>0.47997178899020543</v>
      </c>
      <c r="O1092" s="10">
        <f t="shared" si="87"/>
        <v>4.3837734819318408E-2</v>
      </c>
      <c r="P1092" s="10">
        <f t="shared" si="86"/>
        <v>-0.11186494570367211</v>
      </c>
      <c r="Q1092" s="35">
        <f t="shared" si="84"/>
        <v>0</v>
      </c>
      <c r="R1092" s="9">
        <v>1</v>
      </c>
      <c r="S1092" s="4">
        <v>0</v>
      </c>
      <c r="V1092" s="4" t="str">
        <f t="shared" si="94"/>
        <v/>
      </c>
    </row>
    <row r="1093" spans="1:22" x14ac:dyDescent="0.25">
      <c r="A1093" s="2">
        <v>44785</v>
      </c>
      <c r="B1093" s="3" t="s">
        <v>21</v>
      </c>
      <c r="C1093" s="3" t="s">
        <v>168</v>
      </c>
      <c r="D1093" s="4">
        <v>3.68</v>
      </c>
      <c r="E1093" s="5">
        <v>1</v>
      </c>
      <c r="F1093" s="6">
        <v>3.5</v>
      </c>
      <c r="G1093" s="3">
        <v>100</v>
      </c>
      <c r="H1093" s="3">
        <f t="shared" si="95"/>
        <v>1</v>
      </c>
      <c r="I1093" s="3">
        <v>-130</v>
      </c>
      <c r="J1093" s="3">
        <f t="shared" si="96"/>
        <v>-0.76923076923076916</v>
      </c>
      <c r="K1093" s="7">
        <f t="shared" si="93"/>
        <v>0.5</v>
      </c>
      <c r="L1093" s="7">
        <f t="shared" si="92"/>
        <v>0.56521739130434778</v>
      </c>
      <c r="M1093" s="7">
        <f t="shared" si="88"/>
        <v>0.50166450706291654</v>
      </c>
      <c r="N1093" s="7">
        <f t="shared" si="89"/>
        <v>0.49833549293708346</v>
      </c>
      <c r="O1093" s="10">
        <f t="shared" si="87"/>
        <v>1.6645070629165426E-3</v>
      </c>
      <c r="P1093" s="10">
        <f t="shared" si="86"/>
        <v>-6.6881898367264325E-2</v>
      </c>
      <c r="Q1093" s="35">
        <f t="shared" si="84"/>
        <v>0</v>
      </c>
      <c r="R1093" s="9">
        <v>1</v>
      </c>
      <c r="S1093" s="4">
        <v>0</v>
      </c>
      <c r="V1093" s="4" t="str">
        <f t="shared" si="94"/>
        <v/>
      </c>
    </row>
    <row r="1094" spans="1:22" x14ac:dyDescent="0.25">
      <c r="A1094" s="2">
        <v>44785</v>
      </c>
      <c r="B1094" s="3" t="s">
        <v>61</v>
      </c>
      <c r="C1094" s="3" t="s">
        <v>92</v>
      </c>
      <c r="D1094" s="4">
        <v>4.66</v>
      </c>
      <c r="E1094" s="5">
        <v>1</v>
      </c>
      <c r="F1094" s="6">
        <v>3.5</v>
      </c>
      <c r="G1094" s="3">
        <v>-180</v>
      </c>
      <c r="H1094" s="3">
        <f t="shared" si="95"/>
        <v>-0.55555555555555558</v>
      </c>
      <c r="I1094" s="3">
        <v>135</v>
      </c>
      <c r="J1094" s="3">
        <f t="shared" si="96"/>
        <v>1.35</v>
      </c>
      <c r="K1094" s="7">
        <f t="shared" si="93"/>
        <v>0.6428571428571429</v>
      </c>
      <c r="L1094" s="7">
        <f t="shared" si="92"/>
        <v>0.42553191489361702</v>
      </c>
      <c r="M1094" s="7">
        <f t="shared" si="88"/>
        <v>0.68397556985161145</v>
      </c>
      <c r="N1094" s="7">
        <f t="shared" si="89"/>
        <v>0.31602443014838849</v>
      </c>
      <c r="O1094" s="10">
        <f t="shared" si="87"/>
        <v>4.1118426994468549E-2</v>
      </c>
      <c r="P1094" s="10">
        <f t="shared" si="86"/>
        <v>-0.10950748474522853</v>
      </c>
      <c r="Q1094" s="35">
        <f t="shared" si="84"/>
        <v>0</v>
      </c>
      <c r="R1094" s="9">
        <v>1</v>
      </c>
      <c r="S1094" s="4">
        <v>0</v>
      </c>
      <c r="V1094" s="4" t="str">
        <f t="shared" si="94"/>
        <v/>
      </c>
    </row>
    <row r="1095" spans="1:22" x14ac:dyDescent="0.25">
      <c r="A1095" s="2">
        <v>44785</v>
      </c>
      <c r="B1095" s="3" t="s">
        <v>65</v>
      </c>
      <c r="C1095" s="3" t="s">
        <v>66</v>
      </c>
      <c r="D1095" s="4">
        <v>5.66</v>
      </c>
      <c r="E1095" s="5">
        <v>1</v>
      </c>
      <c r="F1095" s="6">
        <v>4.5</v>
      </c>
      <c r="G1095" s="3">
        <v>-135</v>
      </c>
      <c r="H1095" s="3">
        <f t="shared" si="95"/>
        <v>-0.7407407407407407</v>
      </c>
      <c r="I1095" s="3">
        <v>100</v>
      </c>
      <c r="J1095" s="3">
        <f t="shared" si="96"/>
        <v>1</v>
      </c>
      <c r="K1095" s="7">
        <f t="shared" si="93"/>
        <v>0.57446808510638303</v>
      </c>
      <c r="L1095" s="7">
        <f t="shared" si="92"/>
        <v>0.5</v>
      </c>
      <c r="M1095" s="7">
        <f t="shared" si="88"/>
        <v>0.66686347081955555</v>
      </c>
      <c r="N1095" s="7">
        <f t="shared" si="89"/>
        <v>0.3331365291804444</v>
      </c>
      <c r="O1095" s="10">
        <f t="shared" si="87"/>
        <v>9.2395385713172518E-2</v>
      </c>
      <c r="P1095" s="10">
        <f t="shared" si="86"/>
        <v>-0.1668634708195556</v>
      </c>
      <c r="Q1095" s="35">
        <f t="shared" si="84"/>
        <v>2</v>
      </c>
      <c r="R1095" s="9">
        <v>1</v>
      </c>
      <c r="S1095" s="4">
        <f>15*1.35</f>
        <v>20.25</v>
      </c>
      <c r="T1095" s="3" t="s">
        <v>73</v>
      </c>
      <c r="U1095" s="4">
        <v>-20.25</v>
      </c>
      <c r="V1095" s="4">
        <f t="shared" si="94"/>
        <v>-20.25</v>
      </c>
    </row>
    <row r="1096" spans="1:22" x14ac:dyDescent="0.25">
      <c r="A1096" s="2">
        <v>44785</v>
      </c>
      <c r="B1096" s="3" t="s">
        <v>41</v>
      </c>
      <c r="C1096" s="3" t="s">
        <v>211</v>
      </c>
      <c r="D1096" s="4">
        <v>7.99</v>
      </c>
      <c r="E1096" s="5">
        <v>1</v>
      </c>
      <c r="F1096" s="6">
        <v>7.5</v>
      </c>
      <c r="G1096" s="3">
        <v>-165</v>
      </c>
      <c r="H1096" s="3">
        <f t="shared" si="95"/>
        <v>-0.60606060606060608</v>
      </c>
      <c r="I1096" s="3">
        <v>125</v>
      </c>
      <c r="J1096" s="3">
        <f t="shared" si="96"/>
        <v>1.25</v>
      </c>
      <c r="K1096" s="7">
        <f t="shared" si="93"/>
        <v>0.62264150943396224</v>
      </c>
      <c r="L1096" s="7">
        <f t="shared" si="92"/>
        <v>0.44444444444444442</v>
      </c>
      <c r="M1096" s="7">
        <f t="shared" si="88"/>
        <v>0.54564245496257646</v>
      </c>
      <c r="N1096" s="7">
        <f t="shared" si="89"/>
        <v>0.45435754503742354</v>
      </c>
      <c r="O1096" s="10">
        <f t="shared" si="87"/>
        <v>-7.6999054471385775E-2</v>
      </c>
      <c r="P1096" s="10">
        <f t="shared" si="86"/>
        <v>9.9131005929791183E-3</v>
      </c>
      <c r="Q1096" s="35">
        <f t="shared" si="84"/>
        <v>0</v>
      </c>
      <c r="R1096" s="9">
        <v>1</v>
      </c>
      <c r="S1096" s="4">
        <v>0</v>
      </c>
      <c r="V1096" s="4" t="str">
        <f t="shared" si="94"/>
        <v/>
      </c>
    </row>
    <row r="1097" spans="1:22" x14ac:dyDescent="0.25">
      <c r="A1097" s="2">
        <v>44785</v>
      </c>
      <c r="B1097" s="3" t="s">
        <v>39</v>
      </c>
      <c r="C1097" s="3" t="s">
        <v>126</v>
      </c>
      <c r="D1097" s="4">
        <v>4.29</v>
      </c>
      <c r="E1097" s="5">
        <v>1</v>
      </c>
      <c r="F1097" s="6">
        <v>4.5</v>
      </c>
      <c r="G1097" s="3">
        <v>124</v>
      </c>
      <c r="H1097" s="3">
        <f t="shared" si="95"/>
        <v>1.24</v>
      </c>
      <c r="I1097" s="3">
        <v>-156</v>
      </c>
      <c r="J1097" s="3">
        <f t="shared" si="96"/>
        <v>-0.64102564102564097</v>
      </c>
      <c r="K1097" s="7">
        <f t="shared" si="93"/>
        <v>0.44642857142857145</v>
      </c>
      <c r="L1097" s="7">
        <f t="shared" si="92"/>
        <v>0.609375</v>
      </c>
      <c r="M1097" s="7">
        <f t="shared" si="88"/>
        <v>0.42762838338599063</v>
      </c>
      <c r="N1097" s="7">
        <f t="shared" si="89"/>
        <v>0.57237161661400937</v>
      </c>
      <c r="O1097" s="10">
        <f t="shared" si="87"/>
        <v>-1.8800188042580823E-2</v>
      </c>
      <c r="P1097" s="10">
        <f t="shared" si="86"/>
        <v>-3.7003383385990629E-2</v>
      </c>
      <c r="Q1097" s="35">
        <f t="shared" si="84"/>
        <v>0</v>
      </c>
      <c r="R1097" s="9">
        <v>2</v>
      </c>
      <c r="S1097" s="4">
        <v>0</v>
      </c>
      <c r="V1097" s="4" t="str">
        <f t="shared" si="94"/>
        <v/>
      </c>
    </row>
    <row r="1098" spans="1:22" x14ac:dyDescent="0.25">
      <c r="A1098" s="2">
        <v>44785</v>
      </c>
      <c r="B1098" s="3" t="s">
        <v>23</v>
      </c>
      <c r="C1098" s="3" t="s">
        <v>247</v>
      </c>
      <c r="D1098" s="4">
        <v>4.83</v>
      </c>
      <c r="E1098" s="5">
        <v>1</v>
      </c>
      <c r="F1098" s="6">
        <v>4.5</v>
      </c>
      <c r="G1098" s="3">
        <v>105</v>
      </c>
      <c r="H1098" s="3">
        <f t="shared" si="95"/>
        <v>1.05</v>
      </c>
      <c r="I1098" s="3">
        <v>-135</v>
      </c>
      <c r="J1098" s="3">
        <f t="shared" si="96"/>
        <v>-0.7407407407407407</v>
      </c>
      <c r="K1098" s="7">
        <f t="shared" si="93"/>
        <v>0.48780487804878048</v>
      </c>
      <c r="L1098" s="7">
        <f t="shared" si="92"/>
        <v>0.57446808510638303</v>
      </c>
      <c r="M1098" s="7">
        <f t="shared" si="88"/>
        <v>0.52918834081713839</v>
      </c>
      <c r="N1098" s="7">
        <f t="shared" si="89"/>
        <v>0.47081165918286161</v>
      </c>
      <c r="O1098" s="10">
        <f t="shared" si="87"/>
        <v>4.1383462768357915E-2</v>
      </c>
      <c r="P1098" s="10">
        <f t="shared" si="86"/>
        <v>-0.10365642592352142</v>
      </c>
      <c r="Q1098" s="35">
        <f t="shared" si="84"/>
        <v>0</v>
      </c>
      <c r="R1098" s="9">
        <v>1</v>
      </c>
      <c r="S1098" s="4">
        <v>0</v>
      </c>
      <c r="V1098" s="4" t="str">
        <f t="shared" si="94"/>
        <v/>
      </c>
    </row>
    <row r="1099" spans="1:22" x14ac:dyDescent="0.25">
      <c r="A1099" s="2">
        <v>44785</v>
      </c>
      <c r="B1099" s="3" t="s">
        <v>19</v>
      </c>
      <c r="C1099" s="3" t="s">
        <v>231</v>
      </c>
      <c r="D1099" s="4">
        <v>4.68</v>
      </c>
      <c r="E1099" s="5">
        <v>1</v>
      </c>
      <c r="F1099" s="6">
        <v>4.5</v>
      </c>
      <c r="G1099" s="3">
        <v>-125</v>
      </c>
      <c r="H1099" s="3">
        <f t="shared" si="95"/>
        <v>-0.8</v>
      </c>
      <c r="I1099" s="3">
        <v>-105</v>
      </c>
      <c r="J1099" s="3">
        <f t="shared" si="96"/>
        <v>-0.95238095238095233</v>
      </c>
      <c r="K1099" s="7">
        <f t="shared" si="93"/>
        <v>0.55555555555555558</v>
      </c>
      <c r="L1099" s="7">
        <f t="shared" si="92"/>
        <v>0.51219512195121952</v>
      </c>
      <c r="M1099" s="7">
        <f t="shared" si="88"/>
        <v>0.50168724063519321</v>
      </c>
      <c r="N1099" s="7">
        <f t="shared" si="89"/>
        <v>0.49831275936480679</v>
      </c>
      <c r="O1099" s="10">
        <f t="shared" si="87"/>
        <v>-5.386831492036237E-2</v>
      </c>
      <c r="P1099" s="10">
        <f t="shared" si="86"/>
        <v>-1.3882362586412733E-2</v>
      </c>
      <c r="Q1099" s="35">
        <f t="shared" si="84"/>
        <v>0</v>
      </c>
      <c r="R1099" s="9">
        <v>1</v>
      </c>
      <c r="S1099" s="4">
        <v>0</v>
      </c>
      <c r="V1099" s="4" t="str">
        <f t="shared" si="94"/>
        <v/>
      </c>
    </row>
    <row r="1100" spans="1:22" x14ac:dyDescent="0.25">
      <c r="A1100" s="2">
        <v>44785</v>
      </c>
      <c r="B1100" s="3" t="s">
        <v>67</v>
      </c>
      <c r="C1100" s="3" t="s">
        <v>125</v>
      </c>
      <c r="D1100" s="4">
        <v>5.15</v>
      </c>
      <c r="E1100" s="5">
        <v>1</v>
      </c>
      <c r="F1100" s="6">
        <v>5.5</v>
      </c>
      <c r="G1100" s="3">
        <v>115</v>
      </c>
      <c r="H1100" s="3">
        <f t="shared" si="95"/>
        <v>1.1499999999999999</v>
      </c>
      <c r="I1100" s="3">
        <v>-150</v>
      </c>
      <c r="J1100" s="3">
        <f t="shared" si="96"/>
        <v>-0.66666666666666663</v>
      </c>
      <c r="K1100" s="7">
        <f t="shared" si="93"/>
        <v>0.46511627906976744</v>
      </c>
      <c r="L1100" s="7">
        <f t="shared" si="92"/>
        <v>0.6</v>
      </c>
      <c r="M1100" s="7">
        <f t="shared" si="88"/>
        <v>0.41034001431442202</v>
      </c>
      <c r="N1100" s="7">
        <f t="shared" si="89"/>
        <v>0.58965998568557798</v>
      </c>
      <c r="O1100" s="10">
        <f t="shared" si="87"/>
        <v>-5.4776264755345416E-2</v>
      </c>
      <c r="P1100" s="10">
        <f t="shared" si="86"/>
        <v>-1.0340014314421997E-2</v>
      </c>
      <c r="Q1100" s="35">
        <f t="shared" si="84"/>
        <v>0</v>
      </c>
      <c r="R1100" s="9">
        <v>1</v>
      </c>
      <c r="S1100" s="4">
        <v>0</v>
      </c>
      <c r="V1100" s="4" t="str">
        <f t="shared" si="94"/>
        <v/>
      </c>
    </row>
    <row r="1101" spans="1:22" x14ac:dyDescent="0.25">
      <c r="A1101" s="2">
        <v>44785</v>
      </c>
      <c r="B1101" s="3" t="s">
        <v>45</v>
      </c>
      <c r="C1101" s="3" t="s">
        <v>46</v>
      </c>
      <c r="D1101" s="4">
        <v>5.61</v>
      </c>
      <c r="E1101" s="5">
        <v>1</v>
      </c>
      <c r="F1101" s="6">
        <v>5.5</v>
      </c>
      <c r="G1101" s="3">
        <v>-110</v>
      </c>
      <c r="H1101" s="3">
        <f t="shared" si="95"/>
        <v>-0.90909090909090906</v>
      </c>
      <c r="I1101" s="3">
        <v>-120</v>
      </c>
      <c r="J1101" s="3">
        <f t="shared" si="96"/>
        <v>-0.83333333333333337</v>
      </c>
      <c r="K1101" s="7">
        <f t="shared" si="93"/>
        <v>0.52380952380952384</v>
      </c>
      <c r="L1101" s="7">
        <f t="shared" si="92"/>
        <v>0.54545454545454541</v>
      </c>
      <c r="M1101" s="7">
        <f t="shared" si="88"/>
        <v>0.48983525749135248</v>
      </c>
      <c r="N1101" s="7">
        <f t="shared" si="89"/>
        <v>0.51016474250864752</v>
      </c>
      <c r="O1101" s="10">
        <f t="shared" si="87"/>
        <v>-3.3974266318171353E-2</v>
      </c>
      <c r="P1101" s="10">
        <f t="shared" si="86"/>
        <v>-3.5289802945897897E-2</v>
      </c>
      <c r="Q1101" s="35">
        <f t="shared" si="84"/>
        <v>0</v>
      </c>
      <c r="R1101" s="9">
        <v>1</v>
      </c>
      <c r="S1101" s="4">
        <v>0</v>
      </c>
      <c r="V1101" s="4" t="str">
        <f t="shared" si="94"/>
        <v/>
      </c>
    </row>
    <row r="1102" spans="1:22" x14ac:dyDescent="0.25">
      <c r="A1102" s="2">
        <v>44785</v>
      </c>
      <c r="B1102" s="3" t="s">
        <v>30</v>
      </c>
      <c r="C1102" s="3" t="s">
        <v>190</v>
      </c>
      <c r="D1102" s="4">
        <v>4.22</v>
      </c>
      <c r="E1102" s="5">
        <v>1</v>
      </c>
      <c r="F1102" s="6">
        <v>4.5</v>
      </c>
      <c r="G1102" s="3">
        <v>100</v>
      </c>
      <c r="H1102" s="3">
        <f t="shared" si="95"/>
        <v>1</v>
      </c>
      <c r="I1102" s="3">
        <v>-128</v>
      </c>
      <c r="J1102" s="3">
        <f t="shared" si="96"/>
        <v>-0.78125</v>
      </c>
      <c r="K1102" s="7">
        <f t="shared" si="93"/>
        <v>0.5</v>
      </c>
      <c r="L1102" s="7">
        <f t="shared" si="92"/>
        <v>0.56140350877192979</v>
      </c>
      <c r="M1102" s="7">
        <f t="shared" si="88"/>
        <v>0.41405954205700657</v>
      </c>
      <c r="N1102" s="7">
        <f t="shared" si="89"/>
        <v>0.58594045794299343</v>
      </c>
      <c r="O1102" s="10">
        <f t="shared" si="87"/>
        <v>-8.5940457942993431E-2</v>
      </c>
      <c r="P1102" s="10">
        <f t="shared" si="86"/>
        <v>2.4536949171063638E-2</v>
      </c>
      <c r="Q1102" s="35">
        <f t="shared" si="84"/>
        <v>0</v>
      </c>
      <c r="R1102" s="9">
        <v>2</v>
      </c>
      <c r="S1102" s="4">
        <v>0</v>
      </c>
      <c r="V1102" s="4" t="str">
        <f t="shared" si="94"/>
        <v/>
      </c>
    </row>
    <row r="1103" spans="1:22" x14ac:dyDescent="0.25">
      <c r="A1103" s="2">
        <v>44785</v>
      </c>
      <c r="B1103" s="3" t="s">
        <v>47</v>
      </c>
      <c r="C1103" s="3" t="s">
        <v>80</v>
      </c>
      <c r="D1103" s="4">
        <v>5.09</v>
      </c>
      <c r="E1103" s="5">
        <v>1</v>
      </c>
      <c r="F1103" s="6">
        <v>6.5</v>
      </c>
      <c r="G1103" s="3">
        <v>116</v>
      </c>
      <c r="H1103" s="3">
        <f t="shared" si="95"/>
        <v>1.1599999999999999</v>
      </c>
      <c r="I1103" s="3">
        <v>-148</v>
      </c>
      <c r="J1103" s="3">
        <f t="shared" si="96"/>
        <v>-0.67567567567567566</v>
      </c>
      <c r="K1103" s="7">
        <f t="shared" si="93"/>
        <v>0.46296296296296297</v>
      </c>
      <c r="L1103" s="7">
        <f t="shared" si="92"/>
        <v>0.59677419354838712</v>
      </c>
      <c r="M1103" s="7">
        <f t="shared" si="88"/>
        <v>0.25109146200361199</v>
      </c>
      <c r="N1103" s="7">
        <f t="shared" si="89"/>
        <v>0.74890853799638801</v>
      </c>
      <c r="O1103" s="10">
        <f t="shared" si="87"/>
        <v>-0.21187150095935098</v>
      </c>
      <c r="P1103" s="10">
        <f t="shared" si="86"/>
        <v>0.15213434444800089</v>
      </c>
      <c r="Q1103" s="35">
        <f t="shared" si="84"/>
        <v>1</v>
      </c>
      <c r="R1103" s="9">
        <v>2</v>
      </c>
      <c r="S1103" s="4">
        <f>15*1.48</f>
        <v>22.2</v>
      </c>
      <c r="T1103" s="3" t="s">
        <v>74</v>
      </c>
      <c r="U1103" s="4">
        <v>15</v>
      </c>
      <c r="V1103" s="4">
        <f t="shared" si="94"/>
        <v>15</v>
      </c>
    </row>
    <row r="1104" spans="1:22" x14ac:dyDescent="0.25">
      <c r="A1104" s="2">
        <v>44785</v>
      </c>
      <c r="B1104" s="3" t="s">
        <v>43</v>
      </c>
      <c r="C1104" s="3" t="s">
        <v>130</v>
      </c>
      <c r="D1104" s="4">
        <v>4.46</v>
      </c>
      <c r="E1104" s="5">
        <v>1</v>
      </c>
      <c r="F1104" s="6">
        <v>4.5</v>
      </c>
      <c r="G1104" s="3">
        <v>-120</v>
      </c>
      <c r="H1104" s="3">
        <f t="shared" si="95"/>
        <v>-0.83333333333333337</v>
      </c>
      <c r="I1104" s="3">
        <v>-110</v>
      </c>
      <c r="J1104" s="3">
        <f t="shared" si="96"/>
        <v>-0.90909090909090906</v>
      </c>
      <c r="K1104" s="7">
        <f t="shared" si="93"/>
        <v>0.54545454545454541</v>
      </c>
      <c r="L1104" s="7">
        <f t="shared" si="92"/>
        <v>0.52380952380952384</v>
      </c>
      <c r="M1104" s="7">
        <f t="shared" si="88"/>
        <v>0.46028762502559961</v>
      </c>
      <c r="N1104" s="7">
        <f t="shared" si="89"/>
        <v>0.53971237497440039</v>
      </c>
      <c r="O1104" s="10">
        <f t="shared" si="87"/>
        <v>-8.5166920428945803E-2</v>
      </c>
      <c r="P1104" s="10">
        <f t="shared" si="86"/>
        <v>1.5902851164876552E-2</v>
      </c>
      <c r="Q1104" s="35">
        <f t="shared" si="84"/>
        <v>0</v>
      </c>
      <c r="R1104" s="9">
        <v>1</v>
      </c>
      <c r="S1104" s="4">
        <v>0</v>
      </c>
      <c r="V1104" s="4" t="str">
        <f t="shared" si="94"/>
        <v/>
      </c>
    </row>
    <row r="1105" spans="1:22" x14ac:dyDescent="0.25">
      <c r="A1105" s="2">
        <v>44785</v>
      </c>
      <c r="B1105" s="3" t="s">
        <v>16</v>
      </c>
      <c r="C1105" s="3" t="s">
        <v>134</v>
      </c>
      <c r="D1105" s="4">
        <v>4.8</v>
      </c>
      <c r="E1105" s="5">
        <v>1</v>
      </c>
      <c r="F1105" s="6">
        <v>5.5</v>
      </c>
      <c r="G1105" s="3">
        <v>-130</v>
      </c>
      <c r="H1105" s="3">
        <f t="shared" si="95"/>
        <v>-0.76923076923076916</v>
      </c>
      <c r="I1105" s="3">
        <v>100</v>
      </c>
      <c r="J1105" s="3">
        <f t="shared" si="96"/>
        <v>1</v>
      </c>
      <c r="K1105" s="7">
        <f t="shared" si="93"/>
        <v>0.56521739130434778</v>
      </c>
      <c r="L1105" s="7">
        <f t="shared" si="92"/>
        <v>0.5</v>
      </c>
      <c r="M1105" s="7">
        <f t="shared" si="88"/>
        <v>0.34899356273050841</v>
      </c>
      <c r="N1105" s="7">
        <f t="shared" si="89"/>
        <v>0.65100643726949159</v>
      </c>
      <c r="O1105" s="10">
        <f t="shared" si="87"/>
        <v>-0.21622382857383937</v>
      </c>
      <c r="P1105" s="10">
        <f t="shared" si="86"/>
        <v>0.15100643726949159</v>
      </c>
      <c r="Q1105" s="35">
        <f t="shared" si="84"/>
        <v>1</v>
      </c>
      <c r="R1105" s="9">
        <v>1</v>
      </c>
      <c r="S1105" s="4">
        <v>15</v>
      </c>
      <c r="T1105" s="3" t="s">
        <v>73</v>
      </c>
      <c r="U1105" s="4">
        <v>-15</v>
      </c>
      <c r="V1105" s="4">
        <f t="shared" si="94"/>
        <v>-15</v>
      </c>
    </row>
    <row r="1106" spans="1:22" x14ac:dyDescent="0.25">
      <c r="A1106" s="2">
        <v>44785</v>
      </c>
      <c r="B1106" s="3" t="s">
        <v>53</v>
      </c>
      <c r="C1106" s="3" t="s">
        <v>54</v>
      </c>
      <c r="D1106" s="4">
        <v>3.27</v>
      </c>
      <c r="E1106" s="5">
        <v>1</v>
      </c>
      <c r="F1106" s="6">
        <v>3.5</v>
      </c>
      <c r="G1106" s="3">
        <v>105</v>
      </c>
      <c r="H1106" s="3">
        <f t="shared" si="95"/>
        <v>1.05</v>
      </c>
      <c r="I1106" s="3">
        <v>-135</v>
      </c>
      <c r="J1106" s="3">
        <f t="shared" si="96"/>
        <v>-0.7407407407407407</v>
      </c>
      <c r="K1106" s="7">
        <f t="shared" si="93"/>
        <v>0.48780487804878048</v>
      </c>
      <c r="L1106" s="7">
        <f t="shared" si="92"/>
        <v>0.57446808510638303</v>
      </c>
      <c r="M1106" s="7">
        <f t="shared" si="88"/>
        <v>0.41302568073362833</v>
      </c>
      <c r="N1106" s="7">
        <f t="shared" si="89"/>
        <v>0.58697431926637167</v>
      </c>
      <c r="O1106" s="10">
        <f t="shared" si="87"/>
        <v>-7.4779197315152146E-2</v>
      </c>
      <c r="P1106" s="10">
        <f t="shared" si="86"/>
        <v>1.2506234159988638E-2</v>
      </c>
      <c r="Q1106" s="35">
        <f t="shared" si="84"/>
        <v>0</v>
      </c>
      <c r="R1106" s="9">
        <v>1</v>
      </c>
      <c r="S1106" s="4">
        <v>0</v>
      </c>
      <c r="V1106" s="4" t="str">
        <f t="shared" si="94"/>
        <v/>
      </c>
    </row>
    <row r="1107" spans="1:22" x14ac:dyDescent="0.25">
      <c r="A1107" s="2">
        <v>44785</v>
      </c>
      <c r="B1107" s="3" t="s">
        <v>59</v>
      </c>
      <c r="C1107" s="3" t="s">
        <v>60</v>
      </c>
      <c r="D1107" s="4">
        <v>3</v>
      </c>
      <c r="E1107" s="5">
        <v>1</v>
      </c>
      <c r="F1107" s="6">
        <v>3.5</v>
      </c>
      <c r="G1107" s="3">
        <v>-110</v>
      </c>
      <c r="H1107" s="3">
        <f t="shared" si="95"/>
        <v>-0.90909090909090906</v>
      </c>
      <c r="I1107" s="3">
        <v>-120</v>
      </c>
      <c r="J1107" s="3">
        <f t="shared" si="96"/>
        <v>-0.83333333333333337</v>
      </c>
      <c r="K1107" s="7">
        <f t="shared" si="93"/>
        <v>0.52380952380952384</v>
      </c>
      <c r="L1107" s="7">
        <f t="shared" si="92"/>
        <v>0.54545454545454541</v>
      </c>
      <c r="M1107" s="7">
        <f t="shared" si="88"/>
        <v>0.35276811121776874</v>
      </c>
      <c r="N1107" s="7">
        <f t="shared" si="89"/>
        <v>0.64723188878223126</v>
      </c>
      <c r="O1107" s="10">
        <f t="shared" si="87"/>
        <v>-0.17104141259175509</v>
      </c>
      <c r="P1107" s="10">
        <f t="shared" si="86"/>
        <v>0.10177734332768584</v>
      </c>
      <c r="Q1107" s="35">
        <f t="shared" si="84"/>
        <v>1</v>
      </c>
      <c r="R1107" s="9">
        <v>1</v>
      </c>
      <c r="S1107" s="4">
        <f>15*1.2</f>
        <v>18</v>
      </c>
      <c r="T1107" s="3" t="s">
        <v>74</v>
      </c>
      <c r="U1107" s="4">
        <v>15</v>
      </c>
      <c r="V1107" s="4">
        <f t="shared" si="94"/>
        <v>15</v>
      </c>
    </row>
    <row r="1108" spans="1:22" x14ac:dyDescent="0.25">
      <c r="A1108" s="2">
        <v>44785</v>
      </c>
      <c r="B1108" s="3" t="s">
        <v>71</v>
      </c>
      <c r="C1108" s="3" t="s">
        <v>175</v>
      </c>
      <c r="D1108" s="4">
        <v>5.0999999999999996</v>
      </c>
      <c r="E1108" s="5">
        <v>1</v>
      </c>
      <c r="F1108" s="6">
        <v>5.5</v>
      </c>
      <c r="G1108" s="3">
        <v>-135</v>
      </c>
      <c r="H1108" s="3">
        <f t="shared" si="95"/>
        <v>-0.7407407407407407</v>
      </c>
      <c r="I1108" s="3">
        <v>100</v>
      </c>
      <c r="J1108" s="3">
        <f t="shared" si="96"/>
        <v>1</v>
      </c>
      <c r="K1108" s="7">
        <f t="shared" si="93"/>
        <v>0.57446808510638303</v>
      </c>
      <c r="L1108" s="7">
        <f t="shared" si="92"/>
        <v>0.5</v>
      </c>
      <c r="M1108" s="7">
        <f t="shared" si="88"/>
        <v>0.40158029274386564</v>
      </c>
      <c r="N1108" s="7">
        <f t="shared" si="89"/>
        <v>0.59841970725613436</v>
      </c>
      <c r="O1108" s="10">
        <f t="shared" si="87"/>
        <v>-0.17288779236251739</v>
      </c>
      <c r="P1108" s="10">
        <f t="shared" si="86"/>
        <v>9.8419707256134359E-2</v>
      </c>
      <c r="Q1108" s="35">
        <f t="shared" si="84"/>
        <v>1</v>
      </c>
      <c r="R1108" s="9">
        <v>1</v>
      </c>
      <c r="S1108" s="4">
        <v>15</v>
      </c>
      <c r="T1108" s="3" t="s">
        <v>74</v>
      </c>
      <c r="U1108" s="4">
        <v>15</v>
      </c>
      <c r="V1108" s="4">
        <f t="shared" si="94"/>
        <v>15</v>
      </c>
    </row>
    <row r="1109" spans="1:22" x14ac:dyDescent="0.25">
      <c r="A1109" s="2">
        <v>44785</v>
      </c>
      <c r="B1109" s="3" t="s">
        <v>28</v>
      </c>
      <c r="C1109" s="3" t="s">
        <v>56</v>
      </c>
      <c r="D1109" s="4">
        <v>6.07</v>
      </c>
      <c r="E1109" s="5">
        <v>1</v>
      </c>
      <c r="F1109" s="6">
        <v>6.5</v>
      </c>
      <c r="G1109" s="3">
        <v>108</v>
      </c>
      <c r="H1109" s="3">
        <f t="shared" si="95"/>
        <v>1.08</v>
      </c>
      <c r="I1109" s="3">
        <v>-136</v>
      </c>
      <c r="J1109" s="3">
        <f t="shared" si="96"/>
        <v>-0.73529411764705876</v>
      </c>
      <c r="K1109" s="7">
        <f t="shared" si="93"/>
        <v>0.48076923076923078</v>
      </c>
      <c r="L1109" s="7">
        <f t="shared" si="92"/>
        <v>0.57627118644067798</v>
      </c>
      <c r="M1109" s="7">
        <f t="shared" si="88"/>
        <v>0.40493931612944056</v>
      </c>
      <c r="N1109" s="7">
        <f t="shared" si="89"/>
        <v>0.59506068387055944</v>
      </c>
      <c r="O1109" s="10">
        <f t="shared" si="87"/>
        <v>-7.5829914639790219E-2</v>
      </c>
      <c r="P1109" s="10">
        <f t="shared" si="86"/>
        <v>1.8789497429881452E-2</v>
      </c>
      <c r="Q1109" s="35">
        <f t="shared" si="84"/>
        <v>0</v>
      </c>
      <c r="R1109" s="9">
        <v>2</v>
      </c>
      <c r="S1109" s="4">
        <v>0</v>
      </c>
      <c r="V1109" s="4" t="str">
        <f t="shared" si="94"/>
        <v/>
      </c>
    </row>
    <row r="1110" spans="1:22" x14ac:dyDescent="0.25">
      <c r="A1110" s="2">
        <v>44785</v>
      </c>
      <c r="B1110" s="3" t="s">
        <v>14</v>
      </c>
      <c r="C1110" s="3" t="s">
        <v>243</v>
      </c>
      <c r="D1110" s="4">
        <v>4.1310000000000002</v>
      </c>
      <c r="E1110" s="5">
        <v>1</v>
      </c>
      <c r="F1110" s="6">
        <v>3.5</v>
      </c>
      <c r="G1110" s="3">
        <v>110</v>
      </c>
      <c r="H1110" s="3">
        <f t="shared" si="95"/>
        <v>1.1000000000000001</v>
      </c>
      <c r="I1110" s="3">
        <v>-150</v>
      </c>
      <c r="J1110" s="3">
        <f t="shared" si="96"/>
        <v>-0.66666666666666663</v>
      </c>
      <c r="K1110" s="7">
        <f t="shared" si="93"/>
        <v>0.47619047619047616</v>
      </c>
      <c r="L1110" s="7">
        <f t="shared" si="92"/>
        <v>0.6</v>
      </c>
      <c r="M1110" s="7">
        <f t="shared" si="88"/>
        <v>0.59169521256722479</v>
      </c>
      <c r="N1110" s="7">
        <f t="shared" si="89"/>
        <v>0.40830478743277521</v>
      </c>
      <c r="O1110" s="10">
        <f t="shared" si="87"/>
        <v>0.11550473637674863</v>
      </c>
      <c r="P1110" s="10">
        <f t="shared" si="86"/>
        <v>-0.19169521256722477</v>
      </c>
      <c r="Q1110" s="35">
        <f t="shared" si="84"/>
        <v>2</v>
      </c>
      <c r="R1110" s="9">
        <v>1</v>
      </c>
      <c r="S1110" s="4">
        <v>10</v>
      </c>
      <c r="T1110" s="3" t="s">
        <v>73</v>
      </c>
      <c r="U1110" s="4">
        <v>-10</v>
      </c>
      <c r="V1110" s="4">
        <f t="shared" si="94"/>
        <v>-10</v>
      </c>
    </row>
    <row r="1111" spans="1:22" x14ac:dyDescent="0.25">
      <c r="A1111" s="2">
        <v>44785</v>
      </c>
      <c r="B1111" s="3" t="s">
        <v>34</v>
      </c>
      <c r="C1111" s="3" t="s">
        <v>132</v>
      </c>
      <c r="D1111" s="4">
        <v>7.04</v>
      </c>
      <c r="E1111" s="5">
        <v>1</v>
      </c>
      <c r="F1111" s="6">
        <v>7.5</v>
      </c>
      <c r="G1111" s="3">
        <v>-152</v>
      </c>
      <c r="H1111" s="3">
        <f t="shared" si="95"/>
        <v>-0.65789473684210531</v>
      </c>
      <c r="I1111" s="3">
        <v>120</v>
      </c>
      <c r="J1111" s="3">
        <f t="shared" si="96"/>
        <v>1.2</v>
      </c>
      <c r="K1111" s="7">
        <f t="shared" si="93"/>
        <v>0.60317460317460314</v>
      </c>
      <c r="L1111" s="7">
        <f t="shared" si="92"/>
        <v>0.45454545454545453</v>
      </c>
      <c r="M1111" s="7">
        <f t="shared" si="88"/>
        <v>0.40724604926632102</v>
      </c>
      <c r="N1111" s="7">
        <f t="shared" si="89"/>
        <v>0.59275395073367898</v>
      </c>
      <c r="O1111" s="10">
        <f t="shared" si="87"/>
        <v>-0.19592855390828212</v>
      </c>
      <c r="P1111" s="10">
        <f t="shared" si="86"/>
        <v>0.13820849618822445</v>
      </c>
      <c r="Q1111" s="35">
        <f t="shared" si="84"/>
        <v>1</v>
      </c>
      <c r="R1111" s="9">
        <v>2</v>
      </c>
      <c r="S1111" s="4">
        <v>10</v>
      </c>
      <c r="T1111" s="3" t="s">
        <v>74</v>
      </c>
      <c r="U1111" s="4">
        <v>12</v>
      </c>
      <c r="V1111" s="4">
        <f t="shared" si="94"/>
        <v>12</v>
      </c>
    </row>
    <row r="1112" spans="1:22" x14ac:dyDescent="0.25">
      <c r="A1112" s="2">
        <v>44793</v>
      </c>
      <c r="B1112" s="3" t="s">
        <v>39</v>
      </c>
      <c r="C1112" s="3" t="s">
        <v>118</v>
      </c>
      <c r="D1112" s="4">
        <v>5.81</v>
      </c>
      <c r="E1112" s="5">
        <v>1</v>
      </c>
      <c r="F1112" s="6">
        <v>6.5</v>
      </c>
      <c r="G1112" s="3">
        <v>110</v>
      </c>
      <c r="H1112" s="3">
        <f t="shared" si="95"/>
        <v>1.1000000000000001</v>
      </c>
      <c r="I1112" s="3">
        <v>-145</v>
      </c>
      <c r="J1112" s="3">
        <f t="shared" si="96"/>
        <v>-0.68965517241379315</v>
      </c>
      <c r="K1112" s="7">
        <f t="shared" si="93"/>
        <v>0.47619047619047616</v>
      </c>
      <c r="L1112" s="7">
        <f t="shared" si="92"/>
        <v>0.59183673469387754</v>
      </c>
      <c r="M1112" s="7">
        <f t="shared" si="88"/>
        <v>0.36320988931428144</v>
      </c>
      <c r="N1112" s="7">
        <f t="shared" si="89"/>
        <v>0.63679011068571856</v>
      </c>
      <c r="O1112" s="10">
        <f t="shared" si="87"/>
        <v>-0.11298058687619472</v>
      </c>
      <c r="P1112" s="10">
        <f t="shared" si="86"/>
        <v>4.4953375991841016E-2</v>
      </c>
      <c r="Q1112" s="35">
        <f t="shared" si="84"/>
        <v>0</v>
      </c>
      <c r="R1112" s="9">
        <v>1</v>
      </c>
      <c r="S1112" s="4">
        <v>0</v>
      </c>
      <c r="V1112" s="4" t="str">
        <f t="shared" si="94"/>
        <v/>
      </c>
    </row>
    <row r="1113" spans="1:22" x14ac:dyDescent="0.25">
      <c r="A1113" s="2">
        <v>44793</v>
      </c>
      <c r="B1113" s="3" t="s">
        <v>23</v>
      </c>
      <c r="C1113" s="3" t="s">
        <v>24</v>
      </c>
      <c r="D1113" s="4">
        <v>7.3</v>
      </c>
      <c r="E1113" s="5">
        <v>1</v>
      </c>
      <c r="F1113" s="6">
        <v>7.5</v>
      </c>
      <c r="G1113" s="3">
        <v>-118</v>
      </c>
      <c r="H1113" s="3">
        <f t="shared" si="95"/>
        <v>-0.84745762711864414</v>
      </c>
      <c r="I1113" s="3">
        <v>-108</v>
      </c>
      <c r="J1113" s="3">
        <f t="shared" si="96"/>
        <v>-0.92592592592592582</v>
      </c>
      <c r="K1113" s="7">
        <f t="shared" si="93"/>
        <v>0.54128440366972475</v>
      </c>
      <c r="L1113" s="7">
        <f t="shared" si="92"/>
        <v>0.51923076923076927</v>
      </c>
      <c r="M1113" s="7">
        <f t="shared" si="88"/>
        <v>0.44589338816092272</v>
      </c>
      <c r="N1113" s="7">
        <f t="shared" si="89"/>
        <v>0.55410661183907728</v>
      </c>
      <c r="O1113" s="10">
        <f t="shared" si="87"/>
        <v>-9.5391015508802024E-2</v>
      </c>
      <c r="P1113" s="10">
        <f t="shared" si="86"/>
        <v>3.4875842608308005E-2</v>
      </c>
      <c r="Q1113" s="35">
        <f t="shared" si="84"/>
        <v>0</v>
      </c>
      <c r="R1113" s="9">
        <v>2</v>
      </c>
      <c r="S1113" s="4">
        <v>0</v>
      </c>
      <c r="V1113" s="4" t="str">
        <f t="shared" si="94"/>
        <v/>
      </c>
    </row>
    <row r="1114" spans="1:22" x14ac:dyDescent="0.25">
      <c r="A1114" s="2">
        <v>44793</v>
      </c>
      <c r="B1114" s="3" t="s">
        <v>61</v>
      </c>
      <c r="C1114" s="3" t="s">
        <v>214</v>
      </c>
      <c r="D1114" s="4">
        <v>3.98</v>
      </c>
      <c r="E1114" s="5">
        <v>1</v>
      </c>
      <c r="F1114" s="6">
        <v>3.5</v>
      </c>
      <c r="G1114" s="3">
        <v>-118</v>
      </c>
      <c r="H1114" s="3">
        <f t="shared" si="95"/>
        <v>-0.84745762711864414</v>
      </c>
      <c r="I1114" s="3">
        <v>-108</v>
      </c>
      <c r="J1114" s="3">
        <f t="shared" si="96"/>
        <v>-0.92592592592592582</v>
      </c>
      <c r="K1114" s="7">
        <f t="shared" si="93"/>
        <v>0.54128440366972475</v>
      </c>
      <c r="L1114" s="7">
        <f t="shared" si="92"/>
        <v>0.51923076923076927</v>
      </c>
      <c r="M1114" s="7">
        <f t="shared" si="88"/>
        <v>0.56261280784298306</v>
      </c>
      <c r="N1114" s="7">
        <f t="shared" si="89"/>
        <v>0.43738719215701694</v>
      </c>
      <c r="O1114" s="10">
        <f t="shared" si="87"/>
        <v>2.132840417325832E-2</v>
      </c>
      <c r="P1114" s="10">
        <f t="shared" si="86"/>
        <v>-8.1843577073752338E-2</v>
      </c>
      <c r="Q1114" s="35">
        <f t="shared" si="84"/>
        <v>0</v>
      </c>
      <c r="R1114" s="9">
        <v>2</v>
      </c>
      <c r="S1114" s="4">
        <v>0</v>
      </c>
      <c r="V1114" s="4" t="str">
        <f t="shared" si="94"/>
        <v/>
      </c>
    </row>
    <row r="1115" spans="1:22" x14ac:dyDescent="0.25">
      <c r="A1115" s="2">
        <v>44793</v>
      </c>
      <c r="B1115" s="3" t="s">
        <v>71</v>
      </c>
      <c r="C1115" s="3" t="s">
        <v>106</v>
      </c>
      <c r="D1115" s="4">
        <v>5.91</v>
      </c>
      <c r="E1115" s="5">
        <v>1</v>
      </c>
      <c r="F1115" s="6">
        <v>6.5</v>
      </c>
      <c r="G1115" s="3">
        <v>102</v>
      </c>
      <c r="H1115" s="3">
        <f t="shared" si="95"/>
        <v>1.02</v>
      </c>
      <c r="I1115" s="3">
        <v>-128</v>
      </c>
      <c r="J1115" s="3">
        <f t="shared" si="96"/>
        <v>-0.78125</v>
      </c>
      <c r="K1115" s="7">
        <f t="shared" si="93"/>
        <v>0.49504950495049505</v>
      </c>
      <c r="L1115" s="7">
        <f t="shared" si="92"/>
        <v>0.56140350877192979</v>
      </c>
      <c r="M1115" s="7">
        <f t="shared" si="88"/>
        <v>0.37924441145842813</v>
      </c>
      <c r="N1115" s="7">
        <f t="shared" si="89"/>
        <v>0.62075558854157187</v>
      </c>
      <c r="O1115" s="10">
        <f t="shared" si="87"/>
        <v>-0.11580509349206691</v>
      </c>
      <c r="P1115" s="10">
        <f t="shared" si="86"/>
        <v>5.9352079769642074E-2</v>
      </c>
      <c r="Q1115" s="35">
        <f t="shared" si="84"/>
        <v>1</v>
      </c>
      <c r="R1115" s="9">
        <v>2</v>
      </c>
      <c r="S1115" s="4">
        <f>15*1.28</f>
        <v>19.2</v>
      </c>
      <c r="T1115" s="3" t="s">
        <v>74</v>
      </c>
      <c r="U1115" s="4">
        <v>15</v>
      </c>
      <c r="V1115" s="4">
        <f t="shared" ref="V1115:V1178" si="97">IF(IF(T1115="L",-S1115,IF(T1115="W",S1115*IF(Q1115=1,ABS(J1115),ABS(H1115)))),IF(T1115="L",-S1115,IF(T1115="W",S1115*IF(Q1115=1,ABS(J1115),ABS(H1115)))),"")</f>
        <v>15</v>
      </c>
    </row>
    <row r="1116" spans="1:22" x14ac:dyDescent="0.25">
      <c r="A1116" s="2">
        <v>44793</v>
      </c>
      <c r="B1116" s="3" t="s">
        <v>57</v>
      </c>
      <c r="C1116" s="3" t="s">
        <v>233</v>
      </c>
      <c r="D1116" s="4">
        <v>4.49</v>
      </c>
      <c r="E1116" s="5">
        <v>1</v>
      </c>
      <c r="F1116" s="6">
        <v>4.5</v>
      </c>
      <c r="G1116" s="3">
        <v>-135</v>
      </c>
      <c r="H1116" s="3">
        <f t="shared" si="95"/>
        <v>-0.7407407407407407</v>
      </c>
      <c r="I1116" s="3">
        <v>105</v>
      </c>
      <c r="J1116" s="3">
        <f t="shared" si="96"/>
        <v>1.05</v>
      </c>
      <c r="K1116" s="7">
        <f t="shared" si="93"/>
        <v>0.57446808510638303</v>
      </c>
      <c r="L1116" s="7">
        <f t="shared" si="92"/>
        <v>0.48780487804878048</v>
      </c>
      <c r="M1116" s="7">
        <f t="shared" si="88"/>
        <v>0.46599729880340357</v>
      </c>
      <c r="N1116" s="7">
        <f t="shared" si="89"/>
        <v>0.53400270119659643</v>
      </c>
      <c r="O1116" s="10">
        <f t="shared" si="87"/>
        <v>-0.10847078630297946</v>
      </c>
      <c r="P1116" s="10">
        <f t="shared" si="86"/>
        <v>4.6197823147815953E-2</v>
      </c>
      <c r="Q1116" s="35">
        <f t="shared" si="84"/>
        <v>0</v>
      </c>
      <c r="R1116" s="9">
        <v>1</v>
      </c>
      <c r="S1116" s="4">
        <v>0</v>
      </c>
      <c r="V1116" s="4" t="str">
        <f t="shared" si="97"/>
        <v/>
      </c>
    </row>
    <row r="1117" spans="1:22" x14ac:dyDescent="0.25">
      <c r="A1117" s="2">
        <v>44793</v>
      </c>
      <c r="B1117" s="3" t="s">
        <v>51</v>
      </c>
      <c r="C1117" s="3" t="s">
        <v>154</v>
      </c>
      <c r="D1117" s="4">
        <v>5.22</v>
      </c>
      <c r="E1117" s="5">
        <v>1</v>
      </c>
      <c r="F1117" s="6">
        <v>3.5</v>
      </c>
      <c r="G1117" s="3">
        <v>-160</v>
      </c>
      <c r="H1117" s="3">
        <f t="shared" si="95"/>
        <v>-0.625</v>
      </c>
      <c r="I1117" s="3">
        <v>120</v>
      </c>
      <c r="J1117" s="3">
        <f t="shared" si="96"/>
        <v>1.2</v>
      </c>
      <c r="K1117" s="7">
        <f t="shared" si="93"/>
        <v>0.61538461538461542</v>
      </c>
      <c r="L1117" s="7">
        <f t="shared" si="92"/>
        <v>0.45454545454545453</v>
      </c>
      <c r="M1117" s="7">
        <f t="shared" si="88"/>
        <v>0.76450915108612527</v>
      </c>
      <c r="N1117" s="7">
        <f t="shared" si="89"/>
        <v>0.23549084891387473</v>
      </c>
      <c r="O1117" s="10">
        <f t="shared" si="87"/>
        <v>0.14912453570150985</v>
      </c>
      <c r="P1117" s="10">
        <f t="shared" si="86"/>
        <v>-0.2190546056315798</v>
      </c>
      <c r="Q1117" s="35">
        <f t="shared" si="84"/>
        <v>2</v>
      </c>
      <c r="R1117" s="9">
        <v>1</v>
      </c>
      <c r="S1117" s="4">
        <f>20*1.6</f>
        <v>32</v>
      </c>
      <c r="T1117" s="3" t="s">
        <v>74</v>
      </c>
      <c r="U1117" s="4">
        <v>20</v>
      </c>
      <c r="V1117" s="4">
        <f t="shared" si="97"/>
        <v>20</v>
      </c>
    </row>
    <row r="1118" spans="1:22" x14ac:dyDescent="0.25">
      <c r="A1118" s="2">
        <v>44793</v>
      </c>
      <c r="B1118" s="3" t="s">
        <v>19</v>
      </c>
      <c r="C1118" s="3" t="s">
        <v>137</v>
      </c>
      <c r="D1118" s="4">
        <v>4.68</v>
      </c>
      <c r="E1118" s="5">
        <v>1</v>
      </c>
      <c r="F1118" s="6">
        <v>4.5</v>
      </c>
      <c r="G1118" s="3">
        <v>108</v>
      </c>
      <c r="H1118" s="3">
        <f t="shared" si="95"/>
        <v>1.08</v>
      </c>
      <c r="I1118" s="3">
        <v>-138</v>
      </c>
      <c r="J1118" s="3">
        <f t="shared" si="96"/>
        <v>-0.7246376811594204</v>
      </c>
      <c r="K1118" s="7">
        <f t="shared" si="93"/>
        <v>0.48076923076923078</v>
      </c>
      <c r="L1118" s="7">
        <f t="shared" si="92"/>
        <v>0.57983193277310929</v>
      </c>
      <c r="M1118" s="7">
        <f t="shared" si="88"/>
        <v>0.50168724063519321</v>
      </c>
      <c r="N1118" s="7">
        <f t="shared" si="89"/>
        <v>0.49831275936480679</v>
      </c>
      <c r="O1118" s="10">
        <f t="shared" si="87"/>
        <v>2.0918009865962428E-2</v>
      </c>
      <c r="P1118" s="10">
        <f t="shared" si="86"/>
        <v>-8.1519173408302503E-2</v>
      </c>
      <c r="Q1118" s="35">
        <f t="shared" si="84"/>
        <v>0</v>
      </c>
      <c r="R1118" s="9">
        <v>2</v>
      </c>
      <c r="S1118" s="4">
        <v>0</v>
      </c>
      <c r="V1118" s="4" t="str">
        <f t="shared" si="97"/>
        <v/>
      </c>
    </row>
    <row r="1119" spans="1:22" x14ac:dyDescent="0.25">
      <c r="A1119" s="2">
        <v>44793</v>
      </c>
      <c r="B1119" s="3" t="s">
        <v>30</v>
      </c>
      <c r="C1119" s="3" t="s">
        <v>31</v>
      </c>
      <c r="D1119" s="4">
        <v>4.53</v>
      </c>
      <c r="E1119" s="5">
        <v>1</v>
      </c>
      <c r="F1119" s="6">
        <v>4.5</v>
      </c>
      <c r="G1119" s="3">
        <v>-148</v>
      </c>
      <c r="H1119" s="3">
        <f t="shared" si="95"/>
        <v>-0.67567567567567566</v>
      </c>
      <c r="I1119" s="3">
        <v>116</v>
      </c>
      <c r="J1119" s="3">
        <f t="shared" si="96"/>
        <v>1.1599999999999999</v>
      </c>
      <c r="K1119" s="7">
        <f t="shared" si="93"/>
        <v>0.59677419354838712</v>
      </c>
      <c r="L1119" s="7">
        <f t="shared" si="92"/>
        <v>0.46296296296296297</v>
      </c>
      <c r="M1119" s="7">
        <f t="shared" si="88"/>
        <v>0.4735810046630109</v>
      </c>
      <c r="N1119" s="7">
        <f t="shared" si="89"/>
        <v>0.5264189953369891</v>
      </c>
      <c r="O1119" s="10">
        <f t="shared" si="87"/>
        <v>-0.12319318888537623</v>
      </c>
      <c r="P1119" s="10">
        <f t="shared" si="86"/>
        <v>6.3456032374026139E-2</v>
      </c>
      <c r="Q1119" s="35">
        <f t="shared" si="84"/>
        <v>1</v>
      </c>
      <c r="R1119" s="9">
        <v>2</v>
      </c>
      <c r="S1119" s="4">
        <v>15</v>
      </c>
      <c r="T1119" s="3" t="s">
        <v>74</v>
      </c>
      <c r="U1119" s="4">
        <v>17.399999999999999</v>
      </c>
      <c r="V1119" s="4">
        <f t="shared" si="97"/>
        <v>17.399999999999999</v>
      </c>
    </row>
    <row r="1120" spans="1:22" x14ac:dyDescent="0.25">
      <c r="A1120" s="2">
        <v>44793</v>
      </c>
      <c r="B1120" s="3" t="s">
        <v>65</v>
      </c>
      <c r="C1120" s="3" t="s">
        <v>220</v>
      </c>
      <c r="D1120" s="4">
        <v>5.24</v>
      </c>
      <c r="E1120" s="5">
        <v>1</v>
      </c>
      <c r="F1120" s="6">
        <v>5.5</v>
      </c>
      <c r="G1120" s="3">
        <v>102</v>
      </c>
      <c r="H1120" s="3">
        <f t="shared" si="95"/>
        <v>1.02</v>
      </c>
      <c r="I1120" s="3">
        <v>-130</v>
      </c>
      <c r="J1120" s="3">
        <f t="shared" si="96"/>
        <v>-0.76923076923076916</v>
      </c>
      <c r="K1120" s="7">
        <f t="shared" si="93"/>
        <v>0.49504950495049505</v>
      </c>
      <c r="L1120" s="7">
        <f t="shared" si="92"/>
        <v>0.56521739130434778</v>
      </c>
      <c r="M1120" s="7">
        <f t="shared" si="88"/>
        <v>0.4260726773266712</v>
      </c>
      <c r="N1120" s="7">
        <f t="shared" si="89"/>
        <v>0.5739273226733288</v>
      </c>
      <c r="O1120" s="10">
        <f t="shared" si="87"/>
        <v>-6.8976827623823844E-2</v>
      </c>
      <c r="P1120" s="10">
        <f t="shared" si="86"/>
        <v>8.7099313689810165E-3</v>
      </c>
      <c r="Q1120" s="35">
        <f t="shared" si="84"/>
        <v>0</v>
      </c>
      <c r="R1120" s="9">
        <v>2</v>
      </c>
      <c r="S1120" s="4">
        <v>0</v>
      </c>
      <c r="V1120" s="4" t="str">
        <f t="shared" si="97"/>
        <v/>
      </c>
    </row>
    <row r="1121" spans="1:22" x14ac:dyDescent="0.25">
      <c r="A1121" s="2">
        <v>44793</v>
      </c>
      <c r="B1121" s="3" t="s">
        <v>32</v>
      </c>
      <c r="C1121" s="3" t="s">
        <v>161</v>
      </c>
      <c r="D1121" s="4">
        <v>4.07</v>
      </c>
      <c r="E1121" s="5">
        <v>1</v>
      </c>
      <c r="F1121" s="6">
        <v>2.5</v>
      </c>
      <c r="G1121" s="3">
        <v>-215</v>
      </c>
      <c r="H1121" s="3">
        <f t="shared" si="95"/>
        <v>-0.46511627906976744</v>
      </c>
      <c r="I1121" s="3">
        <v>160</v>
      </c>
      <c r="J1121" s="3">
        <f t="shared" si="96"/>
        <v>1.6</v>
      </c>
      <c r="K1121" s="7">
        <f t="shared" si="93"/>
        <v>0.68253968253968256</v>
      </c>
      <c r="L1121" s="7">
        <f t="shared" si="92"/>
        <v>0.38461538461538464</v>
      </c>
      <c r="M1121" s="7">
        <f t="shared" si="88"/>
        <v>0.77197502382323469</v>
      </c>
      <c r="N1121" s="7">
        <f t="shared" si="89"/>
        <v>0.22802497617676534</v>
      </c>
      <c r="O1121" s="10">
        <f t="shared" si="87"/>
        <v>8.9435341283552128E-2</v>
      </c>
      <c r="P1121" s="10">
        <f t="shared" si="86"/>
        <v>-0.15659040843861929</v>
      </c>
      <c r="Q1121" s="35">
        <f t="shared" si="84"/>
        <v>2</v>
      </c>
      <c r="R1121" s="9">
        <v>1</v>
      </c>
      <c r="S1121" s="4">
        <f>15*2.15</f>
        <v>32.25</v>
      </c>
      <c r="T1121" s="3" t="s">
        <v>73</v>
      </c>
      <c r="U1121" s="4">
        <v>-32.25</v>
      </c>
      <c r="V1121" s="4">
        <f t="shared" si="97"/>
        <v>-32.25</v>
      </c>
    </row>
    <row r="1122" spans="1:22" x14ac:dyDescent="0.25">
      <c r="A1122" s="2">
        <v>44793</v>
      </c>
      <c r="B1122" s="3" t="s">
        <v>21</v>
      </c>
      <c r="C1122" s="3" t="s">
        <v>22</v>
      </c>
      <c r="D1122" s="4">
        <v>6.96</v>
      </c>
      <c r="E1122" s="5">
        <v>1</v>
      </c>
      <c r="F1122" s="6">
        <v>5.5</v>
      </c>
      <c r="G1122" s="3">
        <v>-150</v>
      </c>
      <c r="H1122" s="3">
        <f t="shared" si="95"/>
        <v>-0.66666666666666663</v>
      </c>
      <c r="I1122" s="3">
        <v>120</v>
      </c>
      <c r="J1122" s="3">
        <f t="shared" si="96"/>
        <v>1.2</v>
      </c>
      <c r="K1122" s="7">
        <f t="shared" si="93"/>
        <v>0.6</v>
      </c>
      <c r="L1122" s="7">
        <f t="shared" si="92"/>
        <v>0.45454545454545453</v>
      </c>
      <c r="M1122" s="7">
        <f t="shared" si="88"/>
        <v>0.69415389379215886</v>
      </c>
      <c r="N1122" s="7">
        <f t="shared" si="89"/>
        <v>0.30584610620784114</v>
      </c>
      <c r="O1122" s="10">
        <f t="shared" si="87"/>
        <v>9.4153893792158883E-2</v>
      </c>
      <c r="P1122" s="10">
        <f t="shared" si="86"/>
        <v>-0.14869934833761339</v>
      </c>
      <c r="Q1122" s="35">
        <f t="shared" si="84"/>
        <v>2</v>
      </c>
      <c r="R1122" s="9">
        <v>1</v>
      </c>
      <c r="S1122" s="4">
        <v>30</v>
      </c>
      <c r="T1122" s="3" t="s">
        <v>73</v>
      </c>
      <c r="U1122" s="4">
        <v>-30</v>
      </c>
      <c r="V1122" s="4">
        <f t="shared" si="97"/>
        <v>-30</v>
      </c>
    </row>
    <row r="1123" spans="1:22" x14ac:dyDescent="0.25">
      <c r="A1123" s="2">
        <v>44793</v>
      </c>
      <c r="B1123" s="3" t="s">
        <v>63</v>
      </c>
      <c r="C1123" s="3" t="s">
        <v>209</v>
      </c>
      <c r="D1123" s="4">
        <v>3.92</v>
      </c>
      <c r="E1123" s="5">
        <v>1</v>
      </c>
      <c r="F1123" s="6">
        <v>4.5</v>
      </c>
      <c r="G1123" s="3">
        <v>130</v>
      </c>
      <c r="H1123" s="3">
        <f t="shared" si="95"/>
        <v>1.3</v>
      </c>
      <c r="I1123" s="3">
        <v>-168</v>
      </c>
      <c r="J1123" s="3">
        <f t="shared" si="96"/>
        <v>-0.59523809523809523</v>
      </c>
      <c r="K1123" s="7">
        <f t="shared" si="93"/>
        <v>0.43478260869565216</v>
      </c>
      <c r="L1123" s="7">
        <f t="shared" si="92"/>
        <v>0.62686567164179108</v>
      </c>
      <c r="M1123" s="7">
        <f t="shared" si="88"/>
        <v>0.3555379286228848</v>
      </c>
      <c r="N1123" s="7">
        <f t="shared" si="89"/>
        <v>0.6444620713771152</v>
      </c>
      <c r="O1123" s="10">
        <f t="shared" si="87"/>
        <v>-7.9244680072767359E-2</v>
      </c>
      <c r="P1123" s="10">
        <f t="shared" si="86"/>
        <v>1.759639973532412E-2</v>
      </c>
      <c r="Q1123" s="35">
        <f t="shared" si="84"/>
        <v>0</v>
      </c>
      <c r="R1123" s="9">
        <v>2</v>
      </c>
      <c r="S1123" s="4">
        <v>0</v>
      </c>
      <c r="V1123" s="4" t="str">
        <f t="shared" si="97"/>
        <v/>
      </c>
    </row>
    <row r="1124" spans="1:22" x14ac:dyDescent="0.25">
      <c r="A1124" s="2">
        <v>44793</v>
      </c>
      <c r="B1124" s="3" t="s">
        <v>28</v>
      </c>
      <c r="C1124" s="3" t="s">
        <v>182</v>
      </c>
      <c r="D1124" s="4">
        <v>5.07</v>
      </c>
      <c r="E1124" s="5">
        <v>1</v>
      </c>
      <c r="F1124" s="6">
        <v>4.5</v>
      </c>
      <c r="G1124" s="3">
        <v>-115</v>
      </c>
      <c r="H1124" s="3">
        <f t="shared" si="95"/>
        <v>-0.86956521739130443</v>
      </c>
      <c r="I1124" s="3">
        <v>-115</v>
      </c>
      <c r="J1124" s="3">
        <f t="shared" si="96"/>
        <v>-0.86956521739130443</v>
      </c>
      <c r="K1124" s="7">
        <f t="shared" si="93"/>
        <v>0.53488372093023251</v>
      </c>
      <c r="L1124" s="7">
        <f t="shared" si="92"/>
        <v>0.53488372093023251</v>
      </c>
      <c r="M1124" s="7">
        <f t="shared" si="88"/>
        <v>0.57170227465942669</v>
      </c>
      <c r="N1124" s="7">
        <f t="shared" si="89"/>
        <v>0.42829772534057337</v>
      </c>
      <c r="O1124" s="10">
        <f t="shared" si="87"/>
        <v>3.6818553729194181E-2</v>
      </c>
      <c r="P1124" s="10">
        <f t="shared" si="86"/>
        <v>-0.10658599558965914</v>
      </c>
      <c r="Q1124" s="35">
        <f t="shared" si="84"/>
        <v>0</v>
      </c>
      <c r="R1124" s="9">
        <v>1</v>
      </c>
      <c r="S1124" s="4">
        <v>0</v>
      </c>
      <c r="V1124" s="4" t="str">
        <f t="shared" si="97"/>
        <v/>
      </c>
    </row>
    <row r="1125" spans="1:22" x14ac:dyDescent="0.25">
      <c r="A1125" s="2">
        <v>44793</v>
      </c>
      <c r="B1125" s="3" t="s">
        <v>69</v>
      </c>
      <c r="C1125" s="3" t="s">
        <v>95</v>
      </c>
      <c r="D1125" s="4">
        <v>4.6100000000000003</v>
      </c>
      <c r="E1125" s="5">
        <v>1</v>
      </c>
      <c r="F1125" s="6">
        <v>4.5</v>
      </c>
      <c r="G1125" s="3">
        <v>110</v>
      </c>
      <c r="H1125" s="3">
        <f t="shared" si="95"/>
        <v>1.1000000000000001</v>
      </c>
      <c r="I1125" s="3">
        <v>-145</v>
      </c>
      <c r="J1125" s="3">
        <f t="shared" si="96"/>
        <v>-0.68965517241379315</v>
      </c>
      <c r="K1125" s="7">
        <f t="shared" si="93"/>
        <v>0.47619047619047616</v>
      </c>
      <c r="L1125" s="7">
        <f t="shared" si="92"/>
        <v>0.59183673469387754</v>
      </c>
      <c r="M1125" s="7">
        <f t="shared" si="88"/>
        <v>0.48864004801069716</v>
      </c>
      <c r="N1125" s="7">
        <f t="shared" si="89"/>
        <v>0.51135995198930284</v>
      </c>
      <c r="O1125" s="10">
        <f t="shared" si="87"/>
        <v>1.2449571820220995E-2</v>
      </c>
      <c r="P1125" s="10">
        <f t="shared" si="86"/>
        <v>-8.0476782704574701E-2</v>
      </c>
      <c r="Q1125" s="35">
        <f t="shared" si="84"/>
        <v>0</v>
      </c>
      <c r="R1125" s="9">
        <v>1</v>
      </c>
      <c r="S1125" s="4">
        <v>0</v>
      </c>
      <c r="V1125" s="4" t="str">
        <f t="shared" si="97"/>
        <v/>
      </c>
    </row>
    <row r="1126" spans="1:22" x14ac:dyDescent="0.25">
      <c r="A1126" s="2">
        <v>44793</v>
      </c>
      <c r="B1126" s="3" t="s">
        <v>67</v>
      </c>
      <c r="C1126" s="3" t="s">
        <v>68</v>
      </c>
      <c r="D1126" s="4">
        <v>5.58</v>
      </c>
      <c r="E1126" s="5">
        <v>1</v>
      </c>
      <c r="F1126" s="6">
        <v>4.5</v>
      </c>
      <c r="G1126" s="3">
        <v>-168</v>
      </c>
      <c r="H1126" s="3">
        <f t="shared" si="95"/>
        <v>-0.59523809523809523</v>
      </c>
      <c r="I1126" s="3">
        <v>130</v>
      </c>
      <c r="J1126" s="3">
        <f t="shared" si="96"/>
        <v>1.3</v>
      </c>
      <c r="K1126" s="7">
        <f t="shared" si="93"/>
        <v>0.62686567164179108</v>
      </c>
      <c r="L1126" s="7">
        <f t="shared" si="92"/>
        <v>0.43478260869565216</v>
      </c>
      <c r="M1126" s="7">
        <f t="shared" si="88"/>
        <v>0.65481078115250058</v>
      </c>
      <c r="N1126" s="7">
        <f t="shared" si="89"/>
        <v>0.34518921884749948</v>
      </c>
      <c r="O1126" s="10">
        <f t="shared" si="87"/>
        <v>2.7945109510709498E-2</v>
      </c>
      <c r="P1126" s="10">
        <f t="shared" si="86"/>
        <v>-8.9593389848152682E-2</v>
      </c>
      <c r="Q1126" s="35">
        <f t="shared" si="84"/>
        <v>0</v>
      </c>
      <c r="R1126" s="9">
        <v>2</v>
      </c>
      <c r="S1126" s="4">
        <v>0</v>
      </c>
      <c r="V1126" s="4" t="str">
        <f t="shared" si="97"/>
        <v/>
      </c>
    </row>
    <row r="1127" spans="1:22" x14ac:dyDescent="0.25">
      <c r="A1127" s="2">
        <v>44793</v>
      </c>
      <c r="B1127" s="3" t="s">
        <v>47</v>
      </c>
      <c r="C1127" s="3" t="s">
        <v>196</v>
      </c>
      <c r="D1127" s="4">
        <v>7.81</v>
      </c>
      <c r="E1127" s="5">
        <v>1</v>
      </c>
      <c r="F1127" s="6">
        <v>6.5</v>
      </c>
      <c r="G1127" s="3">
        <v>-105</v>
      </c>
      <c r="H1127" s="3">
        <f t="shared" si="95"/>
        <v>-0.95238095238095233</v>
      </c>
      <c r="I1127" s="3">
        <v>-125</v>
      </c>
      <c r="J1127" s="3">
        <f t="shared" si="96"/>
        <v>-0.8</v>
      </c>
      <c r="K1127" s="7">
        <f t="shared" si="93"/>
        <v>0.51219512195121952</v>
      </c>
      <c r="L1127" s="7">
        <f t="shared" si="92"/>
        <v>0.55555555555555558</v>
      </c>
      <c r="M1127" s="7">
        <f t="shared" si="88"/>
        <v>0.66287320348274381</v>
      </c>
      <c r="N1127" s="7">
        <f t="shared" si="89"/>
        <v>0.33712679651725619</v>
      </c>
      <c r="O1127" s="10">
        <f t="shared" si="87"/>
        <v>0.15067808153152429</v>
      </c>
      <c r="P1127" s="10">
        <f t="shared" si="86"/>
        <v>-0.21842875903829939</v>
      </c>
      <c r="Q1127" s="35">
        <f t="shared" si="84"/>
        <v>2</v>
      </c>
      <c r="R1127" s="9">
        <v>1</v>
      </c>
      <c r="S1127" s="4">
        <v>1.05</v>
      </c>
      <c r="T1127" s="3" t="s">
        <v>74</v>
      </c>
      <c r="U1127" s="4">
        <v>1</v>
      </c>
      <c r="V1127" s="4">
        <f t="shared" si="97"/>
        <v>1</v>
      </c>
    </row>
    <row r="1128" spans="1:22" x14ac:dyDescent="0.25">
      <c r="A1128" s="2">
        <v>44793</v>
      </c>
      <c r="B1128" s="3" t="s">
        <v>4</v>
      </c>
      <c r="C1128" s="3" t="s">
        <v>86</v>
      </c>
      <c r="D1128" s="4">
        <v>7.03</v>
      </c>
      <c r="E1128" s="5">
        <v>1</v>
      </c>
      <c r="F1128" s="6">
        <v>6.5</v>
      </c>
      <c r="G1128" s="3">
        <v>-154</v>
      </c>
      <c r="H1128" s="3">
        <f t="shared" si="95"/>
        <v>-0.64935064935064934</v>
      </c>
      <c r="I1128" s="3">
        <v>120</v>
      </c>
      <c r="J1128" s="3">
        <f t="shared" si="96"/>
        <v>1.2</v>
      </c>
      <c r="K1128" s="7">
        <f t="shared" si="93"/>
        <v>0.60629921259842523</v>
      </c>
      <c r="L1128" s="7">
        <f t="shared" si="92"/>
        <v>0.45454545454545453</v>
      </c>
      <c r="M1128" s="7">
        <f t="shared" si="88"/>
        <v>0.55474938079679981</v>
      </c>
      <c r="N1128" s="7">
        <f t="shared" si="89"/>
        <v>0.44525061920320014</v>
      </c>
      <c r="O1128" s="10">
        <f t="shared" si="87"/>
        <v>-5.1549831801625423E-2</v>
      </c>
      <c r="P1128" s="10">
        <f t="shared" si="86"/>
        <v>-9.2948353422543928E-3</v>
      </c>
      <c r="Q1128" s="35">
        <f t="shared" si="84"/>
        <v>0</v>
      </c>
      <c r="R1128" s="9">
        <v>2</v>
      </c>
      <c r="S1128" s="4">
        <v>0</v>
      </c>
      <c r="V1128" s="4" t="str">
        <f t="shared" si="97"/>
        <v/>
      </c>
    </row>
    <row r="1129" spans="1:22" x14ac:dyDescent="0.25">
      <c r="A1129" s="2">
        <v>44793</v>
      </c>
      <c r="B1129" s="3" t="s">
        <v>16</v>
      </c>
      <c r="C1129" s="3" t="s">
        <v>170</v>
      </c>
      <c r="D1129" s="4">
        <v>3.3</v>
      </c>
      <c r="E1129" s="5">
        <v>1</v>
      </c>
      <c r="F1129" s="6">
        <v>3.5</v>
      </c>
      <c r="G1129" s="3">
        <v>120</v>
      </c>
      <c r="H1129" s="3">
        <f t="shared" si="95"/>
        <v>1.2</v>
      </c>
      <c r="I1129" s="3">
        <v>-155</v>
      </c>
      <c r="J1129" s="3">
        <f t="shared" si="96"/>
        <v>-0.64516129032258063</v>
      </c>
      <c r="K1129" s="7">
        <f t="shared" si="93"/>
        <v>0.45454545454545453</v>
      </c>
      <c r="L1129" s="7">
        <f t="shared" si="92"/>
        <v>0.60784313725490191</v>
      </c>
      <c r="M1129" s="7">
        <f t="shared" si="88"/>
        <v>0.41966180252518914</v>
      </c>
      <c r="N1129" s="7">
        <f t="shared" si="89"/>
        <v>0.58033819747481086</v>
      </c>
      <c r="O1129" s="10">
        <f t="shared" si="87"/>
        <v>-3.4883652020265388E-2</v>
      </c>
      <c r="P1129" s="10">
        <f t="shared" si="86"/>
        <v>-2.7504939780091053E-2</v>
      </c>
      <c r="Q1129" s="35">
        <f t="shared" si="84"/>
        <v>0</v>
      </c>
      <c r="R1129" s="9">
        <v>1</v>
      </c>
      <c r="S1129" s="4">
        <v>0</v>
      </c>
      <c r="V1129" s="4" t="str">
        <f t="shared" si="97"/>
        <v/>
      </c>
    </row>
    <row r="1130" spans="1:22" x14ac:dyDescent="0.25">
      <c r="A1130" s="2">
        <v>44793</v>
      </c>
      <c r="B1130" s="3" t="s">
        <v>59</v>
      </c>
      <c r="C1130" s="3" t="s">
        <v>145</v>
      </c>
      <c r="D1130" s="4">
        <v>4.76</v>
      </c>
      <c r="E1130" s="5">
        <v>1</v>
      </c>
      <c r="F1130" s="6">
        <v>4.5</v>
      </c>
      <c r="G1130" s="3">
        <v>125</v>
      </c>
      <c r="H1130" s="3">
        <f t="shared" si="95"/>
        <v>1.25</v>
      </c>
      <c r="I1130" s="3">
        <v>-170</v>
      </c>
      <c r="J1130" s="3">
        <f t="shared" si="96"/>
        <v>-0.58823529411764708</v>
      </c>
      <c r="K1130" s="7">
        <f t="shared" si="93"/>
        <v>0.44444444444444442</v>
      </c>
      <c r="L1130" s="7">
        <f t="shared" si="92"/>
        <v>0.62962962962962965</v>
      </c>
      <c r="M1130" s="7">
        <f t="shared" si="88"/>
        <v>0.51643610853842692</v>
      </c>
      <c r="N1130" s="7">
        <f t="shared" si="89"/>
        <v>0.48356389146157308</v>
      </c>
      <c r="O1130" s="10">
        <f t="shared" si="87"/>
        <v>7.1991664093982499E-2</v>
      </c>
      <c r="P1130" s="10">
        <f t="shared" si="86"/>
        <v>-0.14606573816805657</v>
      </c>
      <c r="Q1130" s="35">
        <f t="shared" si="84"/>
        <v>2</v>
      </c>
      <c r="R1130" s="9">
        <v>1</v>
      </c>
      <c r="S1130" s="4">
        <v>15</v>
      </c>
      <c r="T1130" s="3" t="s">
        <v>73</v>
      </c>
      <c r="U1130" s="4">
        <v>-15</v>
      </c>
      <c r="V1130" s="4">
        <f t="shared" si="97"/>
        <v>-15</v>
      </c>
    </row>
    <row r="1131" spans="1:22" x14ac:dyDescent="0.25">
      <c r="A1131" s="2">
        <v>44793</v>
      </c>
      <c r="B1131" s="3" t="s">
        <v>34</v>
      </c>
      <c r="C1131" s="3" t="s">
        <v>177</v>
      </c>
      <c r="D1131" s="4">
        <v>4.5199999999999996</v>
      </c>
      <c r="E1131" s="5">
        <v>1</v>
      </c>
      <c r="F1131" s="6">
        <v>4.5</v>
      </c>
      <c r="G1131" s="3">
        <v>-135</v>
      </c>
      <c r="H1131" s="3">
        <f t="shared" si="95"/>
        <v>-0.7407407407407407</v>
      </c>
      <c r="I1131" s="3">
        <v>100</v>
      </c>
      <c r="J1131" s="3">
        <f t="shared" si="96"/>
        <v>1</v>
      </c>
      <c r="K1131" s="7">
        <f t="shared" si="93"/>
        <v>0.57446808510638303</v>
      </c>
      <c r="L1131" s="7">
        <f t="shared" si="92"/>
        <v>0.5</v>
      </c>
      <c r="M1131" s="7">
        <f t="shared" si="88"/>
        <v>0.47168831141557965</v>
      </c>
      <c r="N1131" s="7">
        <f t="shared" si="89"/>
        <v>0.52831168858442035</v>
      </c>
      <c r="O1131" s="10">
        <f t="shared" si="87"/>
        <v>-0.10277977369080338</v>
      </c>
      <c r="P1131" s="10">
        <f t="shared" si="86"/>
        <v>2.8311688584420347E-2</v>
      </c>
      <c r="Q1131" s="35">
        <f t="shared" si="84"/>
        <v>0</v>
      </c>
      <c r="R1131" s="9">
        <v>1</v>
      </c>
      <c r="S1131" s="4">
        <v>0</v>
      </c>
      <c r="V1131" s="4" t="str">
        <f t="shared" si="97"/>
        <v/>
      </c>
    </row>
    <row r="1132" spans="1:22" x14ac:dyDescent="0.25">
      <c r="A1132" s="2">
        <v>44793</v>
      </c>
      <c r="B1132" s="3" t="s">
        <v>36</v>
      </c>
      <c r="C1132" s="3" t="s">
        <v>112</v>
      </c>
      <c r="D1132" s="4">
        <v>6.11</v>
      </c>
      <c r="E1132" s="5">
        <v>1</v>
      </c>
      <c r="F1132" s="6">
        <v>6.5</v>
      </c>
      <c r="G1132" s="3">
        <v>125</v>
      </c>
      <c r="H1132" s="3">
        <f t="shared" si="95"/>
        <v>1.25</v>
      </c>
      <c r="I1132" s="3">
        <v>-165</v>
      </c>
      <c r="J1132" s="3">
        <f t="shared" si="96"/>
        <v>-0.60606060606060608</v>
      </c>
      <c r="K1132" s="7">
        <f t="shared" si="93"/>
        <v>0.44444444444444442</v>
      </c>
      <c r="L1132" s="7">
        <f t="shared" si="92"/>
        <v>0.62264150943396224</v>
      </c>
      <c r="M1132" s="7">
        <f t="shared" si="88"/>
        <v>0.41135988011377966</v>
      </c>
      <c r="N1132" s="7">
        <f t="shared" si="89"/>
        <v>0.58864011988622034</v>
      </c>
      <c r="O1132" s="10">
        <f t="shared" si="87"/>
        <v>-3.3084564330664756E-2</v>
      </c>
      <c r="P1132" s="10">
        <f t="shared" si="86"/>
        <v>-3.40013895477419E-2</v>
      </c>
      <c r="Q1132" s="35">
        <f t="shared" si="84"/>
        <v>0</v>
      </c>
      <c r="R1132" s="9">
        <v>1</v>
      </c>
      <c r="S1132" s="4">
        <v>0</v>
      </c>
      <c r="V1132" s="4" t="str">
        <f t="shared" si="97"/>
        <v/>
      </c>
    </row>
    <row r="1133" spans="1:22" x14ac:dyDescent="0.25">
      <c r="A1133" s="2">
        <v>44793</v>
      </c>
      <c r="B1133" s="3" t="s">
        <v>87</v>
      </c>
      <c r="C1133" s="3" t="s">
        <v>167</v>
      </c>
      <c r="D1133" s="4">
        <v>5.68</v>
      </c>
      <c r="E1133" s="5">
        <v>1</v>
      </c>
      <c r="F1133" s="6">
        <v>4.5</v>
      </c>
      <c r="G1133" s="3">
        <v>-140</v>
      </c>
      <c r="H1133" s="3">
        <f t="shared" si="95"/>
        <v>-0.7142857142857143</v>
      </c>
      <c r="I1133" s="3">
        <v>110</v>
      </c>
      <c r="J1133" s="3">
        <f t="shared" si="96"/>
        <v>1.1000000000000001</v>
      </c>
      <c r="K1133" s="7">
        <f t="shared" si="93"/>
        <v>0.58333333333333337</v>
      </c>
      <c r="L1133" s="7">
        <f t="shared" si="92"/>
        <v>0.47619047619047616</v>
      </c>
      <c r="M1133" s="7">
        <f t="shared" si="88"/>
        <v>0.66983309167420257</v>
      </c>
      <c r="N1133" s="7">
        <f t="shared" si="89"/>
        <v>0.33016690832579737</v>
      </c>
      <c r="O1133" s="10">
        <f t="shared" si="87"/>
        <v>8.6499758340869204E-2</v>
      </c>
      <c r="P1133" s="10">
        <f t="shared" si="86"/>
        <v>-0.14602356786467879</v>
      </c>
      <c r="Q1133" s="35">
        <f t="shared" ref="Q1133:Q1299" si="98">IF(P1133&gt;0.05,1,IF(O1133&gt;0.05,2,0))</f>
        <v>2</v>
      </c>
      <c r="R1133" s="9">
        <v>2</v>
      </c>
      <c r="S1133" s="4">
        <v>28</v>
      </c>
      <c r="T1133" s="3" t="s">
        <v>73</v>
      </c>
      <c r="U1133" s="4">
        <v>-28</v>
      </c>
      <c r="V1133" s="4">
        <f t="shared" si="97"/>
        <v>-28</v>
      </c>
    </row>
    <row r="1134" spans="1:22" x14ac:dyDescent="0.25">
      <c r="A1134" s="2">
        <v>44793</v>
      </c>
      <c r="B1134" s="3" t="s">
        <v>45</v>
      </c>
      <c r="C1134" s="3" t="s">
        <v>254</v>
      </c>
      <c r="D1134" s="4">
        <v>4.8099999999999996</v>
      </c>
      <c r="E1134" s="5">
        <v>1</v>
      </c>
      <c r="F1134" s="6">
        <v>5.5</v>
      </c>
      <c r="G1134" s="3">
        <v>-115</v>
      </c>
      <c r="H1134" s="3">
        <f t="shared" si="95"/>
        <v>-0.86956521739130443</v>
      </c>
      <c r="I1134" s="3">
        <v>-115</v>
      </c>
      <c r="J1134" s="3">
        <f t="shared" si="96"/>
        <v>-0.86956521739130443</v>
      </c>
      <c r="K1134" s="7">
        <f t="shared" si="93"/>
        <v>0.53488372093023251</v>
      </c>
      <c r="L1134" s="7">
        <f t="shared" si="92"/>
        <v>0.53488372093023251</v>
      </c>
      <c r="M1134" s="7">
        <f t="shared" si="88"/>
        <v>0.35074139735936738</v>
      </c>
      <c r="N1134" s="7">
        <f t="shared" si="89"/>
        <v>0.64925860264063262</v>
      </c>
      <c r="O1134" s="10">
        <f t="shared" si="87"/>
        <v>-0.18414232357086513</v>
      </c>
      <c r="P1134" s="10">
        <f t="shared" si="86"/>
        <v>0.11437488171040011</v>
      </c>
      <c r="Q1134" s="35">
        <f t="shared" si="98"/>
        <v>1</v>
      </c>
      <c r="R1134" s="9">
        <v>1</v>
      </c>
      <c r="S1134" s="4">
        <v>23</v>
      </c>
      <c r="T1134" s="3" t="s">
        <v>73</v>
      </c>
      <c r="U1134" s="4">
        <v>-23</v>
      </c>
      <c r="V1134" s="4">
        <f t="shared" si="97"/>
        <v>-23</v>
      </c>
    </row>
    <row r="1135" spans="1:22" x14ac:dyDescent="0.25">
      <c r="A1135" s="2">
        <v>44794</v>
      </c>
      <c r="B1135" s="3" t="s">
        <v>32</v>
      </c>
      <c r="C1135" s="3" t="s">
        <v>33</v>
      </c>
      <c r="D1135" s="4">
        <v>6.44</v>
      </c>
      <c r="E1135" s="5">
        <v>1</v>
      </c>
      <c r="F1135" s="6">
        <v>5.5</v>
      </c>
      <c r="G1135" s="3">
        <v>-154</v>
      </c>
      <c r="H1135" s="3">
        <f t="shared" si="95"/>
        <v>-0.64935064935064934</v>
      </c>
      <c r="I1135" s="3">
        <v>120</v>
      </c>
      <c r="J1135" s="3">
        <f t="shared" si="96"/>
        <v>1.2</v>
      </c>
      <c r="K1135" s="7">
        <f t="shared" si="93"/>
        <v>0.60629921259842523</v>
      </c>
      <c r="L1135" s="7">
        <f t="shared" si="92"/>
        <v>0.45454545454545453</v>
      </c>
      <c r="M1135" s="7">
        <f t="shared" si="88"/>
        <v>0.62217714944759472</v>
      </c>
      <c r="N1135" s="7">
        <f t="shared" si="89"/>
        <v>0.37782285055240528</v>
      </c>
      <c r="O1135" s="10">
        <f t="shared" si="87"/>
        <v>1.5877936849169494E-2</v>
      </c>
      <c r="P1135" s="10">
        <f t="shared" si="86"/>
        <v>-7.6722603993049254E-2</v>
      </c>
      <c r="Q1135" s="35">
        <f t="shared" si="98"/>
        <v>0</v>
      </c>
      <c r="R1135" s="9">
        <v>2</v>
      </c>
      <c r="S1135" s="4">
        <v>0</v>
      </c>
      <c r="V1135" s="4" t="str">
        <f t="shared" si="97"/>
        <v/>
      </c>
    </row>
    <row r="1136" spans="1:22" x14ac:dyDescent="0.25">
      <c r="A1136" s="2">
        <v>44794</v>
      </c>
      <c r="B1136" s="3" t="s">
        <v>55</v>
      </c>
      <c r="C1136" s="3" t="s">
        <v>198</v>
      </c>
      <c r="D1136" s="4">
        <v>5.45</v>
      </c>
      <c r="E1136" s="5">
        <v>1</v>
      </c>
      <c r="F1136" s="6">
        <v>5.5</v>
      </c>
      <c r="G1136" s="3">
        <v>110</v>
      </c>
      <c r="H1136" s="3">
        <f t="shared" si="95"/>
        <v>1.1000000000000001</v>
      </c>
      <c r="I1136" s="3">
        <v>-145</v>
      </c>
      <c r="J1136" s="3">
        <f t="shared" si="96"/>
        <v>-0.68965517241379315</v>
      </c>
      <c r="K1136" s="7">
        <f t="shared" si="93"/>
        <v>0.47619047619047616</v>
      </c>
      <c r="L1136" s="7">
        <f t="shared" si="92"/>
        <v>0.59183673469387754</v>
      </c>
      <c r="M1136" s="7">
        <f t="shared" si="88"/>
        <v>0.46249236728288801</v>
      </c>
      <c r="N1136" s="7">
        <f t="shared" si="89"/>
        <v>0.53750763271711199</v>
      </c>
      <c r="O1136" s="10">
        <f t="shared" si="87"/>
        <v>-1.3698108907588158E-2</v>
      </c>
      <c r="P1136" s="10">
        <f t="shared" si="86"/>
        <v>-5.4329101976765548E-2</v>
      </c>
      <c r="Q1136" s="35">
        <f t="shared" si="98"/>
        <v>0</v>
      </c>
      <c r="R1136" s="9">
        <v>1</v>
      </c>
      <c r="S1136" s="4">
        <v>0</v>
      </c>
      <c r="V1136" s="4" t="str">
        <f t="shared" si="97"/>
        <v/>
      </c>
    </row>
    <row r="1137" spans="1:22" x14ac:dyDescent="0.25">
      <c r="A1137" s="2">
        <v>44794</v>
      </c>
      <c r="B1137" s="3" t="s">
        <v>14</v>
      </c>
      <c r="C1137" s="3" t="s">
        <v>133</v>
      </c>
      <c r="D1137" s="4">
        <v>4.41</v>
      </c>
      <c r="E1137" s="5">
        <v>1</v>
      </c>
      <c r="F1137" s="6">
        <v>3.5</v>
      </c>
      <c r="G1137" s="3">
        <v>-112</v>
      </c>
      <c r="H1137" s="3">
        <f t="shared" si="95"/>
        <v>-0.89285714285714279</v>
      </c>
      <c r="I1137" s="3">
        <v>-112</v>
      </c>
      <c r="J1137" s="3">
        <f t="shared" si="96"/>
        <v>-0.89285714285714279</v>
      </c>
      <c r="K1137" s="7">
        <f t="shared" si="93"/>
        <v>0.52830188679245282</v>
      </c>
      <c r="L1137" s="7">
        <f t="shared" si="92"/>
        <v>0.52830188679245282</v>
      </c>
      <c r="M1137" s="7">
        <f t="shared" si="88"/>
        <v>0.6422925074928072</v>
      </c>
      <c r="N1137" s="7">
        <f t="shared" si="89"/>
        <v>0.35770749250719286</v>
      </c>
      <c r="O1137" s="10">
        <f t="shared" si="87"/>
        <v>0.11399062070035437</v>
      </c>
      <c r="P1137" s="10">
        <f t="shared" si="86"/>
        <v>-0.17059439428525996</v>
      </c>
      <c r="Q1137" s="35">
        <f t="shared" si="98"/>
        <v>2</v>
      </c>
      <c r="R1137" s="9">
        <v>2</v>
      </c>
      <c r="S1137" s="4">
        <v>22.4</v>
      </c>
      <c r="T1137" s="3" t="s">
        <v>74</v>
      </c>
      <c r="U1137" s="4">
        <v>20</v>
      </c>
      <c r="V1137" s="4">
        <f t="shared" si="97"/>
        <v>19.999999999999996</v>
      </c>
    </row>
    <row r="1138" spans="1:22" x14ac:dyDescent="0.25">
      <c r="A1138" s="2">
        <v>44794</v>
      </c>
      <c r="B1138" s="3" t="s">
        <v>4</v>
      </c>
      <c r="C1138" s="3" t="s">
        <v>128</v>
      </c>
      <c r="D1138" s="4">
        <v>6.47</v>
      </c>
      <c r="E1138" s="5">
        <v>1</v>
      </c>
      <c r="F1138" s="6">
        <v>7.5</v>
      </c>
      <c r="G1138" s="3">
        <v>118</v>
      </c>
      <c r="H1138" s="3">
        <f t="shared" si="95"/>
        <v>1.18</v>
      </c>
      <c r="I1138" s="3">
        <v>-150</v>
      </c>
      <c r="J1138" s="3">
        <f t="shared" si="96"/>
        <v>-0.66666666666666663</v>
      </c>
      <c r="K1138" s="7">
        <f t="shared" si="93"/>
        <v>0.45871559633027525</v>
      </c>
      <c r="L1138" s="7">
        <f t="shared" si="92"/>
        <v>0.6</v>
      </c>
      <c r="M1138" s="7">
        <f t="shared" si="88"/>
        <v>0.32286036228861303</v>
      </c>
      <c r="N1138" s="7">
        <f t="shared" si="89"/>
        <v>0.67713963771138697</v>
      </c>
      <c r="O1138" s="10">
        <f t="shared" si="87"/>
        <v>-0.13585523404166222</v>
      </c>
      <c r="P1138" s="10">
        <f t="shared" si="86"/>
        <v>7.7139637711386988E-2</v>
      </c>
      <c r="Q1138" s="35">
        <f t="shared" si="98"/>
        <v>1</v>
      </c>
      <c r="R1138" s="9">
        <v>2</v>
      </c>
      <c r="S1138" s="4">
        <f>15*1.5</f>
        <v>22.5</v>
      </c>
      <c r="T1138" s="3" t="s">
        <v>73</v>
      </c>
      <c r="U1138" s="4">
        <v>-22.5</v>
      </c>
      <c r="V1138" s="4">
        <f t="shared" si="97"/>
        <v>-22.5</v>
      </c>
    </row>
    <row r="1139" spans="1:22" x14ac:dyDescent="0.25">
      <c r="A1139" s="2">
        <v>44794</v>
      </c>
      <c r="B1139" s="3" t="s">
        <v>47</v>
      </c>
      <c r="C1139" s="3" t="s">
        <v>48</v>
      </c>
      <c r="D1139" s="4">
        <v>5.54</v>
      </c>
      <c r="E1139" s="5">
        <v>1</v>
      </c>
      <c r="F1139" s="6">
        <v>4.5</v>
      </c>
      <c r="G1139" s="3">
        <v>-128</v>
      </c>
      <c r="H1139" s="3">
        <f t="shared" si="95"/>
        <v>-0.78125</v>
      </c>
      <c r="I1139" s="3">
        <v>102</v>
      </c>
      <c r="J1139" s="3">
        <f t="shared" si="96"/>
        <v>1.02</v>
      </c>
      <c r="K1139" s="7">
        <f t="shared" si="93"/>
        <v>0.56140350877192979</v>
      </c>
      <c r="L1139" s="7">
        <f t="shared" si="92"/>
        <v>0.49504950495049505</v>
      </c>
      <c r="M1139" s="7">
        <f t="shared" si="88"/>
        <v>0.64868065898813321</v>
      </c>
      <c r="N1139" s="7">
        <f t="shared" si="89"/>
        <v>0.35131934101186679</v>
      </c>
      <c r="O1139" s="10">
        <f t="shared" si="87"/>
        <v>8.7277150216203414E-2</v>
      </c>
      <c r="P1139" s="10">
        <f t="shared" si="86"/>
        <v>-0.14373016393862825</v>
      </c>
      <c r="Q1139" s="35">
        <f t="shared" si="98"/>
        <v>2</v>
      </c>
      <c r="R1139" s="9">
        <v>2</v>
      </c>
      <c r="S1139" s="4">
        <f>15*1.28</f>
        <v>19.2</v>
      </c>
      <c r="T1139" s="3" t="s">
        <v>74</v>
      </c>
      <c r="U1139" s="4">
        <v>15</v>
      </c>
      <c r="V1139" s="4">
        <f t="shared" si="97"/>
        <v>15</v>
      </c>
    </row>
    <row r="1140" spans="1:22" x14ac:dyDescent="0.25">
      <c r="A1140" s="2">
        <v>44794</v>
      </c>
      <c r="B1140" s="3" t="s">
        <v>61</v>
      </c>
      <c r="C1140" s="3" t="s">
        <v>153</v>
      </c>
      <c r="D1140" s="4">
        <v>5.5</v>
      </c>
      <c r="E1140" s="5">
        <v>1</v>
      </c>
      <c r="F1140" s="6">
        <v>5.5</v>
      </c>
      <c r="G1140" s="3">
        <v>-110</v>
      </c>
      <c r="H1140" s="3">
        <f t="shared" si="95"/>
        <v>-0.90909090909090906</v>
      </c>
      <c r="I1140" s="3">
        <v>-120</v>
      </c>
      <c r="J1140" s="3">
        <f t="shared" si="96"/>
        <v>-0.83333333333333337</v>
      </c>
      <c r="K1140" s="7">
        <f t="shared" si="93"/>
        <v>0.52380952380952384</v>
      </c>
      <c r="L1140" s="7">
        <f t="shared" si="92"/>
        <v>0.54545454545454541</v>
      </c>
      <c r="M1140" s="7">
        <f t="shared" si="88"/>
        <v>0.47108131347413762</v>
      </c>
      <c r="N1140" s="7">
        <f t="shared" si="89"/>
        <v>0.52891868652586238</v>
      </c>
      <c r="O1140" s="10">
        <f t="shared" si="87"/>
        <v>-5.2728210335386216E-2</v>
      </c>
      <c r="P1140" s="10">
        <f t="shared" si="86"/>
        <v>-1.6535858928683034E-2</v>
      </c>
      <c r="Q1140" s="35">
        <f t="shared" si="98"/>
        <v>0</v>
      </c>
      <c r="R1140" s="9">
        <v>1</v>
      </c>
      <c r="S1140" s="4">
        <v>0</v>
      </c>
      <c r="V1140" s="4" t="str">
        <f t="shared" si="97"/>
        <v/>
      </c>
    </row>
    <row r="1141" spans="1:22" x14ac:dyDescent="0.25">
      <c r="A1141" s="2">
        <v>44794</v>
      </c>
      <c r="B1141" s="3" t="s">
        <v>23</v>
      </c>
      <c r="C1141" s="3" t="s">
        <v>89</v>
      </c>
      <c r="D1141" s="4">
        <v>5.13</v>
      </c>
      <c r="E1141" s="5">
        <v>1</v>
      </c>
      <c r="F1141" s="6">
        <v>5.5</v>
      </c>
      <c r="G1141" s="3">
        <v>102</v>
      </c>
      <c r="H1141" s="3">
        <f t="shared" si="95"/>
        <v>1.02</v>
      </c>
      <c r="I1141" s="3">
        <v>-130</v>
      </c>
      <c r="J1141" s="3">
        <f t="shared" si="96"/>
        <v>-0.76923076923076916</v>
      </c>
      <c r="K1141" s="7">
        <f t="shared" si="93"/>
        <v>0.49504950495049505</v>
      </c>
      <c r="L1141" s="7">
        <f t="shared" si="92"/>
        <v>0.56521739130434778</v>
      </c>
      <c r="M1141" s="7">
        <f t="shared" si="88"/>
        <v>0.40683742399422473</v>
      </c>
      <c r="N1141" s="7">
        <f t="shared" si="89"/>
        <v>0.59316257600577527</v>
      </c>
      <c r="O1141" s="10">
        <f t="shared" si="87"/>
        <v>-8.8212080956270311E-2</v>
      </c>
      <c r="P1141" s="10">
        <f t="shared" si="86"/>
        <v>2.7945184701427483E-2</v>
      </c>
      <c r="Q1141" s="35">
        <f t="shared" si="98"/>
        <v>0</v>
      </c>
      <c r="R1141" s="9">
        <v>2</v>
      </c>
      <c r="S1141" s="4">
        <v>0</v>
      </c>
      <c r="V1141" s="4" t="str">
        <f t="shared" si="97"/>
        <v/>
      </c>
    </row>
    <row r="1142" spans="1:22" x14ac:dyDescent="0.25">
      <c r="A1142" s="2">
        <v>44794</v>
      </c>
      <c r="B1142" s="3" t="s">
        <v>39</v>
      </c>
      <c r="C1142" s="3" t="s">
        <v>77</v>
      </c>
      <c r="D1142" s="4">
        <v>4.6399999999999997</v>
      </c>
      <c r="E1142" s="5">
        <v>1</v>
      </c>
      <c r="F1142" s="6">
        <v>3.5</v>
      </c>
      <c r="G1142" s="3">
        <v>-170</v>
      </c>
      <c r="H1142" s="3">
        <f t="shared" si="95"/>
        <v>-0.58823529411764708</v>
      </c>
      <c r="I1142" s="3">
        <v>130</v>
      </c>
      <c r="J1142" s="3">
        <f t="shared" si="96"/>
        <v>1.3</v>
      </c>
      <c r="K1142" s="7">
        <f t="shared" si="93"/>
        <v>0.62962962962962965</v>
      </c>
      <c r="L1142" s="7">
        <f t="shared" si="92"/>
        <v>0.43478260869565216</v>
      </c>
      <c r="M1142" s="7">
        <f t="shared" si="88"/>
        <v>0.68077101160208087</v>
      </c>
      <c r="N1142" s="7">
        <f t="shared" si="89"/>
        <v>0.31922898839791919</v>
      </c>
      <c r="O1142" s="10">
        <f t="shared" si="87"/>
        <v>5.1141381972451216E-2</v>
      </c>
      <c r="P1142" s="10">
        <f t="shared" si="86"/>
        <v>-0.11555362029773297</v>
      </c>
      <c r="Q1142" s="35">
        <f t="shared" si="98"/>
        <v>2</v>
      </c>
      <c r="R1142" s="9">
        <v>1</v>
      </c>
      <c r="S1142" s="4">
        <v>25.5</v>
      </c>
      <c r="T1142" s="3" t="s">
        <v>73</v>
      </c>
      <c r="U1142" s="4">
        <v>-25.5</v>
      </c>
      <c r="V1142" s="4">
        <f t="shared" si="97"/>
        <v>-25.5</v>
      </c>
    </row>
    <row r="1143" spans="1:22" x14ac:dyDescent="0.25">
      <c r="A1143" s="2">
        <v>44794</v>
      </c>
      <c r="B1143" s="3" t="s">
        <v>65</v>
      </c>
      <c r="C1143" s="3" t="s">
        <v>255</v>
      </c>
      <c r="D1143" s="4">
        <v>5.22</v>
      </c>
      <c r="E1143" s="5">
        <v>1</v>
      </c>
      <c r="F1143" s="6">
        <v>4.5</v>
      </c>
      <c r="G1143" s="3">
        <v>-115</v>
      </c>
      <c r="H1143" s="3">
        <f t="shared" si="95"/>
        <v>-0.86956521739130443</v>
      </c>
      <c r="I1143" s="3">
        <v>-110</v>
      </c>
      <c r="J1143" s="3">
        <f t="shared" si="96"/>
        <v>-0.90909090909090906</v>
      </c>
      <c r="K1143" s="7">
        <f t="shared" si="93"/>
        <v>0.53488372093023251</v>
      </c>
      <c r="L1143" s="7">
        <f t="shared" si="92"/>
        <v>0.52380952380952384</v>
      </c>
      <c r="M1143" s="7">
        <f t="shared" si="88"/>
        <v>0.59722547070296894</v>
      </c>
      <c r="N1143" s="7">
        <f t="shared" si="89"/>
        <v>0.40277452929703106</v>
      </c>
      <c r="O1143" s="10">
        <f t="shared" si="87"/>
        <v>6.2341749772736432E-2</v>
      </c>
      <c r="P1143" s="10">
        <f t="shared" si="86"/>
        <v>-0.12103499451249278</v>
      </c>
      <c r="Q1143" s="35">
        <f t="shared" si="98"/>
        <v>2</v>
      </c>
      <c r="R1143" s="9">
        <v>1</v>
      </c>
      <c r="S1143" s="4">
        <f>15*1.15</f>
        <v>17.25</v>
      </c>
      <c r="T1143" s="3" t="s">
        <v>74</v>
      </c>
      <c r="U1143" s="4">
        <v>15</v>
      </c>
      <c r="V1143" s="4">
        <f t="shared" si="97"/>
        <v>15.000000000000002</v>
      </c>
    </row>
    <row r="1144" spans="1:22" x14ac:dyDescent="0.25">
      <c r="A1144" s="2">
        <v>44794</v>
      </c>
      <c r="B1144" s="3" t="s">
        <v>30</v>
      </c>
      <c r="C1144" s="3" t="s">
        <v>193</v>
      </c>
      <c r="D1144" s="4">
        <v>5.47</v>
      </c>
      <c r="E1144" s="5">
        <v>1</v>
      </c>
      <c r="F1144" s="6">
        <v>3.5</v>
      </c>
      <c r="G1144" s="3">
        <v>-150</v>
      </c>
      <c r="H1144" s="3">
        <f t="shared" si="95"/>
        <v>-0.66666666666666663</v>
      </c>
      <c r="I1144" s="3">
        <v>118</v>
      </c>
      <c r="J1144" s="3">
        <f t="shared" si="96"/>
        <v>1.18</v>
      </c>
      <c r="K1144" s="7">
        <f t="shared" si="93"/>
        <v>0.6</v>
      </c>
      <c r="L1144" s="7">
        <f t="shared" si="92"/>
        <v>0.45871559633027525</v>
      </c>
      <c r="M1144" s="7">
        <f t="shared" si="88"/>
        <v>0.79487788416117122</v>
      </c>
      <c r="N1144" s="7">
        <f t="shared" si="89"/>
        <v>0.20512211583882883</v>
      </c>
      <c r="O1144" s="10">
        <f t="shared" si="87"/>
        <v>0.19487788416117124</v>
      </c>
      <c r="P1144" s="10">
        <f t="shared" si="86"/>
        <v>-0.25359348049144642</v>
      </c>
      <c r="Q1144" s="35">
        <f t="shared" si="98"/>
        <v>2</v>
      </c>
      <c r="R1144" s="9">
        <v>2</v>
      </c>
      <c r="S1144" s="4">
        <v>30</v>
      </c>
      <c r="T1144" s="3" t="s">
        <v>73</v>
      </c>
      <c r="U1144" s="4">
        <v>-30</v>
      </c>
      <c r="V1144" s="4">
        <f t="shared" si="97"/>
        <v>-30</v>
      </c>
    </row>
    <row r="1145" spans="1:22" x14ac:dyDescent="0.25">
      <c r="A1145" s="2">
        <v>44794</v>
      </c>
      <c r="B1145" s="3" t="s">
        <v>71</v>
      </c>
      <c r="C1145" s="3" t="s">
        <v>124</v>
      </c>
      <c r="D1145" s="4">
        <v>7.24</v>
      </c>
      <c r="E1145" s="5">
        <v>1</v>
      </c>
      <c r="F1145" s="6">
        <v>8.5</v>
      </c>
      <c r="G1145" s="3">
        <v>118</v>
      </c>
      <c r="H1145" s="3">
        <f t="shared" si="95"/>
        <v>1.18</v>
      </c>
      <c r="I1145" s="3">
        <v>-150</v>
      </c>
      <c r="J1145" s="3">
        <f t="shared" si="96"/>
        <v>-0.66666666666666663</v>
      </c>
      <c r="K1145" s="7">
        <f t="shared" si="93"/>
        <v>0.45871559633027525</v>
      </c>
      <c r="L1145" s="7">
        <f t="shared" si="92"/>
        <v>0.6</v>
      </c>
      <c r="M1145" s="7">
        <f t="shared" si="88"/>
        <v>0.3026925027522267</v>
      </c>
      <c r="N1145" s="7">
        <f t="shared" si="89"/>
        <v>0.6973074972477733</v>
      </c>
      <c r="O1145" s="10">
        <f t="shared" si="87"/>
        <v>-0.15602309357804856</v>
      </c>
      <c r="P1145" s="10">
        <f t="shared" si="86"/>
        <v>9.7307497247773322E-2</v>
      </c>
      <c r="Q1145" s="35">
        <f t="shared" si="98"/>
        <v>1</v>
      </c>
      <c r="R1145" s="9">
        <v>2</v>
      </c>
      <c r="S1145" s="4">
        <v>15</v>
      </c>
      <c r="T1145" s="3" t="s">
        <v>74</v>
      </c>
      <c r="U1145" s="4">
        <v>10</v>
      </c>
      <c r="V1145" s="4">
        <f t="shared" si="97"/>
        <v>10</v>
      </c>
    </row>
    <row r="1146" spans="1:22" x14ac:dyDescent="0.25">
      <c r="A1146" s="2">
        <v>44794</v>
      </c>
      <c r="B1146" s="3" t="s">
        <v>28</v>
      </c>
      <c r="C1146" s="3" t="s">
        <v>29</v>
      </c>
      <c r="D1146" s="4">
        <v>6.25</v>
      </c>
      <c r="E1146" s="5">
        <v>1</v>
      </c>
      <c r="F1146" s="6">
        <v>5.5</v>
      </c>
      <c r="G1146" s="3">
        <v>-108</v>
      </c>
      <c r="H1146" s="3">
        <f t="shared" si="95"/>
        <v>-0.92592592592592582</v>
      </c>
      <c r="I1146" s="3">
        <v>-118</v>
      </c>
      <c r="J1146" s="3">
        <f t="shared" si="96"/>
        <v>-0.84745762711864414</v>
      </c>
      <c r="K1146" s="7">
        <f t="shared" si="93"/>
        <v>0.51923076923076927</v>
      </c>
      <c r="L1146" s="7">
        <f t="shared" si="92"/>
        <v>0.54128440366972475</v>
      </c>
      <c r="M1146" s="7">
        <f t="shared" si="88"/>
        <v>0.59359596596398689</v>
      </c>
      <c r="N1146" s="7">
        <f t="shared" si="89"/>
        <v>0.40640403403601311</v>
      </c>
      <c r="O1146" s="10">
        <f t="shared" si="87"/>
        <v>7.436519673321762E-2</v>
      </c>
      <c r="P1146" s="10">
        <f t="shared" si="86"/>
        <v>-0.13488036963371164</v>
      </c>
      <c r="Q1146" s="35">
        <f t="shared" si="98"/>
        <v>2</v>
      </c>
      <c r="R1146" s="9">
        <v>2</v>
      </c>
      <c r="S1146" s="4">
        <f>15*1.08</f>
        <v>16.200000000000003</v>
      </c>
      <c r="T1146" s="3" t="s">
        <v>74</v>
      </c>
      <c r="U1146" s="4">
        <v>15</v>
      </c>
      <c r="V1146" s="4">
        <f t="shared" si="97"/>
        <v>15.000000000000002</v>
      </c>
    </row>
    <row r="1147" spans="1:22" x14ac:dyDescent="0.25">
      <c r="A1147" s="2">
        <v>44794</v>
      </c>
      <c r="B1147" s="3" t="s">
        <v>43</v>
      </c>
      <c r="C1147" s="3" t="s">
        <v>199</v>
      </c>
      <c r="D1147" s="4">
        <v>6.37</v>
      </c>
      <c r="E1147" s="5">
        <v>1</v>
      </c>
      <c r="F1147" s="6">
        <v>6.5</v>
      </c>
      <c r="G1147" s="3">
        <v>105</v>
      </c>
      <c r="H1147" s="3">
        <f t="shared" si="95"/>
        <v>1.05</v>
      </c>
      <c r="I1147" s="3">
        <v>-140</v>
      </c>
      <c r="J1147" s="3">
        <f t="shared" si="96"/>
        <v>-0.7142857142857143</v>
      </c>
      <c r="K1147" s="7">
        <f t="shared" si="93"/>
        <v>0.48780487804878048</v>
      </c>
      <c r="L1147" s="7">
        <f t="shared" si="92"/>
        <v>0.58333333333333337</v>
      </c>
      <c r="M1147" s="7">
        <f t="shared" si="88"/>
        <v>0.45290922072978557</v>
      </c>
      <c r="N1147" s="7">
        <f t="shared" si="89"/>
        <v>0.54709077927021443</v>
      </c>
      <c r="O1147" s="10">
        <f t="shared" si="87"/>
        <v>-3.489565731899491E-2</v>
      </c>
      <c r="P1147" s="10">
        <f t="shared" ref="P1147:P1363" si="99">N1147-L1147</f>
        <v>-3.6242554063118937E-2</v>
      </c>
      <c r="Q1147" s="35">
        <f t="shared" si="98"/>
        <v>0</v>
      </c>
      <c r="R1147" s="9">
        <v>1</v>
      </c>
      <c r="S1147" s="4">
        <v>0</v>
      </c>
      <c r="V1147" s="4" t="str">
        <f t="shared" si="97"/>
        <v/>
      </c>
    </row>
    <row r="1148" spans="1:22" x14ac:dyDescent="0.25">
      <c r="A1148" s="2">
        <v>44794</v>
      </c>
      <c r="B1148" s="3" t="s">
        <v>57</v>
      </c>
      <c r="C1148" s="3" t="s">
        <v>150</v>
      </c>
      <c r="D1148" s="4">
        <v>5.29</v>
      </c>
      <c r="E1148" s="5">
        <v>1</v>
      </c>
      <c r="F1148" s="6">
        <v>5.5</v>
      </c>
      <c r="G1148" s="3">
        <v>-155</v>
      </c>
      <c r="H1148" s="3">
        <f t="shared" si="95"/>
        <v>-0.64516129032258063</v>
      </c>
      <c r="I1148" s="3">
        <v>115</v>
      </c>
      <c r="J1148" s="3">
        <f t="shared" si="96"/>
        <v>1.1499999999999999</v>
      </c>
      <c r="K1148" s="7">
        <f t="shared" si="93"/>
        <v>0.60784313725490191</v>
      </c>
      <c r="L1148" s="7">
        <f t="shared" si="92"/>
        <v>0.46511627906976744</v>
      </c>
      <c r="M1148" s="7">
        <f t="shared" si="88"/>
        <v>0.43478656873180221</v>
      </c>
      <c r="N1148" s="7">
        <f t="shared" si="89"/>
        <v>0.56521343126819779</v>
      </c>
      <c r="O1148" s="10">
        <f t="shared" ref="O1148:O1363" si="100">M1148-K1148</f>
        <v>-0.1730565685230997</v>
      </c>
      <c r="P1148" s="10">
        <f t="shared" si="99"/>
        <v>0.10009715219843035</v>
      </c>
      <c r="Q1148" s="35">
        <f t="shared" si="98"/>
        <v>1</v>
      </c>
      <c r="R1148" s="9">
        <v>1</v>
      </c>
      <c r="S1148" s="4">
        <v>20</v>
      </c>
      <c r="T1148" s="3" t="s">
        <v>73</v>
      </c>
      <c r="U1148" s="4">
        <v>-20</v>
      </c>
      <c r="V1148" s="4">
        <f t="shared" si="97"/>
        <v>-20</v>
      </c>
    </row>
    <row r="1149" spans="1:22" x14ac:dyDescent="0.25">
      <c r="A1149" s="2">
        <v>44794</v>
      </c>
      <c r="B1149" s="3" t="s">
        <v>53</v>
      </c>
      <c r="C1149" s="3" t="s">
        <v>143</v>
      </c>
      <c r="D1149" s="4">
        <v>4.1900000000000004</v>
      </c>
      <c r="E1149" s="5">
        <v>1</v>
      </c>
      <c r="F1149" s="6">
        <v>3.5</v>
      </c>
      <c r="G1149" s="3">
        <v>-158</v>
      </c>
      <c r="H1149" s="3">
        <f t="shared" si="95"/>
        <v>-0.63291139240506322</v>
      </c>
      <c r="I1149" s="3">
        <v>124</v>
      </c>
      <c r="J1149" s="3">
        <f t="shared" si="96"/>
        <v>1.24</v>
      </c>
      <c r="K1149" s="7">
        <f t="shared" si="93"/>
        <v>0.61240310077519378</v>
      </c>
      <c r="L1149" s="7">
        <f t="shared" si="92"/>
        <v>0.44642857142857145</v>
      </c>
      <c r="M1149" s="7">
        <f t="shared" si="88"/>
        <v>0.60274233409701217</v>
      </c>
      <c r="N1149" s="7">
        <f t="shared" si="89"/>
        <v>0.39725766590298778</v>
      </c>
      <c r="O1149" s="10">
        <f t="shared" si="100"/>
        <v>-9.6607666781816093E-3</v>
      </c>
      <c r="P1149" s="10">
        <f t="shared" si="99"/>
        <v>-4.9170905525583675E-2</v>
      </c>
      <c r="Q1149" s="35">
        <f t="shared" si="98"/>
        <v>0</v>
      </c>
      <c r="R1149" s="9">
        <v>2</v>
      </c>
      <c r="S1149" s="4">
        <v>0</v>
      </c>
      <c r="V1149" s="4" t="str">
        <f t="shared" si="97"/>
        <v/>
      </c>
    </row>
    <row r="1150" spans="1:22" x14ac:dyDescent="0.25">
      <c r="A1150" s="2">
        <v>44794</v>
      </c>
      <c r="B1150" s="3" t="s">
        <v>67</v>
      </c>
      <c r="C1150" s="3" t="s">
        <v>81</v>
      </c>
      <c r="D1150" s="4">
        <v>6.41</v>
      </c>
      <c r="E1150" s="5">
        <v>1</v>
      </c>
      <c r="F1150" s="6">
        <v>6.5</v>
      </c>
      <c r="G1150" s="3">
        <v>-145</v>
      </c>
      <c r="H1150" s="3">
        <f t="shared" si="95"/>
        <v>-0.68965517241379315</v>
      </c>
      <c r="I1150" s="3">
        <v>110</v>
      </c>
      <c r="J1150" s="3">
        <f t="shared" si="96"/>
        <v>1.1000000000000001</v>
      </c>
      <c r="K1150" s="7">
        <f t="shared" si="93"/>
        <v>0.59183673469387754</v>
      </c>
      <c r="L1150" s="7">
        <f t="shared" si="92"/>
        <v>0.47619047619047616</v>
      </c>
      <c r="M1150" s="7">
        <f t="shared" si="88"/>
        <v>0.45925648759011439</v>
      </c>
      <c r="N1150" s="7">
        <f t="shared" si="89"/>
        <v>0.54074351240988561</v>
      </c>
      <c r="O1150" s="10">
        <f t="shared" si="100"/>
        <v>-0.13258024710376315</v>
      </c>
      <c r="P1150" s="10">
        <f t="shared" si="99"/>
        <v>6.4553036219409443E-2</v>
      </c>
      <c r="Q1150" s="35">
        <f t="shared" si="98"/>
        <v>1</v>
      </c>
      <c r="R1150" s="9">
        <v>1</v>
      </c>
      <c r="S1150" s="4">
        <v>10</v>
      </c>
      <c r="T1150" s="3" t="s">
        <v>74</v>
      </c>
      <c r="U1150" s="4">
        <v>11</v>
      </c>
      <c r="V1150" s="4">
        <f t="shared" si="97"/>
        <v>11</v>
      </c>
    </row>
    <row r="1151" spans="1:22" x14ac:dyDescent="0.25">
      <c r="A1151" s="2">
        <v>44794</v>
      </c>
      <c r="B1151" s="3" t="s">
        <v>49</v>
      </c>
      <c r="C1151" s="3" t="s">
        <v>176</v>
      </c>
      <c r="D1151" s="4">
        <v>4.87</v>
      </c>
      <c r="E1151" s="5">
        <v>1</v>
      </c>
      <c r="F1151" s="6">
        <v>5.5</v>
      </c>
      <c r="G1151" s="3">
        <v>-108</v>
      </c>
      <c r="H1151" s="3">
        <f t="shared" si="95"/>
        <v>-0.92592592592592582</v>
      </c>
      <c r="I1151" s="3">
        <v>-118</v>
      </c>
      <c r="J1151" s="3">
        <f t="shared" si="96"/>
        <v>-0.84745762711864414</v>
      </c>
      <c r="K1151" s="7">
        <f t="shared" si="93"/>
        <v>0.51923076923076927</v>
      </c>
      <c r="L1151" s="7">
        <f t="shared" si="92"/>
        <v>0.54128440366972475</v>
      </c>
      <c r="M1151" s="7">
        <f t="shared" ref="M1151:M1363" si="101">1-_xlfn.POISSON.DIST(_xlfn.CEILING.MATH(F1151)-1,D1151,TRUE)</f>
        <v>0.36124160015520035</v>
      </c>
      <c r="N1151" s="7">
        <f t="shared" si="89"/>
        <v>0.63875839984479965</v>
      </c>
      <c r="O1151" s="10">
        <f t="shared" si="100"/>
        <v>-0.15798916907556892</v>
      </c>
      <c r="P1151" s="10">
        <f t="shared" si="99"/>
        <v>9.7473996175074906E-2</v>
      </c>
      <c r="Q1151" s="35">
        <f t="shared" si="98"/>
        <v>1</v>
      </c>
      <c r="R1151" s="9">
        <v>2</v>
      </c>
      <c r="S1151" s="4">
        <v>23.6</v>
      </c>
      <c r="T1151" s="3" t="s">
        <v>74</v>
      </c>
      <c r="U1151" s="4">
        <v>20</v>
      </c>
      <c r="V1151" s="4">
        <f t="shared" si="97"/>
        <v>20.000000000000004</v>
      </c>
    </row>
    <row r="1152" spans="1:22" x14ac:dyDescent="0.25">
      <c r="A1152" s="2">
        <v>44794</v>
      </c>
      <c r="B1152" s="3" t="s">
        <v>16</v>
      </c>
      <c r="C1152" s="3" t="s">
        <v>191</v>
      </c>
      <c r="D1152" s="4">
        <v>4.68</v>
      </c>
      <c r="E1152" s="5">
        <v>1</v>
      </c>
      <c r="F1152" s="6">
        <v>4.5</v>
      </c>
      <c r="G1152" s="3">
        <v>-164</v>
      </c>
      <c r="H1152" s="3">
        <f t="shared" si="95"/>
        <v>-0.6097560975609756</v>
      </c>
      <c r="I1152" s="3">
        <v>128</v>
      </c>
      <c r="J1152" s="3">
        <f t="shared" si="96"/>
        <v>1.28</v>
      </c>
      <c r="K1152" s="7">
        <f t="shared" si="93"/>
        <v>0.62121212121212122</v>
      </c>
      <c r="L1152" s="7">
        <f t="shared" si="92"/>
        <v>0.43859649122807015</v>
      </c>
      <c r="M1152" s="7">
        <f t="shared" si="101"/>
        <v>0.50168724063519321</v>
      </c>
      <c r="N1152" s="7">
        <f t="shared" ref="N1152:N1363" si="102">_xlfn.POISSON.DIST(_xlfn.FLOOR.MATH(F1152),D1152,TRUE)</f>
        <v>0.49831275936480679</v>
      </c>
      <c r="O1152" s="10">
        <f t="shared" si="100"/>
        <v>-0.11952488057692801</v>
      </c>
      <c r="P1152" s="10">
        <f t="shared" si="99"/>
        <v>5.9716268136736639E-2</v>
      </c>
      <c r="Q1152" s="35">
        <f t="shared" si="98"/>
        <v>1</v>
      </c>
      <c r="R1152" s="9">
        <v>2</v>
      </c>
      <c r="S1152" s="4">
        <v>15</v>
      </c>
      <c r="T1152" s="3" t="s">
        <v>74</v>
      </c>
      <c r="U1152" s="4">
        <v>19.2</v>
      </c>
      <c r="V1152" s="4">
        <f t="shared" si="97"/>
        <v>19.2</v>
      </c>
    </row>
    <row r="1153" spans="1:22" x14ac:dyDescent="0.25">
      <c r="A1153" s="2">
        <v>44794</v>
      </c>
      <c r="B1153" s="3" t="s">
        <v>59</v>
      </c>
      <c r="C1153" s="3" t="s">
        <v>238</v>
      </c>
      <c r="D1153" s="4">
        <v>5.05</v>
      </c>
      <c r="E1153" s="5">
        <v>1</v>
      </c>
      <c r="F1153" s="6">
        <v>5.5</v>
      </c>
      <c r="G1153" s="3">
        <v>115</v>
      </c>
      <c r="H1153" s="3">
        <f t="shared" si="95"/>
        <v>1.1499999999999999</v>
      </c>
      <c r="I1153" s="3">
        <v>-155</v>
      </c>
      <c r="J1153" s="3">
        <f t="shared" si="96"/>
        <v>-0.64516129032258063</v>
      </c>
      <c r="K1153" s="7">
        <f t="shared" si="93"/>
        <v>0.46511627906976744</v>
      </c>
      <c r="L1153" s="7">
        <f t="shared" si="92"/>
        <v>0.60784313725490191</v>
      </c>
      <c r="M1153" s="7">
        <f t="shared" si="101"/>
        <v>0.39281198622929736</v>
      </c>
      <c r="N1153" s="7">
        <f t="shared" si="102"/>
        <v>0.60718801377070264</v>
      </c>
      <c r="O1153" s="10">
        <f t="shared" si="100"/>
        <v>-7.2304292840470075E-2</v>
      </c>
      <c r="P1153" s="10">
        <f t="shared" si="99"/>
        <v>-6.5512348419927147E-4</v>
      </c>
      <c r="Q1153" s="35">
        <f t="shared" si="98"/>
        <v>0</v>
      </c>
      <c r="R1153" s="9">
        <v>1</v>
      </c>
      <c r="S1153" s="4">
        <v>0</v>
      </c>
      <c r="V1153" s="4" t="str">
        <f t="shared" si="97"/>
        <v/>
      </c>
    </row>
    <row r="1154" spans="1:22" x14ac:dyDescent="0.25">
      <c r="A1154" s="2">
        <v>44794</v>
      </c>
      <c r="B1154" s="3" t="s">
        <v>87</v>
      </c>
      <c r="C1154" s="3" t="s">
        <v>119</v>
      </c>
      <c r="D1154" s="4">
        <v>4.99</v>
      </c>
      <c r="E1154" s="5">
        <v>1</v>
      </c>
      <c r="F1154" s="6">
        <v>3.5</v>
      </c>
      <c r="G1154" s="3">
        <v>-165</v>
      </c>
      <c r="H1154" s="3">
        <f t="shared" si="95"/>
        <v>-0.60606060606060608</v>
      </c>
      <c r="I1154" s="3">
        <v>125</v>
      </c>
      <c r="J1154" s="3">
        <f t="shared" si="96"/>
        <v>1.25</v>
      </c>
      <c r="K1154" s="7">
        <f t="shared" si="93"/>
        <v>0.62264150943396224</v>
      </c>
      <c r="L1154" s="7">
        <f t="shared" si="92"/>
        <v>0.44444444444444442</v>
      </c>
      <c r="M1154" s="7">
        <f t="shared" si="101"/>
        <v>0.73356753733825775</v>
      </c>
      <c r="N1154" s="7">
        <f t="shared" si="102"/>
        <v>0.26643246266174231</v>
      </c>
      <c r="O1154" s="10">
        <f t="shared" si="100"/>
        <v>0.11092602790429551</v>
      </c>
      <c r="P1154" s="10">
        <f t="shared" si="99"/>
        <v>-0.17801198178270211</v>
      </c>
      <c r="Q1154" s="35">
        <f t="shared" si="98"/>
        <v>2</v>
      </c>
      <c r="R1154" s="9">
        <v>1</v>
      </c>
      <c r="S1154" s="4">
        <v>16.5</v>
      </c>
      <c r="T1154" s="3" t="s">
        <v>73</v>
      </c>
      <c r="U1154" s="4">
        <v>-16.5</v>
      </c>
      <c r="V1154" s="4">
        <f t="shared" si="97"/>
        <v>-16.5</v>
      </c>
    </row>
    <row r="1155" spans="1:22" x14ac:dyDescent="0.25">
      <c r="A1155" s="2">
        <v>44794</v>
      </c>
      <c r="B1155" s="3" t="s">
        <v>36</v>
      </c>
      <c r="C1155" s="3" t="s">
        <v>37</v>
      </c>
      <c r="D1155" s="4">
        <v>6.14</v>
      </c>
      <c r="E1155" s="5">
        <v>1</v>
      </c>
      <c r="F1155" s="6">
        <v>5.5</v>
      </c>
      <c r="G1155" s="3">
        <v>-110</v>
      </c>
      <c r="H1155" s="3">
        <f t="shared" si="95"/>
        <v>-0.90909090909090906</v>
      </c>
      <c r="I1155" s="3">
        <v>-116</v>
      </c>
      <c r="J1155" s="3">
        <f t="shared" si="96"/>
        <v>-0.86206896551724144</v>
      </c>
      <c r="K1155" s="7">
        <f t="shared" si="93"/>
        <v>0.52380952380952384</v>
      </c>
      <c r="L1155" s="7">
        <f t="shared" si="92"/>
        <v>0.53703703703703709</v>
      </c>
      <c r="M1155" s="7">
        <f t="shared" si="101"/>
        <v>0.57653736945862677</v>
      </c>
      <c r="N1155" s="7">
        <f t="shared" si="102"/>
        <v>0.42346263054137323</v>
      </c>
      <c r="O1155" s="10">
        <f t="shared" si="100"/>
        <v>5.2727845649102933E-2</v>
      </c>
      <c r="P1155" s="10">
        <f t="shared" si="99"/>
        <v>-0.11357440649566386</v>
      </c>
      <c r="Q1155" s="35">
        <f t="shared" si="98"/>
        <v>2</v>
      </c>
      <c r="R1155" s="9">
        <v>2</v>
      </c>
      <c r="S1155" s="4">
        <f>15*1.1</f>
        <v>16.5</v>
      </c>
      <c r="T1155" s="3" t="s">
        <v>73</v>
      </c>
      <c r="U1155" s="4">
        <v>-16.5</v>
      </c>
      <c r="V1155" s="4">
        <f t="shared" si="97"/>
        <v>-16.5</v>
      </c>
    </row>
    <row r="1156" spans="1:22" x14ac:dyDescent="0.25">
      <c r="A1156" s="2">
        <v>44794</v>
      </c>
      <c r="B1156" s="3" t="s">
        <v>51</v>
      </c>
      <c r="C1156" s="3" t="s">
        <v>200</v>
      </c>
      <c r="D1156" s="4">
        <v>4.07</v>
      </c>
      <c r="E1156" s="5">
        <v>1</v>
      </c>
      <c r="F1156" s="6">
        <v>4.5</v>
      </c>
      <c r="G1156" s="3">
        <v>110</v>
      </c>
      <c r="H1156" s="3">
        <f t="shared" si="95"/>
        <v>1.1000000000000001</v>
      </c>
      <c r="I1156" s="3">
        <v>-145</v>
      </c>
      <c r="J1156" s="3">
        <f t="shared" si="96"/>
        <v>-0.68965517241379315</v>
      </c>
      <c r="K1156" s="7">
        <f t="shared" si="93"/>
        <v>0.47619047619047616</v>
      </c>
      <c r="L1156" s="7">
        <f t="shared" si="92"/>
        <v>0.59183673469387754</v>
      </c>
      <c r="M1156" s="7">
        <f t="shared" si="101"/>
        <v>0.38483597442027295</v>
      </c>
      <c r="N1156" s="7">
        <f t="shared" si="102"/>
        <v>0.61516402557972705</v>
      </c>
      <c r="O1156" s="10">
        <f t="shared" si="100"/>
        <v>-9.1354501770203211E-2</v>
      </c>
      <c r="P1156" s="10">
        <f t="shared" si="99"/>
        <v>2.3327290885849505E-2</v>
      </c>
      <c r="Q1156" s="35">
        <f t="shared" si="98"/>
        <v>0</v>
      </c>
      <c r="R1156" s="9">
        <v>1</v>
      </c>
      <c r="S1156" s="4">
        <v>0</v>
      </c>
      <c r="V1156" s="4" t="str">
        <f t="shared" si="97"/>
        <v/>
      </c>
    </row>
    <row r="1157" spans="1:22" x14ac:dyDescent="0.25">
      <c r="A1157" s="2">
        <v>44794</v>
      </c>
      <c r="B1157" s="3" t="s">
        <v>19</v>
      </c>
      <c r="C1157" s="3" t="s">
        <v>20</v>
      </c>
      <c r="D1157" s="4">
        <v>5.65</v>
      </c>
      <c r="E1157" s="5">
        <v>1</v>
      </c>
      <c r="F1157" s="6">
        <v>5.5</v>
      </c>
      <c r="G1157" s="3">
        <v>-116</v>
      </c>
      <c r="H1157" s="3">
        <f t="shared" si="95"/>
        <v>-0.86206896551724144</v>
      </c>
      <c r="I1157" s="3">
        <v>-110</v>
      </c>
      <c r="J1157" s="3">
        <f t="shared" si="96"/>
        <v>-0.90909090909090906</v>
      </c>
      <c r="K1157" s="7">
        <f t="shared" si="93"/>
        <v>0.53703703703703709</v>
      </c>
      <c r="L1157" s="7">
        <f t="shared" si="92"/>
        <v>0.52380952380952384</v>
      </c>
      <c r="M1157" s="7">
        <f t="shared" si="101"/>
        <v>0.49660136013371536</v>
      </c>
      <c r="N1157" s="7">
        <f t="shared" si="102"/>
        <v>0.50339863986628464</v>
      </c>
      <c r="O1157" s="10">
        <f t="shared" si="100"/>
        <v>-4.0435676903321727E-2</v>
      </c>
      <c r="P1157" s="10">
        <f t="shared" si="99"/>
        <v>-2.04108839432392E-2</v>
      </c>
      <c r="Q1157" s="35">
        <f t="shared" si="98"/>
        <v>0</v>
      </c>
      <c r="R1157" s="9">
        <v>2</v>
      </c>
      <c r="S1157" s="4">
        <v>0</v>
      </c>
      <c r="V1157" s="4" t="str">
        <f t="shared" si="97"/>
        <v/>
      </c>
    </row>
    <row r="1158" spans="1:22" x14ac:dyDescent="0.25">
      <c r="A1158" s="2">
        <v>44795</v>
      </c>
      <c r="B1158" s="3" t="s">
        <v>30</v>
      </c>
      <c r="C1158" s="3" t="s">
        <v>190</v>
      </c>
      <c r="D1158" s="4">
        <v>4.43</v>
      </c>
      <c r="E1158" s="5">
        <v>1</v>
      </c>
      <c r="F1158" s="6">
        <v>4.5</v>
      </c>
      <c r="G1158" s="3">
        <v>100</v>
      </c>
      <c r="H1158" s="3">
        <f t="shared" si="95"/>
        <v>1</v>
      </c>
      <c r="I1158" s="3">
        <v>-130</v>
      </c>
      <c r="J1158" s="3">
        <f t="shared" si="96"/>
        <v>-0.76923076923076916</v>
      </c>
      <c r="K1158" s="7">
        <f t="shared" si="93"/>
        <v>0.5</v>
      </c>
      <c r="L1158" s="7">
        <f t="shared" si="92"/>
        <v>0.56521739130434778</v>
      </c>
      <c r="M1158" s="7">
        <f t="shared" si="101"/>
        <v>0.45456025861337523</v>
      </c>
      <c r="N1158" s="7">
        <f t="shared" si="102"/>
        <v>0.54543974138662477</v>
      </c>
      <c r="O1158" s="10">
        <f t="shared" si="100"/>
        <v>-4.5439741386624766E-2</v>
      </c>
      <c r="P1158" s="10">
        <f t="shared" si="99"/>
        <v>-1.9777649917723017E-2</v>
      </c>
      <c r="Q1158" s="35">
        <f t="shared" si="98"/>
        <v>0</v>
      </c>
      <c r="R1158" s="9">
        <v>1</v>
      </c>
      <c r="S1158" s="4">
        <v>0</v>
      </c>
      <c r="V1158" s="4" t="str">
        <f t="shared" si="97"/>
        <v/>
      </c>
    </row>
    <row r="1159" spans="1:22" x14ac:dyDescent="0.25">
      <c r="A1159" s="2">
        <v>44795</v>
      </c>
      <c r="B1159" s="3" t="s">
        <v>32</v>
      </c>
      <c r="C1159" s="3" t="s">
        <v>232</v>
      </c>
      <c r="D1159" s="4">
        <v>5.7</v>
      </c>
      <c r="E1159" s="5">
        <v>1</v>
      </c>
      <c r="F1159" s="6">
        <v>4.5</v>
      </c>
      <c r="G1159" s="3">
        <v>-140</v>
      </c>
      <c r="H1159" s="3">
        <f t="shared" si="95"/>
        <v>-0.7142857142857143</v>
      </c>
      <c r="I1159" s="3">
        <v>105</v>
      </c>
      <c r="J1159" s="3">
        <f t="shared" si="96"/>
        <v>1.05</v>
      </c>
      <c r="K1159" s="7">
        <f t="shared" si="93"/>
        <v>0.58333333333333337</v>
      </c>
      <c r="L1159" s="7">
        <f t="shared" si="92"/>
        <v>0.48780487804878048</v>
      </c>
      <c r="M1159" s="7">
        <f t="shared" si="101"/>
        <v>0.67278519777144119</v>
      </c>
      <c r="N1159" s="7">
        <f t="shared" si="102"/>
        <v>0.32721480222855875</v>
      </c>
      <c r="O1159" s="10">
        <f t="shared" si="100"/>
        <v>8.945186443810782E-2</v>
      </c>
      <c r="P1159" s="10">
        <f t="shared" si="99"/>
        <v>-0.16059007582022172</v>
      </c>
      <c r="Q1159" s="35">
        <f t="shared" si="98"/>
        <v>2</v>
      </c>
      <c r="R1159" s="9">
        <v>1</v>
      </c>
      <c r="S1159" s="4">
        <f>15*1.4</f>
        <v>21</v>
      </c>
      <c r="T1159" s="3" t="s">
        <v>73</v>
      </c>
      <c r="U1159" s="4">
        <v>-21</v>
      </c>
      <c r="V1159" s="4">
        <f t="shared" si="97"/>
        <v>-21</v>
      </c>
    </row>
    <row r="1160" spans="1:22" x14ac:dyDescent="0.25">
      <c r="A1160" s="2">
        <v>44795</v>
      </c>
      <c r="B1160" s="3" t="s">
        <v>39</v>
      </c>
      <c r="C1160" s="3" t="s">
        <v>72</v>
      </c>
      <c r="D1160" s="4">
        <v>5.34</v>
      </c>
      <c r="E1160" s="5">
        <v>1</v>
      </c>
      <c r="F1160" s="6">
        <v>4.5</v>
      </c>
      <c r="G1160" s="3">
        <v>-155</v>
      </c>
      <c r="H1160" s="3">
        <f t="shared" si="95"/>
        <v>-0.64516129032258063</v>
      </c>
      <c r="I1160" s="3">
        <v>115</v>
      </c>
      <c r="J1160" s="3">
        <f t="shared" si="96"/>
        <v>1.1499999999999999</v>
      </c>
      <c r="K1160" s="7">
        <f t="shared" si="93"/>
        <v>0.60784313725490191</v>
      </c>
      <c r="L1160" s="7">
        <f t="shared" si="92"/>
        <v>0.46511627906976744</v>
      </c>
      <c r="M1160" s="7">
        <f t="shared" si="101"/>
        <v>0.61701378285630604</v>
      </c>
      <c r="N1160" s="7">
        <f t="shared" si="102"/>
        <v>0.38298621714369402</v>
      </c>
      <c r="O1160" s="10">
        <f t="shared" si="100"/>
        <v>9.170645601404126E-3</v>
      </c>
      <c r="P1160" s="10">
        <f t="shared" si="99"/>
        <v>-8.2130061926073417E-2</v>
      </c>
      <c r="Q1160" s="35">
        <f t="shared" si="98"/>
        <v>0</v>
      </c>
      <c r="R1160" s="9">
        <v>1</v>
      </c>
      <c r="S1160" s="4">
        <v>0</v>
      </c>
      <c r="V1160" s="4" t="str">
        <f t="shared" si="97"/>
        <v/>
      </c>
    </row>
    <row r="1161" spans="1:22" x14ac:dyDescent="0.25">
      <c r="A1161" s="2">
        <v>44795</v>
      </c>
      <c r="B1161" s="3" t="s">
        <v>41</v>
      </c>
      <c r="C1161" s="3" t="s">
        <v>211</v>
      </c>
      <c r="D1161" s="4">
        <v>6.94</v>
      </c>
      <c r="E1161" s="5">
        <v>1</v>
      </c>
      <c r="F1161" s="6">
        <v>7.5</v>
      </c>
      <c r="G1161" s="3">
        <v>-106</v>
      </c>
      <c r="H1161" s="3">
        <f t="shared" si="95"/>
        <v>-0.94339622641509424</v>
      </c>
      <c r="I1161" s="3">
        <v>-122</v>
      </c>
      <c r="J1161" s="3">
        <f t="shared" si="96"/>
        <v>-0.81967213114754101</v>
      </c>
      <c r="K1161" s="7">
        <f t="shared" si="93"/>
        <v>0.5145631067961165</v>
      </c>
      <c r="L1161" s="7">
        <f t="shared" si="92"/>
        <v>0.5495495495495496</v>
      </c>
      <c r="M1161" s="7">
        <f t="shared" si="101"/>
        <v>0.39234676723796436</v>
      </c>
      <c r="N1161" s="7">
        <f t="shared" si="102"/>
        <v>0.60765323276203564</v>
      </c>
      <c r="O1161" s="10">
        <f t="shared" si="100"/>
        <v>-0.12221633955815214</v>
      </c>
      <c r="P1161" s="10">
        <f t="shared" si="99"/>
        <v>5.8103683212486046E-2</v>
      </c>
      <c r="Q1161" s="35">
        <f t="shared" si="98"/>
        <v>1</v>
      </c>
      <c r="R1161" s="9">
        <v>2</v>
      </c>
      <c r="S1161" s="4">
        <f>15*1.22</f>
        <v>18.3</v>
      </c>
      <c r="T1161" s="3" t="s">
        <v>74</v>
      </c>
      <c r="U1161" s="4">
        <v>15</v>
      </c>
      <c r="V1161" s="4">
        <f t="shared" si="97"/>
        <v>15.000000000000002</v>
      </c>
    </row>
    <row r="1162" spans="1:22" x14ac:dyDescent="0.25">
      <c r="A1162" s="2">
        <v>44795</v>
      </c>
      <c r="B1162" s="3" t="s">
        <v>23</v>
      </c>
      <c r="C1162" s="3" t="s">
        <v>247</v>
      </c>
      <c r="D1162" s="4">
        <v>4.91</v>
      </c>
      <c r="E1162" s="5">
        <v>1</v>
      </c>
      <c r="F1162" s="6">
        <v>4.5</v>
      </c>
      <c r="G1162" s="3">
        <v>-130</v>
      </c>
      <c r="H1162" s="3">
        <f t="shared" si="95"/>
        <v>-0.76923076923076916</v>
      </c>
      <c r="I1162" s="3">
        <v>104</v>
      </c>
      <c r="J1162" s="3">
        <f t="shared" si="96"/>
        <v>1.04</v>
      </c>
      <c r="K1162" s="7">
        <f t="shared" si="93"/>
        <v>0.56521739130434778</v>
      </c>
      <c r="L1162" s="7">
        <f t="shared" si="92"/>
        <v>0.49019607843137253</v>
      </c>
      <c r="M1162" s="7">
        <f t="shared" si="101"/>
        <v>0.54357515473108486</v>
      </c>
      <c r="N1162" s="7">
        <f t="shared" si="102"/>
        <v>0.45642484526891514</v>
      </c>
      <c r="O1162" s="10">
        <f t="shared" si="100"/>
        <v>-2.1642236573262918E-2</v>
      </c>
      <c r="P1162" s="10">
        <f t="shared" si="99"/>
        <v>-3.3771233162457392E-2</v>
      </c>
      <c r="Q1162" s="35">
        <f t="shared" si="98"/>
        <v>0</v>
      </c>
      <c r="R1162" s="9">
        <v>2</v>
      </c>
      <c r="S1162" s="4">
        <v>0</v>
      </c>
      <c r="V1162" s="4" t="str">
        <f t="shared" si="97"/>
        <v/>
      </c>
    </row>
    <row r="1163" spans="1:22" x14ac:dyDescent="0.25">
      <c r="A1163" s="2">
        <v>44795</v>
      </c>
      <c r="B1163" s="3" t="s">
        <v>4</v>
      </c>
      <c r="C1163" s="3" t="s">
        <v>210</v>
      </c>
      <c r="D1163" s="4">
        <v>5.03</v>
      </c>
      <c r="E1163" s="5">
        <v>1</v>
      </c>
      <c r="F1163" s="6">
        <v>3.5</v>
      </c>
      <c r="G1163" s="3">
        <v>-135</v>
      </c>
      <c r="H1163" s="3">
        <f t="shared" si="95"/>
        <v>-0.7407407407407407</v>
      </c>
      <c r="I1163" s="3">
        <v>100</v>
      </c>
      <c r="J1163" s="3">
        <f t="shared" si="96"/>
        <v>1</v>
      </c>
      <c r="K1163" s="7">
        <f t="shared" si="93"/>
        <v>0.57446808510638303</v>
      </c>
      <c r="L1163" s="7">
        <f t="shared" si="92"/>
        <v>0.5</v>
      </c>
      <c r="M1163" s="7">
        <f t="shared" si="101"/>
        <v>0.73916006014522739</v>
      </c>
      <c r="N1163" s="7">
        <f t="shared" si="102"/>
        <v>0.26083993985477261</v>
      </c>
      <c r="O1163" s="10">
        <f t="shared" si="100"/>
        <v>0.16469197503884436</v>
      </c>
      <c r="P1163" s="10">
        <f t="shared" si="99"/>
        <v>-0.23916006014522739</v>
      </c>
      <c r="Q1163" s="35">
        <f t="shared" si="98"/>
        <v>2</v>
      </c>
      <c r="R1163" s="9">
        <v>1</v>
      </c>
      <c r="S1163" s="4">
        <v>27</v>
      </c>
      <c r="T1163" s="3" t="s">
        <v>74</v>
      </c>
      <c r="U1163" s="4">
        <v>20</v>
      </c>
      <c r="V1163" s="4">
        <f t="shared" si="97"/>
        <v>20</v>
      </c>
    </row>
    <row r="1164" spans="1:22" x14ac:dyDescent="0.25">
      <c r="A1164" s="2">
        <v>44795</v>
      </c>
      <c r="B1164" s="3" t="s">
        <v>14</v>
      </c>
      <c r="C1164" s="3" t="s">
        <v>97</v>
      </c>
      <c r="D1164" s="4">
        <v>5.3</v>
      </c>
      <c r="E1164" s="5">
        <v>1</v>
      </c>
      <c r="F1164" s="6">
        <v>4.5</v>
      </c>
      <c r="G1164" s="3">
        <v>-138</v>
      </c>
      <c r="H1164" s="3">
        <f t="shared" si="95"/>
        <v>-0.7246376811594204</v>
      </c>
      <c r="I1164" s="3">
        <v>108</v>
      </c>
      <c r="J1164" s="3">
        <f t="shared" si="96"/>
        <v>1.08</v>
      </c>
      <c r="K1164" s="7">
        <f t="shared" si="93"/>
        <v>0.57983193277310929</v>
      </c>
      <c r="L1164" s="7">
        <f t="shared" si="92"/>
        <v>0.48076923076923078</v>
      </c>
      <c r="M1164" s="7">
        <f t="shared" si="101"/>
        <v>0.61048178060827119</v>
      </c>
      <c r="N1164" s="7">
        <f t="shared" si="102"/>
        <v>0.38951821939172881</v>
      </c>
      <c r="O1164" s="10">
        <f t="shared" si="100"/>
        <v>3.0649847835161892E-2</v>
      </c>
      <c r="P1164" s="10">
        <f t="shared" si="99"/>
        <v>-9.1251011377501967E-2</v>
      </c>
      <c r="Q1164" s="35">
        <f t="shared" si="98"/>
        <v>0</v>
      </c>
      <c r="R1164" s="9">
        <v>2</v>
      </c>
      <c r="S1164" s="4">
        <v>0</v>
      </c>
      <c r="V1164" s="4" t="str">
        <f t="shared" si="97"/>
        <v/>
      </c>
    </row>
    <row r="1165" spans="1:22" x14ac:dyDescent="0.25">
      <c r="A1165" s="2">
        <v>44795</v>
      </c>
      <c r="B1165" s="3" t="s">
        <v>28</v>
      </c>
      <c r="C1165" s="3" t="s">
        <v>84</v>
      </c>
      <c r="D1165" s="4">
        <v>5.45</v>
      </c>
      <c r="E1165" s="5">
        <v>1</v>
      </c>
      <c r="F1165" s="6">
        <v>5.5</v>
      </c>
      <c r="G1165" s="3">
        <v>-110</v>
      </c>
      <c r="H1165" s="3">
        <f t="shared" si="95"/>
        <v>-0.90909090909090906</v>
      </c>
      <c r="I1165" s="3">
        <v>-120</v>
      </c>
      <c r="J1165" s="3">
        <f t="shared" si="96"/>
        <v>-0.83333333333333337</v>
      </c>
      <c r="K1165" s="7">
        <f t="shared" si="93"/>
        <v>0.52380952380952384</v>
      </c>
      <c r="L1165" s="7">
        <f t="shared" si="92"/>
        <v>0.54545454545454541</v>
      </c>
      <c r="M1165" s="7">
        <f t="shared" si="101"/>
        <v>0.46249236728288801</v>
      </c>
      <c r="N1165" s="7">
        <f t="shared" si="102"/>
        <v>0.53750763271711199</v>
      </c>
      <c r="O1165" s="10">
        <f t="shared" si="100"/>
        <v>-6.131715652663583E-2</v>
      </c>
      <c r="P1165" s="10">
        <f t="shared" si="99"/>
        <v>-7.9469127374334203E-3</v>
      </c>
      <c r="Q1165" s="35">
        <f t="shared" si="98"/>
        <v>0</v>
      </c>
      <c r="R1165" s="9">
        <v>1</v>
      </c>
      <c r="S1165" s="4">
        <v>0</v>
      </c>
      <c r="V1165" s="4" t="str">
        <f t="shared" si="97"/>
        <v/>
      </c>
    </row>
    <row r="1166" spans="1:22" x14ac:dyDescent="0.25">
      <c r="A1166" s="2">
        <v>44795</v>
      </c>
      <c r="B1166" s="3" t="s">
        <v>65</v>
      </c>
      <c r="C1166" s="3" t="s">
        <v>155</v>
      </c>
      <c r="D1166" s="4">
        <v>6.82</v>
      </c>
      <c r="E1166" s="5">
        <v>1</v>
      </c>
      <c r="F1166" s="6">
        <v>5.5</v>
      </c>
      <c r="G1166" s="3">
        <v>100</v>
      </c>
      <c r="H1166" s="3">
        <f t="shared" si="95"/>
        <v>1</v>
      </c>
      <c r="I1166" s="3">
        <v>-135</v>
      </c>
      <c r="J1166" s="3">
        <f t="shared" si="96"/>
        <v>-0.7407407407407407</v>
      </c>
      <c r="K1166" s="7">
        <f t="shared" si="93"/>
        <v>0.5</v>
      </c>
      <c r="L1166" s="7">
        <f t="shared" si="92"/>
        <v>0.57446808510638303</v>
      </c>
      <c r="M1166" s="7">
        <f t="shared" si="101"/>
        <v>0.67571464407948012</v>
      </c>
      <c r="N1166" s="7">
        <f t="shared" si="102"/>
        <v>0.32428535592051988</v>
      </c>
      <c r="O1166" s="10">
        <f t="shared" si="100"/>
        <v>0.17571464407948012</v>
      </c>
      <c r="P1166" s="10">
        <f t="shared" si="99"/>
        <v>-0.25018272918586315</v>
      </c>
      <c r="Q1166" s="35">
        <f t="shared" si="98"/>
        <v>2</v>
      </c>
      <c r="R1166" s="9">
        <v>1</v>
      </c>
      <c r="S1166" s="4">
        <v>20</v>
      </c>
      <c r="T1166" s="3" t="s">
        <v>74</v>
      </c>
      <c r="U1166" s="4">
        <v>20</v>
      </c>
      <c r="V1166" s="4">
        <f t="shared" si="97"/>
        <v>20</v>
      </c>
    </row>
    <row r="1167" spans="1:22" x14ac:dyDescent="0.25">
      <c r="A1167" s="2">
        <v>44795</v>
      </c>
      <c r="B1167" s="3" t="s">
        <v>43</v>
      </c>
      <c r="C1167" s="3" t="s">
        <v>130</v>
      </c>
      <c r="D1167" s="4">
        <v>4.5999999999999996</v>
      </c>
      <c r="E1167" s="5">
        <v>1</v>
      </c>
      <c r="F1167" s="6">
        <v>5.5</v>
      </c>
      <c r="G1167" s="3">
        <v>105</v>
      </c>
      <c r="H1167" s="3">
        <f t="shared" si="95"/>
        <v>1.05</v>
      </c>
      <c r="I1167" s="3">
        <v>-140</v>
      </c>
      <c r="J1167" s="3">
        <f t="shared" si="96"/>
        <v>-0.7142857142857143</v>
      </c>
      <c r="K1167" s="7">
        <f t="shared" si="93"/>
        <v>0.48780487804878048</v>
      </c>
      <c r="L1167" s="7">
        <f t="shared" si="92"/>
        <v>0.58333333333333337</v>
      </c>
      <c r="M1167" s="7">
        <f t="shared" si="101"/>
        <v>0.31424049885196026</v>
      </c>
      <c r="N1167" s="7">
        <f t="shared" si="102"/>
        <v>0.68575950114803974</v>
      </c>
      <c r="O1167" s="10">
        <f t="shared" si="100"/>
        <v>-0.17356437919682022</v>
      </c>
      <c r="P1167" s="10">
        <f t="shared" si="99"/>
        <v>0.10242616781470637</v>
      </c>
      <c r="Q1167" s="35">
        <f t="shared" si="98"/>
        <v>1</v>
      </c>
      <c r="R1167" s="9">
        <v>1</v>
      </c>
      <c r="S1167" s="4">
        <v>28</v>
      </c>
      <c r="T1167" s="3" t="s">
        <v>74</v>
      </c>
      <c r="U1167" s="4">
        <v>20</v>
      </c>
      <c r="V1167" s="4">
        <f t="shared" si="97"/>
        <v>20</v>
      </c>
    </row>
    <row r="1168" spans="1:22" x14ac:dyDescent="0.25">
      <c r="A1168" s="2">
        <v>44795</v>
      </c>
      <c r="B1168" s="3" t="s">
        <v>45</v>
      </c>
      <c r="C1168" s="3" t="s">
        <v>169</v>
      </c>
      <c r="D1168" s="4">
        <v>5.91</v>
      </c>
      <c r="E1168" s="5">
        <v>1</v>
      </c>
      <c r="F1168" s="6">
        <v>6.5</v>
      </c>
      <c r="G1168" s="3">
        <v>-150</v>
      </c>
      <c r="H1168" s="3">
        <f t="shared" si="95"/>
        <v>-0.66666666666666663</v>
      </c>
      <c r="I1168" s="3">
        <v>118</v>
      </c>
      <c r="J1168" s="3">
        <f t="shared" si="96"/>
        <v>1.18</v>
      </c>
      <c r="K1168" s="7">
        <f t="shared" si="93"/>
        <v>0.6</v>
      </c>
      <c r="L1168" s="7">
        <f t="shared" si="92"/>
        <v>0.45871559633027525</v>
      </c>
      <c r="M1168" s="7">
        <f t="shared" si="101"/>
        <v>0.37924441145842813</v>
      </c>
      <c r="N1168" s="7">
        <f t="shared" si="102"/>
        <v>0.62075558854157187</v>
      </c>
      <c r="O1168" s="10">
        <f t="shared" si="100"/>
        <v>-0.22075558854157185</v>
      </c>
      <c r="P1168" s="10">
        <f t="shared" si="99"/>
        <v>0.16203999221129661</v>
      </c>
      <c r="Q1168" s="35">
        <f t="shared" si="98"/>
        <v>1</v>
      </c>
      <c r="R1168" s="9">
        <v>2</v>
      </c>
      <c r="S1168" s="4">
        <v>20</v>
      </c>
      <c r="T1168" s="3" t="s">
        <v>73</v>
      </c>
      <c r="U1168" s="4">
        <v>-20</v>
      </c>
      <c r="V1168" s="4">
        <f t="shared" si="97"/>
        <v>-20</v>
      </c>
    </row>
    <row r="1169" spans="1:22" x14ac:dyDescent="0.25">
      <c r="A1169" s="2">
        <v>44795</v>
      </c>
      <c r="B1169" s="3" t="s">
        <v>16</v>
      </c>
      <c r="C1169" s="3" t="s">
        <v>134</v>
      </c>
      <c r="D1169" s="4">
        <v>5.14</v>
      </c>
      <c r="E1169" s="5">
        <v>1</v>
      </c>
      <c r="F1169" s="6">
        <v>4.5</v>
      </c>
      <c r="G1169" s="3">
        <v>-148</v>
      </c>
      <c r="H1169" s="3">
        <f t="shared" si="95"/>
        <v>-0.67567567567567566</v>
      </c>
      <c r="I1169" s="3">
        <v>116</v>
      </c>
      <c r="J1169" s="3">
        <f t="shared" si="96"/>
        <v>1.1599999999999999</v>
      </c>
      <c r="K1169" s="7">
        <f t="shared" si="93"/>
        <v>0.59677419354838712</v>
      </c>
      <c r="L1169" s="7">
        <f t="shared" si="92"/>
        <v>0.46296296296296297</v>
      </c>
      <c r="M1169" s="7">
        <f t="shared" si="101"/>
        <v>0.5837190238948945</v>
      </c>
      <c r="N1169" s="7">
        <f t="shared" si="102"/>
        <v>0.4162809761051055</v>
      </c>
      <c r="O1169" s="10">
        <f t="shared" si="100"/>
        <v>-1.3055169653492626E-2</v>
      </c>
      <c r="P1169" s="10">
        <f t="shared" si="99"/>
        <v>-4.668198685785746E-2</v>
      </c>
      <c r="Q1169" s="35">
        <f t="shared" si="98"/>
        <v>0</v>
      </c>
      <c r="R1169" s="9">
        <v>2</v>
      </c>
      <c r="S1169" s="4">
        <v>0</v>
      </c>
      <c r="V1169" s="4" t="str">
        <f t="shared" si="97"/>
        <v/>
      </c>
    </row>
    <row r="1170" spans="1:22" x14ac:dyDescent="0.25">
      <c r="A1170" s="2">
        <v>44795</v>
      </c>
      <c r="B1170" s="3" t="s">
        <v>57</v>
      </c>
      <c r="C1170" s="3" t="s">
        <v>246</v>
      </c>
      <c r="D1170" s="4">
        <v>5.01</v>
      </c>
      <c r="E1170" s="5">
        <v>1</v>
      </c>
      <c r="F1170" s="6">
        <v>4.5</v>
      </c>
      <c r="G1170" s="3">
        <v>-130</v>
      </c>
      <c r="H1170" s="3">
        <f t="shared" si="95"/>
        <v>-0.76923076923076916</v>
      </c>
      <c r="I1170" s="3">
        <v>100</v>
      </c>
      <c r="J1170" s="3">
        <f t="shared" si="96"/>
        <v>1</v>
      </c>
      <c r="K1170" s="7">
        <f t="shared" si="93"/>
        <v>0.56521739130434778</v>
      </c>
      <c r="L1170" s="7">
        <f t="shared" si="92"/>
        <v>0.5</v>
      </c>
      <c r="M1170" s="7">
        <f t="shared" si="101"/>
        <v>0.56125963046052663</v>
      </c>
      <c r="N1170" s="7">
        <f t="shared" si="102"/>
        <v>0.43874036953947332</v>
      </c>
      <c r="O1170" s="10">
        <f t="shared" si="100"/>
        <v>-3.9577608438211564E-3</v>
      </c>
      <c r="P1170" s="10">
        <f t="shared" si="99"/>
        <v>-6.1259630460526682E-2</v>
      </c>
      <c r="Q1170" s="35">
        <f t="shared" si="98"/>
        <v>0</v>
      </c>
      <c r="R1170" s="9">
        <v>1</v>
      </c>
      <c r="S1170" s="4">
        <v>0</v>
      </c>
      <c r="V1170" s="4" t="str">
        <f t="shared" si="97"/>
        <v/>
      </c>
    </row>
    <row r="1171" spans="1:22" x14ac:dyDescent="0.25">
      <c r="A1171" s="2">
        <v>44796</v>
      </c>
      <c r="B1171" s="3" t="s">
        <v>16</v>
      </c>
      <c r="C1171" s="3" t="s">
        <v>136</v>
      </c>
      <c r="D1171" s="4">
        <v>5.85</v>
      </c>
      <c r="E1171" s="5">
        <v>1</v>
      </c>
      <c r="F1171" s="6">
        <v>4.5</v>
      </c>
      <c r="G1171" s="3">
        <v>-145</v>
      </c>
      <c r="H1171" s="3">
        <f t="shared" si="95"/>
        <v>-0.68965517241379315</v>
      </c>
      <c r="I1171" s="3">
        <v>110</v>
      </c>
      <c r="J1171" s="3">
        <f t="shared" si="96"/>
        <v>1.1000000000000001</v>
      </c>
      <c r="K1171" s="7">
        <f t="shared" si="93"/>
        <v>0.59183673469387754</v>
      </c>
      <c r="L1171" s="7">
        <f t="shared" si="92"/>
        <v>0.47619047619047616</v>
      </c>
      <c r="M1171" s="7">
        <f t="shared" si="101"/>
        <v>0.69436398133320931</v>
      </c>
      <c r="N1171" s="7">
        <f t="shared" si="102"/>
        <v>0.30563601866679069</v>
      </c>
      <c r="O1171" s="10">
        <f t="shared" si="100"/>
        <v>0.10252724663933177</v>
      </c>
      <c r="P1171" s="10">
        <f t="shared" si="99"/>
        <v>-0.17055445752368548</v>
      </c>
      <c r="Q1171" s="35">
        <f t="shared" si="98"/>
        <v>2</v>
      </c>
      <c r="R1171" s="9">
        <v>1</v>
      </c>
      <c r="S1171" s="4">
        <v>29</v>
      </c>
      <c r="T1171" s="3" t="s">
        <v>73</v>
      </c>
      <c r="U1171" s="4">
        <v>-29</v>
      </c>
      <c r="V1171" s="4">
        <f t="shared" si="97"/>
        <v>-29</v>
      </c>
    </row>
    <row r="1172" spans="1:22" x14ac:dyDescent="0.25">
      <c r="A1172" s="2">
        <v>44796</v>
      </c>
      <c r="B1172" s="3" t="s">
        <v>55</v>
      </c>
      <c r="C1172" s="3" t="s">
        <v>222</v>
      </c>
      <c r="D1172" s="4">
        <v>6.5</v>
      </c>
      <c r="E1172" s="5">
        <v>1</v>
      </c>
      <c r="F1172" s="6">
        <v>6.5</v>
      </c>
      <c r="G1172" s="3">
        <v>115</v>
      </c>
      <c r="H1172" s="3">
        <f t="shared" si="95"/>
        <v>1.1499999999999999</v>
      </c>
      <c r="I1172" s="3">
        <v>-150</v>
      </c>
      <c r="J1172" s="3">
        <f t="shared" si="96"/>
        <v>-0.66666666666666663</v>
      </c>
      <c r="K1172" s="7">
        <f t="shared" si="93"/>
        <v>0.46511627906976744</v>
      </c>
      <c r="L1172" s="7">
        <f t="shared" si="92"/>
        <v>0.6</v>
      </c>
      <c r="M1172" s="7">
        <f t="shared" si="101"/>
        <v>0.473476377482</v>
      </c>
      <c r="N1172" s="7">
        <f t="shared" si="102"/>
        <v>0.526523622518</v>
      </c>
      <c r="O1172" s="10">
        <f t="shared" si="100"/>
        <v>8.3600984122325639E-3</v>
      </c>
      <c r="P1172" s="10">
        <f t="shared" si="99"/>
        <v>-7.3476377481999977E-2</v>
      </c>
      <c r="Q1172" s="35">
        <f t="shared" si="98"/>
        <v>0</v>
      </c>
      <c r="R1172" s="9">
        <v>1</v>
      </c>
      <c r="S1172" s="4">
        <v>0</v>
      </c>
      <c r="V1172" s="4" t="str">
        <f t="shared" si="97"/>
        <v/>
      </c>
    </row>
    <row r="1173" spans="1:22" x14ac:dyDescent="0.25">
      <c r="A1173" s="2">
        <v>44796</v>
      </c>
      <c r="B1173" s="3" t="s">
        <v>39</v>
      </c>
      <c r="C1173" s="3" t="s">
        <v>126</v>
      </c>
      <c r="D1173" s="4">
        <v>5.43</v>
      </c>
      <c r="E1173" s="5">
        <v>1</v>
      </c>
      <c r="F1173" s="6">
        <v>4.5</v>
      </c>
      <c r="G1173" s="3">
        <v>-145</v>
      </c>
      <c r="H1173" s="3">
        <f t="shared" si="95"/>
        <v>-0.68965517241379315</v>
      </c>
      <c r="I1173" s="3">
        <v>110</v>
      </c>
      <c r="J1173" s="3">
        <f t="shared" si="96"/>
        <v>1.1000000000000001</v>
      </c>
      <c r="K1173" s="7">
        <f t="shared" si="93"/>
        <v>0.59183673469387754</v>
      </c>
      <c r="L1173" s="7">
        <f t="shared" si="92"/>
        <v>0.47619047619047616</v>
      </c>
      <c r="M1173" s="7">
        <f t="shared" si="101"/>
        <v>0.63147110270957818</v>
      </c>
      <c r="N1173" s="7">
        <f t="shared" si="102"/>
        <v>0.36852889729042182</v>
      </c>
      <c r="O1173" s="10">
        <f t="shared" si="100"/>
        <v>3.9634368015700638E-2</v>
      </c>
      <c r="P1173" s="10">
        <f t="shared" si="99"/>
        <v>-0.10766157890005434</v>
      </c>
      <c r="Q1173" s="35">
        <f t="shared" si="98"/>
        <v>0</v>
      </c>
      <c r="R1173" s="9">
        <v>1</v>
      </c>
      <c r="S1173" s="4">
        <v>0</v>
      </c>
      <c r="V1173" s="4" t="str">
        <f t="shared" si="97"/>
        <v/>
      </c>
    </row>
    <row r="1174" spans="1:22" x14ac:dyDescent="0.25">
      <c r="A1174" s="2">
        <v>44796</v>
      </c>
      <c r="B1174" s="3" t="s">
        <v>32</v>
      </c>
      <c r="C1174" s="3" t="s">
        <v>33</v>
      </c>
      <c r="D1174" s="4">
        <v>6.56</v>
      </c>
      <c r="E1174" s="5">
        <v>1</v>
      </c>
      <c r="F1174" s="6">
        <v>6.5</v>
      </c>
      <c r="G1174" s="3">
        <v>-150</v>
      </c>
      <c r="H1174" s="3">
        <f t="shared" si="95"/>
        <v>-0.66666666666666663</v>
      </c>
      <c r="I1174" s="3">
        <v>110</v>
      </c>
      <c r="J1174" s="3">
        <f t="shared" si="96"/>
        <v>1.1000000000000001</v>
      </c>
      <c r="K1174" s="7">
        <f t="shared" si="93"/>
        <v>0.6</v>
      </c>
      <c r="L1174" s="7">
        <f t="shared" si="92"/>
        <v>0.47619047619047616</v>
      </c>
      <c r="M1174" s="7">
        <f t="shared" si="101"/>
        <v>0.48290278340270243</v>
      </c>
      <c r="N1174" s="7">
        <f t="shared" si="102"/>
        <v>0.51709721659729757</v>
      </c>
      <c r="O1174" s="10">
        <f t="shared" si="100"/>
        <v>-0.11709721659729755</v>
      </c>
      <c r="P1174" s="10">
        <f t="shared" si="99"/>
        <v>4.0906740406821407E-2</v>
      </c>
      <c r="Q1174" s="35">
        <f t="shared" si="98"/>
        <v>0</v>
      </c>
      <c r="R1174" s="9">
        <v>1</v>
      </c>
      <c r="S1174" s="4">
        <v>0</v>
      </c>
      <c r="V1174" s="4" t="str">
        <f t="shared" si="97"/>
        <v/>
      </c>
    </row>
    <row r="1175" spans="1:22" x14ac:dyDescent="0.25">
      <c r="A1175" s="2">
        <v>44796</v>
      </c>
      <c r="B1175" s="3" t="s">
        <v>4</v>
      </c>
      <c r="C1175" s="3" t="s">
        <v>5</v>
      </c>
      <c r="D1175" s="4">
        <v>6.16</v>
      </c>
      <c r="E1175" s="5">
        <v>1</v>
      </c>
      <c r="F1175" s="6">
        <v>5.5</v>
      </c>
      <c r="G1175" s="3">
        <v>-130</v>
      </c>
      <c r="H1175" s="3">
        <f t="shared" si="95"/>
        <v>-0.76923076923076916</v>
      </c>
      <c r="I1175" s="3">
        <v>105</v>
      </c>
      <c r="J1175" s="3">
        <f t="shared" si="96"/>
        <v>1.05</v>
      </c>
      <c r="K1175" s="7">
        <f t="shared" si="93"/>
        <v>0.56521739130434778</v>
      </c>
      <c r="L1175" s="7">
        <f t="shared" si="92"/>
        <v>0.48780487804878048</v>
      </c>
      <c r="M1175" s="7">
        <f t="shared" si="101"/>
        <v>0.57966569946961566</v>
      </c>
      <c r="N1175" s="7">
        <f t="shared" si="102"/>
        <v>0.42033430053038429</v>
      </c>
      <c r="O1175" s="10">
        <f t="shared" si="100"/>
        <v>1.4448308165267876E-2</v>
      </c>
      <c r="P1175" s="10">
        <f t="shared" si="99"/>
        <v>-6.7470577518396191E-2</v>
      </c>
      <c r="Q1175" s="35">
        <f t="shared" si="98"/>
        <v>0</v>
      </c>
      <c r="R1175" s="9">
        <v>1</v>
      </c>
      <c r="S1175" s="4">
        <v>0</v>
      </c>
      <c r="V1175" s="4" t="str">
        <f t="shared" si="97"/>
        <v/>
      </c>
    </row>
    <row r="1176" spans="1:22" x14ac:dyDescent="0.25">
      <c r="A1176" s="2">
        <v>44796</v>
      </c>
      <c r="B1176" s="3" t="s">
        <v>14</v>
      </c>
      <c r="C1176" s="3" t="s">
        <v>15</v>
      </c>
      <c r="D1176" s="4">
        <v>5.15</v>
      </c>
      <c r="E1176" s="5">
        <v>1</v>
      </c>
      <c r="F1176" s="6">
        <v>5.5</v>
      </c>
      <c r="G1176" s="3">
        <v>-106</v>
      </c>
      <c r="H1176" s="3">
        <f t="shared" si="95"/>
        <v>-0.94339622641509424</v>
      </c>
      <c r="I1176" s="3">
        <v>-122</v>
      </c>
      <c r="J1176" s="3">
        <f t="shared" si="96"/>
        <v>-0.81967213114754101</v>
      </c>
      <c r="K1176" s="7">
        <f t="shared" si="93"/>
        <v>0.5145631067961165</v>
      </c>
      <c r="L1176" s="7">
        <f t="shared" si="92"/>
        <v>0.5495495495495496</v>
      </c>
      <c r="M1176" s="7">
        <f t="shared" si="101"/>
        <v>0.41034001431442202</v>
      </c>
      <c r="N1176" s="7">
        <f t="shared" si="102"/>
        <v>0.58965998568557798</v>
      </c>
      <c r="O1176" s="10">
        <f t="shared" si="100"/>
        <v>-0.10422309248169448</v>
      </c>
      <c r="P1176" s="10">
        <f t="shared" si="99"/>
        <v>4.0110436136028382E-2</v>
      </c>
      <c r="Q1176" s="35">
        <f t="shared" si="98"/>
        <v>0</v>
      </c>
      <c r="R1176" s="9">
        <v>2</v>
      </c>
      <c r="S1176" s="4">
        <v>0</v>
      </c>
      <c r="V1176" s="4" t="str">
        <f t="shared" si="97"/>
        <v/>
      </c>
    </row>
    <row r="1177" spans="1:22" x14ac:dyDescent="0.25">
      <c r="A1177" s="2">
        <v>44796</v>
      </c>
      <c r="B1177" s="3" t="s">
        <v>23</v>
      </c>
      <c r="C1177" s="3" t="s">
        <v>192</v>
      </c>
      <c r="D1177" s="4">
        <v>5.63</v>
      </c>
      <c r="E1177" s="5">
        <v>1</v>
      </c>
      <c r="F1177" s="6">
        <v>4.5</v>
      </c>
      <c r="G1177" s="3">
        <v>-144</v>
      </c>
      <c r="H1177" s="3">
        <f t="shared" si="95"/>
        <v>-0.69444444444444442</v>
      </c>
      <c r="I1177" s="3">
        <v>114</v>
      </c>
      <c r="J1177" s="3">
        <f t="shared" si="96"/>
        <v>1.1399999999999999</v>
      </c>
      <c r="K1177" s="7">
        <f t="shared" si="93"/>
        <v>0.5901639344262295</v>
      </c>
      <c r="L1177" s="7">
        <f t="shared" si="92"/>
        <v>0.46728971962616822</v>
      </c>
      <c r="M1177" s="7">
        <f t="shared" si="101"/>
        <v>0.66237629810290755</v>
      </c>
      <c r="N1177" s="7">
        <f t="shared" si="102"/>
        <v>0.33762370189709245</v>
      </c>
      <c r="O1177" s="10">
        <f t="shared" si="100"/>
        <v>7.2212363676678049E-2</v>
      </c>
      <c r="P1177" s="10">
        <f t="shared" si="99"/>
        <v>-0.12966601772907577</v>
      </c>
      <c r="Q1177" s="35">
        <f t="shared" si="98"/>
        <v>2</v>
      </c>
      <c r="R1177" s="9">
        <v>2</v>
      </c>
      <c r="S1177" s="4">
        <f>15*1.44</f>
        <v>21.599999999999998</v>
      </c>
      <c r="T1177" s="3" t="s">
        <v>74</v>
      </c>
      <c r="U1177" s="4">
        <v>15</v>
      </c>
      <c r="V1177" s="4">
        <f t="shared" si="97"/>
        <v>14.999999999999998</v>
      </c>
    </row>
    <row r="1178" spans="1:22" x14ac:dyDescent="0.25">
      <c r="A1178" s="2">
        <v>44796</v>
      </c>
      <c r="B1178" s="3" t="s">
        <v>41</v>
      </c>
      <c r="C1178" s="3" t="s">
        <v>160</v>
      </c>
      <c r="D1178" s="4">
        <v>3.7</v>
      </c>
      <c r="E1178" s="5">
        <v>1</v>
      </c>
      <c r="F1178" s="6">
        <v>3.5</v>
      </c>
      <c r="G1178" s="3">
        <v>-106</v>
      </c>
      <c r="H1178" s="3">
        <f t="shared" si="95"/>
        <v>-0.94339622641509424</v>
      </c>
      <c r="I1178" s="3">
        <v>-120</v>
      </c>
      <c r="J1178" s="3">
        <f t="shared" si="96"/>
        <v>-0.83333333333333337</v>
      </c>
      <c r="K1178" s="7">
        <f t="shared" si="93"/>
        <v>0.5145631067961165</v>
      </c>
      <c r="L1178" s="7">
        <f t="shared" si="92"/>
        <v>0.54545454545454541</v>
      </c>
      <c r="M1178" s="7">
        <f t="shared" si="101"/>
        <v>0.50584675584958161</v>
      </c>
      <c r="N1178" s="7">
        <f t="shared" si="102"/>
        <v>0.49415324415041839</v>
      </c>
      <c r="O1178" s="10">
        <f t="shared" si="100"/>
        <v>-8.7163509465348898E-3</v>
      </c>
      <c r="P1178" s="10">
        <f t="shared" si="99"/>
        <v>-5.1301301304127023E-2</v>
      </c>
      <c r="Q1178" s="35">
        <f t="shared" si="98"/>
        <v>0</v>
      </c>
      <c r="R1178" s="9">
        <v>2</v>
      </c>
      <c r="S1178" s="4">
        <v>0</v>
      </c>
      <c r="V1178" s="4" t="str">
        <f t="shared" si="97"/>
        <v/>
      </c>
    </row>
    <row r="1179" spans="1:22" x14ac:dyDescent="0.25">
      <c r="A1179" s="2">
        <v>44796</v>
      </c>
      <c r="B1179" s="3" t="s">
        <v>34</v>
      </c>
      <c r="C1179" s="3" t="s">
        <v>132</v>
      </c>
      <c r="D1179" s="4">
        <v>6.98</v>
      </c>
      <c r="E1179" s="5">
        <v>1</v>
      </c>
      <c r="F1179" s="6">
        <v>7.5</v>
      </c>
      <c r="G1179" s="3">
        <v>-134</v>
      </c>
      <c r="H1179" s="3">
        <f t="shared" si="95"/>
        <v>-0.74626865671641784</v>
      </c>
      <c r="I1179" s="3">
        <v>106</v>
      </c>
      <c r="J1179" s="3">
        <f t="shared" si="96"/>
        <v>1.06</v>
      </c>
      <c r="K1179" s="7">
        <f t="shared" si="93"/>
        <v>0.57264957264957261</v>
      </c>
      <c r="L1179" s="7">
        <f t="shared" si="92"/>
        <v>0.4854368932038835</v>
      </c>
      <c r="M1179" s="7">
        <f t="shared" si="101"/>
        <v>0.39830613730532916</v>
      </c>
      <c r="N1179" s="7">
        <f t="shared" si="102"/>
        <v>0.60169386269467084</v>
      </c>
      <c r="O1179" s="10">
        <f t="shared" si="100"/>
        <v>-0.17434343534424346</v>
      </c>
      <c r="P1179" s="10">
        <f t="shared" si="99"/>
        <v>0.11625696949078734</v>
      </c>
      <c r="Q1179" s="35">
        <f t="shared" si="98"/>
        <v>1</v>
      </c>
      <c r="R1179" s="9">
        <v>2</v>
      </c>
      <c r="S1179" s="4">
        <v>20</v>
      </c>
      <c r="T1179" s="3" t="s">
        <v>73</v>
      </c>
      <c r="U1179" s="4">
        <v>-20</v>
      </c>
      <c r="V1179" s="4">
        <f t="shared" ref="V1179:V1242" si="103">IF(IF(T1179="L",-S1179,IF(T1179="W",S1179*IF(Q1179=1,ABS(J1179),ABS(H1179)))),IF(T1179="L",-S1179,IF(T1179="W",S1179*IF(Q1179=1,ABS(J1179),ABS(H1179)))),"")</f>
        <v>-20</v>
      </c>
    </row>
    <row r="1180" spans="1:22" x14ac:dyDescent="0.25">
      <c r="A1180" s="2">
        <v>44796</v>
      </c>
      <c r="B1180" s="3" t="s">
        <v>65</v>
      </c>
      <c r="C1180" s="3" t="s">
        <v>66</v>
      </c>
      <c r="D1180" s="4">
        <v>5.85</v>
      </c>
      <c r="E1180" s="5">
        <v>1</v>
      </c>
      <c r="F1180" s="6">
        <v>5.5</v>
      </c>
      <c r="G1180" s="3">
        <v>-120</v>
      </c>
      <c r="H1180" s="3">
        <f t="shared" si="95"/>
        <v>-0.83333333333333337</v>
      </c>
      <c r="I1180" s="3">
        <v>-115</v>
      </c>
      <c r="J1180" s="3">
        <f t="shared" si="96"/>
        <v>-0.86956521739130443</v>
      </c>
      <c r="K1180" s="7">
        <f t="shared" si="93"/>
        <v>0.54545454545454541</v>
      </c>
      <c r="L1180" s="7">
        <f t="shared" si="92"/>
        <v>0.53488372093023251</v>
      </c>
      <c r="M1180" s="7">
        <f t="shared" si="101"/>
        <v>0.52993613622475477</v>
      </c>
      <c r="N1180" s="7">
        <f t="shared" si="102"/>
        <v>0.47006386377524523</v>
      </c>
      <c r="O1180" s="10">
        <f t="shared" si="100"/>
        <v>-1.5518409229790642E-2</v>
      </c>
      <c r="P1180" s="10">
        <f t="shared" si="99"/>
        <v>-6.4819857154987282E-2</v>
      </c>
      <c r="Q1180" s="35">
        <f t="shared" si="98"/>
        <v>0</v>
      </c>
      <c r="R1180" s="9">
        <v>1</v>
      </c>
      <c r="S1180" s="4">
        <v>0</v>
      </c>
      <c r="V1180" s="4" t="str">
        <f t="shared" si="103"/>
        <v/>
      </c>
    </row>
    <row r="1181" spans="1:22" x14ac:dyDescent="0.25">
      <c r="A1181" s="2">
        <v>44796</v>
      </c>
      <c r="B1181" s="3" t="s">
        <v>71</v>
      </c>
      <c r="C1181" s="3" t="s">
        <v>237</v>
      </c>
      <c r="D1181" s="4">
        <v>4.72</v>
      </c>
      <c r="E1181" s="5">
        <v>1</v>
      </c>
      <c r="F1181" s="6">
        <v>4.5</v>
      </c>
      <c r="G1181" s="3">
        <v>-106</v>
      </c>
      <c r="H1181" s="3">
        <f t="shared" si="95"/>
        <v>-0.94339622641509424</v>
      </c>
      <c r="I1181" s="3">
        <v>-122</v>
      </c>
      <c r="J1181" s="3">
        <f t="shared" si="96"/>
        <v>-0.81967213114754101</v>
      </c>
      <c r="K1181" s="7">
        <f t="shared" si="93"/>
        <v>0.5145631067961165</v>
      </c>
      <c r="L1181" s="7">
        <f t="shared" si="92"/>
        <v>0.5495495495495496</v>
      </c>
      <c r="M1181" s="7">
        <f t="shared" si="101"/>
        <v>0.50908417075541823</v>
      </c>
      <c r="N1181" s="7">
        <f t="shared" si="102"/>
        <v>0.49091582924458177</v>
      </c>
      <c r="O1181" s="10">
        <f t="shared" si="100"/>
        <v>-5.4789360406982679E-3</v>
      </c>
      <c r="P1181" s="10">
        <f t="shared" si="99"/>
        <v>-5.8633720304967829E-2</v>
      </c>
      <c r="Q1181" s="35">
        <f t="shared" si="98"/>
        <v>0</v>
      </c>
      <c r="R1181" s="9">
        <v>2</v>
      </c>
      <c r="S1181" s="4">
        <v>0</v>
      </c>
      <c r="V1181" s="4" t="str">
        <f t="shared" si="103"/>
        <v/>
      </c>
    </row>
    <row r="1182" spans="1:22" x14ac:dyDescent="0.25">
      <c r="A1182" s="2">
        <v>44796</v>
      </c>
      <c r="B1182" s="3" t="s">
        <v>19</v>
      </c>
      <c r="C1182" s="3" t="s">
        <v>96</v>
      </c>
      <c r="D1182" s="4">
        <v>3.55</v>
      </c>
      <c r="E1182" s="5">
        <v>1</v>
      </c>
      <c r="F1182" s="6">
        <v>3.5</v>
      </c>
      <c r="G1182" s="3">
        <v>120</v>
      </c>
      <c r="H1182" s="3">
        <f t="shared" si="95"/>
        <v>1.2</v>
      </c>
      <c r="I1182" s="3">
        <v>-165</v>
      </c>
      <c r="J1182" s="3">
        <f t="shared" si="96"/>
        <v>-0.60606060606060608</v>
      </c>
      <c r="K1182" s="7">
        <f t="shared" si="93"/>
        <v>0.45454545454545453</v>
      </c>
      <c r="L1182" s="7">
        <f t="shared" si="92"/>
        <v>0.62264150943396224</v>
      </c>
      <c r="M1182" s="7">
        <f t="shared" si="101"/>
        <v>0.47411707680009108</v>
      </c>
      <c r="N1182" s="7">
        <f t="shared" si="102"/>
        <v>0.52588292319990892</v>
      </c>
      <c r="O1182" s="10">
        <f t="shared" si="100"/>
        <v>1.9571622254636545E-2</v>
      </c>
      <c r="P1182" s="10">
        <f t="shared" si="99"/>
        <v>-9.6758586234053312E-2</v>
      </c>
      <c r="Q1182" s="35">
        <f t="shared" si="98"/>
        <v>0</v>
      </c>
      <c r="R1182" s="9">
        <v>1</v>
      </c>
      <c r="S1182" s="4">
        <v>0</v>
      </c>
      <c r="V1182" s="4" t="str">
        <f t="shared" si="103"/>
        <v/>
      </c>
    </row>
    <row r="1183" spans="1:22" x14ac:dyDescent="0.25">
      <c r="A1183" s="2">
        <v>44796</v>
      </c>
      <c r="B1183" s="3" t="s">
        <v>61</v>
      </c>
      <c r="C1183" s="3" t="s">
        <v>135</v>
      </c>
      <c r="D1183" s="4">
        <v>4.2699999999999996</v>
      </c>
      <c r="E1183" s="5">
        <v>1</v>
      </c>
      <c r="F1183" s="6">
        <v>3.5</v>
      </c>
      <c r="G1183" s="3">
        <v>100</v>
      </c>
      <c r="H1183" s="3">
        <f t="shared" si="95"/>
        <v>1</v>
      </c>
      <c r="I1183" s="3">
        <v>-130</v>
      </c>
      <c r="J1183" s="3">
        <f t="shared" si="96"/>
        <v>-0.76923076923076916</v>
      </c>
      <c r="K1183" s="7">
        <f t="shared" si="93"/>
        <v>0.5</v>
      </c>
      <c r="L1183" s="7">
        <f t="shared" si="92"/>
        <v>0.56521739130434778</v>
      </c>
      <c r="M1183" s="7">
        <f t="shared" si="101"/>
        <v>0.61742769261677899</v>
      </c>
      <c r="N1183" s="7">
        <f t="shared" si="102"/>
        <v>0.38257230738322107</v>
      </c>
      <c r="O1183" s="10">
        <f t="shared" si="100"/>
        <v>0.11742769261677899</v>
      </c>
      <c r="P1183" s="10">
        <f t="shared" si="99"/>
        <v>-0.18264508392112672</v>
      </c>
      <c r="Q1183" s="35">
        <f t="shared" si="98"/>
        <v>2</v>
      </c>
      <c r="R1183" s="9">
        <v>1</v>
      </c>
      <c r="S1183" s="4">
        <v>20</v>
      </c>
      <c r="T1183" s="3" t="s">
        <v>74</v>
      </c>
      <c r="U1183" s="4">
        <v>20</v>
      </c>
      <c r="V1183" s="4">
        <f t="shared" si="103"/>
        <v>20</v>
      </c>
    </row>
    <row r="1184" spans="1:22" x14ac:dyDescent="0.25">
      <c r="A1184" s="2">
        <v>44796</v>
      </c>
      <c r="B1184" s="3" t="s">
        <v>57</v>
      </c>
      <c r="C1184" s="3" t="s">
        <v>226</v>
      </c>
      <c r="D1184" s="4">
        <v>4.43</v>
      </c>
      <c r="E1184" s="5">
        <v>1</v>
      </c>
      <c r="F1184" s="6">
        <v>3.5</v>
      </c>
      <c r="G1184" s="3">
        <v>-134</v>
      </c>
      <c r="H1184" s="3">
        <f t="shared" si="95"/>
        <v>-0.74626865671641784</v>
      </c>
      <c r="I1184" s="3">
        <v>106</v>
      </c>
      <c r="J1184" s="3">
        <f t="shared" si="96"/>
        <v>1.06</v>
      </c>
      <c r="K1184" s="7">
        <f t="shared" si="93"/>
        <v>0.57264957264957261</v>
      </c>
      <c r="L1184" s="7">
        <f t="shared" si="92"/>
        <v>0.4854368932038835</v>
      </c>
      <c r="M1184" s="7">
        <f t="shared" si="101"/>
        <v>0.6457563934001016</v>
      </c>
      <c r="N1184" s="7">
        <f t="shared" si="102"/>
        <v>0.35424360659989845</v>
      </c>
      <c r="O1184" s="10">
        <f t="shared" si="100"/>
        <v>7.3106820750528989E-2</v>
      </c>
      <c r="P1184" s="10">
        <f t="shared" si="99"/>
        <v>-0.13119328660398505</v>
      </c>
      <c r="Q1184" s="35">
        <f t="shared" si="98"/>
        <v>2</v>
      </c>
      <c r="R1184" s="9">
        <v>2</v>
      </c>
      <c r="S1184" s="4">
        <v>26.8</v>
      </c>
      <c r="T1184" s="3" t="s">
        <v>73</v>
      </c>
      <c r="U1184" s="4">
        <v>-26.8</v>
      </c>
      <c r="V1184" s="4">
        <f t="shared" si="103"/>
        <v>-26.8</v>
      </c>
    </row>
    <row r="1185" spans="1:22" x14ac:dyDescent="0.25">
      <c r="A1185" s="2">
        <v>44796</v>
      </c>
      <c r="B1185" s="3" t="s">
        <v>30</v>
      </c>
      <c r="C1185" s="3" t="s">
        <v>83</v>
      </c>
      <c r="D1185" s="4">
        <v>3.7</v>
      </c>
      <c r="E1185" s="5">
        <v>1</v>
      </c>
      <c r="F1185" s="6">
        <v>3.5</v>
      </c>
      <c r="G1185" s="3">
        <v>100</v>
      </c>
      <c r="H1185" s="3">
        <f t="shared" si="95"/>
        <v>1</v>
      </c>
      <c r="I1185" s="3">
        <v>-130</v>
      </c>
      <c r="J1185" s="3">
        <f t="shared" si="96"/>
        <v>-0.76923076923076916</v>
      </c>
      <c r="K1185" s="7">
        <f t="shared" si="93"/>
        <v>0.5</v>
      </c>
      <c r="L1185" s="7">
        <f t="shared" si="92"/>
        <v>0.56521739130434778</v>
      </c>
      <c r="M1185" s="7">
        <f t="shared" si="101"/>
        <v>0.50584675584958161</v>
      </c>
      <c r="N1185" s="7">
        <f t="shared" si="102"/>
        <v>0.49415324415041839</v>
      </c>
      <c r="O1185" s="10">
        <f t="shared" si="100"/>
        <v>5.8467558495816085E-3</v>
      </c>
      <c r="P1185" s="10">
        <f t="shared" si="99"/>
        <v>-7.1064147153929391E-2</v>
      </c>
      <c r="Q1185" s="35">
        <f t="shared" si="98"/>
        <v>0</v>
      </c>
      <c r="R1185" s="9">
        <v>1</v>
      </c>
      <c r="S1185" s="4">
        <v>0</v>
      </c>
      <c r="V1185" s="4" t="str">
        <f t="shared" si="103"/>
        <v/>
      </c>
    </row>
    <row r="1186" spans="1:22" x14ac:dyDescent="0.25">
      <c r="A1186" s="2">
        <v>44796</v>
      </c>
      <c r="B1186" s="3" t="s">
        <v>59</v>
      </c>
      <c r="C1186" s="3" t="s">
        <v>60</v>
      </c>
      <c r="D1186" s="4">
        <v>3.91</v>
      </c>
      <c r="E1186" s="5">
        <v>1</v>
      </c>
      <c r="F1186" s="6">
        <v>3.5</v>
      </c>
      <c r="G1186" s="3">
        <v>-145</v>
      </c>
      <c r="H1186" s="3">
        <f t="shared" si="95"/>
        <v>-0.68965517241379315</v>
      </c>
      <c r="I1186" s="3">
        <v>110</v>
      </c>
      <c r="J1186" s="3">
        <f t="shared" si="96"/>
        <v>1.1000000000000001</v>
      </c>
      <c r="K1186" s="7">
        <f t="shared" si="93"/>
        <v>0.59183673469387754</v>
      </c>
      <c r="L1186" s="7">
        <f t="shared" si="92"/>
        <v>0.47619047619047616</v>
      </c>
      <c r="M1186" s="7">
        <f t="shared" si="101"/>
        <v>0.54875214255669547</v>
      </c>
      <c r="N1186" s="7">
        <f t="shared" si="102"/>
        <v>0.45124785744330453</v>
      </c>
      <c r="O1186" s="10">
        <f t="shared" si="100"/>
        <v>-4.3084592137182076E-2</v>
      </c>
      <c r="P1186" s="10">
        <f t="shared" si="99"/>
        <v>-2.494261874717163E-2</v>
      </c>
      <c r="Q1186" s="35">
        <f t="shared" si="98"/>
        <v>0</v>
      </c>
      <c r="R1186" s="9">
        <v>1</v>
      </c>
      <c r="S1186" s="4">
        <v>0</v>
      </c>
      <c r="V1186" s="4" t="str">
        <f t="shared" si="103"/>
        <v/>
      </c>
    </row>
    <row r="1187" spans="1:22" x14ac:dyDescent="0.25">
      <c r="A1187" s="2">
        <v>44796</v>
      </c>
      <c r="B1187" s="3" t="s">
        <v>47</v>
      </c>
      <c r="C1187" s="3" t="s">
        <v>162</v>
      </c>
      <c r="D1187" s="4">
        <v>6.16</v>
      </c>
      <c r="E1187" s="5">
        <v>1</v>
      </c>
      <c r="F1187" s="6">
        <v>6.5</v>
      </c>
      <c r="G1187" s="3">
        <v>106</v>
      </c>
      <c r="H1187" s="3">
        <f t="shared" si="95"/>
        <v>1.06</v>
      </c>
      <c r="I1187" s="3">
        <v>-134</v>
      </c>
      <c r="J1187" s="3">
        <f t="shared" si="96"/>
        <v>-0.74626865671641784</v>
      </c>
      <c r="K1187" s="7">
        <f t="shared" si="93"/>
        <v>0.4854368932038835</v>
      </c>
      <c r="L1187" s="7">
        <f t="shared" si="92"/>
        <v>0.57264957264957261</v>
      </c>
      <c r="M1187" s="7">
        <f t="shared" si="101"/>
        <v>0.41937889600394573</v>
      </c>
      <c r="N1187" s="7">
        <f t="shared" si="102"/>
        <v>0.58062110399605427</v>
      </c>
      <c r="O1187" s="10">
        <f t="shared" si="100"/>
        <v>-6.6057997199937768E-2</v>
      </c>
      <c r="P1187" s="10">
        <f t="shared" si="99"/>
        <v>7.9715313464816528E-3</v>
      </c>
      <c r="Q1187" s="35">
        <f t="shared" si="98"/>
        <v>0</v>
      </c>
      <c r="R1187" s="9">
        <v>2</v>
      </c>
      <c r="S1187" s="4">
        <v>0</v>
      </c>
      <c r="V1187" s="4" t="str">
        <f t="shared" si="103"/>
        <v/>
      </c>
    </row>
    <row r="1188" spans="1:22" x14ac:dyDescent="0.25">
      <c r="A1188" s="2">
        <v>44796</v>
      </c>
      <c r="B1188" s="3" t="s">
        <v>63</v>
      </c>
      <c r="C1188" s="3" t="s">
        <v>64</v>
      </c>
      <c r="D1188" s="4">
        <v>4.43</v>
      </c>
      <c r="E1188" s="5">
        <v>1</v>
      </c>
      <c r="F1188" s="6">
        <v>3.5</v>
      </c>
      <c r="G1188" s="3">
        <v>-122</v>
      </c>
      <c r="H1188" s="3">
        <f t="shared" si="95"/>
        <v>-0.81967213114754101</v>
      </c>
      <c r="I1188" s="3">
        <v>-104</v>
      </c>
      <c r="J1188" s="3">
        <f t="shared" si="96"/>
        <v>-0.96153846153846145</v>
      </c>
      <c r="K1188" s="7">
        <f t="shared" si="93"/>
        <v>0.5495495495495496</v>
      </c>
      <c r="L1188" s="7">
        <f t="shared" si="92"/>
        <v>0.50980392156862742</v>
      </c>
      <c r="M1188" s="7">
        <f t="shared" si="101"/>
        <v>0.6457563934001016</v>
      </c>
      <c r="N1188" s="7">
        <f t="shared" si="102"/>
        <v>0.35424360659989845</v>
      </c>
      <c r="O1188" s="10">
        <f t="shared" si="100"/>
        <v>9.6206843850552004E-2</v>
      </c>
      <c r="P1188" s="10">
        <f t="shared" si="99"/>
        <v>-0.15556031496872896</v>
      </c>
      <c r="Q1188" s="35">
        <f t="shared" si="98"/>
        <v>2</v>
      </c>
      <c r="R1188" s="9">
        <v>2</v>
      </c>
      <c r="S1188" s="4">
        <v>24.4</v>
      </c>
      <c r="T1188" s="3" t="s">
        <v>74</v>
      </c>
      <c r="U1188" s="4">
        <v>20</v>
      </c>
      <c r="V1188" s="4">
        <f t="shared" si="103"/>
        <v>20</v>
      </c>
    </row>
    <row r="1189" spans="1:22" x14ac:dyDescent="0.25">
      <c r="A1189" s="2">
        <v>44796</v>
      </c>
      <c r="B1189" s="3" t="s">
        <v>53</v>
      </c>
      <c r="C1189" s="3" t="s">
        <v>172</v>
      </c>
      <c r="D1189" s="4">
        <v>5.62</v>
      </c>
      <c r="E1189" s="5">
        <v>1</v>
      </c>
      <c r="F1189" s="6">
        <v>4.5</v>
      </c>
      <c r="G1189" s="3">
        <v>-134</v>
      </c>
      <c r="H1189" s="3">
        <f t="shared" si="95"/>
        <v>-0.74626865671641784</v>
      </c>
      <c r="I1189" s="3">
        <v>106</v>
      </c>
      <c r="J1189" s="3">
        <f t="shared" si="96"/>
        <v>1.06</v>
      </c>
      <c r="K1189" s="7">
        <f t="shared" si="93"/>
        <v>0.57264957264957261</v>
      </c>
      <c r="L1189" s="7">
        <f t="shared" si="92"/>
        <v>0.4854368932038835</v>
      </c>
      <c r="M1189" s="7">
        <f t="shared" si="101"/>
        <v>0.66087186691880784</v>
      </c>
      <c r="N1189" s="7">
        <f t="shared" si="102"/>
        <v>0.33912813308119222</v>
      </c>
      <c r="O1189" s="10">
        <f t="shared" si="100"/>
        <v>8.8222294269235224E-2</v>
      </c>
      <c r="P1189" s="10">
        <f t="shared" si="99"/>
        <v>-0.14630876012269128</v>
      </c>
      <c r="Q1189" s="35">
        <f t="shared" si="98"/>
        <v>2</v>
      </c>
      <c r="R1189" s="9">
        <v>2</v>
      </c>
      <c r="S1189" s="4">
        <v>26.8</v>
      </c>
      <c r="T1189" s="3" t="s">
        <v>74</v>
      </c>
      <c r="U1189" s="4">
        <v>20</v>
      </c>
      <c r="V1189" s="4">
        <f t="shared" si="103"/>
        <v>20</v>
      </c>
    </row>
    <row r="1190" spans="1:22" x14ac:dyDescent="0.25">
      <c r="A1190" s="2">
        <v>44796</v>
      </c>
      <c r="B1190" s="3" t="s">
        <v>21</v>
      </c>
      <c r="C1190" s="3" t="s">
        <v>187</v>
      </c>
      <c r="D1190" s="4">
        <v>4.04</v>
      </c>
      <c r="E1190" s="5">
        <v>1</v>
      </c>
      <c r="F1190" s="6">
        <v>3.5</v>
      </c>
      <c r="G1190" s="3">
        <v>-145</v>
      </c>
      <c r="H1190" s="3">
        <f t="shared" si="95"/>
        <v>-0.68965517241379315</v>
      </c>
      <c r="I1190" s="3">
        <v>110</v>
      </c>
      <c r="J1190" s="3">
        <f t="shared" si="96"/>
        <v>1.1000000000000001</v>
      </c>
      <c r="K1190" s="7">
        <f t="shared" si="93"/>
        <v>0.59183673469387754</v>
      </c>
      <c r="L1190" s="7">
        <f t="shared" si="92"/>
        <v>0.47619047619047616</v>
      </c>
      <c r="M1190" s="7">
        <f t="shared" si="101"/>
        <v>0.57430522291142061</v>
      </c>
      <c r="N1190" s="7">
        <f t="shared" si="102"/>
        <v>0.42569477708857939</v>
      </c>
      <c r="O1190" s="10">
        <f t="shared" si="100"/>
        <v>-1.7531511782456932E-2</v>
      </c>
      <c r="P1190" s="10">
        <f t="shared" si="99"/>
        <v>-5.0495699101896774E-2</v>
      </c>
      <c r="Q1190" s="35">
        <f t="shared" si="98"/>
        <v>0</v>
      </c>
      <c r="R1190" s="9">
        <v>1</v>
      </c>
      <c r="S1190" s="4">
        <v>0</v>
      </c>
      <c r="V1190" s="4" t="str">
        <f t="shared" si="103"/>
        <v/>
      </c>
    </row>
    <row r="1191" spans="1:22" x14ac:dyDescent="0.25">
      <c r="A1191" s="2">
        <v>44796</v>
      </c>
      <c r="B1191" s="3" t="s">
        <v>36</v>
      </c>
      <c r="C1191" s="3" t="s">
        <v>205</v>
      </c>
      <c r="D1191" s="4">
        <v>5.34</v>
      </c>
      <c r="E1191" s="5">
        <v>1</v>
      </c>
      <c r="F1191" s="6">
        <v>3.5</v>
      </c>
      <c r="G1191" s="3">
        <v>-140</v>
      </c>
      <c r="H1191" s="3">
        <f t="shared" si="95"/>
        <v>-0.7142857142857143</v>
      </c>
      <c r="I1191" s="3">
        <v>105</v>
      </c>
      <c r="J1191" s="3">
        <f t="shared" si="96"/>
        <v>1.05</v>
      </c>
      <c r="K1191" s="7">
        <f t="shared" si="93"/>
        <v>0.58333333333333337</v>
      </c>
      <c r="L1191" s="7">
        <f t="shared" si="92"/>
        <v>0.48780487804878048</v>
      </c>
      <c r="M1191" s="7">
        <f t="shared" si="101"/>
        <v>0.77950176784784597</v>
      </c>
      <c r="N1191" s="7">
        <f t="shared" si="102"/>
        <v>0.22049823215215408</v>
      </c>
      <c r="O1191" s="10">
        <f t="shared" si="100"/>
        <v>0.1961684345145126</v>
      </c>
      <c r="P1191" s="10">
        <f t="shared" si="99"/>
        <v>-0.26730664589662639</v>
      </c>
      <c r="Q1191" s="35">
        <f t="shared" si="98"/>
        <v>2</v>
      </c>
      <c r="R1191" s="9">
        <v>1</v>
      </c>
      <c r="S1191" s="4">
        <v>28</v>
      </c>
      <c r="T1191" s="3" t="s">
        <v>74</v>
      </c>
      <c r="U1191" s="4">
        <v>20</v>
      </c>
      <c r="V1191" s="4">
        <f t="shared" si="103"/>
        <v>20</v>
      </c>
    </row>
    <row r="1192" spans="1:22" x14ac:dyDescent="0.25">
      <c r="A1192" s="2">
        <v>44796</v>
      </c>
      <c r="B1192" s="3" t="s">
        <v>49</v>
      </c>
      <c r="C1192" s="3" t="s">
        <v>189</v>
      </c>
      <c r="D1192" s="4">
        <v>5.49</v>
      </c>
      <c r="E1192" s="5">
        <v>1</v>
      </c>
      <c r="F1192" s="6">
        <v>5.5</v>
      </c>
      <c r="G1192" s="3">
        <v>-110</v>
      </c>
      <c r="H1192" s="3">
        <f t="shared" si="95"/>
        <v>-0.90909090909090906</v>
      </c>
      <c r="I1192" s="3">
        <v>-120</v>
      </c>
      <c r="J1192" s="3">
        <f t="shared" si="96"/>
        <v>-0.83333333333333337</v>
      </c>
      <c r="K1192" s="7">
        <f t="shared" si="93"/>
        <v>0.52380952380952384</v>
      </c>
      <c r="L1192" s="7">
        <f t="shared" si="92"/>
        <v>0.54545454545454541</v>
      </c>
      <c r="M1192" s="7">
        <f t="shared" si="101"/>
        <v>0.46936653203228818</v>
      </c>
      <c r="N1192" s="7">
        <f t="shared" si="102"/>
        <v>0.53063346796771182</v>
      </c>
      <c r="O1192" s="10">
        <f t="shared" si="100"/>
        <v>-5.4442991777235661E-2</v>
      </c>
      <c r="P1192" s="10">
        <f t="shared" si="99"/>
        <v>-1.4821077486833589E-2</v>
      </c>
      <c r="Q1192" s="35">
        <f t="shared" si="98"/>
        <v>0</v>
      </c>
      <c r="R1192" s="9">
        <v>1</v>
      </c>
      <c r="S1192" s="4">
        <v>0</v>
      </c>
      <c r="V1192" s="4" t="str">
        <f t="shared" si="103"/>
        <v/>
      </c>
    </row>
    <row r="1193" spans="1:22" x14ac:dyDescent="0.25">
      <c r="A1193" s="2">
        <v>44796</v>
      </c>
      <c r="B1193" s="3" t="s">
        <v>43</v>
      </c>
      <c r="C1193" s="3" t="s">
        <v>93</v>
      </c>
      <c r="D1193" s="4">
        <v>7.24</v>
      </c>
      <c r="E1193" s="5">
        <v>1</v>
      </c>
      <c r="F1193" s="6">
        <v>7.5</v>
      </c>
      <c r="G1193" s="3">
        <v>-105</v>
      </c>
      <c r="H1193" s="3">
        <f t="shared" si="95"/>
        <v>-0.95238095238095233</v>
      </c>
      <c r="I1193" s="3">
        <v>-125</v>
      </c>
      <c r="J1193" s="3">
        <f t="shared" si="96"/>
        <v>-0.8</v>
      </c>
      <c r="K1193" s="7">
        <f t="shared" si="93"/>
        <v>0.51219512195121952</v>
      </c>
      <c r="L1193" s="7">
        <f t="shared" si="92"/>
        <v>0.55555555555555558</v>
      </c>
      <c r="M1193" s="7">
        <f t="shared" si="101"/>
        <v>0.43699867047210006</v>
      </c>
      <c r="N1193" s="7">
        <f t="shared" si="102"/>
        <v>0.56300132952789994</v>
      </c>
      <c r="O1193" s="10">
        <f t="shared" si="100"/>
        <v>-7.5196451479119464E-2</v>
      </c>
      <c r="P1193" s="10">
        <f t="shared" si="99"/>
        <v>7.4457739723443606E-3</v>
      </c>
      <c r="Q1193" s="35">
        <f t="shared" si="98"/>
        <v>0</v>
      </c>
      <c r="R1193" s="9">
        <v>1</v>
      </c>
      <c r="S1193" s="4">
        <v>0</v>
      </c>
      <c r="V1193" s="4" t="str">
        <f t="shared" si="103"/>
        <v/>
      </c>
    </row>
    <row r="1194" spans="1:22" x14ac:dyDescent="0.25">
      <c r="A1194" s="2">
        <v>44796</v>
      </c>
      <c r="B1194" s="3" t="s">
        <v>45</v>
      </c>
      <c r="C1194" s="3" t="s">
        <v>46</v>
      </c>
      <c r="D1194" s="4">
        <v>5.62</v>
      </c>
      <c r="E1194" s="5">
        <v>1</v>
      </c>
      <c r="F1194" s="6">
        <v>5.5</v>
      </c>
      <c r="G1194" s="3">
        <v>100</v>
      </c>
      <c r="H1194" s="3">
        <f t="shared" si="95"/>
        <v>1</v>
      </c>
      <c r="I1194" s="3">
        <v>-130</v>
      </c>
      <c r="J1194" s="3">
        <f t="shared" si="96"/>
        <v>-0.76923076923076916</v>
      </c>
      <c r="K1194" s="7">
        <f t="shared" si="93"/>
        <v>0.5</v>
      </c>
      <c r="L1194" s="7">
        <f t="shared" si="92"/>
        <v>0.56521739130434778</v>
      </c>
      <c r="M1194" s="7">
        <f t="shared" si="101"/>
        <v>0.49152961002255469</v>
      </c>
      <c r="N1194" s="7">
        <f t="shared" si="102"/>
        <v>0.50847038997744531</v>
      </c>
      <c r="O1194" s="10">
        <f t="shared" si="100"/>
        <v>-8.470389977445314E-3</v>
      </c>
      <c r="P1194" s="10">
        <f t="shared" si="99"/>
        <v>-5.6747001326902469E-2</v>
      </c>
      <c r="Q1194" s="35">
        <f t="shared" si="98"/>
        <v>0</v>
      </c>
      <c r="R1194" s="9">
        <v>1</v>
      </c>
      <c r="S1194" s="4">
        <v>0</v>
      </c>
      <c r="V1194" s="4" t="str">
        <f t="shared" si="103"/>
        <v/>
      </c>
    </row>
    <row r="1195" spans="1:22" x14ac:dyDescent="0.25">
      <c r="A1195" s="2">
        <v>44796</v>
      </c>
      <c r="B1195" s="3" t="s">
        <v>87</v>
      </c>
      <c r="C1195" s="3" t="s">
        <v>88</v>
      </c>
      <c r="D1195" s="4">
        <v>3.38</v>
      </c>
      <c r="E1195" s="5">
        <v>1</v>
      </c>
      <c r="F1195" s="6">
        <v>3.5</v>
      </c>
      <c r="G1195" s="3">
        <v>115</v>
      </c>
      <c r="H1195" s="3">
        <f t="shared" si="95"/>
        <v>1.1499999999999999</v>
      </c>
      <c r="I1195" s="3">
        <v>-160</v>
      </c>
      <c r="J1195" s="3">
        <f t="shared" si="96"/>
        <v>-0.625</v>
      </c>
      <c r="K1195" s="7">
        <f t="shared" si="93"/>
        <v>0.46511627906976744</v>
      </c>
      <c r="L1195" s="7">
        <f t="shared" si="92"/>
        <v>0.61538461538461542</v>
      </c>
      <c r="M1195" s="7">
        <f t="shared" si="101"/>
        <v>0.43726552940740104</v>
      </c>
      <c r="N1195" s="7">
        <f t="shared" si="102"/>
        <v>0.56273447059259896</v>
      </c>
      <c r="O1195" s="10">
        <f t="shared" si="100"/>
        <v>-2.7850749662366392E-2</v>
      </c>
      <c r="P1195" s="10">
        <f t="shared" si="99"/>
        <v>-5.2650144792016462E-2</v>
      </c>
      <c r="Q1195" s="35">
        <f t="shared" si="98"/>
        <v>0</v>
      </c>
      <c r="R1195" s="9">
        <v>1</v>
      </c>
      <c r="S1195" s="4">
        <v>0</v>
      </c>
      <c r="V1195" s="4" t="str">
        <f t="shared" si="103"/>
        <v/>
      </c>
    </row>
    <row r="1196" spans="1:22" x14ac:dyDescent="0.25">
      <c r="A1196" s="2">
        <v>44796</v>
      </c>
      <c r="B1196" s="3" t="s">
        <v>67</v>
      </c>
      <c r="C1196" s="3" t="s">
        <v>149</v>
      </c>
      <c r="D1196" s="4">
        <v>7.95</v>
      </c>
      <c r="E1196" s="5">
        <v>1</v>
      </c>
      <c r="F1196" s="6">
        <v>7.5</v>
      </c>
      <c r="G1196" s="3">
        <v>-110</v>
      </c>
      <c r="H1196" s="3">
        <f t="shared" si="95"/>
        <v>-0.90909090909090906</v>
      </c>
      <c r="I1196" s="3">
        <v>-120</v>
      </c>
      <c r="J1196" s="3">
        <f t="shared" si="96"/>
        <v>-0.83333333333333337</v>
      </c>
      <c r="K1196" s="7">
        <f t="shared" si="93"/>
        <v>0.52380952380952384</v>
      </c>
      <c r="L1196" s="7">
        <f t="shared" si="92"/>
        <v>0.54545454545454541</v>
      </c>
      <c r="M1196" s="7">
        <f t="shared" si="101"/>
        <v>0.54003832856289968</v>
      </c>
      <c r="N1196" s="7">
        <f t="shared" si="102"/>
        <v>0.45996167143710032</v>
      </c>
      <c r="O1196" s="10">
        <f t="shared" si="100"/>
        <v>1.6228804753375847E-2</v>
      </c>
      <c r="P1196" s="10">
        <f t="shared" si="99"/>
        <v>-8.5492874017445097E-2</v>
      </c>
      <c r="Q1196" s="35">
        <f t="shared" si="98"/>
        <v>0</v>
      </c>
      <c r="R1196" s="9">
        <v>1</v>
      </c>
      <c r="S1196" s="4">
        <v>0</v>
      </c>
      <c r="V1196" s="4" t="str">
        <f t="shared" si="103"/>
        <v/>
      </c>
    </row>
    <row r="1197" spans="1:22" x14ac:dyDescent="0.25">
      <c r="A1197" s="2">
        <v>44797</v>
      </c>
      <c r="B1197" s="3" t="s">
        <v>4</v>
      </c>
      <c r="C1197" s="3" t="s">
        <v>151</v>
      </c>
      <c r="D1197" s="4">
        <v>4.5</v>
      </c>
      <c r="E1197" s="5">
        <v>1</v>
      </c>
      <c r="F1197" s="6">
        <v>5.5</v>
      </c>
      <c r="G1197" s="3">
        <v>120</v>
      </c>
      <c r="H1197" s="3">
        <f t="shared" si="95"/>
        <v>1.2</v>
      </c>
      <c r="I1197" s="3">
        <v>-154</v>
      </c>
      <c r="J1197" s="3">
        <f t="shared" si="96"/>
        <v>-0.64935064935064934</v>
      </c>
      <c r="K1197" s="7">
        <f t="shared" si="93"/>
        <v>0.45454545454545453</v>
      </c>
      <c r="L1197" s="7">
        <f t="shared" si="92"/>
        <v>0.60629921259842523</v>
      </c>
      <c r="M1197" s="7">
        <f t="shared" si="101"/>
        <v>0.29706956513917271</v>
      </c>
      <c r="N1197" s="7">
        <f t="shared" si="102"/>
        <v>0.70293043486082729</v>
      </c>
      <c r="O1197" s="10">
        <f t="shared" si="100"/>
        <v>-0.15747588940628182</v>
      </c>
      <c r="P1197" s="10">
        <f t="shared" si="99"/>
        <v>9.6631222262402061E-2</v>
      </c>
      <c r="Q1197" s="35">
        <f t="shared" si="98"/>
        <v>1</v>
      </c>
      <c r="R1197" s="9">
        <v>2</v>
      </c>
      <c r="S1197" s="4">
        <v>30.8</v>
      </c>
      <c r="T1197" s="3" t="s">
        <v>73</v>
      </c>
      <c r="U1197" s="4">
        <v>-30.8</v>
      </c>
      <c r="V1197" s="4">
        <f t="shared" si="103"/>
        <v>-30.8</v>
      </c>
    </row>
    <row r="1198" spans="1:22" x14ac:dyDescent="0.25">
      <c r="A1198" s="2">
        <v>44797</v>
      </c>
      <c r="B1198" s="3" t="s">
        <v>14</v>
      </c>
      <c r="C1198" s="3" t="s">
        <v>179</v>
      </c>
      <c r="D1198" s="4">
        <v>4.87</v>
      </c>
      <c r="E1198" s="5">
        <v>1</v>
      </c>
      <c r="F1198" s="6">
        <v>3.5</v>
      </c>
      <c r="G1198" s="3">
        <v>-160</v>
      </c>
      <c r="H1198" s="3">
        <f t="shared" si="95"/>
        <v>-0.625</v>
      </c>
      <c r="I1198" s="3">
        <v>128</v>
      </c>
      <c r="J1198" s="3">
        <f t="shared" si="96"/>
        <v>1.28</v>
      </c>
      <c r="K1198" s="7">
        <f t="shared" si="93"/>
        <v>0.61538461538461542</v>
      </c>
      <c r="L1198" s="7">
        <f t="shared" si="92"/>
        <v>0.43859649122807015</v>
      </c>
      <c r="M1198" s="7">
        <f t="shared" si="101"/>
        <v>0.71624917897065943</v>
      </c>
      <c r="N1198" s="7">
        <f t="shared" si="102"/>
        <v>0.28375082102934057</v>
      </c>
      <c r="O1198" s="10">
        <f t="shared" si="100"/>
        <v>0.10086456358604401</v>
      </c>
      <c r="P1198" s="10">
        <f t="shared" si="99"/>
        <v>-0.15484567019872958</v>
      </c>
      <c r="Q1198" s="35">
        <f t="shared" si="98"/>
        <v>2</v>
      </c>
      <c r="R1198" s="9">
        <v>2</v>
      </c>
      <c r="S1198" s="4">
        <v>32</v>
      </c>
      <c r="T1198" s="3" t="s">
        <v>74</v>
      </c>
      <c r="U1198" s="4">
        <v>20</v>
      </c>
      <c r="V1198" s="4">
        <f t="shared" si="103"/>
        <v>20</v>
      </c>
    </row>
    <row r="1199" spans="1:22" x14ac:dyDescent="0.25">
      <c r="A1199" s="2">
        <v>44797</v>
      </c>
      <c r="B1199" s="3" t="s">
        <v>34</v>
      </c>
      <c r="C1199" s="3" t="s">
        <v>35</v>
      </c>
      <c r="D1199" s="4">
        <v>5.28</v>
      </c>
      <c r="E1199" s="5">
        <v>1</v>
      </c>
      <c r="F1199" s="6">
        <v>4.5</v>
      </c>
      <c r="G1199" s="3">
        <v>-128</v>
      </c>
      <c r="H1199" s="3">
        <f t="shared" si="95"/>
        <v>-0.78125</v>
      </c>
      <c r="I1199" s="3">
        <v>102</v>
      </c>
      <c r="J1199" s="3">
        <f t="shared" si="96"/>
        <v>1.02</v>
      </c>
      <c r="K1199" s="7">
        <f t="shared" si="93"/>
        <v>0.56140350877192979</v>
      </c>
      <c r="L1199" s="7">
        <f t="shared" si="92"/>
        <v>0.49504950495049505</v>
      </c>
      <c r="M1199" s="7">
        <f t="shared" si="101"/>
        <v>0.60719157507326105</v>
      </c>
      <c r="N1199" s="7">
        <f t="shared" si="102"/>
        <v>0.39280842492673901</v>
      </c>
      <c r="O1199" s="10">
        <f t="shared" si="100"/>
        <v>4.5788066301331254E-2</v>
      </c>
      <c r="P1199" s="10">
        <f t="shared" si="99"/>
        <v>-0.10224108002375604</v>
      </c>
      <c r="Q1199" s="35">
        <f t="shared" si="98"/>
        <v>0</v>
      </c>
      <c r="R1199" s="9">
        <v>2</v>
      </c>
      <c r="S1199" s="4">
        <v>0</v>
      </c>
      <c r="V1199" s="4" t="str">
        <f t="shared" si="103"/>
        <v/>
      </c>
    </row>
    <row r="1200" spans="1:22" x14ac:dyDescent="0.25">
      <c r="A1200" s="2">
        <v>44797</v>
      </c>
      <c r="B1200" s="3" t="s">
        <v>49</v>
      </c>
      <c r="C1200" s="3" t="s">
        <v>249</v>
      </c>
      <c r="D1200" s="4">
        <v>6.39</v>
      </c>
      <c r="E1200" s="5">
        <v>1</v>
      </c>
      <c r="F1200" s="6">
        <v>6.5</v>
      </c>
      <c r="G1200" s="3">
        <v>110</v>
      </c>
      <c r="H1200" s="3">
        <f t="shared" si="95"/>
        <v>1.1000000000000001</v>
      </c>
      <c r="I1200" s="3">
        <v>-150</v>
      </c>
      <c r="J1200" s="3">
        <f t="shared" si="96"/>
        <v>-0.66666666666666663</v>
      </c>
      <c r="K1200" s="7">
        <f t="shared" si="93"/>
        <v>0.47619047619047616</v>
      </c>
      <c r="L1200" s="7">
        <f t="shared" si="92"/>
        <v>0.6</v>
      </c>
      <c r="M1200" s="7">
        <f t="shared" si="101"/>
        <v>0.45608479106093913</v>
      </c>
      <c r="N1200" s="7">
        <f t="shared" si="102"/>
        <v>0.54391520893906087</v>
      </c>
      <c r="O1200" s="10">
        <f t="shared" si="100"/>
        <v>-2.0105685129537032E-2</v>
      </c>
      <c r="P1200" s="10">
        <f t="shared" si="99"/>
        <v>-5.608479106093911E-2</v>
      </c>
      <c r="Q1200" s="35">
        <f t="shared" si="98"/>
        <v>0</v>
      </c>
      <c r="R1200" s="9">
        <v>1</v>
      </c>
      <c r="S1200" s="4">
        <v>0</v>
      </c>
      <c r="V1200" s="4" t="str">
        <f t="shared" si="103"/>
        <v/>
      </c>
    </row>
    <row r="1201" spans="1:22" x14ac:dyDescent="0.25">
      <c r="A1201" s="2">
        <v>44797</v>
      </c>
      <c r="B1201" s="3" t="s">
        <v>69</v>
      </c>
      <c r="C1201" s="3" t="s">
        <v>158</v>
      </c>
      <c r="D1201" s="4">
        <v>4.38</v>
      </c>
      <c r="E1201" s="5">
        <v>1</v>
      </c>
      <c r="F1201" s="6">
        <v>4.5</v>
      </c>
      <c r="G1201" s="3">
        <v>-134</v>
      </c>
      <c r="H1201" s="3">
        <f t="shared" si="95"/>
        <v>-0.74626865671641784</v>
      </c>
      <c r="I1201" s="3">
        <v>106</v>
      </c>
      <c r="J1201" s="3">
        <f t="shared" si="96"/>
        <v>1.06</v>
      </c>
      <c r="K1201" s="7">
        <f t="shared" si="93"/>
        <v>0.57264957264957261</v>
      </c>
      <c r="L1201" s="7">
        <f t="shared" si="92"/>
        <v>0.4854368932038835</v>
      </c>
      <c r="M1201" s="7">
        <f t="shared" si="101"/>
        <v>0.44497803552889126</v>
      </c>
      <c r="N1201" s="7">
        <f t="shared" si="102"/>
        <v>0.55502196447110874</v>
      </c>
      <c r="O1201" s="10">
        <f t="shared" si="100"/>
        <v>-0.12767153712068136</v>
      </c>
      <c r="P1201" s="10">
        <f t="shared" si="99"/>
        <v>6.958507126722524E-2</v>
      </c>
      <c r="Q1201" s="35">
        <f t="shared" si="98"/>
        <v>1</v>
      </c>
      <c r="R1201" s="9">
        <v>2</v>
      </c>
      <c r="S1201" s="4">
        <v>20</v>
      </c>
      <c r="T1201" s="3" t="s">
        <v>73</v>
      </c>
      <c r="U1201" s="4">
        <v>-20</v>
      </c>
      <c r="V1201" s="4">
        <f t="shared" si="103"/>
        <v>-20</v>
      </c>
    </row>
    <row r="1202" spans="1:22" x14ac:dyDescent="0.25">
      <c r="A1202" s="2">
        <v>44797</v>
      </c>
      <c r="B1202" s="3" t="s">
        <v>87</v>
      </c>
      <c r="C1202" s="3" t="s">
        <v>256</v>
      </c>
      <c r="D1202" s="4">
        <v>4.7699999999999996</v>
      </c>
      <c r="E1202" s="5">
        <v>1</v>
      </c>
      <c r="F1202" s="6">
        <v>3.5</v>
      </c>
      <c r="G1202" s="3">
        <v>-130</v>
      </c>
      <c r="H1202" s="3">
        <f t="shared" si="95"/>
        <v>-0.76923076923076916</v>
      </c>
      <c r="I1202" s="3">
        <v>102</v>
      </c>
      <c r="J1202" s="3">
        <f t="shared" si="96"/>
        <v>1.02</v>
      </c>
      <c r="K1202" s="7">
        <f t="shared" si="93"/>
        <v>0.56521739130434778</v>
      </c>
      <c r="L1202" s="7">
        <f t="shared" si="92"/>
        <v>0.49504950495049505</v>
      </c>
      <c r="M1202" s="7">
        <f t="shared" si="101"/>
        <v>0.70119375842195575</v>
      </c>
      <c r="N1202" s="7">
        <f t="shared" si="102"/>
        <v>0.29880624157804425</v>
      </c>
      <c r="O1202" s="10">
        <f t="shared" si="100"/>
        <v>0.13597636711760797</v>
      </c>
      <c r="P1202" s="10">
        <f t="shared" si="99"/>
        <v>-0.19624326337245079</v>
      </c>
      <c r="Q1202" s="35">
        <f t="shared" si="98"/>
        <v>2</v>
      </c>
      <c r="R1202" s="9">
        <v>2</v>
      </c>
      <c r="S1202" s="4">
        <f>15*1.3</f>
        <v>19.5</v>
      </c>
      <c r="T1202" s="3" t="s">
        <v>73</v>
      </c>
      <c r="U1202" s="4">
        <v>-19.5</v>
      </c>
      <c r="V1202" s="4">
        <f t="shared" si="103"/>
        <v>-19.5</v>
      </c>
    </row>
    <row r="1203" spans="1:22" x14ac:dyDescent="0.25">
      <c r="A1203" s="2">
        <v>44797</v>
      </c>
      <c r="B1203" s="3" t="s">
        <v>67</v>
      </c>
      <c r="C1203" s="3" t="s">
        <v>125</v>
      </c>
      <c r="D1203" s="4">
        <v>5.0199999999999996</v>
      </c>
      <c r="E1203" s="5">
        <v>1</v>
      </c>
      <c r="F1203" s="6">
        <v>5.5</v>
      </c>
      <c r="G1203" s="3">
        <v>-108</v>
      </c>
      <c r="H1203" s="3">
        <f t="shared" si="95"/>
        <v>-0.92592592592592582</v>
      </c>
      <c r="I1203" s="3">
        <v>-118</v>
      </c>
      <c r="J1203" s="3">
        <f t="shared" si="96"/>
        <v>-0.84745762711864414</v>
      </c>
      <c r="K1203" s="7">
        <f t="shared" si="93"/>
        <v>0.51923076923076927</v>
      </c>
      <c r="L1203" s="7">
        <f t="shared" si="92"/>
        <v>0.54128440366972475</v>
      </c>
      <c r="M1203" s="7">
        <f t="shared" si="101"/>
        <v>0.38754864586491278</v>
      </c>
      <c r="N1203" s="7">
        <f t="shared" si="102"/>
        <v>0.61245135413508722</v>
      </c>
      <c r="O1203" s="10">
        <f t="shared" si="100"/>
        <v>-0.1316821233658565</v>
      </c>
      <c r="P1203" s="10">
        <f t="shared" si="99"/>
        <v>7.1166950465362477E-2</v>
      </c>
      <c r="Q1203" s="35">
        <f t="shared" si="98"/>
        <v>1</v>
      </c>
      <c r="R1203" s="9">
        <v>2</v>
      </c>
      <c r="S1203" s="4">
        <f>15*1.18</f>
        <v>17.7</v>
      </c>
      <c r="T1203" s="3" t="s">
        <v>73</v>
      </c>
      <c r="U1203" s="4">
        <v>-17.7</v>
      </c>
      <c r="V1203" s="4">
        <f t="shared" si="103"/>
        <v>-17.7</v>
      </c>
    </row>
    <row r="1204" spans="1:22" x14ac:dyDescent="0.25">
      <c r="A1204" s="2">
        <v>44797</v>
      </c>
      <c r="B1204" s="3" t="s">
        <v>36</v>
      </c>
      <c r="C1204" s="3" t="s">
        <v>178</v>
      </c>
      <c r="D1204" s="4">
        <v>6.37</v>
      </c>
      <c r="E1204" s="5">
        <v>1</v>
      </c>
      <c r="F1204" s="6">
        <v>6.5</v>
      </c>
      <c r="G1204" s="3">
        <v>115</v>
      </c>
      <c r="H1204" s="3">
        <f t="shared" si="95"/>
        <v>1.1499999999999999</v>
      </c>
      <c r="I1204" s="3">
        <v>-155</v>
      </c>
      <c r="J1204" s="3">
        <f t="shared" si="96"/>
        <v>-0.64516129032258063</v>
      </c>
      <c r="K1204" s="7">
        <f t="shared" si="93"/>
        <v>0.46511627906976744</v>
      </c>
      <c r="L1204" s="7">
        <f t="shared" si="92"/>
        <v>0.60784313725490191</v>
      </c>
      <c r="M1204" s="7">
        <f t="shared" si="101"/>
        <v>0.45290922072978557</v>
      </c>
      <c r="N1204" s="7">
        <f t="shared" si="102"/>
        <v>0.54709077927021443</v>
      </c>
      <c r="O1204" s="10">
        <f t="shared" si="100"/>
        <v>-1.2207058339981869E-2</v>
      </c>
      <c r="P1204" s="10">
        <f t="shared" si="99"/>
        <v>-6.0752357984687477E-2</v>
      </c>
      <c r="Q1204" s="35">
        <f t="shared" si="98"/>
        <v>0</v>
      </c>
      <c r="R1204" s="9">
        <v>1</v>
      </c>
      <c r="S1204" s="4">
        <v>0</v>
      </c>
      <c r="V1204" s="4" t="str">
        <f t="shared" si="103"/>
        <v/>
      </c>
    </row>
    <row r="1205" spans="1:22" x14ac:dyDescent="0.25">
      <c r="A1205" s="2">
        <v>44797</v>
      </c>
      <c r="B1205" s="3" t="s">
        <v>21</v>
      </c>
      <c r="C1205" s="3" t="s">
        <v>168</v>
      </c>
      <c r="D1205" s="4">
        <v>3.66</v>
      </c>
      <c r="E1205" s="5">
        <v>1</v>
      </c>
      <c r="F1205" s="6">
        <v>3.5</v>
      </c>
      <c r="G1205" s="3">
        <v>105</v>
      </c>
      <c r="H1205" s="3">
        <f t="shared" si="95"/>
        <v>1.05</v>
      </c>
      <c r="I1205" s="3">
        <v>-134</v>
      </c>
      <c r="J1205" s="3">
        <f t="shared" si="96"/>
        <v>-0.74626865671641784</v>
      </c>
      <c r="K1205" s="7">
        <f t="shared" si="93"/>
        <v>0.48780487804878048</v>
      </c>
      <c r="L1205" s="7">
        <f t="shared" si="92"/>
        <v>0.57264957264957261</v>
      </c>
      <c r="M1205" s="7">
        <f t="shared" si="101"/>
        <v>0.49746677399544037</v>
      </c>
      <c r="N1205" s="7">
        <f t="shared" si="102"/>
        <v>0.50253322600455963</v>
      </c>
      <c r="O1205" s="10">
        <f t="shared" si="100"/>
        <v>9.661895946659893E-3</v>
      </c>
      <c r="P1205" s="10">
        <f t="shared" si="99"/>
        <v>-7.0116346645012984E-2</v>
      </c>
      <c r="Q1205" s="35">
        <f t="shared" si="98"/>
        <v>0</v>
      </c>
      <c r="R1205" s="9">
        <v>2</v>
      </c>
      <c r="S1205" s="4">
        <v>0</v>
      </c>
      <c r="V1205" s="4" t="str">
        <f t="shared" si="103"/>
        <v/>
      </c>
    </row>
    <row r="1206" spans="1:22" x14ac:dyDescent="0.25">
      <c r="A1206" s="2">
        <v>44797</v>
      </c>
      <c r="B1206" s="3" t="s">
        <v>32</v>
      </c>
      <c r="C1206" s="3" t="s">
        <v>140</v>
      </c>
      <c r="D1206" s="4">
        <v>5.63</v>
      </c>
      <c r="E1206" s="5">
        <v>1</v>
      </c>
      <c r="F1206" s="6">
        <v>5.5</v>
      </c>
      <c r="G1206" s="3">
        <v>-102</v>
      </c>
      <c r="H1206" s="3">
        <f t="shared" si="95"/>
        <v>-0.98039215686274506</v>
      </c>
      <c r="I1206" s="3">
        <v>-126</v>
      </c>
      <c r="J1206" s="3">
        <f t="shared" si="96"/>
        <v>-0.79365079365079361</v>
      </c>
      <c r="K1206" s="7">
        <f t="shared" si="93"/>
        <v>0.50495049504950495</v>
      </c>
      <c r="L1206" s="7">
        <f t="shared" si="92"/>
        <v>0.55752212389380529</v>
      </c>
      <c r="M1206" s="7">
        <f t="shared" si="101"/>
        <v>0.49322209438031173</v>
      </c>
      <c r="N1206" s="7">
        <f t="shared" si="102"/>
        <v>0.50677790561968827</v>
      </c>
      <c r="O1206" s="10">
        <f t="shared" si="100"/>
        <v>-1.1728400669193229E-2</v>
      </c>
      <c r="P1206" s="10">
        <f t="shared" si="99"/>
        <v>-5.0744218274117014E-2</v>
      </c>
      <c r="Q1206" s="35">
        <f t="shared" si="98"/>
        <v>0</v>
      </c>
      <c r="R1206" s="9">
        <v>2</v>
      </c>
      <c r="S1206" s="4">
        <v>0</v>
      </c>
      <c r="V1206" s="4" t="str">
        <f t="shared" si="103"/>
        <v/>
      </c>
    </row>
    <row r="1207" spans="1:22" x14ac:dyDescent="0.25">
      <c r="A1207" s="2">
        <v>44797</v>
      </c>
      <c r="B1207" s="3" t="s">
        <v>51</v>
      </c>
      <c r="C1207" s="3" t="s">
        <v>213</v>
      </c>
      <c r="D1207" s="4">
        <v>3.39</v>
      </c>
      <c r="E1207" s="5">
        <v>1</v>
      </c>
      <c r="F1207" s="6">
        <v>2.5</v>
      </c>
      <c r="G1207" s="3">
        <v>-170</v>
      </c>
      <c r="H1207" s="3">
        <f t="shared" si="95"/>
        <v>-0.58823529411764708</v>
      </c>
      <c r="I1207" s="3">
        <v>130</v>
      </c>
      <c r="J1207" s="3">
        <f t="shared" si="96"/>
        <v>1.3</v>
      </c>
      <c r="K1207" s="7">
        <f t="shared" si="93"/>
        <v>0.62962962962962965</v>
      </c>
      <c r="L1207" s="7">
        <f t="shared" si="92"/>
        <v>0.43478260869565216</v>
      </c>
      <c r="M1207" s="7">
        <f t="shared" si="101"/>
        <v>0.65832716551208925</v>
      </c>
      <c r="N1207" s="7">
        <f t="shared" si="102"/>
        <v>0.3416728344879108</v>
      </c>
      <c r="O1207" s="10">
        <f t="shared" si="100"/>
        <v>2.8697535882459602E-2</v>
      </c>
      <c r="P1207" s="10">
        <f t="shared" si="99"/>
        <v>-9.3109774207741358E-2</v>
      </c>
      <c r="Q1207" s="35">
        <f t="shared" si="98"/>
        <v>0</v>
      </c>
      <c r="R1207" s="9">
        <v>1</v>
      </c>
      <c r="S1207" s="4">
        <v>0</v>
      </c>
      <c r="V1207" s="4" t="str">
        <f t="shared" si="103"/>
        <v/>
      </c>
    </row>
    <row r="1208" spans="1:22" x14ac:dyDescent="0.25">
      <c r="A1208" s="2">
        <v>44797</v>
      </c>
      <c r="B1208" s="3" t="s">
        <v>65</v>
      </c>
      <c r="C1208" s="3" t="s">
        <v>90</v>
      </c>
      <c r="D1208" s="4">
        <v>7.27</v>
      </c>
      <c r="E1208" s="5">
        <v>1</v>
      </c>
      <c r="F1208" s="6">
        <v>7.5</v>
      </c>
      <c r="G1208" s="3">
        <v>110</v>
      </c>
      <c r="H1208" s="3">
        <f t="shared" si="95"/>
        <v>1.1000000000000001</v>
      </c>
      <c r="I1208" s="3">
        <v>-140</v>
      </c>
      <c r="J1208" s="3">
        <f t="shared" si="96"/>
        <v>-0.7142857142857143</v>
      </c>
      <c r="K1208" s="7">
        <f t="shared" si="93"/>
        <v>0.47619047619047616</v>
      </c>
      <c r="L1208" s="7">
        <f t="shared" si="92"/>
        <v>0.58333333333333337</v>
      </c>
      <c r="M1208" s="7">
        <f t="shared" si="101"/>
        <v>0.44144850666138868</v>
      </c>
      <c r="N1208" s="7">
        <f t="shared" si="102"/>
        <v>0.55855149333861132</v>
      </c>
      <c r="O1208" s="10">
        <f t="shared" si="100"/>
        <v>-3.474196952908748E-2</v>
      </c>
      <c r="P1208" s="10">
        <f t="shared" si="99"/>
        <v>-2.4781839994722055E-2</v>
      </c>
      <c r="Q1208" s="35">
        <f t="shared" si="98"/>
        <v>0</v>
      </c>
      <c r="R1208" s="9">
        <v>2</v>
      </c>
      <c r="S1208" s="4">
        <v>0</v>
      </c>
      <c r="V1208" s="4" t="str">
        <f t="shared" si="103"/>
        <v/>
      </c>
    </row>
    <row r="1209" spans="1:22" x14ac:dyDescent="0.25">
      <c r="A1209" s="2">
        <v>44797</v>
      </c>
      <c r="B1209" s="3" t="s">
        <v>61</v>
      </c>
      <c r="C1209" s="3" t="s">
        <v>92</v>
      </c>
      <c r="D1209" s="4">
        <v>5.34</v>
      </c>
      <c r="E1209" s="5">
        <v>1</v>
      </c>
      <c r="F1209" s="6">
        <v>4.5</v>
      </c>
      <c r="G1209" s="3">
        <v>-102</v>
      </c>
      <c r="H1209" s="3">
        <f t="shared" si="95"/>
        <v>-0.98039215686274506</v>
      </c>
      <c r="I1209" s="3">
        <v>-124</v>
      </c>
      <c r="J1209" s="3">
        <f t="shared" si="96"/>
        <v>-0.80645161290322587</v>
      </c>
      <c r="K1209" s="7">
        <f t="shared" si="93"/>
        <v>0.50495049504950495</v>
      </c>
      <c r="L1209" s="7">
        <f t="shared" si="92"/>
        <v>0.5535714285714286</v>
      </c>
      <c r="M1209" s="7">
        <f t="shared" si="101"/>
        <v>0.61701378285630604</v>
      </c>
      <c r="N1209" s="7">
        <f t="shared" si="102"/>
        <v>0.38298621714369402</v>
      </c>
      <c r="O1209" s="10">
        <f t="shared" si="100"/>
        <v>0.11206328780680108</v>
      </c>
      <c r="P1209" s="10">
        <f t="shared" si="99"/>
        <v>-0.17058521142773458</v>
      </c>
      <c r="Q1209" s="35">
        <f t="shared" si="98"/>
        <v>2</v>
      </c>
      <c r="R1209" s="9">
        <v>2</v>
      </c>
      <c r="S1209" s="4">
        <v>20.399999999999999</v>
      </c>
      <c r="T1209" s="3" t="s">
        <v>74</v>
      </c>
      <c r="U1209" s="4">
        <v>20</v>
      </c>
      <c r="V1209" s="4">
        <f t="shared" si="103"/>
        <v>19.999999999999996</v>
      </c>
    </row>
    <row r="1210" spans="1:22" x14ac:dyDescent="0.25">
      <c r="A1210" s="2">
        <v>44797</v>
      </c>
      <c r="B1210" s="3" t="s">
        <v>16</v>
      </c>
      <c r="C1210" s="3" t="s">
        <v>38</v>
      </c>
      <c r="D1210" s="4">
        <v>5.22</v>
      </c>
      <c r="E1210" s="5">
        <v>1</v>
      </c>
      <c r="F1210" s="6">
        <v>4.5</v>
      </c>
      <c r="G1210" s="3">
        <v>-140</v>
      </c>
      <c r="H1210" s="3">
        <f t="shared" si="95"/>
        <v>-0.7142857142857143</v>
      </c>
      <c r="I1210" s="3">
        <v>110</v>
      </c>
      <c r="J1210" s="3">
        <f t="shared" si="96"/>
        <v>1.1000000000000001</v>
      </c>
      <c r="K1210" s="7">
        <f t="shared" si="93"/>
        <v>0.58333333333333337</v>
      </c>
      <c r="L1210" s="7">
        <f t="shared" si="92"/>
        <v>0.47619047619047616</v>
      </c>
      <c r="M1210" s="7">
        <f t="shared" si="101"/>
        <v>0.59722547070296894</v>
      </c>
      <c r="N1210" s="7">
        <f t="shared" si="102"/>
        <v>0.40277452929703106</v>
      </c>
      <c r="O1210" s="10">
        <f t="shared" si="100"/>
        <v>1.3892137369635571E-2</v>
      </c>
      <c r="P1210" s="10">
        <f t="shared" si="99"/>
        <v>-7.3415946893445105E-2</v>
      </c>
      <c r="Q1210" s="35">
        <f t="shared" si="98"/>
        <v>0</v>
      </c>
      <c r="R1210" s="9">
        <v>2</v>
      </c>
      <c r="S1210" s="4">
        <v>0</v>
      </c>
      <c r="V1210" s="4" t="str">
        <f t="shared" si="103"/>
        <v/>
      </c>
    </row>
    <row r="1211" spans="1:22" x14ac:dyDescent="0.25">
      <c r="A1211" s="2">
        <v>44797</v>
      </c>
      <c r="B1211" s="3" t="s">
        <v>47</v>
      </c>
      <c r="C1211" s="3" t="s">
        <v>141</v>
      </c>
      <c r="D1211" s="4">
        <v>4.99</v>
      </c>
      <c r="E1211" s="5">
        <v>1</v>
      </c>
      <c r="F1211" s="6">
        <v>5.5</v>
      </c>
      <c r="G1211" s="3">
        <v>108</v>
      </c>
      <c r="H1211" s="3">
        <f t="shared" si="95"/>
        <v>1.08</v>
      </c>
      <c r="I1211" s="3">
        <v>-138</v>
      </c>
      <c r="J1211" s="3">
        <f t="shared" si="96"/>
        <v>-0.7246376811594204</v>
      </c>
      <c r="K1211" s="7">
        <f t="shared" si="93"/>
        <v>0.48076923076923078</v>
      </c>
      <c r="L1211" s="7">
        <f t="shared" si="92"/>
        <v>0.57983193277310929</v>
      </c>
      <c r="M1211" s="7">
        <f t="shared" si="101"/>
        <v>0.38228467732400917</v>
      </c>
      <c r="N1211" s="7">
        <f t="shared" si="102"/>
        <v>0.61771532267599083</v>
      </c>
      <c r="O1211" s="10">
        <f t="shared" si="100"/>
        <v>-9.8484553445221612E-2</v>
      </c>
      <c r="P1211" s="10">
        <f t="shared" si="99"/>
        <v>3.7883389902881537E-2</v>
      </c>
      <c r="Q1211" s="35">
        <f t="shared" si="98"/>
        <v>0</v>
      </c>
      <c r="R1211" s="9">
        <v>2</v>
      </c>
      <c r="S1211" s="4">
        <v>0</v>
      </c>
      <c r="V1211" s="4" t="str">
        <f t="shared" si="103"/>
        <v/>
      </c>
    </row>
    <row r="1212" spans="1:22" x14ac:dyDescent="0.25">
      <c r="A1212" s="2">
        <v>44797</v>
      </c>
      <c r="B1212" s="3" t="s">
        <v>30</v>
      </c>
      <c r="C1212" s="3" t="s">
        <v>181</v>
      </c>
      <c r="D1212" s="4">
        <v>5.22</v>
      </c>
      <c r="E1212" s="5">
        <v>1</v>
      </c>
      <c r="F1212" s="6">
        <v>5.5</v>
      </c>
      <c r="G1212" s="3">
        <v>100</v>
      </c>
      <c r="H1212" s="3">
        <f t="shared" si="95"/>
        <v>1</v>
      </c>
      <c r="I1212" s="3">
        <v>-130</v>
      </c>
      <c r="J1212" s="3">
        <f t="shared" si="96"/>
        <v>-0.76923076923076916</v>
      </c>
      <c r="K1212" s="7">
        <f t="shared" si="93"/>
        <v>0.5</v>
      </c>
      <c r="L1212" s="7">
        <f t="shared" si="92"/>
        <v>0.56521739130434778</v>
      </c>
      <c r="M1212" s="7">
        <f t="shared" si="101"/>
        <v>0.42258130838295371</v>
      </c>
      <c r="N1212" s="7">
        <f t="shared" si="102"/>
        <v>0.57741869161704629</v>
      </c>
      <c r="O1212" s="10">
        <f t="shared" si="100"/>
        <v>-7.7418691617046287E-2</v>
      </c>
      <c r="P1212" s="10">
        <f t="shared" si="99"/>
        <v>1.2201300312698504E-2</v>
      </c>
      <c r="Q1212" s="35">
        <f t="shared" si="98"/>
        <v>0</v>
      </c>
      <c r="R1212" s="9">
        <v>1</v>
      </c>
      <c r="S1212" s="4">
        <v>0</v>
      </c>
      <c r="V1212" s="4" t="str">
        <f t="shared" si="103"/>
        <v/>
      </c>
    </row>
    <row r="1213" spans="1:22" x14ac:dyDescent="0.25">
      <c r="A1213" s="2">
        <v>44797</v>
      </c>
      <c r="B1213" s="3" t="s">
        <v>59</v>
      </c>
      <c r="C1213" s="3" t="s">
        <v>82</v>
      </c>
      <c r="D1213" s="4">
        <v>6.19</v>
      </c>
      <c r="E1213" s="5">
        <v>1</v>
      </c>
      <c r="F1213" s="6">
        <v>5.5</v>
      </c>
      <c r="G1213" s="3">
        <v>-115</v>
      </c>
      <c r="H1213" s="3">
        <f t="shared" si="95"/>
        <v>-0.86956521739130443</v>
      </c>
      <c r="I1213" s="3">
        <v>-110</v>
      </c>
      <c r="J1213" s="3">
        <f t="shared" si="96"/>
        <v>-0.90909090909090906</v>
      </c>
      <c r="K1213" s="7">
        <f t="shared" si="93"/>
        <v>0.53488372093023251</v>
      </c>
      <c r="L1213" s="7">
        <f t="shared" si="92"/>
        <v>0.52380952380952384</v>
      </c>
      <c r="M1213" s="7">
        <f t="shared" si="101"/>
        <v>0.58433610773996014</v>
      </c>
      <c r="N1213" s="7">
        <f t="shared" si="102"/>
        <v>0.41566389226003986</v>
      </c>
      <c r="O1213" s="10">
        <f t="shared" si="100"/>
        <v>4.9452386809727633E-2</v>
      </c>
      <c r="P1213" s="10">
        <f t="shared" si="99"/>
        <v>-0.10814563154948398</v>
      </c>
      <c r="Q1213" s="35">
        <f t="shared" si="98"/>
        <v>0</v>
      </c>
      <c r="R1213" s="9">
        <v>1</v>
      </c>
      <c r="S1213" s="4">
        <v>0</v>
      </c>
      <c r="V1213" s="4" t="str">
        <f t="shared" si="103"/>
        <v/>
      </c>
    </row>
    <row r="1214" spans="1:22" x14ac:dyDescent="0.25">
      <c r="A1214" s="2">
        <v>44797</v>
      </c>
      <c r="B1214" s="3" t="s">
        <v>43</v>
      </c>
      <c r="C1214" s="3" t="s">
        <v>44</v>
      </c>
      <c r="D1214" s="4">
        <v>3.71</v>
      </c>
      <c r="E1214" s="5">
        <v>1</v>
      </c>
      <c r="F1214" s="6">
        <v>2.5</v>
      </c>
      <c r="G1214" s="3">
        <v>-135</v>
      </c>
      <c r="H1214" s="3">
        <f t="shared" si="95"/>
        <v>-0.7407407407407407</v>
      </c>
      <c r="I1214" s="3">
        <v>100</v>
      </c>
      <c r="J1214" s="3">
        <f t="shared" si="96"/>
        <v>1</v>
      </c>
      <c r="K1214" s="7">
        <f t="shared" si="93"/>
        <v>0.57446808510638303</v>
      </c>
      <c r="L1214" s="7">
        <f t="shared" si="92"/>
        <v>0.5</v>
      </c>
      <c r="M1214" s="7">
        <f t="shared" si="101"/>
        <v>0.71625532635883871</v>
      </c>
      <c r="N1214" s="7">
        <f t="shared" si="102"/>
        <v>0.28374467364116135</v>
      </c>
      <c r="O1214" s="10">
        <f t="shared" si="100"/>
        <v>0.14178724125245568</v>
      </c>
      <c r="P1214" s="10">
        <f t="shared" si="99"/>
        <v>-0.21625532635883865</v>
      </c>
      <c r="Q1214" s="35">
        <f t="shared" si="98"/>
        <v>2</v>
      </c>
      <c r="R1214" s="9">
        <v>1</v>
      </c>
      <c r="S1214" s="4">
        <v>27</v>
      </c>
      <c r="T1214" s="3" t="s">
        <v>74</v>
      </c>
      <c r="U1214" s="4">
        <v>20</v>
      </c>
      <c r="V1214" s="4">
        <f t="shared" si="103"/>
        <v>20</v>
      </c>
    </row>
    <row r="1215" spans="1:22" x14ac:dyDescent="0.25">
      <c r="A1215" s="2">
        <v>44797</v>
      </c>
      <c r="B1215" s="3" t="s">
        <v>45</v>
      </c>
      <c r="C1215" s="3" t="s">
        <v>257</v>
      </c>
      <c r="D1215" s="4">
        <v>5.0599999999999996</v>
      </c>
      <c r="E1215" s="5">
        <v>1</v>
      </c>
      <c r="F1215" s="6">
        <v>6.5</v>
      </c>
      <c r="G1215" s="3">
        <v>-140</v>
      </c>
      <c r="H1215" s="3">
        <f t="shared" si="95"/>
        <v>-0.7142857142857143</v>
      </c>
      <c r="I1215" s="3">
        <v>105</v>
      </c>
      <c r="J1215" s="3">
        <f t="shared" si="96"/>
        <v>1.05</v>
      </c>
      <c r="K1215" s="7">
        <f t="shared" si="93"/>
        <v>0.58333333333333337</v>
      </c>
      <c r="L1215" s="7">
        <f t="shared" si="92"/>
        <v>0.48780487804878048</v>
      </c>
      <c r="M1215" s="7">
        <f t="shared" si="101"/>
        <v>0.24664148989213819</v>
      </c>
      <c r="N1215" s="7">
        <f t="shared" si="102"/>
        <v>0.75335851010786181</v>
      </c>
      <c r="O1215" s="10">
        <f t="shared" si="100"/>
        <v>-0.33669184344119518</v>
      </c>
      <c r="P1215" s="10">
        <f t="shared" si="99"/>
        <v>0.26555363205908133</v>
      </c>
      <c r="Q1215" s="35">
        <f t="shared" si="98"/>
        <v>1</v>
      </c>
      <c r="R1215" s="9">
        <v>1</v>
      </c>
      <c r="S1215" s="4">
        <v>20</v>
      </c>
      <c r="T1215" s="3" t="s">
        <v>73</v>
      </c>
      <c r="U1215" s="4">
        <v>-20</v>
      </c>
      <c r="V1215" s="4">
        <f t="shared" si="103"/>
        <v>-20</v>
      </c>
    </row>
    <row r="1216" spans="1:22" x14ac:dyDescent="0.25">
      <c r="A1216" s="2">
        <v>44798</v>
      </c>
      <c r="B1216" s="3" t="s">
        <v>65</v>
      </c>
      <c r="C1216" s="3" t="s">
        <v>220</v>
      </c>
      <c r="D1216" s="4">
        <v>5.79</v>
      </c>
      <c r="E1216" s="5">
        <v>1</v>
      </c>
      <c r="F1216" s="6">
        <v>5.5</v>
      </c>
      <c r="G1216" s="3">
        <v>-150</v>
      </c>
      <c r="H1216" s="3">
        <f t="shared" si="95"/>
        <v>-0.66666666666666663</v>
      </c>
      <c r="I1216" s="3">
        <v>115</v>
      </c>
      <c r="J1216" s="3">
        <f t="shared" si="96"/>
        <v>1.1499999999999999</v>
      </c>
      <c r="K1216" s="7">
        <f t="shared" si="93"/>
        <v>0.6</v>
      </c>
      <c r="L1216" s="7">
        <f t="shared" si="92"/>
        <v>0.46511627906976744</v>
      </c>
      <c r="M1216" s="7">
        <f t="shared" si="101"/>
        <v>0.52002821100979457</v>
      </c>
      <c r="N1216" s="7">
        <f t="shared" si="102"/>
        <v>0.47997178899020543</v>
      </c>
      <c r="O1216" s="10">
        <f t="shared" si="100"/>
        <v>-7.9971788990205406E-2</v>
      </c>
      <c r="P1216" s="10">
        <f t="shared" si="99"/>
        <v>1.4855509920437993E-2</v>
      </c>
      <c r="Q1216" s="35">
        <f t="shared" si="98"/>
        <v>0</v>
      </c>
      <c r="R1216" s="9">
        <v>1</v>
      </c>
      <c r="S1216" s="4">
        <v>0</v>
      </c>
      <c r="V1216" s="4" t="str">
        <f t="shared" si="103"/>
        <v/>
      </c>
    </row>
    <row r="1217" spans="1:22" x14ac:dyDescent="0.25">
      <c r="A1217" s="2">
        <v>44798</v>
      </c>
      <c r="B1217" s="3" t="s">
        <v>71</v>
      </c>
      <c r="C1217" s="3" t="s">
        <v>175</v>
      </c>
      <c r="D1217" s="4">
        <v>5.53</v>
      </c>
      <c r="E1217" s="5">
        <v>1</v>
      </c>
      <c r="F1217" s="6">
        <v>5.5</v>
      </c>
      <c r="G1217" s="3">
        <v>-146</v>
      </c>
      <c r="H1217" s="3">
        <f t="shared" si="95"/>
        <v>-0.68493150684931503</v>
      </c>
      <c r="I1217" s="3">
        <v>114</v>
      </c>
      <c r="J1217" s="3">
        <f t="shared" si="96"/>
        <v>1.1399999999999999</v>
      </c>
      <c r="K1217" s="7">
        <f t="shared" si="93"/>
        <v>0.5934959349593496</v>
      </c>
      <c r="L1217" s="7">
        <f t="shared" si="92"/>
        <v>0.46728971962616822</v>
      </c>
      <c r="M1217" s="7">
        <f t="shared" si="101"/>
        <v>0.47621620164197198</v>
      </c>
      <c r="N1217" s="7">
        <f t="shared" si="102"/>
        <v>0.52378379835802802</v>
      </c>
      <c r="O1217" s="10">
        <f t="shared" si="100"/>
        <v>-0.11727973331737762</v>
      </c>
      <c r="P1217" s="10">
        <f t="shared" si="99"/>
        <v>5.6494078731859798E-2</v>
      </c>
      <c r="Q1217" s="35">
        <f t="shared" si="98"/>
        <v>1</v>
      </c>
      <c r="R1217" s="9">
        <v>2</v>
      </c>
      <c r="S1217" s="4">
        <v>15</v>
      </c>
      <c r="T1217" s="3" t="s">
        <v>74</v>
      </c>
      <c r="U1217" s="4">
        <v>17.100000000000001</v>
      </c>
      <c r="V1217" s="4">
        <f t="shared" si="103"/>
        <v>17.099999999999998</v>
      </c>
    </row>
    <row r="1218" spans="1:22" x14ac:dyDescent="0.25">
      <c r="A1218" s="2">
        <v>44798</v>
      </c>
      <c r="B1218" s="3" t="s">
        <v>67</v>
      </c>
      <c r="C1218" s="3" t="s">
        <v>85</v>
      </c>
      <c r="D1218" s="4">
        <v>3.98</v>
      </c>
      <c r="E1218" s="5">
        <v>1</v>
      </c>
      <c r="F1218" s="6">
        <v>3.5</v>
      </c>
      <c r="G1218" s="3">
        <v>130</v>
      </c>
      <c r="H1218" s="3">
        <f t="shared" si="95"/>
        <v>1.3</v>
      </c>
      <c r="I1218" s="3">
        <v>-175</v>
      </c>
      <c r="J1218" s="3">
        <f t="shared" si="96"/>
        <v>-0.5714285714285714</v>
      </c>
      <c r="K1218" s="7">
        <f t="shared" si="93"/>
        <v>0.43478260869565216</v>
      </c>
      <c r="L1218" s="7">
        <f t="shared" si="92"/>
        <v>0.63636363636363635</v>
      </c>
      <c r="M1218" s="7">
        <f t="shared" si="101"/>
        <v>0.56261280784298306</v>
      </c>
      <c r="N1218" s="7">
        <f t="shared" si="102"/>
        <v>0.43738719215701694</v>
      </c>
      <c r="O1218" s="10">
        <f t="shared" si="100"/>
        <v>0.1278301991473309</v>
      </c>
      <c r="P1218" s="10">
        <f t="shared" si="99"/>
        <v>-0.19897644420661942</v>
      </c>
      <c r="Q1218" s="35">
        <f t="shared" si="98"/>
        <v>2</v>
      </c>
      <c r="R1218" s="9">
        <v>1</v>
      </c>
      <c r="S1218" s="4">
        <v>20</v>
      </c>
      <c r="T1218" s="3" t="s">
        <v>74</v>
      </c>
      <c r="U1218" s="4">
        <v>26</v>
      </c>
      <c r="V1218" s="4">
        <f t="shared" si="103"/>
        <v>26</v>
      </c>
    </row>
    <row r="1219" spans="1:22" x14ac:dyDescent="0.25">
      <c r="A1219" s="2">
        <v>44798</v>
      </c>
      <c r="B1219" s="3" t="s">
        <v>21</v>
      </c>
      <c r="C1219" s="3" t="s">
        <v>115</v>
      </c>
      <c r="D1219" s="4">
        <v>5.78</v>
      </c>
      <c r="E1219" s="5">
        <v>1</v>
      </c>
      <c r="F1219" s="6">
        <v>5.5</v>
      </c>
      <c r="G1219" s="3">
        <v>-120</v>
      </c>
      <c r="H1219" s="3">
        <f t="shared" si="95"/>
        <v>-0.83333333333333337</v>
      </c>
      <c r="I1219" s="3">
        <v>-110</v>
      </c>
      <c r="J1219" s="3">
        <f t="shared" si="96"/>
        <v>-0.90909090909090906</v>
      </c>
      <c r="K1219" s="7">
        <f t="shared" si="93"/>
        <v>0.54545454545454541</v>
      </c>
      <c r="L1219" s="7">
        <f t="shared" si="92"/>
        <v>0.52380952380952384</v>
      </c>
      <c r="M1219" s="7">
        <f t="shared" si="101"/>
        <v>0.51836884665930394</v>
      </c>
      <c r="N1219" s="7">
        <f t="shared" si="102"/>
        <v>0.48163115334069606</v>
      </c>
      <c r="O1219" s="10">
        <f t="shared" si="100"/>
        <v>-2.7085698795241475E-2</v>
      </c>
      <c r="P1219" s="10">
        <f t="shared" si="99"/>
        <v>-4.2178370468827775E-2</v>
      </c>
      <c r="Q1219" s="35">
        <f t="shared" si="98"/>
        <v>0</v>
      </c>
      <c r="R1219" s="9">
        <v>1</v>
      </c>
      <c r="S1219" s="4">
        <v>0</v>
      </c>
      <c r="V1219" s="4" t="str">
        <f t="shared" si="103"/>
        <v/>
      </c>
    </row>
    <row r="1220" spans="1:22" x14ac:dyDescent="0.25">
      <c r="A1220" s="2">
        <v>44798</v>
      </c>
      <c r="B1220" s="3" t="s">
        <v>51</v>
      </c>
      <c r="C1220" s="3" t="s">
        <v>52</v>
      </c>
      <c r="D1220" s="4">
        <v>4.84</v>
      </c>
      <c r="E1220" s="5">
        <v>1</v>
      </c>
      <c r="F1220" s="6">
        <v>3.5</v>
      </c>
      <c r="G1220" s="3">
        <v>-180</v>
      </c>
      <c r="H1220" s="3">
        <f t="shared" si="95"/>
        <v>-0.55555555555555558</v>
      </c>
      <c r="I1220" s="3">
        <v>135</v>
      </c>
      <c r="J1220" s="3">
        <f t="shared" si="96"/>
        <v>1.35</v>
      </c>
      <c r="K1220" s="7">
        <f t="shared" si="93"/>
        <v>0.6428571428571429</v>
      </c>
      <c r="L1220" s="7">
        <f t="shared" si="92"/>
        <v>0.42553191489361702</v>
      </c>
      <c r="M1220" s="7">
        <f t="shared" si="101"/>
        <v>0.71179222342777804</v>
      </c>
      <c r="N1220" s="7">
        <f t="shared" si="102"/>
        <v>0.28820777657222191</v>
      </c>
      <c r="O1220" s="10">
        <f t="shared" si="100"/>
        <v>6.8935080570635132E-2</v>
      </c>
      <c r="P1220" s="10">
        <f t="shared" si="99"/>
        <v>-0.13732413832139512</v>
      </c>
      <c r="Q1220" s="35">
        <f t="shared" si="98"/>
        <v>2</v>
      </c>
      <c r="R1220" s="9">
        <v>1</v>
      </c>
      <c r="S1220" s="4">
        <f>15*1.8</f>
        <v>27</v>
      </c>
      <c r="T1220" s="3" t="s">
        <v>73</v>
      </c>
      <c r="U1220" s="4">
        <v>-27</v>
      </c>
      <c r="V1220" s="4">
        <f t="shared" si="103"/>
        <v>-27</v>
      </c>
    </row>
    <row r="1221" spans="1:22" x14ac:dyDescent="0.25">
      <c r="A1221" s="2">
        <v>44798</v>
      </c>
      <c r="B1221" s="3" t="s">
        <v>32</v>
      </c>
      <c r="C1221" s="3" t="s">
        <v>197</v>
      </c>
      <c r="D1221" s="4">
        <v>5.25</v>
      </c>
      <c r="E1221" s="5">
        <v>1</v>
      </c>
      <c r="F1221" s="6">
        <v>5.5</v>
      </c>
      <c r="G1221" s="3">
        <v>100</v>
      </c>
      <c r="H1221" s="3">
        <f t="shared" si="95"/>
        <v>1</v>
      </c>
      <c r="I1221" s="3">
        <v>-135</v>
      </c>
      <c r="J1221" s="3">
        <f t="shared" si="96"/>
        <v>-0.7407407407407407</v>
      </c>
      <c r="K1221" s="7">
        <f t="shared" si="93"/>
        <v>0.5</v>
      </c>
      <c r="L1221" s="7">
        <f t="shared" si="92"/>
        <v>0.57446808510638303</v>
      </c>
      <c r="M1221" s="7">
        <f t="shared" si="101"/>
        <v>0.42781717877390935</v>
      </c>
      <c r="N1221" s="7">
        <f t="shared" si="102"/>
        <v>0.57218282122609065</v>
      </c>
      <c r="O1221" s="10">
        <f t="shared" si="100"/>
        <v>-7.2182821226090654E-2</v>
      </c>
      <c r="P1221" s="10">
        <f t="shared" si="99"/>
        <v>-2.2852638802923764E-3</v>
      </c>
      <c r="Q1221" s="35">
        <f t="shared" si="98"/>
        <v>0</v>
      </c>
      <c r="R1221" s="9">
        <v>1</v>
      </c>
      <c r="S1221" s="4">
        <v>0</v>
      </c>
      <c r="V1221" s="4" t="str">
        <f t="shared" si="103"/>
        <v/>
      </c>
    </row>
    <row r="1222" spans="1:22" x14ac:dyDescent="0.25">
      <c r="A1222" s="2">
        <v>44798</v>
      </c>
      <c r="B1222" s="3" t="s">
        <v>39</v>
      </c>
      <c r="C1222" s="3" t="s">
        <v>166</v>
      </c>
      <c r="D1222" s="4">
        <v>6.78</v>
      </c>
      <c r="E1222" s="5">
        <v>1</v>
      </c>
      <c r="F1222" s="6">
        <v>7.5</v>
      </c>
      <c r="G1222" s="3">
        <v>100</v>
      </c>
      <c r="H1222" s="3">
        <f t="shared" si="95"/>
        <v>1</v>
      </c>
      <c r="I1222" s="3">
        <v>-128</v>
      </c>
      <c r="J1222" s="3">
        <f t="shared" si="96"/>
        <v>-0.78125</v>
      </c>
      <c r="K1222" s="7">
        <f t="shared" si="93"/>
        <v>0.5</v>
      </c>
      <c r="L1222" s="7">
        <f t="shared" si="92"/>
        <v>0.56140350877192979</v>
      </c>
      <c r="M1222" s="7">
        <f t="shared" si="101"/>
        <v>0.36854389319979308</v>
      </c>
      <c r="N1222" s="7">
        <f t="shared" si="102"/>
        <v>0.63145610680020692</v>
      </c>
      <c r="O1222" s="10">
        <f t="shared" si="100"/>
        <v>-0.13145610680020692</v>
      </c>
      <c r="P1222" s="10">
        <f t="shared" si="99"/>
        <v>7.0052598028277124E-2</v>
      </c>
      <c r="Q1222" s="35">
        <f t="shared" si="98"/>
        <v>1</v>
      </c>
      <c r="R1222" s="9">
        <v>2</v>
      </c>
      <c r="S1222" s="4">
        <f>15*1.28</f>
        <v>19.2</v>
      </c>
      <c r="T1222" s="3" t="s">
        <v>73</v>
      </c>
      <c r="U1222" s="4">
        <v>-19.2</v>
      </c>
      <c r="V1222" s="4">
        <f t="shared" si="103"/>
        <v>-19.2</v>
      </c>
    </row>
    <row r="1223" spans="1:22" x14ac:dyDescent="0.25">
      <c r="A1223" s="2">
        <v>44798</v>
      </c>
      <c r="B1223" s="3" t="s">
        <v>53</v>
      </c>
      <c r="C1223" s="3" t="s">
        <v>186</v>
      </c>
      <c r="D1223" s="4">
        <v>4.32</v>
      </c>
      <c r="E1223" s="5">
        <v>1</v>
      </c>
      <c r="F1223" s="6">
        <v>3.5</v>
      </c>
      <c r="G1223" s="3">
        <v>-128</v>
      </c>
      <c r="H1223" s="3">
        <f t="shared" si="95"/>
        <v>-0.78125</v>
      </c>
      <c r="I1223" s="3">
        <v>100</v>
      </c>
      <c r="J1223" s="3">
        <f t="shared" si="96"/>
        <v>1</v>
      </c>
      <c r="K1223" s="7">
        <f t="shared" si="93"/>
        <v>0.56140350877192979</v>
      </c>
      <c r="L1223" s="7">
        <f t="shared" si="92"/>
        <v>0.5</v>
      </c>
      <c r="M1223" s="7">
        <f t="shared" si="101"/>
        <v>0.62643116867474591</v>
      </c>
      <c r="N1223" s="7">
        <f t="shared" si="102"/>
        <v>0.37356883132525404</v>
      </c>
      <c r="O1223" s="10">
        <f t="shared" si="100"/>
        <v>6.5027659902816115E-2</v>
      </c>
      <c r="P1223" s="10">
        <f t="shared" si="99"/>
        <v>-0.12643116867474596</v>
      </c>
      <c r="Q1223" s="35">
        <f t="shared" si="98"/>
        <v>2</v>
      </c>
      <c r="R1223" s="9">
        <v>2</v>
      </c>
      <c r="S1223" s="4">
        <f>15*1.28</f>
        <v>19.2</v>
      </c>
      <c r="T1223" s="3" t="s">
        <v>73</v>
      </c>
      <c r="U1223" s="4">
        <v>-19.2</v>
      </c>
      <c r="V1223" s="4">
        <f t="shared" si="103"/>
        <v>-19.2</v>
      </c>
    </row>
    <row r="1224" spans="1:22" x14ac:dyDescent="0.25">
      <c r="A1224" s="2">
        <v>44798</v>
      </c>
      <c r="B1224" s="3" t="s">
        <v>41</v>
      </c>
      <c r="C1224" s="3" t="s">
        <v>242</v>
      </c>
      <c r="D1224" s="4">
        <v>7.96</v>
      </c>
      <c r="E1224" s="5">
        <v>1</v>
      </c>
      <c r="F1224" s="6">
        <v>9.5</v>
      </c>
      <c r="G1224" s="3">
        <v>-122</v>
      </c>
      <c r="H1224" s="3">
        <f t="shared" si="95"/>
        <v>-0.81967213114754101</v>
      </c>
      <c r="I1224" s="3">
        <v>-104</v>
      </c>
      <c r="J1224" s="3">
        <f t="shared" si="96"/>
        <v>-0.96153846153846145</v>
      </c>
      <c r="K1224" s="7">
        <f t="shared" si="93"/>
        <v>0.5495495495495496</v>
      </c>
      <c r="L1224" s="7">
        <f t="shared" si="92"/>
        <v>0.50980392156862742</v>
      </c>
      <c r="M1224" s="7">
        <f t="shared" si="101"/>
        <v>0.27842523749685177</v>
      </c>
      <c r="N1224" s="7">
        <f t="shared" si="102"/>
        <v>0.72157476250314823</v>
      </c>
      <c r="O1224" s="10">
        <f t="shared" si="100"/>
        <v>-0.27112431205269782</v>
      </c>
      <c r="P1224" s="10">
        <f t="shared" si="99"/>
        <v>0.21177084093452081</v>
      </c>
      <c r="Q1224" s="35">
        <f t="shared" si="98"/>
        <v>1</v>
      </c>
      <c r="R1224" s="9">
        <v>2</v>
      </c>
      <c r="S1224" s="4">
        <f>15*1.04</f>
        <v>15.600000000000001</v>
      </c>
      <c r="T1224" s="3" t="s">
        <v>74</v>
      </c>
      <c r="U1224" s="4">
        <v>15</v>
      </c>
      <c r="V1224" s="4">
        <f t="shared" si="103"/>
        <v>15</v>
      </c>
    </row>
    <row r="1225" spans="1:22" x14ac:dyDescent="0.25">
      <c r="A1225" s="2">
        <v>44798</v>
      </c>
      <c r="B1225" s="3" t="s">
        <v>61</v>
      </c>
      <c r="C1225" s="3" t="s">
        <v>114</v>
      </c>
      <c r="D1225" s="4">
        <v>5.73</v>
      </c>
      <c r="E1225" s="5">
        <v>1</v>
      </c>
      <c r="F1225" s="6">
        <v>6.5</v>
      </c>
      <c r="G1225" s="3">
        <v>-104</v>
      </c>
      <c r="H1225" s="3">
        <f t="shared" si="95"/>
        <v>-0.96153846153846145</v>
      </c>
      <c r="I1225" s="3">
        <v>-122</v>
      </c>
      <c r="J1225" s="3">
        <f t="shared" si="96"/>
        <v>-0.81967213114754101</v>
      </c>
      <c r="K1225" s="7">
        <f t="shared" si="93"/>
        <v>0.50980392156862742</v>
      </c>
      <c r="L1225" s="7">
        <f t="shared" si="92"/>
        <v>0.5495495495495496</v>
      </c>
      <c r="M1225" s="7">
        <f t="shared" si="101"/>
        <v>0.35041865302379005</v>
      </c>
      <c r="N1225" s="7">
        <f t="shared" si="102"/>
        <v>0.64958134697620995</v>
      </c>
      <c r="O1225" s="10">
        <f t="shared" si="100"/>
        <v>-0.15938526854483737</v>
      </c>
      <c r="P1225" s="10">
        <f t="shared" si="99"/>
        <v>0.10003179742666035</v>
      </c>
      <c r="Q1225" s="35">
        <f t="shared" si="98"/>
        <v>1</v>
      </c>
      <c r="R1225" s="9">
        <v>2</v>
      </c>
      <c r="S1225" s="4">
        <v>24.4</v>
      </c>
      <c r="T1225" s="3" t="s">
        <v>74</v>
      </c>
      <c r="U1225" s="4">
        <v>20</v>
      </c>
      <c r="V1225" s="4">
        <f t="shared" si="103"/>
        <v>20</v>
      </c>
    </row>
    <row r="1226" spans="1:22" x14ac:dyDescent="0.25">
      <c r="A1226" s="2">
        <v>44798</v>
      </c>
      <c r="B1226" s="3" t="s">
        <v>19</v>
      </c>
      <c r="C1226" s="3" t="s">
        <v>171</v>
      </c>
      <c r="D1226" s="4">
        <v>4.6900000000000004</v>
      </c>
      <c r="E1226" s="5">
        <v>1</v>
      </c>
      <c r="F1226" s="6">
        <v>3.5</v>
      </c>
      <c r="G1226" s="3">
        <v>-172</v>
      </c>
      <c r="H1226" s="3">
        <f t="shared" si="95"/>
        <v>-0.58139534883720934</v>
      </c>
      <c r="I1226" s="3">
        <v>134</v>
      </c>
      <c r="J1226" s="3">
        <f t="shared" si="96"/>
        <v>1.34</v>
      </c>
      <c r="K1226" s="7">
        <f t="shared" si="93"/>
        <v>0.63235294117647056</v>
      </c>
      <c r="L1226" s="7">
        <f t="shared" si="92"/>
        <v>0.42735042735042733</v>
      </c>
      <c r="M1226" s="7">
        <f t="shared" si="101"/>
        <v>0.68873974810280769</v>
      </c>
      <c r="N1226" s="7">
        <f t="shared" si="102"/>
        <v>0.31126025189719225</v>
      </c>
      <c r="O1226" s="10">
        <f t="shared" si="100"/>
        <v>5.638680692633713E-2</v>
      </c>
      <c r="P1226" s="10">
        <f t="shared" si="99"/>
        <v>-0.11609017545323508</v>
      </c>
      <c r="Q1226" s="35">
        <f t="shared" si="98"/>
        <v>2</v>
      </c>
      <c r="R1226" s="9">
        <v>2</v>
      </c>
      <c r="S1226" s="4">
        <f>15*1.72</f>
        <v>25.8</v>
      </c>
      <c r="T1226" s="3" t="s">
        <v>74</v>
      </c>
      <c r="U1226" s="4">
        <v>15</v>
      </c>
      <c r="V1226" s="4">
        <f t="shared" si="103"/>
        <v>15.000000000000002</v>
      </c>
    </row>
    <row r="1227" spans="1:22" x14ac:dyDescent="0.25">
      <c r="A1227" s="2">
        <v>44798</v>
      </c>
      <c r="B1227" s="3" t="s">
        <v>28</v>
      </c>
      <c r="C1227" s="3" t="s">
        <v>182</v>
      </c>
      <c r="D1227" s="4">
        <v>3.72</v>
      </c>
      <c r="E1227" s="5">
        <v>1</v>
      </c>
      <c r="F1227" s="6">
        <v>3.5</v>
      </c>
      <c r="G1227" s="3">
        <v>-110</v>
      </c>
      <c r="H1227" s="3">
        <f t="shared" si="95"/>
        <v>-0.90909090909090906</v>
      </c>
      <c r="I1227" s="3">
        <v>-120</v>
      </c>
      <c r="J1227" s="3">
        <f t="shared" si="96"/>
        <v>-0.83333333333333337</v>
      </c>
      <c r="K1227" s="7">
        <f t="shared" si="93"/>
        <v>0.52380952380952384</v>
      </c>
      <c r="L1227" s="7">
        <f t="shared" si="92"/>
        <v>0.54545454545454541</v>
      </c>
      <c r="M1227" s="7">
        <f t="shared" si="101"/>
        <v>0.5100132102562287</v>
      </c>
      <c r="N1227" s="7">
        <f t="shared" si="102"/>
        <v>0.4899867897437713</v>
      </c>
      <c r="O1227" s="10">
        <f t="shared" si="100"/>
        <v>-1.3796313553295136E-2</v>
      </c>
      <c r="P1227" s="10">
        <f t="shared" si="99"/>
        <v>-5.5467755710774114E-2</v>
      </c>
      <c r="Q1227" s="35">
        <f t="shared" si="98"/>
        <v>0</v>
      </c>
      <c r="R1227" s="9">
        <v>1</v>
      </c>
      <c r="S1227" s="4">
        <v>0</v>
      </c>
      <c r="V1227" s="4" t="str">
        <f t="shared" si="103"/>
        <v/>
      </c>
    </row>
    <row r="1228" spans="1:22" x14ac:dyDescent="0.25">
      <c r="A1228" s="2">
        <v>44798</v>
      </c>
      <c r="B1228" s="3" t="s">
        <v>47</v>
      </c>
      <c r="C1228" s="3" t="s">
        <v>80</v>
      </c>
      <c r="D1228" s="4">
        <v>4.58</v>
      </c>
      <c r="E1228" s="5">
        <v>1</v>
      </c>
      <c r="F1228" s="6">
        <v>5.5</v>
      </c>
      <c r="G1228" s="3">
        <v>100</v>
      </c>
      <c r="H1228" s="3">
        <f t="shared" si="95"/>
        <v>1</v>
      </c>
      <c r="I1228" s="3">
        <v>-128</v>
      </c>
      <c r="J1228" s="3">
        <f t="shared" si="96"/>
        <v>-0.78125</v>
      </c>
      <c r="K1228" s="7">
        <f t="shared" si="93"/>
        <v>0.5</v>
      </c>
      <c r="L1228" s="7">
        <f t="shared" si="92"/>
        <v>0.56140350877192979</v>
      </c>
      <c r="M1228" s="7">
        <f t="shared" si="101"/>
        <v>0.31079304195231316</v>
      </c>
      <c r="N1228" s="7">
        <f t="shared" si="102"/>
        <v>0.68920695804768684</v>
      </c>
      <c r="O1228" s="10">
        <f t="shared" si="100"/>
        <v>-0.18920695804768684</v>
      </c>
      <c r="P1228" s="10">
        <f t="shared" si="99"/>
        <v>0.12780344927575704</v>
      </c>
      <c r="Q1228" s="35">
        <f t="shared" si="98"/>
        <v>1</v>
      </c>
      <c r="R1228" s="9">
        <v>2</v>
      </c>
      <c r="S1228" s="4">
        <v>25.6</v>
      </c>
      <c r="T1228" s="3" t="s">
        <v>74</v>
      </c>
      <c r="U1228" s="4">
        <v>20</v>
      </c>
      <c r="V1228" s="4">
        <f t="shared" si="103"/>
        <v>20</v>
      </c>
    </row>
    <row r="1229" spans="1:22" x14ac:dyDescent="0.25">
      <c r="A1229" s="2">
        <v>44798</v>
      </c>
      <c r="B1229" s="3" t="s">
        <v>23</v>
      </c>
      <c r="C1229" s="3" t="s">
        <v>152</v>
      </c>
      <c r="D1229" s="4">
        <v>4.7699999999999996</v>
      </c>
      <c r="E1229" s="5">
        <v>1</v>
      </c>
      <c r="F1229" s="6">
        <v>5.5</v>
      </c>
      <c r="G1229" s="3">
        <v>108</v>
      </c>
      <c r="H1229" s="3">
        <f t="shared" si="95"/>
        <v>1.08</v>
      </c>
      <c r="I1229" s="3">
        <v>-138</v>
      </c>
      <c r="J1229" s="3">
        <f t="shared" si="96"/>
        <v>-0.7246376811594204</v>
      </c>
      <c r="K1229" s="7">
        <f t="shared" si="93"/>
        <v>0.48076923076923078</v>
      </c>
      <c r="L1229" s="7">
        <f t="shared" si="92"/>
        <v>0.57983193277310929</v>
      </c>
      <c r="M1229" s="7">
        <f t="shared" si="101"/>
        <v>0.34375457839733081</v>
      </c>
      <c r="N1229" s="7">
        <f t="shared" si="102"/>
        <v>0.65624542160266919</v>
      </c>
      <c r="O1229" s="10">
        <f t="shared" si="100"/>
        <v>-0.13701465237189997</v>
      </c>
      <c r="P1229" s="10">
        <f t="shared" si="99"/>
        <v>7.6413488829559895E-2</v>
      </c>
      <c r="Q1229" s="35">
        <f t="shared" si="98"/>
        <v>1</v>
      </c>
      <c r="R1229" s="9">
        <v>2</v>
      </c>
      <c r="S1229" s="4">
        <f>15*1.38</f>
        <v>20.7</v>
      </c>
      <c r="T1229" s="3" t="s">
        <v>74</v>
      </c>
      <c r="U1229" s="4">
        <v>15</v>
      </c>
      <c r="V1229" s="4">
        <f t="shared" si="103"/>
        <v>15.000000000000002</v>
      </c>
    </row>
    <row r="1230" spans="1:22" x14ac:dyDescent="0.25">
      <c r="A1230" s="2">
        <v>44798</v>
      </c>
      <c r="B1230" s="3" t="s">
        <v>69</v>
      </c>
      <c r="C1230" s="3" t="s">
        <v>95</v>
      </c>
      <c r="D1230" s="4">
        <v>4.6500000000000004</v>
      </c>
      <c r="E1230" s="5">
        <v>1</v>
      </c>
      <c r="F1230" s="6">
        <v>3.5</v>
      </c>
      <c r="G1230" s="3">
        <v>-170</v>
      </c>
      <c r="H1230" s="3">
        <f t="shared" si="95"/>
        <v>-0.58823529411764708</v>
      </c>
      <c r="I1230" s="3">
        <v>125</v>
      </c>
      <c r="J1230" s="3">
        <f t="shared" si="96"/>
        <v>1.25</v>
      </c>
      <c r="K1230" s="7">
        <f t="shared" si="93"/>
        <v>0.62962962962962965</v>
      </c>
      <c r="L1230" s="7">
        <f t="shared" si="92"/>
        <v>0.44444444444444442</v>
      </c>
      <c r="M1230" s="7">
        <f t="shared" si="101"/>
        <v>0.68237613346987858</v>
      </c>
      <c r="N1230" s="7">
        <f t="shared" si="102"/>
        <v>0.31762386653012142</v>
      </c>
      <c r="O1230" s="10">
        <f t="shared" si="100"/>
        <v>5.2746503840248926E-2</v>
      </c>
      <c r="P1230" s="10">
        <f t="shared" si="99"/>
        <v>-0.126820577914323</v>
      </c>
      <c r="Q1230" s="35">
        <f t="shared" si="98"/>
        <v>2</v>
      </c>
      <c r="R1230" s="9">
        <v>1</v>
      </c>
      <c r="S1230" s="4">
        <v>17</v>
      </c>
      <c r="T1230" s="3" t="s">
        <v>73</v>
      </c>
      <c r="U1230" s="4">
        <v>-17</v>
      </c>
      <c r="V1230" s="4">
        <f t="shared" si="103"/>
        <v>-17</v>
      </c>
    </row>
    <row r="1231" spans="1:22" x14ac:dyDescent="0.25">
      <c r="A1231" s="2">
        <v>44799</v>
      </c>
      <c r="B1231" s="3" t="s">
        <v>45</v>
      </c>
      <c r="C1231" s="3" t="s">
        <v>107</v>
      </c>
      <c r="D1231" s="4">
        <v>4.67</v>
      </c>
      <c r="E1231" s="5">
        <v>1</v>
      </c>
      <c r="F1231" s="6">
        <v>5.5</v>
      </c>
      <c r="G1231" s="3">
        <v>116</v>
      </c>
      <c r="H1231" s="3">
        <f t="shared" si="95"/>
        <v>1.1599999999999999</v>
      </c>
      <c r="I1231" s="3">
        <v>-146</v>
      </c>
      <c r="J1231" s="3">
        <f t="shared" si="96"/>
        <v>-0.68493150684931503</v>
      </c>
      <c r="K1231" s="7">
        <f t="shared" si="93"/>
        <v>0.46296296296296297</v>
      </c>
      <c r="L1231" s="7">
        <f t="shared" si="92"/>
        <v>0.5934959349593496</v>
      </c>
      <c r="M1231" s="7">
        <f t="shared" si="101"/>
        <v>0.32635179088401478</v>
      </c>
      <c r="N1231" s="7">
        <f t="shared" si="102"/>
        <v>0.67364820911598522</v>
      </c>
      <c r="O1231" s="10">
        <f t="shared" si="100"/>
        <v>-0.13661117207894818</v>
      </c>
      <c r="P1231" s="10">
        <f t="shared" si="99"/>
        <v>8.0152274156635617E-2</v>
      </c>
      <c r="Q1231" s="35">
        <f t="shared" si="98"/>
        <v>1</v>
      </c>
      <c r="R1231" s="9">
        <v>2</v>
      </c>
      <c r="S1231" s="4">
        <v>29.2</v>
      </c>
      <c r="T1231" s="3" t="s">
        <v>74</v>
      </c>
      <c r="U1231" s="4">
        <v>20</v>
      </c>
      <c r="V1231" s="4">
        <f t="shared" si="103"/>
        <v>20</v>
      </c>
    </row>
    <row r="1232" spans="1:22" x14ac:dyDescent="0.25">
      <c r="A1232" s="2">
        <v>44799</v>
      </c>
      <c r="B1232" s="3" t="s">
        <v>14</v>
      </c>
      <c r="C1232" s="3" t="s">
        <v>243</v>
      </c>
      <c r="D1232" s="4">
        <v>3.58</v>
      </c>
      <c r="E1232" s="5">
        <v>1</v>
      </c>
      <c r="F1232" s="6">
        <v>2.5</v>
      </c>
      <c r="G1232" s="3">
        <v>-175</v>
      </c>
      <c r="H1232" s="3">
        <f t="shared" si="95"/>
        <v>-0.5714285714285714</v>
      </c>
      <c r="I1232" s="3">
        <v>130</v>
      </c>
      <c r="J1232" s="3">
        <f t="shared" si="96"/>
        <v>1.3</v>
      </c>
      <c r="K1232" s="7">
        <f t="shared" si="93"/>
        <v>0.63636363636363635</v>
      </c>
      <c r="L1232" s="7">
        <f t="shared" si="92"/>
        <v>0.43478260869565216</v>
      </c>
      <c r="M1232" s="7">
        <f t="shared" si="101"/>
        <v>0.69369625243169475</v>
      </c>
      <c r="N1232" s="7">
        <f t="shared" si="102"/>
        <v>0.30630374756830525</v>
      </c>
      <c r="O1232" s="10">
        <f t="shared" si="100"/>
        <v>5.7332616068058395E-2</v>
      </c>
      <c r="P1232" s="10">
        <f t="shared" si="99"/>
        <v>-0.12847886112734691</v>
      </c>
      <c r="Q1232" s="35">
        <f t="shared" si="98"/>
        <v>2</v>
      </c>
      <c r="R1232" s="9">
        <v>1</v>
      </c>
      <c r="S1232" s="4">
        <f>15*1.75</f>
        <v>26.25</v>
      </c>
      <c r="T1232" s="3" t="s">
        <v>73</v>
      </c>
      <c r="U1232" s="4">
        <v>-26.25</v>
      </c>
      <c r="V1232" s="4">
        <f t="shared" si="103"/>
        <v>-26.25</v>
      </c>
    </row>
    <row r="1233" spans="1:22" x14ac:dyDescent="0.25">
      <c r="A1233" s="2">
        <v>44799</v>
      </c>
      <c r="B1233" s="3" t="s">
        <v>39</v>
      </c>
      <c r="C1233" s="3" t="s">
        <v>216</v>
      </c>
      <c r="D1233" s="4">
        <v>4.5599999999999996</v>
      </c>
      <c r="E1233" s="5">
        <v>1</v>
      </c>
      <c r="F1233" s="6">
        <v>5.5</v>
      </c>
      <c r="G1233" s="3">
        <v>128</v>
      </c>
      <c r="H1233" s="3">
        <f t="shared" si="95"/>
        <v>1.28</v>
      </c>
      <c r="I1233" s="3">
        <v>-164</v>
      </c>
      <c r="J1233" s="3">
        <f t="shared" si="96"/>
        <v>-0.6097560975609756</v>
      </c>
      <c r="K1233" s="7">
        <f t="shared" si="93"/>
        <v>0.43859649122807015</v>
      </c>
      <c r="L1233" s="7">
        <f t="shared" si="92"/>
        <v>0.62121212121212122</v>
      </c>
      <c r="M1233" s="7">
        <f t="shared" si="101"/>
        <v>0.30735190229332232</v>
      </c>
      <c r="N1233" s="7">
        <f t="shared" si="102"/>
        <v>0.69264809770667768</v>
      </c>
      <c r="O1233" s="10">
        <f t="shared" si="100"/>
        <v>-0.13124458893474783</v>
      </c>
      <c r="P1233" s="10">
        <f t="shared" si="99"/>
        <v>7.1435976494556463E-2</v>
      </c>
      <c r="Q1233" s="35">
        <f t="shared" si="98"/>
        <v>1</v>
      </c>
      <c r="R1233" s="9">
        <v>2</v>
      </c>
      <c r="S1233" s="4">
        <f>15*1.64</f>
        <v>24.599999999999998</v>
      </c>
      <c r="T1233" s="3" t="s">
        <v>73</v>
      </c>
      <c r="U1233" s="4">
        <v>-24.6</v>
      </c>
      <c r="V1233" s="4">
        <f t="shared" si="103"/>
        <v>-24.599999999999998</v>
      </c>
    </row>
    <row r="1234" spans="1:22" x14ac:dyDescent="0.25">
      <c r="A1234" s="2">
        <v>44799</v>
      </c>
      <c r="B1234" s="3" t="s">
        <v>55</v>
      </c>
      <c r="C1234" s="3" t="s">
        <v>198</v>
      </c>
      <c r="D1234" s="4">
        <v>4.6100000000000003</v>
      </c>
      <c r="E1234" s="5">
        <v>1</v>
      </c>
      <c r="F1234" s="6">
        <v>4.5</v>
      </c>
      <c r="G1234" s="3">
        <v>-105</v>
      </c>
      <c r="H1234" s="3">
        <f t="shared" si="95"/>
        <v>-0.95238095238095233</v>
      </c>
      <c r="I1234" s="3">
        <v>-130</v>
      </c>
      <c r="J1234" s="3">
        <f t="shared" si="96"/>
        <v>-0.76923076923076916</v>
      </c>
      <c r="K1234" s="7">
        <f t="shared" si="93"/>
        <v>0.51219512195121952</v>
      </c>
      <c r="L1234" s="7">
        <f t="shared" si="92"/>
        <v>0.56521739130434778</v>
      </c>
      <c r="M1234" s="7">
        <f t="shared" si="101"/>
        <v>0.48864004801069716</v>
      </c>
      <c r="N1234" s="7">
        <f t="shared" si="102"/>
        <v>0.51135995198930284</v>
      </c>
      <c r="O1234" s="10">
        <f t="shared" si="100"/>
        <v>-2.3555073940522364E-2</v>
      </c>
      <c r="P1234" s="10">
        <f t="shared" si="99"/>
        <v>-5.3857439315044942E-2</v>
      </c>
      <c r="Q1234" s="35">
        <f t="shared" si="98"/>
        <v>0</v>
      </c>
      <c r="R1234" s="9">
        <v>1</v>
      </c>
      <c r="S1234" s="4">
        <v>0</v>
      </c>
      <c r="V1234" s="4" t="str">
        <f t="shared" si="103"/>
        <v/>
      </c>
    </row>
    <row r="1235" spans="1:22" x14ac:dyDescent="0.25">
      <c r="A1235" s="2">
        <v>44799</v>
      </c>
      <c r="B1235" s="3" t="s">
        <v>61</v>
      </c>
      <c r="C1235" s="3" t="s">
        <v>214</v>
      </c>
      <c r="D1235" s="4">
        <v>4.8899999999999997</v>
      </c>
      <c r="E1235" s="5">
        <v>1</v>
      </c>
      <c r="F1235" s="6">
        <v>4.5</v>
      </c>
      <c r="G1235" s="3">
        <v>-135</v>
      </c>
      <c r="H1235" s="3">
        <f t="shared" si="95"/>
        <v>-0.7407407407407407</v>
      </c>
      <c r="I1235" s="3">
        <v>100</v>
      </c>
      <c r="J1235" s="3">
        <f t="shared" si="96"/>
        <v>1</v>
      </c>
      <c r="K1235" s="7">
        <f t="shared" si="93"/>
        <v>0.57446808510638303</v>
      </c>
      <c r="L1235" s="7">
        <f t="shared" si="92"/>
        <v>0.5</v>
      </c>
      <c r="M1235" s="7">
        <f t="shared" si="101"/>
        <v>0.53999782352477566</v>
      </c>
      <c r="N1235" s="7">
        <f t="shared" si="102"/>
        <v>0.46000217647522434</v>
      </c>
      <c r="O1235" s="10">
        <f t="shared" si="100"/>
        <v>-3.4470261581607375E-2</v>
      </c>
      <c r="P1235" s="10">
        <f t="shared" si="99"/>
        <v>-3.9997823524775655E-2</v>
      </c>
      <c r="Q1235" s="35">
        <f t="shared" si="98"/>
        <v>0</v>
      </c>
      <c r="R1235" s="9">
        <v>1</v>
      </c>
      <c r="S1235" s="4">
        <v>0</v>
      </c>
      <c r="V1235" s="4" t="str">
        <f t="shared" si="103"/>
        <v/>
      </c>
    </row>
    <row r="1236" spans="1:22" x14ac:dyDescent="0.25">
      <c r="A1236" s="2">
        <v>44799</v>
      </c>
      <c r="B1236" s="3" t="s">
        <v>71</v>
      </c>
      <c r="C1236" s="3" t="s">
        <v>106</v>
      </c>
      <c r="D1236" s="4">
        <v>4.5999999999999996</v>
      </c>
      <c r="E1236" s="5">
        <v>1</v>
      </c>
      <c r="F1236" s="6">
        <v>4.5</v>
      </c>
      <c r="G1236" s="3">
        <v>-136</v>
      </c>
      <c r="H1236" s="3">
        <f t="shared" si="95"/>
        <v>-0.73529411764705876</v>
      </c>
      <c r="I1236" s="3">
        <v>106</v>
      </c>
      <c r="J1236" s="3">
        <f t="shared" si="96"/>
        <v>1.06</v>
      </c>
      <c r="K1236" s="7">
        <f t="shared" si="93"/>
        <v>0.57627118644067798</v>
      </c>
      <c r="L1236" s="7">
        <f t="shared" si="92"/>
        <v>0.4854368932038835</v>
      </c>
      <c r="M1236" s="7">
        <f t="shared" si="101"/>
        <v>0.48676599920428565</v>
      </c>
      <c r="N1236" s="7">
        <f t="shared" si="102"/>
        <v>0.51323400079571435</v>
      </c>
      <c r="O1236" s="10">
        <f t="shared" si="100"/>
        <v>-8.9505187236392336E-2</v>
      </c>
      <c r="P1236" s="10">
        <f t="shared" si="99"/>
        <v>2.779710759183085E-2</v>
      </c>
      <c r="Q1236" s="35">
        <f t="shared" si="98"/>
        <v>0</v>
      </c>
      <c r="R1236" s="9">
        <v>2</v>
      </c>
      <c r="S1236" s="4">
        <v>0</v>
      </c>
      <c r="V1236" s="4" t="str">
        <f t="shared" si="103"/>
        <v/>
      </c>
    </row>
    <row r="1237" spans="1:22" x14ac:dyDescent="0.25">
      <c r="A1237" s="2">
        <v>44799</v>
      </c>
      <c r="B1237" s="3" t="s">
        <v>19</v>
      </c>
      <c r="C1237" s="3" t="s">
        <v>137</v>
      </c>
      <c r="D1237" s="4">
        <v>4.43</v>
      </c>
      <c r="E1237" s="5">
        <v>1</v>
      </c>
      <c r="F1237" s="6">
        <v>4.5</v>
      </c>
      <c r="G1237" s="3">
        <v>-105</v>
      </c>
      <c r="H1237" s="3">
        <f t="shared" si="95"/>
        <v>-0.95238095238095233</v>
      </c>
      <c r="I1237" s="3">
        <v>-130</v>
      </c>
      <c r="J1237" s="3">
        <f t="shared" si="96"/>
        <v>-0.76923076923076916</v>
      </c>
      <c r="K1237" s="7">
        <f t="shared" si="93"/>
        <v>0.51219512195121952</v>
      </c>
      <c r="L1237" s="7">
        <f t="shared" si="92"/>
        <v>0.56521739130434778</v>
      </c>
      <c r="M1237" s="7">
        <f t="shared" si="101"/>
        <v>0.45456025861337523</v>
      </c>
      <c r="N1237" s="7">
        <f t="shared" si="102"/>
        <v>0.54543974138662477</v>
      </c>
      <c r="O1237" s="10">
        <f t="shared" si="100"/>
        <v>-5.7634863337844289E-2</v>
      </c>
      <c r="P1237" s="10">
        <f t="shared" si="99"/>
        <v>-1.9777649917723017E-2</v>
      </c>
      <c r="Q1237" s="35">
        <f t="shared" si="98"/>
        <v>0</v>
      </c>
      <c r="R1237" s="9">
        <v>1</v>
      </c>
      <c r="S1237" s="4">
        <v>0</v>
      </c>
      <c r="V1237" s="4" t="str">
        <f t="shared" si="103"/>
        <v/>
      </c>
    </row>
    <row r="1238" spans="1:22" x14ac:dyDescent="0.25">
      <c r="A1238" s="2">
        <v>44799</v>
      </c>
      <c r="B1238" s="3" t="s">
        <v>53</v>
      </c>
      <c r="C1238" s="3" t="s">
        <v>116</v>
      </c>
      <c r="D1238" s="4">
        <v>4.22</v>
      </c>
      <c r="E1238" s="5">
        <v>1</v>
      </c>
      <c r="F1238" s="6">
        <v>3.5</v>
      </c>
      <c r="G1238" s="3">
        <v>-106</v>
      </c>
      <c r="H1238" s="3">
        <f t="shared" si="95"/>
        <v>-0.94339622641509424</v>
      </c>
      <c r="I1238" s="3">
        <v>-122</v>
      </c>
      <c r="J1238" s="3">
        <f t="shared" si="96"/>
        <v>-0.81967213114754101</v>
      </c>
      <c r="K1238" s="7">
        <f t="shared" si="93"/>
        <v>0.5145631067961165</v>
      </c>
      <c r="L1238" s="7">
        <f t="shared" si="92"/>
        <v>0.5495495495495496</v>
      </c>
      <c r="M1238" s="7">
        <f t="shared" si="101"/>
        <v>0.60828933558709752</v>
      </c>
      <c r="N1238" s="7">
        <f t="shared" si="102"/>
        <v>0.39171066441290242</v>
      </c>
      <c r="O1238" s="10">
        <f t="shared" si="100"/>
        <v>9.3726228790981025E-2</v>
      </c>
      <c r="P1238" s="10">
        <f t="shared" si="99"/>
        <v>-0.15783888513664718</v>
      </c>
      <c r="Q1238" s="35">
        <f t="shared" si="98"/>
        <v>2</v>
      </c>
      <c r="R1238" s="9">
        <v>2</v>
      </c>
      <c r="S1238" s="4">
        <f>15*1.06</f>
        <v>15.9</v>
      </c>
      <c r="T1238" s="3" t="s">
        <v>74</v>
      </c>
      <c r="U1238" s="4">
        <v>15</v>
      </c>
      <c r="V1238" s="4">
        <f t="shared" si="103"/>
        <v>14.999999999999998</v>
      </c>
    </row>
    <row r="1239" spans="1:22" x14ac:dyDescent="0.25">
      <c r="A1239" s="2">
        <v>44799</v>
      </c>
      <c r="B1239" s="3" t="s">
        <v>41</v>
      </c>
      <c r="C1239" s="3" t="s">
        <v>42</v>
      </c>
      <c r="D1239" s="4">
        <v>6.24</v>
      </c>
      <c r="E1239" s="5">
        <v>1</v>
      </c>
      <c r="F1239" s="6">
        <v>5.5</v>
      </c>
      <c r="G1239" s="3">
        <v>-115</v>
      </c>
      <c r="H1239" s="3">
        <f t="shared" si="95"/>
        <v>-0.86956521739130443</v>
      </c>
      <c r="I1239" s="3">
        <v>-105</v>
      </c>
      <c r="J1239" s="3">
        <f t="shared" si="96"/>
        <v>-0.95238095238095233</v>
      </c>
      <c r="K1239" s="7">
        <f t="shared" si="93"/>
        <v>0.53488372093023251</v>
      </c>
      <c r="L1239" s="7">
        <f t="shared" si="92"/>
        <v>0.51219512195121952</v>
      </c>
      <c r="M1239" s="7">
        <f t="shared" si="101"/>
        <v>0.59206024692677406</v>
      </c>
      <c r="N1239" s="7">
        <f t="shared" si="102"/>
        <v>0.40793975307322594</v>
      </c>
      <c r="O1239" s="10">
        <f t="shared" si="100"/>
        <v>5.717652599654155E-2</v>
      </c>
      <c r="P1239" s="10">
        <f t="shared" si="99"/>
        <v>-0.10425536887799358</v>
      </c>
      <c r="Q1239" s="35">
        <f t="shared" si="98"/>
        <v>2</v>
      </c>
      <c r="R1239" s="9">
        <v>1</v>
      </c>
      <c r="S1239" s="4">
        <f>15*1.15</f>
        <v>17.25</v>
      </c>
      <c r="T1239" s="3" t="s">
        <v>73</v>
      </c>
      <c r="U1239" s="4">
        <v>-17.25</v>
      </c>
      <c r="V1239" s="4">
        <f t="shared" si="103"/>
        <v>-17.25</v>
      </c>
    </row>
    <row r="1240" spans="1:22" x14ac:dyDescent="0.25">
      <c r="A1240" s="2">
        <v>44799</v>
      </c>
      <c r="B1240" s="3" t="s">
        <v>63</v>
      </c>
      <c r="C1240" s="3" t="s">
        <v>209</v>
      </c>
      <c r="D1240" s="4">
        <v>5.84</v>
      </c>
      <c r="E1240" s="5">
        <v>1</v>
      </c>
      <c r="F1240" s="6">
        <v>5.5</v>
      </c>
      <c r="G1240" s="3">
        <v>100</v>
      </c>
      <c r="H1240" s="3">
        <f t="shared" si="95"/>
        <v>1</v>
      </c>
      <c r="I1240" s="3">
        <v>-130</v>
      </c>
      <c r="J1240" s="3">
        <f t="shared" si="96"/>
        <v>-0.76923076923076916</v>
      </c>
      <c r="K1240" s="7">
        <f t="shared" si="93"/>
        <v>0.5</v>
      </c>
      <c r="L1240" s="7">
        <f t="shared" si="92"/>
        <v>0.56521739130434778</v>
      </c>
      <c r="M1240" s="7">
        <f t="shared" si="101"/>
        <v>0.52829066664530888</v>
      </c>
      <c r="N1240" s="7">
        <f t="shared" si="102"/>
        <v>0.47170933335469112</v>
      </c>
      <c r="O1240" s="10">
        <f t="shared" si="100"/>
        <v>2.8290666645308882E-2</v>
      </c>
      <c r="P1240" s="10">
        <f t="shared" si="99"/>
        <v>-9.3508057949656664E-2</v>
      </c>
      <c r="Q1240" s="35">
        <f t="shared" si="98"/>
        <v>0</v>
      </c>
      <c r="R1240" s="9">
        <v>1</v>
      </c>
      <c r="S1240" s="4">
        <v>0</v>
      </c>
      <c r="V1240" s="4" t="str">
        <f t="shared" si="103"/>
        <v/>
      </c>
    </row>
    <row r="1241" spans="1:22" x14ac:dyDescent="0.25">
      <c r="A1241" s="2">
        <v>44799</v>
      </c>
      <c r="B1241" s="3" t="s">
        <v>57</v>
      </c>
      <c r="C1241" s="3" t="s">
        <v>150</v>
      </c>
      <c r="D1241" s="4">
        <v>5.59</v>
      </c>
      <c r="E1241" s="5">
        <v>1</v>
      </c>
      <c r="F1241" s="6">
        <v>6.5</v>
      </c>
      <c r="G1241" s="3">
        <v>110</v>
      </c>
      <c r="H1241" s="3">
        <f t="shared" si="95"/>
        <v>1.1000000000000001</v>
      </c>
      <c r="I1241" s="3">
        <v>-140</v>
      </c>
      <c r="J1241" s="3">
        <f t="shared" si="96"/>
        <v>-0.7142857142857143</v>
      </c>
      <c r="K1241" s="7">
        <f t="shared" si="93"/>
        <v>0.47619047619047616</v>
      </c>
      <c r="L1241" s="7">
        <f t="shared" si="92"/>
        <v>0.58333333333333337</v>
      </c>
      <c r="M1241" s="7">
        <f t="shared" si="101"/>
        <v>0.32815880405082143</v>
      </c>
      <c r="N1241" s="7">
        <f t="shared" si="102"/>
        <v>0.67184119594917857</v>
      </c>
      <c r="O1241" s="10">
        <f t="shared" si="100"/>
        <v>-0.14803167213965474</v>
      </c>
      <c r="P1241" s="10">
        <f t="shared" si="99"/>
        <v>8.8507862615845201E-2</v>
      </c>
      <c r="Q1241" s="35">
        <f t="shared" si="98"/>
        <v>1</v>
      </c>
      <c r="R1241" s="9">
        <v>2</v>
      </c>
      <c r="S1241" s="4">
        <v>28</v>
      </c>
      <c r="T1241" s="3" t="s">
        <v>74</v>
      </c>
      <c r="U1241" s="4">
        <v>20</v>
      </c>
      <c r="V1241" s="4">
        <f t="shared" si="103"/>
        <v>20</v>
      </c>
    </row>
    <row r="1242" spans="1:22" x14ac:dyDescent="0.25">
      <c r="A1242" s="2">
        <v>44799</v>
      </c>
      <c r="B1242" s="3" t="s">
        <v>34</v>
      </c>
      <c r="C1242" s="3" t="s">
        <v>156</v>
      </c>
      <c r="D1242" s="4">
        <v>4.95</v>
      </c>
      <c r="E1242" s="5">
        <v>1</v>
      </c>
      <c r="F1242" s="6">
        <v>5.5</v>
      </c>
      <c r="G1242" s="3">
        <v>115</v>
      </c>
      <c r="H1242" s="3">
        <f t="shared" si="95"/>
        <v>1.1499999999999999</v>
      </c>
      <c r="I1242" s="3">
        <v>-160</v>
      </c>
      <c r="J1242" s="3">
        <f t="shared" si="96"/>
        <v>-0.625</v>
      </c>
      <c r="K1242" s="7">
        <f t="shared" si="93"/>
        <v>0.46511627906976744</v>
      </c>
      <c r="L1242" s="7">
        <f t="shared" si="92"/>
        <v>0.61538461538461542</v>
      </c>
      <c r="M1242" s="7">
        <f t="shared" si="101"/>
        <v>0.37526671141479084</v>
      </c>
      <c r="N1242" s="7">
        <f t="shared" si="102"/>
        <v>0.62473328858520916</v>
      </c>
      <c r="O1242" s="10">
        <f t="shared" si="100"/>
        <v>-8.9849567654976592E-2</v>
      </c>
      <c r="P1242" s="10">
        <f t="shared" si="99"/>
        <v>9.3486732005937379E-3</v>
      </c>
      <c r="Q1242" s="35">
        <f t="shared" si="98"/>
        <v>0</v>
      </c>
      <c r="R1242" s="9">
        <v>1</v>
      </c>
      <c r="S1242" s="4">
        <v>0</v>
      </c>
      <c r="V1242" s="4" t="str">
        <f t="shared" si="103"/>
        <v/>
      </c>
    </row>
    <row r="1243" spans="1:22" x14ac:dyDescent="0.25">
      <c r="A1243" s="2">
        <v>44799</v>
      </c>
      <c r="B1243" s="3" t="s">
        <v>28</v>
      </c>
      <c r="C1243" s="3" t="s">
        <v>29</v>
      </c>
      <c r="D1243" s="4">
        <v>5.48</v>
      </c>
      <c r="E1243" s="5">
        <v>1</v>
      </c>
      <c r="F1243" s="6">
        <v>5.5</v>
      </c>
      <c r="G1243" s="3">
        <v>-104</v>
      </c>
      <c r="H1243" s="3">
        <f t="shared" si="95"/>
        <v>-0.96153846153846145</v>
      </c>
      <c r="I1243" s="3">
        <v>-122</v>
      </c>
      <c r="J1243" s="3">
        <f t="shared" si="96"/>
        <v>-0.81967213114754101</v>
      </c>
      <c r="K1243" s="7">
        <f t="shared" si="93"/>
        <v>0.50980392156862742</v>
      </c>
      <c r="L1243" s="7">
        <f t="shared" si="92"/>
        <v>0.5495495495495496</v>
      </c>
      <c r="M1243" s="7">
        <f t="shared" si="101"/>
        <v>0.46765021942089069</v>
      </c>
      <c r="N1243" s="7">
        <f t="shared" si="102"/>
        <v>0.53234978057910931</v>
      </c>
      <c r="O1243" s="10">
        <f t="shared" si="100"/>
        <v>-4.2153702147736727E-2</v>
      </c>
      <c r="P1243" s="10">
        <f t="shared" si="99"/>
        <v>-1.7199768970440288E-2</v>
      </c>
      <c r="Q1243" s="35">
        <f t="shared" si="98"/>
        <v>0</v>
      </c>
      <c r="R1243" s="9">
        <v>2</v>
      </c>
      <c r="S1243" s="4">
        <v>0</v>
      </c>
      <c r="V1243" s="4" t="str">
        <f t="shared" ref="V1243:V1307" si="104">IF(IF(T1243="L",-S1243,IF(T1243="W",S1243*IF(Q1243=1,ABS(J1243),ABS(H1243)))),IF(T1243="L",-S1243,IF(T1243="W",S1243*IF(Q1243=1,ABS(J1243),ABS(H1243)))),"")</f>
        <v/>
      </c>
    </row>
    <row r="1244" spans="1:22" x14ac:dyDescent="0.25">
      <c r="A1244" s="2">
        <v>44799</v>
      </c>
      <c r="B1244" s="3" t="s">
        <v>36</v>
      </c>
      <c r="C1244" s="3" t="s">
        <v>112</v>
      </c>
      <c r="D1244" s="4">
        <v>5.87</v>
      </c>
      <c r="E1244" s="5">
        <v>1</v>
      </c>
      <c r="F1244" s="6">
        <v>6.5</v>
      </c>
      <c r="G1244" s="3">
        <v>122</v>
      </c>
      <c r="H1244" s="3">
        <f t="shared" si="95"/>
        <v>1.22</v>
      </c>
      <c r="I1244" s="3">
        <v>-156</v>
      </c>
      <c r="J1244" s="3">
        <f t="shared" si="96"/>
        <v>-0.64102564102564097</v>
      </c>
      <c r="K1244" s="7">
        <f t="shared" si="93"/>
        <v>0.45045045045045046</v>
      </c>
      <c r="L1244" s="7">
        <f t="shared" si="92"/>
        <v>0.609375</v>
      </c>
      <c r="M1244" s="7">
        <f t="shared" si="101"/>
        <v>0.37282611507690855</v>
      </c>
      <c r="N1244" s="7">
        <f t="shared" si="102"/>
        <v>0.62717388492309145</v>
      </c>
      <c r="O1244" s="10">
        <f t="shared" si="100"/>
        <v>-7.7624335373541908E-2</v>
      </c>
      <c r="P1244" s="10">
        <f t="shared" si="99"/>
        <v>1.7798884923091451E-2</v>
      </c>
      <c r="Q1244" s="35">
        <f t="shared" si="98"/>
        <v>0</v>
      </c>
      <c r="R1244" s="9">
        <v>2</v>
      </c>
      <c r="S1244" s="4">
        <v>0</v>
      </c>
      <c r="V1244" s="4" t="str">
        <f t="shared" si="104"/>
        <v/>
      </c>
    </row>
    <row r="1245" spans="1:22" x14ac:dyDescent="0.25">
      <c r="A1245" s="2">
        <v>44799</v>
      </c>
      <c r="B1245" s="3" t="s">
        <v>30</v>
      </c>
      <c r="C1245" s="3" t="s">
        <v>31</v>
      </c>
      <c r="D1245" s="4">
        <v>3.75</v>
      </c>
      <c r="E1245" s="5">
        <v>1</v>
      </c>
      <c r="F1245" s="6">
        <v>3.5</v>
      </c>
      <c r="G1245" s="3">
        <v>-104</v>
      </c>
      <c r="H1245" s="3">
        <f t="shared" si="95"/>
        <v>-0.96153846153846145</v>
      </c>
      <c r="I1245" s="3">
        <v>-122</v>
      </c>
      <c r="J1245" s="3">
        <f t="shared" si="96"/>
        <v>-0.81967213114754101</v>
      </c>
      <c r="K1245" s="7">
        <f t="shared" si="93"/>
        <v>0.50980392156862742</v>
      </c>
      <c r="L1245" s="7">
        <f t="shared" si="92"/>
        <v>0.5495495495495496</v>
      </c>
      <c r="M1245" s="7">
        <f t="shared" si="101"/>
        <v>0.51623261844631263</v>
      </c>
      <c r="N1245" s="7">
        <f t="shared" si="102"/>
        <v>0.48376738155368737</v>
      </c>
      <c r="O1245" s="10">
        <f t="shared" si="100"/>
        <v>6.4286968776852138E-3</v>
      </c>
      <c r="P1245" s="10">
        <f t="shared" si="99"/>
        <v>-6.5782167995862229E-2</v>
      </c>
      <c r="Q1245" s="35">
        <f t="shared" si="98"/>
        <v>0</v>
      </c>
      <c r="R1245" s="9">
        <v>2</v>
      </c>
      <c r="S1245" s="4">
        <v>0</v>
      </c>
      <c r="V1245" s="4" t="str">
        <f t="shared" si="104"/>
        <v/>
      </c>
    </row>
    <row r="1246" spans="1:22" x14ac:dyDescent="0.25">
      <c r="A1246" s="2">
        <v>44799</v>
      </c>
      <c r="B1246" s="3" t="s">
        <v>32</v>
      </c>
      <c r="C1246" s="3" t="s">
        <v>161</v>
      </c>
      <c r="D1246" s="4">
        <v>4.72</v>
      </c>
      <c r="E1246" s="5">
        <v>1</v>
      </c>
      <c r="F1246" s="6">
        <v>4.5</v>
      </c>
      <c r="G1246" s="3">
        <v>134</v>
      </c>
      <c r="H1246" s="3">
        <f t="shared" si="95"/>
        <v>1.34</v>
      </c>
      <c r="I1246" s="3">
        <v>-172</v>
      </c>
      <c r="J1246" s="3">
        <f t="shared" si="96"/>
        <v>-0.58139534883720934</v>
      </c>
      <c r="K1246" s="7">
        <f t="shared" si="93"/>
        <v>0.42735042735042733</v>
      </c>
      <c r="L1246" s="7">
        <f t="shared" si="92"/>
        <v>0.63235294117647056</v>
      </c>
      <c r="M1246" s="7">
        <f t="shared" si="101"/>
        <v>0.50908417075541823</v>
      </c>
      <c r="N1246" s="7">
        <f t="shared" si="102"/>
        <v>0.49091582924458177</v>
      </c>
      <c r="O1246" s="10">
        <f t="shared" si="100"/>
        <v>8.17337434049909E-2</v>
      </c>
      <c r="P1246" s="10">
        <f t="shared" si="99"/>
        <v>-0.14143711193188879</v>
      </c>
      <c r="Q1246" s="35">
        <f t="shared" si="98"/>
        <v>2</v>
      </c>
      <c r="R1246" s="9">
        <v>2</v>
      </c>
      <c r="S1246" s="4">
        <v>20</v>
      </c>
      <c r="T1246" s="3" t="s">
        <v>73</v>
      </c>
      <c r="U1246" s="4">
        <v>-20</v>
      </c>
      <c r="V1246" s="4">
        <f t="shared" si="104"/>
        <v>-20</v>
      </c>
    </row>
    <row r="1247" spans="1:22" x14ac:dyDescent="0.25">
      <c r="A1247" s="2">
        <v>44799</v>
      </c>
      <c r="B1247" s="3" t="s">
        <v>51</v>
      </c>
      <c r="C1247" s="3" t="s">
        <v>154</v>
      </c>
      <c r="D1247" s="4">
        <v>4.68</v>
      </c>
      <c r="E1247" s="5">
        <v>1</v>
      </c>
      <c r="F1247" s="6">
        <v>4.5</v>
      </c>
      <c r="G1247" s="3">
        <v>105</v>
      </c>
      <c r="H1247" s="3">
        <f t="shared" si="95"/>
        <v>1.05</v>
      </c>
      <c r="I1247" s="3">
        <v>-140</v>
      </c>
      <c r="J1247" s="3">
        <f t="shared" si="96"/>
        <v>-0.7142857142857143</v>
      </c>
      <c r="K1247" s="7">
        <f t="shared" si="93"/>
        <v>0.48780487804878048</v>
      </c>
      <c r="L1247" s="7">
        <f t="shared" si="92"/>
        <v>0.58333333333333337</v>
      </c>
      <c r="M1247" s="7">
        <f t="shared" si="101"/>
        <v>0.50168724063519321</v>
      </c>
      <c r="N1247" s="7">
        <f t="shared" si="102"/>
        <v>0.49831275936480679</v>
      </c>
      <c r="O1247" s="10">
        <f t="shared" si="100"/>
        <v>1.3882362586412733E-2</v>
      </c>
      <c r="P1247" s="10">
        <f t="shared" si="99"/>
        <v>-8.502057396852658E-2</v>
      </c>
      <c r="Q1247" s="35">
        <f t="shared" si="98"/>
        <v>0</v>
      </c>
      <c r="R1247" s="9">
        <v>1</v>
      </c>
      <c r="S1247" s="4">
        <v>0</v>
      </c>
      <c r="V1247" s="4" t="str">
        <f t="shared" si="104"/>
        <v/>
      </c>
    </row>
    <row r="1248" spans="1:22" x14ac:dyDescent="0.25">
      <c r="A1248" s="2">
        <v>44799</v>
      </c>
      <c r="B1248" s="3" t="s">
        <v>16</v>
      </c>
      <c r="C1248" s="3" t="s">
        <v>191</v>
      </c>
      <c r="D1248" s="4">
        <v>4.7699999999999996</v>
      </c>
      <c r="E1248" s="5">
        <v>1</v>
      </c>
      <c r="F1248" s="6">
        <v>4.5</v>
      </c>
      <c r="G1248" s="3">
        <v>110</v>
      </c>
      <c r="H1248" s="3">
        <f t="shared" si="95"/>
        <v>1.1000000000000001</v>
      </c>
      <c r="I1248" s="3">
        <v>-145</v>
      </c>
      <c r="J1248" s="3">
        <f t="shared" si="96"/>
        <v>-0.68965517241379315</v>
      </c>
      <c r="K1248" s="7">
        <f t="shared" si="93"/>
        <v>0.47619047619047616</v>
      </c>
      <c r="L1248" s="7">
        <f t="shared" si="92"/>
        <v>0.59183673469387754</v>
      </c>
      <c r="M1248" s="7">
        <f t="shared" si="101"/>
        <v>0.51826684950454271</v>
      </c>
      <c r="N1248" s="7">
        <f t="shared" si="102"/>
        <v>0.48173315049545729</v>
      </c>
      <c r="O1248" s="10">
        <f t="shared" si="100"/>
        <v>4.2076373314066551E-2</v>
      </c>
      <c r="P1248" s="10">
        <f t="shared" si="99"/>
        <v>-0.11010358419842026</v>
      </c>
      <c r="Q1248" s="35">
        <f t="shared" si="98"/>
        <v>0</v>
      </c>
      <c r="R1248" s="9">
        <v>1</v>
      </c>
      <c r="S1248" s="4">
        <v>0</v>
      </c>
      <c r="V1248" s="4" t="str">
        <f t="shared" si="104"/>
        <v/>
      </c>
    </row>
    <row r="1249" spans="1:22" x14ac:dyDescent="0.25">
      <c r="A1249" s="2">
        <v>44799</v>
      </c>
      <c r="B1249" s="3" t="s">
        <v>4</v>
      </c>
      <c r="C1249" s="3" t="s">
        <v>86</v>
      </c>
      <c r="D1249" s="4">
        <v>7.58</v>
      </c>
      <c r="E1249" s="5">
        <v>1</v>
      </c>
      <c r="F1249" s="6">
        <v>6.5</v>
      </c>
      <c r="G1249" s="3">
        <v>-115</v>
      </c>
      <c r="H1249" s="3">
        <f t="shared" si="95"/>
        <v>-0.86956521739130443</v>
      </c>
      <c r="I1249" s="3">
        <v>-115</v>
      </c>
      <c r="J1249" s="3">
        <f t="shared" si="96"/>
        <v>-0.86956521739130443</v>
      </c>
      <c r="K1249" s="7">
        <f t="shared" si="93"/>
        <v>0.53488372093023251</v>
      </c>
      <c r="L1249" s="7">
        <f t="shared" si="92"/>
        <v>0.53488372093023251</v>
      </c>
      <c r="M1249" s="7">
        <f t="shared" si="101"/>
        <v>0.63269450730683241</v>
      </c>
      <c r="N1249" s="7">
        <f t="shared" si="102"/>
        <v>0.36730549269316759</v>
      </c>
      <c r="O1249" s="10">
        <f t="shared" si="100"/>
        <v>9.7810786376599901E-2</v>
      </c>
      <c r="P1249" s="10">
        <f t="shared" si="99"/>
        <v>-0.16757822823706492</v>
      </c>
      <c r="Q1249" s="35">
        <f t="shared" si="98"/>
        <v>2</v>
      </c>
      <c r="R1249" s="9">
        <v>1</v>
      </c>
      <c r="S1249" s="4">
        <f>15*1.15</f>
        <v>17.25</v>
      </c>
      <c r="T1249" s="3" t="s">
        <v>74</v>
      </c>
      <c r="U1249" s="4">
        <v>15</v>
      </c>
      <c r="V1249" s="4">
        <f t="shared" si="104"/>
        <v>15.000000000000002</v>
      </c>
    </row>
    <row r="1250" spans="1:22" x14ac:dyDescent="0.25">
      <c r="A1250" s="2">
        <v>44799</v>
      </c>
      <c r="B1250" s="3" t="s">
        <v>23</v>
      </c>
      <c r="C1250" s="3" t="s">
        <v>24</v>
      </c>
      <c r="D1250" s="4">
        <v>7.81</v>
      </c>
      <c r="E1250" s="5">
        <v>1</v>
      </c>
      <c r="F1250" s="6">
        <v>7.5</v>
      </c>
      <c r="G1250" s="3">
        <v>-125</v>
      </c>
      <c r="H1250" s="3">
        <f t="shared" si="95"/>
        <v>-0.8</v>
      </c>
      <c r="I1250" s="3">
        <v>-105</v>
      </c>
      <c r="J1250" s="3">
        <f t="shared" si="96"/>
        <v>-0.95238095238095233</v>
      </c>
      <c r="K1250" s="7">
        <f t="shared" si="93"/>
        <v>0.55555555555555558</v>
      </c>
      <c r="L1250" s="7">
        <f t="shared" si="92"/>
        <v>0.51219512195121952</v>
      </c>
      <c r="M1250" s="7">
        <f t="shared" si="101"/>
        <v>0.52021826953071704</v>
      </c>
      <c r="N1250" s="7">
        <f t="shared" si="102"/>
        <v>0.47978173046928296</v>
      </c>
      <c r="O1250" s="10">
        <f t="shared" si="100"/>
        <v>-3.5337286024838543E-2</v>
      </c>
      <c r="P1250" s="10">
        <f t="shared" si="99"/>
        <v>-3.241339148193656E-2</v>
      </c>
      <c r="Q1250" s="35">
        <f t="shared" si="98"/>
        <v>0</v>
      </c>
      <c r="R1250" s="9">
        <v>1</v>
      </c>
      <c r="S1250" s="4">
        <v>0</v>
      </c>
      <c r="V1250" s="4" t="str">
        <f t="shared" si="104"/>
        <v/>
      </c>
    </row>
    <row r="1251" spans="1:22" x14ac:dyDescent="0.25">
      <c r="A1251" s="2">
        <v>44799</v>
      </c>
      <c r="B1251" s="3" t="s">
        <v>21</v>
      </c>
      <c r="C1251" s="3" t="s">
        <v>22</v>
      </c>
      <c r="D1251" s="4">
        <v>7.04</v>
      </c>
      <c r="E1251" s="5">
        <v>1</v>
      </c>
      <c r="F1251" s="6">
        <v>6.5</v>
      </c>
      <c r="G1251" s="3">
        <v>-125</v>
      </c>
      <c r="H1251" s="3">
        <f t="shared" si="95"/>
        <v>-0.8</v>
      </c>
      <c r="I1251" s="3">
        <v>-105</v>
      </c>
      <c r="J1251" s="3">
        <f t="shared" si="96"/>
        <v>-0.95238095238095233</v>
      </c>
      <c r="K1251" s="7">
        <f t="shared" si="93"/>
        <v>0.55555555555555558</v>
      </c>
      <c r="L1251" s="7">
        <f t="shared" si="92"/>
        <v>0.51219512195121952</v>
      </c>
      <c r="M1251" s="7">
        <f t="shared" si="101"/>
        <v>0.55623186561242854</v>
      </c>
      <c r="N1251" s="7">
        <f t="shared" si="102"/>
        <v>0.4437681343875714</v>
      </c>
      <c r="O1251" s="10">
        <f t="shared" si="100"/>
        <v>6.7631005687296408E-4</v>
      </c>
      <c r="P1251" s="10">
        <f t="shared" si="99"/>
        <v>-6.8426987563648123E-2</v>
      </c>
      <c r="Q1251" s="35">
        <f t="shared" si="98"/>
        <v>0</v>
      </c>
      <c r="R1251" s="9">
        <v>1</v>
      </c>
      <c r="S1251" s="4">
        <v>0</v>
      </c>
      <c r="V1251" s="4" t="str">
        <f t="shared" si="104"/>
        <v/>
      </c>
    </row>
    <row r="1252" spans="1:22" x14ac:dyDescent="0.25">
      <c r="A1252" s="2">
        <v>44799</v>
      </c>
      <c r="B1252" s="3" t="s">
        <v>67</v>
      </c>
      <c r="C1252" s="3" t="s">
        <v>68</v>
      </c>
      <c r="D1252" s="4">
        <v>5.34</v>
      </c>
      <c r="E1252" s="5">
        <v>1</v>
      </c>
      <c r="F1252" s="6">
        <v>4.5</v>
      </c>
      <c r="G1252" s="3">
        <v>-116</v>
      </c>
      <c r="H1252" s="3">
        <f t="shared" si="95"/>
        <v>-0.86206896551724144</v>
      </c>
      <c r="I1252" s="3">
        <v>-110</v>
      </c>
      <c r="J1252" s="3">
        <f t="shared" si="96"/>
        <v>-0.90909090909090906</v>
      </c>
      <c r="K1252" s="7">
        <f t="shared" si="93"/>
        <v>0.53703703703703709</v>
      </c>
      <c r="L1252" s="7">
        <f t="shared" si="92"/>
        <v>0.52380952380952384</v>
      </c>
      <c r="M1252" s="7">
        <f t="shared" si="101"/>
        <v>0.61701378285630604</v>
      </c>
      <c r="N1252" s="7">
        <f t="shared" si="102"/>
        <v>0.38298621714369402</v>
      </c>
      <c r="O1252" s="10">
        <f t="shared" si="100"/>
        <v>7.9976745819268946E-2</v>
      </c>
      <c r="P1252" s="10">
        <f t="shared" si="99"/>
        <v>-0.14082330666582982</v>
      </c>
      <c r="Q1252" s="35">
        <f t="shared" si="98"/>
        <v>2</v>
      </c>
      <c r="R1252" s="9">
        <v>2</v>
      </c>
      <c r="S1252" s="4">
        <v>23.2</v>
      </c>
      <c r="T1252" s="3" t="s">
        <v>73</v>
      </c>
      <c r="U1252" s="4">
        <v>-23.2</v>
      </c>
      <c r="V1252" s="4">
        <f t="shared" si="104"/>
        <v>-23.2</v>
      </c>
    </row>
    <row r="1253" spans="1:22" x14ac:dyDescent="0.25">
      <c r="A1253" s="2">
        <v>44800</v>
      </c>
      <c r="B1253" s="3" t="s">
        <v>61</v>
      </c>
      <c r="C1253" s="3" t="s">
        <v>153</v>
      </c>
      <c r="D1253" s="4">
        <v>6.57</v>
      </c>
      <c r="E1253" s="5">
        <v>1</v>
      </c>
      <c r="F1253" s="6">
        <v>6.5</v>
      </c>
      <c r="G1253" s="3">
        <v>-105</v>
      </c>
      <c r="H1253" s="3">
        <f t="shared" si="95"/>
        <v>-0.95238095238095233</v>
      </c>
      <c r="I1253" s="3">
        <v>-125</v>
      </c>
      <c r="J1253" s="3">
        <f t="shared" si="96"/>
        <v>-0.8</v>
      </c>
      <c r="K1253" s="7">
        <f t="shared" si="93"/>
        <v>0.51219512195121952</v>
      </c>
      <c r="L1253" s="7">
        <f t="shared" si="92"/>
        <v>0.55555555555555558</v>
      </c>
      <c r="M1253" s="7">
        <f t="shared" si="101"/>
        <v>0.4844692905254484</v>
      </c>
      <c r="N1253" s="7">
        <f t="shared" si="102"/>
        <v>0.5155307094745516</v>
      </c>
      <c r="O1253" s="10">
        <f t="shared" si="100"/>
        <v>-2.7725831425771119E-2</v>
      </c>
      <c r="P1253" s="10">
        <f t="shared" si="99"/>
        <v>-4.0024846081003984E-2</v>
      </c>
      <c r="Q1253" s="35">
        <f t="shared" si="98"/>
        <v>0</v>
      </c>
      <c r="R1253" s="9">
        <v>1</v>
      </c>
      <c r="S1253" s="4">
        <v>0</v>
      </c>
      <c r="V1253" s="4" t="str">
        <f t="shared" si="104"/>
        <v/>
      </c>
    </row>
    <row r="1254" spans="1:22" x14ac:dyDescent="0.25">
      <c r="A1254" s="2">
        <v>44800</v>
      </c>
      <c r="B1254" s="3" t="s">
        <v>71</v>
      </c>
      <c r="C1254" s="3" t="s">
        <v>124</v>
      </c>
      <c r="D1254" s="4">
        <v>6.28</v>
      </c>
      <c r="E1254" s="5">
        <v>1</v>
      </c>
      <c r="F1254" s="6">
        <v>7.5</v>
      </c>
      <c r="G1254" s="3">
        <v>112</v>
      </c>
      <c r="H1254" s="3">
        <f t="shared" si="95"/>
        <v>1.1200000000000001</v>
      </c>
      <c r="I1254" s="3">
        <v>-142</v>
      </c>
      <c r="J1254" s="3">
        <f t="shared" si="96"/>
        <v>-0.70422535211267612</v>
      </c>
      <c r="K1254" s="7">
        <f t="shared" si="93"/>
        <v>0.47169811320754718</v>
      </c>
      <c r="L1254" s="7">
        <f t="shared" si="92"/>
        <v>0.58677685950413228</v>
      </c>
      <c r="M1254" s="7">
        <f t="shared" si="101"/>
        <v>0.29538453124539887</v>
      </c>
      <c r="N1254" s="7">
        <f t="shared" si="102"/>
        <v>0.70461546875460113</v>
      </c>
      <c r="O1254" s="10">
        <f t="shared" si="100"/>
        <v>-0.1763135819621483</v>
      </c>
      <c r="P1254" s="10">
        <f t="shared" si="99"/>
        <v>0.11783860925046885</v>
      </c>
      <c r="Q1254" s="35">
        <f t="shared" si="98"/>
        <v>1</v>
      </c>
      <c r="R1254" s="9">
        <v>2</v>
      </c>
      <c r="S1254" s="4">
        <v>28.4</v>
      </c>
      <c r="T1254" s="3" t="s">
        <v>73</v>
      </c>
      <c r="U1254" s="4">
        <v>-28.4</v>
      </c>
      <c r="V1254" s="4">
        <f t="shared" si="104"/>
        <v>-28.4</v>
      </c>
    </row>
    <row r="1255" spans="1:22" x14ac:dyDescent="0.25">
      <c r="A1255" s="2">
        <v>44800</v>
      </c>
      <c r="B1255" s="3" t="s">
        <v>65</v>
      </c>
      <c r="C1255" s="3" t="s">
        <v>155</v>
      </c>
      <c r="D1255" s="4">
        <v>5.82</v>
      </c>
      <c r="E1255" s="5">
        <v>1</v>
      </c>
      <c r="F1255" s="6">
        <v>5.5</v>
      </c>
      <c r="G1255" s="3">
        <v>118</v>
      </c>
      <c r="H1255" s="3">
        <f t="shared" si="95"/>
        <v>1.18</v>
      </c>
      <c r="I1255" s="3">
        <v>-150</v>
      </c>
      <c r="J1255" s="3">
        <f t="shared" si="96"/>
        <v>-0.66666666666666663</v>
      </c>
      <c r="K1255" s="7">
        <f t="shared" si="93"/>
        <v>0.45871559633027525</v>
      </c>
      <c r="L1255" s="7">
        <f t="shared" si="92"/>
        <v>0.6</v>
      </c>
      <c r="M1255" s="7">
        <f t="shared" si="101"/>
        <v>0.52499264291786374</v>
      </c>
      <c r="N1255" s="7">
        <f t="shared" si="102"/>
        <v>0.47500735708213626</v>
      </c>
      <c r="O1255" s="10">
        <f t="shared" si="100"/>
        <v>6.6277046587588484E-2</v>
      </c>
      <c r="P1255" s="10">
        <f t="shared" si="99"/>
        <v>-0.12499264291786372</v>
      </c>
      <c r="Q1255" s="35">
        <f t="shared" si="98"/>
        <v>2</v>
      </c>
      <c r="R1255" s="9">
        <v>2</v>
      </c>
      <c r="S1255" s="4">
        <v>15</v>
      </c>
      <c r="T1255" s="3" t="s">
        <v>74</v>
      </c>
      <c r="U1255" s="4">
        <v>17.7</v>
      </c>
      <c r="V1255" s="4">
        <f t="shared" si="104"/>
        <v>17.7</v>
      </c>
    </row>
    <row r="1256" spans="1:22" x14ac:dyDescent="0.25">
      <c r="A1256" s="2">
        <v>44800</v>
      </c>
      <c r="B1256" s="3" t="s">
        <v>19</v>
      </c>
      <c r="C1256" s="3" t="s">
        <v>110</v>
      </c>
      <c r="D1256" s="4">
        <v>4.08</v>
      </c>
      <c r="E1256" s="5">
        <v>1</v>
      </c>
      <c r="F1256" s="6">
        <v>3.5</v>
      </c>
      <c r="G1256" s="3">
        <v>110</v>
      </c>
      <c r="H1256" s="3">
        <f t="shared" si="95"/>
        <v>1.1000000000000001</v>
      </c>
      <c r="I1256" s="3">
        <v>-150</v>
      </c>
      <c r="J1256" s="3">
        <f t="shared" si="96"/>
        <v>-0.66666666666666663</v>
      </c>
      <c r="K1256" s="7">
        <f t="shared" si="93"/>
        <v>0.47619047619047616</v>
      </c>
      <c r="L1256" s="7">
        <f t="shared" si="92"/>
        <v>0.6</v>
      </c>
      <c r="M1256" s="7">
        <f t="shared" si="101"/>
        <v>0.58200091971964929</v>
      </c>
      <c r="N1256" s="7">
        <f t="shared" si="102"/>
        <v>0.41799908028035071</v>
      </c>
      <c r="O1256" s="10">
        <f t="shared" si="100"/>
        <v>0.10581044352917313</v>
      </c>
      <c r="P1256" s="10">
        <f t="shared" si="99"/>
        <v>-0.18200091971964927</v>
      </c>
      <c r="Q1256" s="35">
        <f t="shared" si="98"/>
        <v>2</v>
      </c>
      <c r="R1256" s="9">
        <v>1</v>
      </c>
      <c r="S1256" s="4">
        <v>20</v>
      </c>
      <c r="T1256" s="3" t="s">
        <v>74</v>
      </c>
      <c r="U1256" s="4">
        <v>22</v>
      </c>
      <c r="V1256" s="4">
        <f t="shared" si="104"/>
        <v>22</v>
      </c>
    </row>
    <row r="1257" spans="1:22" x14ac:dyDescent="0.25">
      <c r="A1257" s="2">
        <v>44800</v>
      </c>
      <c r="B1257" s="3" t="s">
        <v>39</v>
      </c>
      <c r="C1257" s="3" t="s">
        <v>77</v>
      </c>
      <c r="D1257" s="4">
        <v>5.0199999999999996</v>
      </c>
      <c r="E1257" s="5">
        <v>1</v>
      </c>
      <c r="F1257" s="6">
        <v>4.5</v>
      </c>
      <c r="G1257" s="3">
        <v>-105</v>
      </c>
      <c r="H1257" s="3">
        <f t="shared" si="95"/>
        <v>-0.95238095238095233</v>
      </c>
      <c r="I1257" s="3">
        <v>-125</v>
      </c>
      <c r="J1257" s="3">
        <f t="shared" si="96"/>
        <v>-0.8</v>
      </c>
      <c r="K1257" s="7">
        <f t="shared" si="93"/>
        <v>0.51219512195121952</v>
      </c>
      <c r="L1257" s="7">
        <f t="shared" si="92"/>
        <v>0.55555555555555558</v>
      </c>
      <c r="M1257" s="7">
        <f t="shared" si="101"/>
        <v>0.56300901573814843</v>
      </c>
      <c r="N1257" s="7">
        <f t="shared" si="102"/>
        <v>0.43699098426185162</v>
      </c>
      <c r="O1257" s="10">
        <f t="shared" si="100"/>
        <v>5.081389378692891E-2</v>
      </c>
      <c r="P1257" s="10">
        <f t="shared" si="99"/>
        <v>-0.11856457129370396</v>
      </c>
      <c r="Q1257" s="35">
        <f t="shared" si="98"/>
        <v>2</v>
      </c>
      <c r="R1257" s="9">
        <v>1</v>
      </c>
      <c r="S1257" s="4">
        <v>15.75</v>
      </c>
      <c r="T1257" s="3" t="s">
        <v>74</v>
      </c>
      <c r="U1257" s="4">
        <v>15</v>
      </c>
      <c r="V1257" s="4">
        <f t="shared" si="104"/>
        <v>15</v>
      </c>
    </row>
    <row r="1258" spans="1:22" x14ac:dyDescent="0.25">
      <c r="A1258" s="2">
        <v>44800</v>
      </c>
      <c r="B1258" s="3" t="s">
        <v>45</v>
      </c>
      <c r="C1258" s="3" t="s">
        <v>254</v>
      </c>
      <c r="D1258" s="4">
        <v>4.6909999999999998</v>
      </c>
      <c r="E1258" s="5">
        <v>1</v>
      </c>
      <c r="F1258" s="6">
        <v>6.5</v>
      </c>
      <c r="G1258" s="3">
        <v>106</v>
      </c>
      <c r="H1258" s="3">
        <f t="shared" si="95"/>
        <v>1.06</v>
      </c>
      <c r="I1258" s="3">
        <v>-134</v>
      </c>
      <c r="J1258" s="3">
        <f t="shared" si="96"/>
        <v>-0.74626865671641784</v>
      </c>
      <c r="K1258" s="7">
        <f t="shared" si="93"/>
        <v>0.4854368932038835</v>
      </c>
      <c r="L1258" s="7">
        <f t="shared" si="92"/>
        <v>0.57264957264957261</v>
      </c>
      <c r="M1258" s="7">
        <f t="shared" si="101"/>
        <v>0.19417094618626407</v>
      </c>
      <c r="N1258" s="7">
        <f t="shared" si="102"/>
        <v>0.80582905381373593</v>
      </c>
      <c r="O1258" s="10">
        <f t="shared" si="100"/>
        <v>-0.29126594701761943</v>
      </c>
      <c r="P1258" s="10">
        <f t="shared" si="99"/>
        <v>0.23317948116416332</v>
      </c>
      <c r="Q1258" s="35">
        <f t="shared" si="98"/>
        <v>1</v>
      </c>
      <c r="R1258" s="9">
        <v>2</v>
      </c>
      <c r="S1258" s="4">
        <f>15*1.34</f>
        <v>20.100000000000001</v>
      </c>
      <c r="T1258" s="3" t="s">
        <v>74</v>
      </c>
      <c r="U1258" s="4">
        <v>15</v>
      </c>
      <c r="V1258" s="4">
        <f t="shared" si="104"/>
        <v>15</v>
      </c>
    </row>
    <row r="1259" spans="1:22" x14ac:dyDescent="0.25">
      <c r="A1259" s="2">
        <v>44800</v>
      </c>
      <c r="B1259" s="3" t="s">
        <v>49</v>
      </c>
      <c r="C1259" s="3" t="s">
        <v>176</v>
      </c>
      <c r="D1259" s="4">
        <v>4.7699999999999996</v>
      </c>
      <c r="E1259" s="5">
        <v>1</v>
      </c>
      <c r="F1259" s="6">
        <v>6.5</v>
      </c>
      <c r="G1259" s="3">
        <v>115</v>
      </c>
      <c r="H1259" s="3">
        <f t="shared" si="95"/>
        <v>1.1499999999999999</v>
      </c>
      <c r="I1259" s="3">
        <v>-155</v>
      </c>
      <c r="J1259" s="3">
        <f t="shared" si="96"/>
        <v>-0.64516129032258063</v>
      </c>
      <c r="K1259" s="7">
        <f t="shared" si="93"/>
        <v>0.46511627906976744</v>
      </c>
      <c r="L1259" s="7">
        <f t="shared" si="92"/>
        <v>0.60784313725490191</v>
      </c>
      <c r="M1259" s="7">
        <f t="shared" si="101"/>
        <v>0.20501732286709706</v>
      </c>
      <c r="N1259" s="7">
        <f t="shared" si="102"/>
        <v>0.79498267713290294</v>
      </c>
      <c r="O1259" s="10">
        <f t="shared" si="100"/>
        <v>-0.26009895620267037</v>
      </c>
      <c r="P1259" s="10">
        <f t="shared" si="99"/>
        <v>0.18713953987800103</v>
      </c>
      <c r="Q1259" s="35">
        <f t="shared" si="98"/>
        <v>1</v>
      </c>
      <c r="R1259" s="9">
        <v>1</v>
      </c>
      <c r="S1259" s="4">
        <f>20*1.55</f>
        <v>31</v>
      </c>
      <c r="T1259" s="3" t="s">
        <v>73</v>
      </c>
      <c r="U1259" s="4">
        <v>-31</v>
      </c>
      <c r="V1259" s="4">
        <f t="shared" si="104"/>
        <v>-31</v>
      </c>
    </row>
    <row r="1260" spans="1:22" x14ac:dyDescent="0.25">
      <c r="A1260" s="2">
        <v>44800</v>
      </c>
      <c r="B1260" s="3" t="s">
        <v>87</v>
      </c>
      <c r="C1260" s="3" t="s">
        <v>221</v>
      </c>
      <c r="D1260" s="4">
        <v>3.97</v>
      </c>
      <c r="E1260" s="5">
        <v>1</v>
      </c>
      <c r="F1260" s="6">
        <v>4.5</v>
      </c>
      <c r="G1260" s="3">
        <v>130</v>
      </c>
      <c r="H1260" s="3">
        <f t="shared" si="95"/>
        <v>1.3</v>
      </c>
      <c r="I1260" s="3">
        <v>-166</v>
      </c>
      <c r="J1260" s="3">
        <f t="shared" si="96"/>
        <v>-0.60240963855421692</v>
      </c>
      <c r="K1260" s="7">
        <f t="shared" si="93"/>
        <v>0.43478260869565216</v>
      </c>
      <c r="L1260" s="7">
        <f t="shared" si="92"/>
        <v>0.62406015037593987</v>
      </c>
      <c r="M1260" s="7">
        <f t="shared" si="101"/>
        <v>0.36530228098384954</v>
      </c>
      <c r="N1260" s="7">
        <f t="shared" si="102"/>
        <v>0.63469771901615046</v>
      </c>
      <c r="O1260" s="10">
        <f t="shared" si="100"/>
        <v>-6.9480327711802625E-2</v>
      </c>
      <c r="P1260" s="10">
        <f t="shared" si="99"/>
        <v>1.0637568640210593E-2</v>
      </c>
      <c r="Q1260" s="35">
        <f t="shared" si="98"/>
        <v>0</v>
      </c>
      <c r="R1260" s="9">
        <v>2</v>
      </c>
      <c r="S1260" s="4">
        <v>0</v>
      </c>
      <c r="V1260" s="4" t="str">
        <f t="shared" si="104"/>
        <v/>
      </c>
    </row>
    <row r="1261" spans="1:22" x14ac:dyDescent="0.25">
      <c r="A1261" s="2">
        <v>44800</v>
      </c>
      <c r="B1261" s="3" t="s">
        <v>43</v>
      </c>
      <c r="C1261" s="3" t="s">
        <v>199</v>
      </c>
      <c r="D1261" s="4">
        <v>7.41</v>
      </c>
      <c r="E1261" s="5">
        <v>1</v>
      </c>
      <c r="F1261" s="6">
        <v>6.5</v>
      </c>
      <c r="G1261" s="3">
        <v>-130</v>
      </c>
      <c r="H1261" s="3">
        <f t="shared" si="95"/>
        <v>-0.76923076923076916</v>
      </c>
      <c r="I1261" s="3">
        <v>100</v>
      </c>
      <c r="J1261" s="3">
        <f t="shared" si="96"/>
        <v>1</v>
      </c>
      <c r="K1261" s="7">
        <f t="shared" si="93"/>
        <v>0.56521739130434778</v>
      </c>
      <c r="L1261" s="7">
        <f t="shared" si="92"/>
        <v>0.5</v>
      </c>
      <c r="M1261" s="7">
        <f t="shared" si="101"/>
        <v>0.60943106113544565</v>
      </c>
      <c r="N1261" s="7">
        <f t="shared" si="102"/>
        <v>0.3905689388645544</v>
      </c>
      <c r="O1261" s="10">
        <f t="shared" si="100"/>
        <v>4.4213669831097868E-2</v>
      </c>
      <c r="P1261" s="10">
        <f t="shared" si="99"/>
        <v>-0.1094310611354456</v>
      </c>
      <c r="Q1261" s="35">
        <f t="shared" si="98"/>
        <v>0</v>
      </c>
      <c r="R1261" s="9">
        <v>1</v>
      </c>
      <c r="S1261" s="4">
        <v>0</v>
      </c>
      <c r="V1261" s="4" t="str">
        <f t="shared" si="104"/>
        <v/>
      </c>
    </row>
    <row r="1262" spans="1:22" x14ac:dyDescent="0.25">
      <c r="A1262" s="2">
        <v>44800</v>
      </c>
      <c r="B1262" s="3" t="s">
        <v>57</v>
      </c>
      <c r="C1262" s="3" t="s">
        <v>246</v>
      </c>
      <c r="D1262" s="4">
        <v>5.3</v>
      </c>
      <c r="E1262" s="5">
        <v>1</v>
      </c>
      <c r="F1262" s="6">
        <v>5.5</v>
      </c>
      <c r="G1262" s="3">
        <v>-132</v>
      </c>
      <c r="H1262" s="3">
        <f t="shared" si="95"/>
        <v>-0.75757575757575757</v>
      </c>
      <c r="I1262" s="3">
        <v>104</v>
      </c>
      <c r="J1262" s="3">
        <f t="shared" si="96"/>
        <v>1.04</v>
      </c>
      <c r="K1262" s="7">
        <f t="shared" si="93"/>
        <v>0.56896551724137934</v>
      </c>
      <c r="L1262" s="7">
        <f t="shared" si="92"/>
        <v>0.49019607843137253</v>
      </c>
      <c r="M1262" s="7">
        <f t="shared" si="101"/>
        <v>0.43652660771192842</v>
      </c>
      <c r="N1262" s="7">
        <f t="shared" si="102"/>
        <v>0.56347339228807158</v>
      </c>
      <c r="O1262" s="10">
        <f t="shared" si="100"/>
        <v>-0.13243890952945092</v>
      </c>
      <c r="P1262" s="10">
        <f t="shared" si="99"/>
        <v>7.3277313856699056E-2</v>
      </c>
      <c r="Q1262" s="35">
        <f t="shared" si="98"/>
        <v>1</v>
      </c>
      <c r="R1262" s="9">
        <v>2</v>
      </c>
      <c r="S1262" s="4">
        <v>20</v>
      </c>
      <c r="T1262" s="3" t="s">
        <v>74</v>
      </c>
      <c r="U1262" s="4">
        <v>20.8</v>
      </c>
      <c r="V1262" s="4">
        <f t="shared" si="104"/>
        <v>20.8</v>
      </c>
    </row>
    <row r="1263" spans="1:22" x14ac:dyDescent="0.25">
      <c r="A1263" s="2">
        <v>44800</v>
      </c>
      <c r="B1263" s="3" t="s">
        <v>30</v>
      </c>
      <c r="C1263" s="3" t="s">
        <v>190</v>
      </c>
      <c r="D1263" s="4">
        <v>3.9</v>
      </c>
      <c r="E1263" s="5">
        <v>1</v>
      </c>
      <c r="F1263" s="6">
        <v>3.5</v>
      </c>
      <c r="G1263" s="3">
        <v>-130</v>
      </c>
      <c r="H1263" s="3">
        <f t="shared" si="95"/>
        <v>-0.76923076923076916</v>
      </c>
      <c r="I1263" s="3">
        <v>100</v>
      </c>
      <c r="J1263" s="3">
        <f t="shared" si="96"/>
        <v>1</v>
      </c>
      <c r="K1263" s="7">
        <f t="shared" si="93"/>
        <v>0.56521739130434778</v>
      </c>
      <c r="L1263" s="7">
        <f t="shared" si="92"/>
        <v>0.5</v>
      </c>
      <c r="M1263" s="7">
        <f t="shared" si="101"/>
        <v>0.54675323986127111</v>
      </c>
      <c r="N1263" s="7">
        <f t="shared" si="102"/>
        <v>0.45324676013872889</v>
      </c>
      <c r="O1263" s="10">
        <f t="shared" si="100"/>
        <v>-1.8464151443076671E-2</v>
      </c>
      <c r="P1263" s="10">
        <f t="shared" si="99"/>
        <v>-4.6753239861271112E-2</v>
      </c>
      <c r="Q1263" s="35">
        <f t="shared" si="98"/>
        <v>0</v>
      </c>
      <c r="R1263" s="9">
        <v>1</v>
      </c>
      <c r="S1263" s="4">
        <v>0</v>
      </c>
      <c r="V1263" s="4" t="str">
        <f t="shared" si="104"/>
        <v/>
      </c>
    </row>
    <row r="1264" spans="1:22" x14ac:dyDescent="0.25">
      <c r="A1264" s="2">
        <v>44800</v>
      </c>
      <c r="B1264" s="3" t="s">
        <v>36</v>
      </c>
      <c r="C1264" s="3" t="s">
        <v>185</v>
      </c>
      <c r="D1264" s="4">
        <v>6.65</v>
      </c>
      <c r="E1264" s="5">
        <v>1</v>
      </c>
      <c r="F1264" s="6">
        <v>6.5</v>
      </c>
      <c r="G1264" s="3">
        <v>100</v>
      </c>
      <c r="H1264" s="3">
        <f t="shared" si="95"/>
        <v>1</v>
      </c>
      <c r="I1264" s="3">
        <v>-128</v>
      </c>
      <c r="J1264" s="3">
        <f t="shared" si="96"/>
        <v>-0.78125</v>
      </c>
      <c r="K1264" s="7">
        <f t="shared" si="93"/>
        <v>0.5</v>
      </c>
      <c r="L1264" s="7">
        <f t="shared" si="92"/>
        <v>0.56140350877192979</v>
      </c>
      <c r="M1264" s="7">
        <f t="shared" si="101"/>
        <v>0.49695073371864584</v>
      </c>
      <c r="N1264" s="7">
        <f t="shared" si="102"/>
        <v>0.50304926628135416</v>
      </c>
      <c r="O1264" s="10">
        <f t="shared" si="100"/>
        <v>-3.0492662813541571E-3</v>
      </c>
      <c r="P1264" s="10">
        <f t="shared" si="99"/>
        <v>-5.8354242490575636E-2</v>
      </c>
      <c r="Q1264" s="35">
        <f t="shared" si="98"/>
        <v>0</v>
      </c>
      <c r="R1264" s="9">
        <v>2</v>
      </c>
      <c r="S1264" s="4">
        <v>0</v>
      </c>
      <c r="V1264" s="4" t="str">
        <f t="shared" si="104"/>
        <v/>
      </c>
    </row>
    <row r="1265" spans="1:22" x14ac:dyDescent="0.25">
      <c r="A1265" s="2">
        <v>44800</v>
      </c>
      <c r="B1265" s="3" t="s">
        <v>41</v>
      </c>
      <c r="C1265" s="3" t="s">
        <v>94</v>
      </c>
      <c r="D1265" s="4">
        <v>5.95</v>
      </c>
      <c r="E1265" s="5">
        <v>1</v>
      </c>
      <c r="F1265" s="6">
        <v>5.5</v>
      </c>
      <c r="G1265" s="3">
        <v>116</v>
      </c>
      <c r="H1265" s="3">
        <f t="shared" si="95"/>
        <v>1.1599999999999999</v>
      </c>
      <c r="I1265" s="3">
        <v>-148</v>
      </c>
      <c r="J1265" s="3">
        <f t="shared" si="96"/>
        <v>-0.67567567567567566</v>
      </c>
      <c r="K1265" s="7">
        <f t="shared" si="93"/>
        <v>0.46296296296296297</v>
      </c>
      <c r="L1265" s="7">
        <f t="shared" si="92"/>
        <v>0.59677419354838712</v>
      </c>
      <c r="M1265" s="7">
        <f t="shared" si="101"/>
        <v>0.54625611489663151</v>
      </c>
      <c r="N1265" s="7">
        <f t="shared" si="102"/>
        <v>0.45374388510336849</v>
      </c>
      <c r="O1265" s="10">
        <f t="shared" si="100"/>
        <v>8.3293151933668541E-2</v>
      </c>
      <c r="P1265" s="10">
        <f t="shared" si="99"/>
        <v>-0.14303030844501863</v>
      </c>
      <c r="Q1265" s="35">
        <f t="shared" si="98"/>
        <v>2</v>
      </c>
      <c r="R1265" s="9">
        <v>2</v>
      </c>
      <c r="S1265" s="4">
        <v>20</v>
      </c>
      <c r="T1265" s="3" t="s">
        <v>74</v>
      </c>
      <c r="U1265" s="4">
        <v>23.2</v>
      </c>
      <c r="V1265" s="4">
        <f t="shared" si="104"/>
        <v>23.2</v>
      </c>
    </row>
    <row r="1266" spans="1:22" x14ac:dyDescent="0.25">
      <c r="A1266" s="2">
        <v>44800</v>
      </c>
      <c r="B1266" s="3" t="s">
        <v>53</v>
      </c>
      <c r="C1266" s="3" t="s">
        <v>143</v>
      </c>
      <c r="D1266" s="4">
        <v>4.22</v>
      </c>
      <c r="E1266" s="5">
        <v>1</v>
      </c>
      <c r="F1266" s="6">
        <v>4.5</v>
      </c>
      <c r="G1266" s="3">
        <v>115</v>
      </c>
      <c r="H1266" s="3">
        <f t="shared" si="95"/>
        <v>1.1499999999999999</v>
      </c>
      <c r="I1266" s="3">
        <v>-150</v>
      </c>
      <c r="J1266" s="3">
        <f t="shared" si="96"/>
        <v>-0.66666666666666663</v>
      </c>
      <c r="K1266" s="7">
        <f t="shared" si="93"/>
        <v>0.46511627906976744</v>
      </c>
      <c r="L1266" s="7">
        <f t="shared" si="92"/>
        <v>0.6</v>
      </c>
      <c r="M1266" s="7">
        <f t="shared" si="101"/>
        <v>0.41405954205700657</v>
      </c>
      <c r="N1266" s="7">
        <f t="shared" si="102"/>
        <v>0.58594045794299343</v>
      </c>
      <c r="O1266" s="10">
        <f t="shared" si="100"/>
        <v>-5.1056737012760867E-2</v>
      </c>
      <c r="P1266" s="10">
        <f t="shared" si="99"/>
        <v>-1.4059542057006547E-2</v>
      </c>
      <c r="Q1266" s="35">
        <f t="shared" si="98"/>
        <v>0</v>
      </c>
      <c r="R1266" s="9">
        <v>1</v>
      </c>
      <c r="S1266" s="4">
        <v>0</v>
      </c>
      <c r="V1266" s="4" t="str">
        <f t="shared" si="104"/>
        <v/>
      </c>
    </row>
    <row r="1267" spans="1:22" x14ac:dyDescent="0.25">
      <c r="A1267" s="2">
        <v>44800</v>
      </c>
      <c r="B1267" s="3" t="s">
        <v>51</v>
      </c>
      <c r="C1267" s="3" t="s">
        <v>200</v>
      </c>
      <c r="D1267" s="4">
        <v>4.05</v>
      </c>
      <c r="E1267" s="5">
        <v>1</v>
      </c>
      <c r="F1267" s="6">
        <v>3.5</v>
      </c>
      <c r="G1267" s="3">
        <v>-125</v>
      </c>
      <c r="H1267" s="3">
        <f t="shared" si="95"/>
        <v>-0.8</v>
      </c>
      <c r="I1267" s="3">
        <v>-105</v>
      </c>
      <c r="J1267" s="3">
        <f t="shared" si="96"/>
        <v>-0.95238095238095233</v>
      </c>
      <c r="K1267" s="7">
        <f t="shared" si="93"/>
        <v>0.55555555555555558</v>
      </c>
      <c r="L1267" s="7">
        <f t="shared" si="92"/>
        <v>0.51219512195121952</v>
      </c>
      <c r="M1267" s="7">
        <f t="shared" si="101"/>
        <v>0.57623667054201433</v>
      </c>
      <c r="N1267" s="7">
        <f t="shared" si="102"/>
        <v>0.42376332945798567</v>
      </c>
      <c r="O1267" s="10">
        <f t="shared" si="100"/>
        <v>2.0681114986458748E-2</v>
      </c>
      <c r="P1267" s="10">
        <f t="shared" si="99"/>
        <v>-8.8431792493233852E-2</v>
      </c>
      <c r="Q1267" s="35">
        <f t="shared" si="98"/>
        <v>0</v>
      </c>
      <c r="R1267" s="9">
        <v>1</v>
      </c>
      <c r="S1267" s="4">
        <v>0</v>
      </c>
      <c r="V1267" s="4" t="str">
        <f t="shared" si="104"/>
        <v/>
      </c>
    </row>
    <row r="1268" spans="1:22" x14ac:dyDescent="0.25">
      <c r="A1268" s="2">
        <v>44800</v>
      </c>
      <c r="B1268" s="3" t="s">
        <v>47</v>
      </c>
      <c r="C1268" s="3" t="s">
        <v>48</v>
      </c>
      <c r="D1268" s="4">
        <v>4.9000000000000004</v>
      </c>
      <c r="E1268" s="5">
        <v>1</v>
      </c>
      <c r="F1268" s="6">
        <v>5.5</v>
      </c>
      <c r="G1268" s="3">
        <v>108</v>
      </c>
      <c r="H1268" s="3">
        <f t="shared" si="95"/>
        <v>1.08</v>
      </c>
      <c r="I1268" s="3">
        <v>-136</v>
      </c>
      <c r="J1268" s="3">
        <f t="shared" si="96"/>
        <v>-0.73529411764705876</v>
      </c>
      <c r="K1268" s="7">
        <f t="shared" si="93"/>
        <v>0.48076923076923078</v>
      </c>
      <c r="L1268" s="7">
        <f t="shared" si="92"/>
        <v>0.57627118644067798</v>
      </c>
      <c r="M1268" s="7">
        <f t="shared" si="101"/>
        <v>0.36649851450899318</v>
      </c>
      <c r="N1268" s="7">
        <f t="shared" si="102"/>
        <v>0.63350148549100682</v>
      </c>
      <c r="O1268" s="10">
        <f t="shared" si="100"/>
        <v>-0.1142707162602376</v>
      </c>
      <c r="P1268" s="10">
        <f t="shared" si="99"/>
        <v>5.7230299050328837E-2</v>
      </c>
      <c r="Q1268" s="35">
        <f t="shared" si="98"/>
        <v>1</v>
      </c>
      <c r="R1268" s="9">
        <v>2</v>
      </c>
      <c r="S1268" s="4">
        <f>15*1.36</f>
        <v>20.400000000000002</v>
      </c>
      <c r="T1268" s="3" t="s">
        <v>74</v>
      </c>
      <c r="U1268" s="4">
        <v>15</v>
      </c>
      <c r="V1268" s="4">
        <f t="shared" si="104"/>
        <v>15</v>
      </c>
    </row>
    <row r="1269" spans="1:22" x14ac:dyDescent="0.25">
      <c r="A1269" s="2">
        <v>44800</v>
      </c>
      <c r="B1269" s="3" t="s">
        <v>59</v>
      </c>
      <c r="C1269" s="3" t="s">
        <v>238</v>
      </c>
      <c r="D1269" s="4">
        <v>4.87</v>
      </c>
      <c r="E1269" s="5">
        <v>1</v>
      </c>
      <c r="F1269" s="6">
        <v>4.5</v>
      </c>
      <c r="G1269" s="3">
        <v>-130</v>
      </c>
      <c r="H1269" s="3">
        <f t="shared" si="95"/>
        <v>-0.76923076923076916</v>
      </c>
      <c r="I1269" s="3">
        <v>100</v>
      </c>
      <c r="J1269" s="3">
        <f t="shared" si="96"/>
        <v>1</v>
      </c>
      <c r="K1269" s="7">
        <f t="shared" si="93"/>
        <v>0.56521739130434778</v>
      </c>
      <c r="L1269" s="7">
        <f t="shared" si="92"/>
        <v>0.5</v>
      </c>
      <c r="M1269" s="7">
        <f t="shared" si="101"/>
        <v>0.53640744704793453</v>
      </c>
      <c r="N1269" s="7">
        <f t="shared" si="102"/>
        <v>0.46359255295206547</v>
      </c>
      <c r="O1269" s="10">
        <f t="shared" si="100"/>
        <v>-2.8809944256413256E-2</v>
      </c>
      <c r="P1269" s="10">
        <f t="shared" si="99"/>
        <v>-3.6407447047934527E-2</v>
      </c>
      <c r="Q1269" s="35">
        <f t="shared" si="98"/>
        <v>0</v>
      </c>
      <c r="R1269" s="9">
        <v>1</v>
      </c>
      <c r="S1269" s="4">
        <v>0</v>
      </c>
      <c r="V1269" s="4" t="str">
        <f t="shared" si="104"/>
        <v/>
      </c>
    </row>
    <row r="1270" spans="1:22" x14ac:dyDescent="0.25">
      <c r="A1270" s="2">
        <v>44800</v>
      </c>
      <c r="B1270" s="3" t="s">
        <v>34</v>
      </c>
      <c r="C1270" s="3" t="s">
        <v>177</v>
      </c>
      <c r="D1270" s="4">
        <v>3.99</v>
      </c>
      <c r="E1270" s="5">
        <v>1</v>
      </c>
      <c r="F1270" s="6">
        <v>4.5</v>
      </c>
      <c r="G1270" s="3">
        <v>104</v>
      </c>
      <c r="H1270" s="3">
        <f t="shared" si="95"/>
        <v>1.04</v>
      </c>
      <c r="I1270" s="3">
        <v>-132</v>
      </c>
      <c r="J1270" s="3">
        <f t="shared" si="96"/>
        <v>-0.75757575757575757</v>
      </c>
      <c r="K1270" s="7">
        <f t="shared" si="93"/>
        <v>0.49019607843137253</v>
      </c>
      <c r="L1270" s="7">
        <f t="shared" si="92"/>
        <v>0.56896551724137934</v>
      </c>
      <c r="M1270" s="7">
        <f t="shared" si="101"/>
        <v>0.3692094048224388</v>
      </c>
      <c r="N1270" s="7">
        <f t="shared" si="102"/>
        <v>0.6307905951775612</v>
      </c>
      <c r="O1270" s="10">
        <f t="shared" si="100"/>
        <v>-0.12098667360893373</v>
      </c>
      <c r="P1270" s="10">
        <f t="shared" si="99"/>
        <v>6.182507793618186E-2</v>
      </c>
      <c r="Q1270" s="35">
        <f t="shared" si="98"/>
        <v>1</v>
      </c>
      <c r="R1270" s="9">
        <v>2</v>
      </c>
      <c r="S1270" s="4">
        <f>15*1.32</f>
        <v>19.8</v>
      </c>
      <c r="T1270" s="3" t="s">
        <v>73</v>
      </c>
      <c r="U1270" s="4">
        <v>-19.8</v>
      </c>
      <c r="V1270" s="4">
        <f t="shared" si="104"/>
        <v>-19.8</v>
      </c>
    </row>
    <row r="1271" spans="1:22" x14ac:dyDescent="0.25">
      <c r="A1271" s="2">
        <v>44800</v>
      </c>
      <c r="B1271" s="3" t="s">
        <v>28</v>
      </c>
      <c r="C1271" s="3" t="s">
        <v>84</v>
      </c>
      <c r="D1271" s="4">
        <v>4.72</v>
      </c>
      <c r="E1271" s="5">
        <v>1</v>
      </c>
      <c r="F1271" s="6">
        <v>5.5</v>
      </c>
      <c r="G1271" s="3">
        <v>112</v>
      </c>
      <c r="H1271" s="3">
        <f t="shared" si="95"/>
        <v>1.1200000000000001</v>
      </c>
      <c r="I1271" s="3">
        <v>-142</v>
      </c>
      <c r="J1271" s="3">
        <f t="shared" si="96"/>
        <v>-0.70422535211267612</v>
      </c>
      <c r="K1271" s="7">
        <f t="shared" si="93"/>
        <v>0.47169811320754718</v>
      </c>
      <c r="L1271" s="7">
        <f t="shared" si="92"/>
        <v>0.58677685950413228</v>
      </c>
      <c r="M1271" s="7">
        <f t="shared" si="101"/>
        <v>0.33504027633451539</v>
      </c>
      <c r="N1271" s="7">
        <f t="shared" si="102"/>
        <v>0.66495972366548461</v>
      </c>
      <c r="O1271" s="10">
        <f t="shared" si="100"/>
        <v>-0.13665783687303179</v>
      </c>
      <c r="P1271" s="10">
        <f t="shared" si="99"/>
        <v>7.8182864161352339E-2</v>
      </c>
      <c r="Q1271" s="35">
        <f t="shared" si="98"/>
        <v>1</v>
      </c>
      <c r="R1271" s="9">
        <v>2</v>
      </c>
      <c r="S1271" s="4">
        <f>15*1.42</f>
        <v>21.299999999999997</v>
      </c>
      <c r="T1271" s="3" t="s">
        <v>74</v>
      </c>
      <c r="U1271" s="4">
        <v>15</v>
      </c>
      <c r="V1271" s="4">
        <f t="shared" si="104"/>
        <v>15</v>
      </c>
    </row>
    <row r="1272" spans="1:22" x14ac:dyDescent="0.25">
      <c r="A1272" s="2">
        <v>44800</v>
      </c>
      <c r="B1272" s="3" t="s">
        <v>4</v>
      </c>
      <c r="C1272" s="3" t="s">
        <v>128</v>
      </c>
      <c r="D1272" s="4">
        <v>6.51</v>
      </c>
      <c r="E1272" s="5">
        <v>1</v>
      </c>
      <c r="F1272" s="6">
        <v>6.5</v>
      </c>
      <c r="G1272" s="3">
        <v>110</v>
      </c>
      <c r="H1272" s="3">
        <f t="shared" si="95"/>
        <v>1.1000000000000001</v>
      </c>
      <c r="I1272" s="3">
        <v>-145</v>
      </c>
      <c r="J1272" s="3">
        <f t="shared" si="96"/>
        <v>-0.68965517241379315</v>
      </c>
      <c r="K1272" s="7">
        <f t="shared" si="93"/>
        <v>0.47619047619047616</v>
      </c>
      <c r="L1272" s="7">
        <f t="shared" si="92"/>
        <v>0.59183673469387754</v>
      </c>
      <c r="M1272" s="7">
        <f t="shared" si="101"/>
        <v>0.4750505976009548</v>
      </c>
      <c r="N1272" s="7">
        <f t="shared" si="102"/>
        <v>0.5249494023990452</v>
      </c>
      <c r="O1272" s="10">
        <f t="shared" si="100"/>
        <v>-1.1398785895213592E-3</v>
      </c>
      <c r="P1272" s="10">
        <f t="shared" si="99"/>
        <v>-6.6887332294832347E-2</v>
      </c>
      <c r="Q1272" s="35">
        <f t="shared" si="98"/>
        <v>0</v>
      </c>
      <c r="R1272" s="9">
        <v>1</v>
      </c>
      <c r="S1272" s="4">
        <v>0</v>
      </c>
      <c r="V1272" s="4" t="str">
        <f t="shared" si="104"/>
        <v/>
      </c>
    </row>
    <row r="1273" spans="1:22" x14ac:dyDescent="0.25">
      <c r="A1273" s="2">
        <v>44800</v>
      </c>
      <c r="B1273" s="3" t="s">
        <v>16</v>
      </c>
      <c r="C1273" s="3" t="s">
        <v>134</v>
      </c>
      <c r="D1273" s="4">
        <v>5.17</v>
      </c>
      <c r="E1273" s="5">
        <v>1</v>
      </c>
      <c r="F1273" s="6">
        <v>4.5</v>
      </c>
      <c r="G1273" s="3">
        <v>-155</v>
      </c>
      <c r="H1273" s="3">
        <f t="shared" si="95"/>
        <v>-0.64516129032258063</v>
      </c>
      <c r="I1273" s="3">
        <v>115</v>
      </c>
      <c r="J1273" s="3">
        <f t="shared" si="96"/>
        <v>1.1499999999999999</v>
      </c>
      <c r="K1273" s="7">
        <f t="shared" si="93"/>
        <v>0.60784313725490191</v>
      </c>
      <c r="L1273" s="7">
        <f t="shared" si="92"/>
        <v>0.46511627906976744</v>
      </c>
      <c r="M1273" s="7">
        <f t="shared" si="101"/>
        <v>0.58881274313410048</v>
      </c>
      <c r="N1273" s="7">
        <f t="shared" si="102"/>
        <v>0.41118725686589952</v>
      </c>
      <c r="O1273" s="10">
        <f t="shared" si="100"/>
        <v>-1.903039412080143E-2</v>
      </c>
      <c r="P1273" s="10">
        <f t="shared" si="99"/>
        <v>-5.3929022203867916E-2</v>
      </c>
      <c r="Q1273" s="35">
        <f t="shared" si="98"/>
        <v>0</v>
      </c>
      <c r="R1273" s="9">
        <v>1</v>
      </c>
      <c r="S1273" s="4">
        <v>0</v>
      </c>
      <c r="V1273" s="4" t="str">
        <f t="shared" si="104"/>
        <v/>
      </c>
    </row>
    <row r="1274" spans="1:22" x14ac:dyDescent="0.25">
      <c r="A1274" s="2">
        <v>44800</v>
      </c>
      <c r="B1274" s="3" t="s">
        <v>23</v>
      </c>
      <c r="C1274" s="3" t="s">
        <v>247</v>
      </c>
      <c r="D1274" s="4">
        <v>5.62</v>
      </c>
      <c r="E1274" s="5">
        <v>1</v>
      </c>
      <c r="F1274" s="6">
        <v>5.5</v>
      </c>
      <c r="G1274" s="3">
        <v>130</v>
      </c>
      <c r="H1274" s="3">
        <f t="shared" si="95"/>
        <v>1.3</v>
      </c>
      <c r="I1274" s="3">
        <v>-166</v>
      </c>
      <c r="J1274" s="3">
        <f t="shared" si="96"/>
        <v>-0.60240963855421692</v>
      </c>
      <c r="K1274" s="7">
        <f t="shared" si="93"/>
        <v>0.43478260869565216</v>
      </c>
      <c r="L1274" s="7">
        <f t="shared" si="92"/>
        <v>0.62406015037593987</v>
      </c>
      <c r="M1274" s="7">
        <f t="shared" si="101"/>
        <v>0.49152961002255469</v>
      </c>
      <c r="N1274" s="7">
        <f t="shared" si="102"/>
        <v>0.50847038997744531</v>
      </c>
      <c r="O1274" s="10">
        <f t="shared" si="100"/>
        <v>5.6747001326902524E-2</v>
      </c>
      <c r="P1274" s="10">
        <f t="shared" si="99"/>
        <v>-0.11558976039849456</v>
      </c>
      <c r="Q1274" s="35">
        <f t="shared" si="98"/>
        <v>2</v>
      </c>
      <c r="R1274" s="9">
        <v>2</v>
      </c>
      <c r="S1274" s="4">
        <v>15</v>
      </c>
      <c r="T1274" s="3" t="s">
        <v>73</v>
      </c>
      <c r="U1274" s="4">
        <v>-15</v>
      </c>
      <c r="V1274" s="4">
        <f t="shared" si="104"/>
        <v>-15</v>
      </c>
    </row>
    <row r="1275" spans="1:22" x14ac:dyDescent="0.25">
      <c r="A1275" s="2">
        <v>44800</v>
      </c>
      <c r="B1275" s="3" t="s">
        <v>67</v>
      </c>
      <c r="C1275" s="3" t="s">
        <v>81</v>
      </c>
      <c r="D1275" s="4">
        <v>5.76</v>
      </c>
      <c r="E1275" s="5">
        <v>1</v>
      </c>
      <c r="F1275" s="6">
        <v>5.5</v>
      </c>
      <c r="G1275" s="3">
        <v>-115</v>
      </c>
      <c r="H1275" s="3">
        <f t="shared" si="95"/>
        <v>-0.86956521739130443</v>
      </c>
      <c r="I1275" s="3">
        <v>-115</v>
      </c>
      <c r="J1275" s="3">
        <f t="shared" si="96"/>
        <v>-0.86956521739130443</v>
      </c>
      <c r="K1275" s="7">
        <f t="shared" si="93"/>
        <v>0.53488372093023251</v>
      </c>
      <c r="L1275" s="7">
        <f t="shared" si="92"/>
        <v>0.53488372093023251</v>
      </c>
      <c r="M1275" s="7">
        <f t="shared" si="101"/>
        <v>0.51504341753027172</v>
      </c>
      <c r="N1275" s="7">
        <f t="shared" si="102"/>
        <v>0.48495658246972828</v>
      </c>
      <c r="O1275" s="10">
        <f t="shared" si="100"/>
        <v>-1.984030339996079E-2</v>
      </c>
      <c r="P1275" s="10">
        <f t="shared" si="99"/>
        <v>-4.9927138460504228E-2</v>
      </c>
      <c r="Q1275" s="35">
        <f t="shared" si="98"/>
        <v>0</v>
      </c>
      <c r="R1275" s="9">
        <v>1</v>
      </c>
      <c r="S1275" s="4">
        <v>0</v>
      </c>
      <c r="V1275" s="4" t="str">
        <f t="shared" si="104"/>
        <v/>
      </c>
    </row>
    <row r="1276" spans="1:22" x14ac:dyDescent="0.25">
      <c r="A1276" s="2">
        <v>44800</v>
      </c>
      <c r="B1276" s="3" t="s">
        <v>21</v>
      </c>
      <c r="C1276" s="3" t="s">
        <v>146</v>
      </c>
      <c r="D1276" s="4">
        <v>4.67</v>
      </c>
      <c r="E1276" s="5">
        <v>1</v>
      </c>
      <c r="F1276" s="6">
        <v>3.5</v>
      </c>
      <c r="G1276" s="3">
        <v>-170</v>
      </c>
      <c r="H1276" s="3">
        <f t="shared" si="95"/>
        <v>-0.58823529411764708</v>
      </c>
      <c r="I1276" s="3">
        <v>130</v>
      </c>
      <c r="J1276" s="3">
        <f t="shared" si="96"/>
        <v>1.3</v>
      </c>
      <c r="K1276" s="7">
        <f t="shared" si="93"/>
        <v>0.62962962962962965</v>
      </c>
      <c r="L1276" s="7">
        <f t="shared" si="92"/>
        <v>0.43478260869565216</v>
      </c>
      <c r="M1276" s="7">
        <f t="shared" si="101"/>
        <v>0.68556931882065952</v>
      </c>
      <c r="N1276" s="7">
        <f t="shared" si="102"/>
        <v>0.31443068117934053</v>
      </c>
      <c r="O1276" s="10">
        <f t="shared" si="100"/>
        <v>5.5939689191029873E-2</v>
      </c>
      <c r="P1276" s="10">
        <f t="shared" si="99"/>
        <v>-0.12035192751631163</v>
      </c>
      <c r="Q1276" s="35">
        <f t="shared" si="98"/>
        <v>2</v>
      </c>
      <c r="R1276" s="9">
        <v>1</v>
      </c>
      <c r="S1276" s="4">
        <v>25.5</v>
      </c>
      <c r="T1276" s="3" t="s">
        <v>74</v>
      </c>
      <c r="U1276" s="4">
        <v>15</v>
      </c>
      <c r="V1276" s="4">
        <f t="shared" si="104"/>
        <v>15</v>
      </c>
    </row>
    <row r="1277" spans="1:22" x14ac:dyDescent="0.25">
      <c r="A1277" s="2">
        <v>44801</v>
      </c>
      <c r="B1277" s="3" t="s">
        <v>45</v>
      </c>
      <c r="C1277" s="3" t="s">
        <v>169</v>
      </c>
      <c r="D1277" s="4">
        <v>5.41</v>
      </c>
      <c r="E1277" s="5">
        <v>1</v>
      </c>
      <c r="F1277" s="6">
        <v>6.5</v>
      </c>
      <c r="G1277" s="3">
        <v>-126</v>
      </c>
      <c r="H1277" s="3">
        <f t="shared" si="95"/>
        <v>-0.79365079365079361</v>
      </c>
      <c r="I1277" s="3">
        <v>-105</v>
      </c>
      <c r="J1277" s="3">
        <f t="shared" si="96"/>
        <v>-0.95238095238095233</v>
      </c>
      <c r="K1277" s="7">
        <f t="shared" si="93"/>
        <v>0.55752212389380529</v>
      </c>
      <c r="L1277" s="7">
        <f t="shared" si="92"/>
        <v>0.51219512195121952</v>
      </c>
      <c r="M1277" s="7">
        <f t="shared" si="101"/>
        <v>0.29988494696434298</v>
      </c>
      <c r="N1277" s="7">
        <f t="shared" si="102"/>
        <v>0.70011505303565702</v>
      </c>
      <c r="O1277" s="10">
        <f t="shared" si="100"/>
        <v>-0.25763717692946231</v>
      </c>
      <c r="P1277" s="10">
        <f t="shared" si="99"/>
        <v>0.1879199310844375</v>
      </c>
      <c r="Q1277" s="35">
        <f t="shared" si="98"/>
        <v>1</v>
      </c>
      <c r="R1277" s="9">
        <v>1</v>
      </c>
      <c r="S1277" s="4">
        <v>21</v>
      </c>
      <c r="T1277" s="3" t="s">
        <v>73</v>
      </c>
      <c r="U1277" s="4">
        <v>-21</v>
      </c>
      <c r="V1277" s="4">
        <f t="shared" si="104"/>
        <v>-21</v>
      </c>
    </row>
    <row r="1278" spans="1:22" x14ac:dyDescent="0.25">
      <c r="A1278" s="2">
        <v>44801</v>
      </c>
      <c r="B1278" s="3" t="s">
        <v>39</v>
      </c>
      <c r="C1278" s="3" t="s">
        <v>72</v>
      </c>
      <c r="D1278" s="4">
        <v>5.07</v>
      </c>
      <c r="E1278" s="5">
        <v>1</v>
      </c>
      <c r="F1278" s="6">
        <v>4.5</v>
      </c>
      <c r="G1278" s="3">
        <v>-116</v>
      </c>
      <c r="H1278" s="3">
        <f t="shared" si="95"/>
        <v>-0.86206896551724144</v>
      </c>
      <c r="I1278" s="3">
        <v>-110</v>
      </c>
      <c r="J1278" s="3">
        <f t="shared" si="96"/>
        <v>-0.90909090909090906</v>
      </c>
      <c r="K1278" s="7">
        <f t="shared" si="93"/>
        <v>0.53703703703703709</v>
      </c>
      <c r="L1278" s="7">
        <f t="shared" si="92"/>
        <v>0.52380952380952384</v>
      </c>
      <c r="M1278" s="7">
        <f t="shared" si="101"/>
        <v>0.57170227465942669</v>
      </c>
      <c r="N1278" s="7">
        <f t="shared" si="102"/>
        <v>0.42829772534057337</v>
      </c>
      <c r="O1278" s="10">
        <f t="shared" si="100"/>
        <v>3.46652376223896E-2</v>
      </c>
      <c r="P1278" s="10">
        <f t="shared" si="99"/>
        <v>-9.5511798468950471E-2</v>
      </c>
      <c r="Q1278" s="35">
        <f t="shared" si="98"/>
        <v>0</v>
      </c>
      <c r="R1278" s="9">
        <v>2</v>
      </c>
      <c r="S1278" s="4">
        <v>0</v>
      </c>
      <c r="V1278" s="4" t="str">
        <f t="shared" si="104"/>
        <v/>
      </c>
    </row>
    <row r="1279" spans="1:22" x14ac:dyDescent="0.25">
      <c r="A1279" s="2">
        <v>44801</v>
      </c>
      <c r="B1279" s="3" t="s">
        <v>14</v>
      </c>
      <c r="C1279" s="3" t="s">
        <v>97</v>
      </c>
      <c r="D1279" s="4">
        <v>4.62</v>
      </c>
      <c r="E1279" s="5">
        <v>1</v>
      </c>
      <c r="F1279" s="6">
        <v>4.5</v>
      </c>
      <c r="G1279" s="3">
        <v>108</v>
      </c>
      <c r="H1279" s="3">
        <f t="shared" si="95"/>
        <v>1.08</v>
      </c>
      <c r="I1279" s="3">
        <v>-136</v>
      </c>
      <c r="J1279" s="3">
        <f t="shared" si="96"/>
        <v>-0.73529411764705876</v>
      </c>
      <c r="K1279" s="7">
        <f t="shared" si="93"/>
        <v>0.48076923076923078</v>
      </c>
      <c r="L1279" s="7">
        <f t="shared" si="92"/>
        <v>0.57627118644067798</v>
      </c>
      <c r="M1279" s="7">
        <f t="shared" si="101"/>
        <v>0.49051161871273363</v>
      </c>
      <c r="N1279" s="7">
        <f t="shared" si="102"/>
        <v>0.50948838128726637</v>
      </c>
      <c r="O1279" s="10">
        <f t="shared" si="100"/>
        <v>9.7423879435028504E-3</v>
      </c>
      <c r="P1279" s="10">
        <f t="shared" si="99"/>
        <v>-6.6782805153411617E-2</v>
      </c>
      <c r="Q1279" s="35">
        <f t="shared" si="98"/>
        <v>0</v>
      </c>
      <c r="R1279" s="9">
        <v>2</v>
      </c>
      <c r="S1279" s="4">
        <v>0</v>
      </c>
      <c r="V1279" s="4" t="str">
        <f t="shared" si="104"/>
        <v/>
      </c>
    </row>
    <row r="1280" spans="1:22" x14ac:dyDescent="0.25">
      <c r="A1280" s="2">
        <v>44801</v>
      </c>
      <c r="B1280" s="3" t="s">
        <v>65</v>
      </c>
      <c r="C1280" s="3" t="s">
        <v>66</v>
      </c>
      <c r="D1280" s="4">
        <v>5.01</v>
      </c>
      <c r="E1280" s="5">
        <v>1</v>
      </c>
      <c r="F1280" s="6">
        <v>4.5</v>
      </c>
      <c r="G1280" s="3">
        <v>100</v>
      </c>
      <c r="H1280" s="3">
        <f t="shared" si="95"/>
        <v>1</v>
      </c>
      <c r="I1280" s="3">
        <v>-128</v>
      </c>
      <c r="J1280" s="3">
        <f t="shared" si="96"/>
        <v>-0.78125</v>
      </c>
      <c r="K1280" s="7">
        <f t="shared" si="93"/>
        <v>0.5</v>
      </c>
      <c r="L1280" s="7">
        <f t="shared" ref="L1280:L1363" si="105">IF(I1280&gt;0,100/(100+I1280),I1280/(-100+I1280))</f>
        <v>0.56140350877192979</v>
      </c>
      <c r="M1280" s="7">
        <f t="shared" si="101"/>
        <v>0.56125963046052663</v>
      </c>
      <c r="N1280" s="7">
        <f t="shared" si="102"/>
        <v>0.43874036953947332</v>
      </c>
      <c r="O1280" s="10">
        <f t="shared" si="100"/>
        <v>6.1259630460526626E-2</v>
      </c>
      <c r="P1280" s="10">
        <f t="shared" si="99"/>
        <v>-0.12266313923245648</v>
      </c>
      <c r="Q1280" s="35">
        <f t="shared" si="98"/>
        <v>2</v>
      </c>
      <c r="R1280" s="9">
        <v>2</v>
      </c>
      <c r="S1280" s="4">
        <v>15</v>
      </c>
      <c r="T1280" s="3" t="s">
        <v>73</v>
      </c>
      <c r="U1280" s="4">
        <v>-15</v>
      </c>
      <c r="V1280" s="4">
        <f t="shared" si="104"/>
        <v>-15</v>
      </c>
    </row>
    <row r="1281" spans="1:22" x14ac:dyDescent="0.25">
      <c r="A1281" s="2">
        <v>44801</v>
      </c>
      <c r="B1281" s="3" t="s">
        <v>19</v>
      </c>
      <c r="C1281" s="3" t="s">
        <v>20</v>
      </c>
      <c r="D1281" s="4">
        <v>5.57</v>
      </c>
      <c r="E1281" s="5">
        <v>1</v>
      </c>
      <c r="F1281" s="6">
        <v>5.5</v>
      </c>
      <c r="G1281" s="3">
        <v>-128</v>
      </c>
      <c r="H1281" s="3">
        <f t="shared" si="95"/>
        <v>-0.78125</v>
      </c>
      <c r="I1281" s="3">
        <v>102</v>
      </c>
      <c r="J1281" s="3">
        <f t="shared" si="96"/>
        <v>1.02</v>
      </c>
      <c r="K1281" s="7">
        <f t="shared" ref="K1281:K1363" si="106">IF(G1281&gt;0,100/(100+G1281),G1281/(-100+G1281))</f>
        <v>0.56140350877192979</v>
      </c>
      <c r="L1281" s="7">
        <f t="shared" si="105"/>
        <v>0.49504950495049505</v>
      </c>
      <c r="M1281" s="7">
        <f t="shared" si="101"/>
        <v>0.48303966511227081</v>
      </c>
      <c r="N1281" s="7">
        <f t="shared" si="102"/>
        <v>0.51696033488772919</v>
      </c>
      <c r="O1281" s="10">
        <f t="shared" si="100"/>
        <v>-7.8363843659658983E-2</v>
      </c>
      <c r="P1281" s="10">
        <f t="shared" si="99"/>
        <v>2.1910829937234144E-2</v>
      </c>
      <c r="Q1281" s="35">
        <f t="shared" si="98"/>
        <v>0</v>
      </c>
      <c r="R1281" s="9">
        <v>2</v>
      </c>
      <c r="S1281" s="4">
        <v>0</v>
      </c>
      <c r="V1281" s="4" t="str">
        <f t="shared" si="104"/>
        <v/>
      </c>
    </row>
    <row r="1282" spans="1:22" x14ac:dyDescent="0.25">
      <c r="A1282" s="2">
        <v>44801</v>
      </c>
      <c r="B1282" s="3" t="s">
        <v>55</v>
      </c>
      <c r="C1282" s="3" t="s">
        <v>222</v>
      </c>
      <c r="D1282" s="4">
        <v>6.56</v>
      </c>
      <c r="E1282" s="5">
        <v>1</v>
      </c>
      <c r="F1282" s="6">
        <v>6.5</v>
      </c>
      <c r="G1282" s="3">
        <v>115</v>
      </c>
      <c r="H1282" s="3">
        <f t="shared" si="95"/>
        <v>1.1499999999999999</v>
      </c>
      <c r="I1282" s="3">
        <v>-150</v>
      </c>
      <c r="J1282" s="3">
        <f t="shared" si="96"/>
        <v>-0.66666666666666663</v>
      </c>
      <c r="K1282" s="7">
        <f t="shared" si="106"/>
        <v>0.46511627906976744</v>
      </c>
      <c r="L1282" s="7">
        <f t="shared" si="105"/>
        <v>0.6</v>
      </c>
      <c r="M1282" s="7">
        <f t="shared" si="101"/>
        <v>0.48290278340270243</v>
      </c>
      <c r="N1282" s="7">
        <f t="shared" si="102"/>
        <v>0.51709721659729757</v>
      </c>
      <c r="O1282" s="10">
        <f t="shared" si="100"/>
        <v>1.7786504332934994E-2</v>
      </c>
      <c r="P1282" s="10">
        <f t="shared" si="99"/>
        <v>-8.2902783402702407E-2</v>
      </c>
      <c r="Q1282" s="35">
        <f t="shared" si="98"/>
        <v>0</v>
      </c>
      <c r="R1282" s="9">
        <v>1</v>
      </c>
      <c r="S1282" s="4">
        <v>0</v>
      </c>
      <c r="V1282" s="4" t="str">
        <f t="shared" si="104"/>
        <v/>
      </c>
    </row>
    <row r="1283" spans="1:22" x14ac:dyDescent="0.25">
      <c r="A1283" s="2">
        <v>44801</v>
      </c>
      <c r="B1283" s="3" t="s">
        <v>61</v>
      </c>
      <c r="C1283" s="3" t="s">
        <v>135</v>
      </c>
      <c r="D1283" s="4">
        <v>4.9800000000000004</v>
      </c>
      <c r="E1283" s="5">
        <v>1</v>
      </c>
      <c r="F1283" s="6">
        <v>4.5</v>
      </c>
      <c r="G1283" s="3">
        <v>-138</v>
      </c>
      <c r="H1283" s="3">
        <f t="shared" si="95"/>
        <v>-0.7246376811594204</v>
      </c>
      <c r="I1283" s="3">
        <v>108</v>
      </c>
      <c r="J1283" s="3">
        <f t="shared" si="96"/>
        <v>1.08</v>
      </c>
      <c r="K1283" s="7">
        <f t="shared" si="106"/>
        <v>0.57983193277310929</v>
      </c>
      <c r="L1283" s="7">
        <f t="shared" si="105"/>
        <v>0.48076923076923078</v>
      </c>
      <c r="M1283" s="7">
        <f t="shared" si="101"/>
        <v>0.5559903770974568</v>
      </c>
      <c r="N1283" s="7">
        <f t="shared" si="102"/>
        <v>0.4440096229025432</v>
      </c>
      <c r="O1283" s="10">
        <f t="shared" si="100"/>
        <v>-2.3841555675652493E-2</v>
      </c>
      <c r="P1283" s="10">
        <f t="shared" si="99"/>
        <v>-3.6759607866687583E-2</v>
      </c>
      <c r="Q1283" s="35">
        <f t="shared" si="98"/>
        <v>0</v>
      </c>
      <c r="R1283" s="9">
        <v>2</v>
      </c>
      <c r="S1283" s="4">
        <v>0</v>
      </c>
      <c r="V1283" s="4" t="str">
        <f t="shared" si="104"/>
        <v/>
      </c>
    </row>
    <row r="1284" spans="1:22" x14ac:dyDescent="0.25">
      <c r="A1284" s="2">
        <v>44801</v>
      </c>
      <c r="B1284" s="3" t="s">
        <v>53</v>
      </c>
      <c r="C1284" s="3" t="s">
        <v>172</v>
      </c>
      <c r="D1284" s="4">
        <v>5.49</v>
      </c>
      <c r="E1284" s="5">
        <v>1</v>
      </c>
      <c r="F1284" s="6">
        <v>4.5</v>
      </c>
      <c r="G1284" s="3">
        <v>-110</v>
      </c>
      <c r="H1284" s="3">
        <f t="shared" si="95"/>
        <v>-0.90909090909090906</v>
      </c>
      <c r="I1284" s="3">
        <v>-120</v>
      </c>
      <c r="J1284" s="3">
        <f t="shared" si="96"/>
        <v>-0.83333333333333337</v>
      </c>
      <c r="K1284" s="7">
        <f t="shared" si="106"/>
        <v>0.52380952380952384</v>
      </c>
      <c r="L1284" s="7">
        <f t="shared" si="105"/>
        <v>0.54545454545454541</v>
      </c>
      <c r="M1284" s="7">
        <f t="shared" si="101"/>
        <v>0.640921686244176</v>
      </c>
      <c r="N1284" s="7">
        <f t="shared" si="102"/>
        <v>0.35907831375582394</v>
      </c>
      <c r="O1284" s="10">
        <f t="shared" si="100"/>
        <v>0.11711216243465217</v>
      </c>
      <c r="P1284" s="10">
        <f t="shared" si="99"/>
        <v>-0.18637623169872147</v>
      </c>
      <c r="Q1284" s="35">
        <f t="shared" si="98"/>
        <v>2</v>
      </c>
      <c r="R1284" s="9">
        <v>1</v>
      </c>
      <c r="S1284" s="4">
        <v>22</v>
      </c>
      <c r="T1284" s="3" t="s">
        <v>74</v>
      </c>
      <c r="U1284" s="4">
        <v>20</v>
      </c>
      <c r="V1284" s="4">
        <f t="shared" si="104"/>
        <v>20</v>
      </c>
    </row>
    <row r="1285" spans="1:22" x14ac:dyDescent="0.25">
      <c r="A1285" s="2">
        <v>44801</v>
      </c>
      <c r="B1285" s="3" t="s">
        <v>41</v>
      </c>
      <c r="C1285" s="3" t="s">
        <v>211</v>
      </c>
      <c r="D1285" s="4">
        <v>8.5299999999999994</v>
      </c>
      <c r="E1285" s="5">
        <v>1</v>
      </c>
      <c r="F1285" s="6">
        <v>8.5</v>
      </c>
      <c r="G1285" s="3">
        <v>118</v>
      </c>
      <c r="H1285" s="3">
        <f t="shared" si="95"/>
        <v>1.18</v>
      </c>
      <c r="I1285" s="3">
        <v>-150</v>
      </c>
      <c r="J1285" s="3">
        <f t="shared" si="96"/>
        <v>-0.66666666666666663</v>
      </c>
      <c r="K1285" s="7">
        <f t="shared" si="106"/>
        <v>0.45871559633027525</v>
      </c>
      <c r="L1285" s="7">
        <f t="shared" si="105"/>
        <v>0.6</v>
      </c>
      <c r="M1285" s="7">
        <f t="shared" si="101"/>
        <v>0.48101648718337819</v>
      </c>
      <c r="N1285" s="7">
        <f t="shared" si="102"/>
        <v>0.51898351281662181</v>
      </c>
      <c r="O1285" s="10">
        <f t="shared" si="100"/>
        <v>2.2300890853102939E-2</v>
      </c>
      <c r="P1285" s="10">
        <f t="shared" si="99"/>
        <v>-8.1016487183378172E-2</v>
      </c>
      <c r="Q1285" s="35">
        <f t="shared" si="98"/>
        <v>0</v>
      </c>
      <c r="R1285" s="9">
        <v>2</v>
      </c>
      <c r="S1285" s="4">
        <v>0</v>
      </c>
      <c r="V1285" s="4" t="str">
        <f t="shared" si="104"/>
        <v/>
      </c>
    </row>
    <row r="1286" spans="1:22" x14ac:dyDescent="0.25">
      <c r="A1286" s="2">
        <v>44801</v>
      </c>
      <c r="B1286" s="3" t="s">
        <v>51</v>
      </c>
      <c r="C1286" s="3" t="s">
        <v>258</v>
      </c>
      <c r="D1286" s="4">
        <v>3.76</v>
      </c>
      <c r="E1286" s="5">
        <v>1</v>
      </c>
      <c r="F1286" s="6">
        <v>3.5</v>
      </c>
      <c r="G1286" s="3">
        <v>-130</v>
      </c>
      <c r="H1286" s="3">
        <f t="shared" si="95"/>
        <v>-0.76923076923076916</v>
      </c>
      <c r="I1286" s="3">
        <v>-105</v>
      </c>
      <c r="J1286" s="3">
        <f t="shared" si="96"/>
        <v>-0.95238095238095233</v>
      </c>
      <c r="K1286" s="7">
        <f t="shared" si="106"/>
        <v>0.56521739130434778</v>
      </c>
      <c r="L1286" s="7">
        <f t="shared" si="105"/>
        <v>0.51219512195121952</v>
      </c>
      <c r="M1286" s="7">
        <f t="shared" si="101"/>
        <v>0.51829753488762142</v>
      </c>
      <c r="N1286" s="7">
        <f t="shared" si="102"/>
        <v>0.48170246511237858</v>
      </c>
      <c r="O1286" s="10">
        <f t="shared" si="100"/>
        <v>-4.6919856416726358E-2</v>
      </c>
      <c r="P1286" s="10">
        <f t="shared" si="99"/>
        <v>-3.0492656838840948E-2</v>
      </c>
      <c r="Q1286" s="35">
        <f t="shared" si="98"/>
        <v>0</v>
      </c>
      <c r="R1286" s="9">
        <v>1</v>
      </c>
      <c r="S1286" s="4">
        <v>0</v>
      </c>
      <c r="V1286" s="4" t="str">
        <f t="shared" si="104"/>
        <v/>
      </c>
    </row>
    <row r="1287" spans="1:22" x14ac:dyDescent="0.25">
      <c r="A1287" s="2">
        <v>44801</v>
      </c>
      <c r="B1287" s="3" t="s">
        <v>47</v>
      </c>
      <c r="C1287" s="3" t="s">
        <v>162</v>
      </c>
      <c r="D1287" s="4">
        <v>7.01</v>
      </c>
      <c r="E1287" s="5">
        <v>1</v>
      </c>
      <c r="F1287" s="6">
        <v>6.5</v>
      </c>
      <c r="G1287" s="3">
        <v>-136</v>
      </c>
      <c r="H1287" s="3">
        <f t="shared" si="95"/>
        <v>-0.73529411764705876</v>
      </c>
      <c r="I1287" s="3">
        <v>106</v>
      </c>
      <c r="J1287" s="3">
        <f t="shared" si="96"/>
        <v>1.06</v>
      </c>
      <c r="K1287" s="7">
        <f t="shared" si="106"/>
        <v>0.57627118644067798</v>
      </c>
      <c r="L1287" s="7">
        <f t="shared" si="105"/>
        <v>0.4854368932038835</v>
      </c>
      <c r="M1287" s="7">
        <f t="shared" si="101"/>
        <v>0.55177790511366309</v>
      </c>
      <c r="N1287" s="7">
        <f t="shared" si="102"/>
        <v>0.44822209488633691</v>
      </c>
      <c r="O1287" s="10">
        <f t="shared" si="100"/>
        <v>-2.4493281327014893E-2</v>
      </c>
      <c r="P1287" s="10">
        <f t="shared" si="99"/>
        <v>-3.7214798317546594E-2</v>
      </c>
      <c r="Q1287" s="35">
        <f t="shared" si="98"/>
        <v>0</v>
      </c>
      <c r="R1287" s="9">
        <v>2</v>
      </c>
      <c r="S1287" s="4">
        <v>0</v>
      </c>
      <c r="V1287" s="4" t="str">
        <f t="shared" si="104"/>
        <v/>
      </c>
    </row>
    <row r="1288" spans="1:22" x14ac:dyDescent="0.25">
      <c r="A1288" s="2">
        <v>44801</v>
      </c>
      <c r="B1288" s="3" t="s">
        <v>30</v>
      </c>
      <c r="C1288" s="3" t="s">
        <v>83</v>
      </c>
      <c r="D1288" s="4">
        <v>3.43</v>
      </c>
      <c r="E1288" s="5">
        <v>1</v>
      </c>
      <c r="F1288" s="6">
        <v>3.5</v>
      </c>
      <c r="G1288" s="3">
        <v>135</v>
      </c>
      <c r="H1288" s="3">
        <f t="shared" si="95"/>
        <v>1.35</v>
      </c>
      <c r="I1288" s="3">
        <v>-180</v>
      </c>
      <c r="J1288" s="3">
        <f t="shared" si="96"/>
        <v>-0.55555555555555558</v>
      </c>
      <c r="K1288" s="7">
        <f t="shared" si="106"/>
        <v>0.42553191489361702</v>
      </c>
      <c r="L1288" s="7">
        <f t="shared" si="105"/>
        <v>0.6428571428571429</v>
      </c>
      <c r="M1288" s="7">
        <f t="shared" si="101"/>
        <v>0.44818964597940691</v>
      </c>
      <c r="N1288" s="7">
        <f t="shared" si="102"/>
        <v>0.55181035402059309</v>
      </c>
      <c r="O1288" s="10">
        <f t="shared" si="100"/>
        <v>2.2657731085789889E-2</v>
      </c>
      <c r="P1288" s="10">
        <f t="shared" si="99"/>
        <v>-9.1046788836549819E-2</v>
      </c>
      <c r="Q1288" s="35">
        <f t="shared" si="98"/>
        <v>0</v>
      </c>
      <c r="R1288" s="9">
        <v>1</v>
      </c>
      <c r="S1288" s="4">
        <v>0</v>
      </c>
      <c r="V1288" s="4" t="str">
        <f t="shared" si="104"/>
        <v/>
      </c>
    </row>
    <row r="1289" spans="1:22" x14ac:dyDescent="0.25">
      <c r="A1289" s="2">
        <v>44801</v>
      </c>
      <c r="B1289" s="3" t="s">
        <v>36</v>
      </c>
      <c r="C1289" s="3" t="s">
        <v>37</v>
      </c>
      <c r="D1289" s="4">
        <v>6.05</v>
      </c>
      <c r="E1289" s="5">
        <v>1</v>
      </c>
      <c r="F1289" s="6">
        <v>5.5</v>
      </c>
      <c r="G1289" s="3">
        <v>102</v>
      </c>
      <c r="H1289" s="3">
        <f t="shared" si="95"/>
        <v>1.02</v>
      </c>
      <c r="I1289" s="3">
        <v>-130</v>
      </c>
      <c r="J1289" s="3">
        <f t="shared" si="96"/>
        <v>-0.76923076923076916</v>
      </c>
      <c r="K1289" s="7">
        <f t="shared" si="106"/>
        <v>0.49504950495049505</v>
      </c>
      <c r="L1289" s="7">
        <f t="shared" si="105"/>
        <v>0.56521739130434778</v>
      </c>
      <c r="M1289" s="7">
        <f t="shared" si="101"/>
        <v>0.56231768536028781</v>
      </c>
      <c r="N1289" s="7">
        <f t="shared" si="102"/>
        <v>0.43768231463971213</v>
      </c>
      <c r="O1289" s="10">
        <f t="shared" si="100"/>
        <v>6.7268180409792766E-2</v>
      </c>
      <c r="P1289" s="10">
        <f t="shared" si="99"/>
        <v>-0.12753507666463565</v>
      </c>
      <c r="Q1289" s="35">
        <f t="shared" si="98"/>
        <v>2</v>
      </c>
      <c r="R1289" s="9">
        <v>2</v>
      </c>
      <c r="S1289" s="4">
        <v>15</v>
      </c>
      <c r="T1289" s="3" t="s">
        <v>73</v>
      </c>
      <c r="U1289" s="4">
        <v>-15</v>
      </c>
      <c r="V1289" s="4">
        <f t="shared" si="104"/>
        <v>-15</v>
      </c>
    </row>
    <row r="1290" spans="1:22" x14ac:dyDescent="0.25">
      <c r="A1290" s="2">
        <v>44801</v>
      </c>
      <c r="B1290" s="3" t="s">
        <v>32</v>
      </c>
      <c r="C1290" s="3" t="s">
        <v>33</v>
      </c>
      <c r="D1290" s="4">
        <v>7.13</v>
      </c>
      <c r="E1290" s="5">
        <v>1</v>
      </c>
      <c r="F1290" s="6">
        <v>7.5</v>
      </c>
      <c r="G1290" s="3">
        <v>105</v>
      </c>
      <c r="H1290" s="3">
        <f t="shared" si="95"/>
        <v>1.05</v>
      </c>
      <c r="I1290" s="3">
        <v>-130</v>
      </c>
      <c r="J1290" s="3">
        <f t="shared" si="96"/>
        <v>-0.76923076923076916</v>
      </c>
      <c r="K1290" s="7">
        <f t="shared" si="106"/>
        <v>0.48780487804878048</v>
      </c>
      <c r="L1290" s="7">
        <f t="shared" si="105"/>
        <v>0.56521739130434778</v>
      </c>
      <c r="M1290" s="7">
        <f t="shared" si="101"/>
        <v>0.42064880591347054</v>
      </c>
      <c r="N1290" s="7">
        <f t="shared" si="102"/>
        <v>0.57935119408652946</v>
      </c>
      <c r="O1290" s="10">
        <f t="shared" si="100"/>
        <v>-6.7156072135309941E-2</v>
      </c>
      <c r="P1290" s="10">
        <f t="shared" si="99"/>
        <v>1.4133802782181681E-2</v>
      </c>
      <c r="Q1290" s="35">
        <f t="shared" si="98"/>
        <v>0</v>
      </c>
      <c r="R1290" s="9">
        <v>1</v>
      </c>
      <c r="S1290" s="4">
        <v>0</v>
      </c>
      <c r="V1290" s="4" t="str">
        <f t="shared" si="104"/>
        <v/>
      </c>
    </row>
    <row r="1291" spans="1:22" x14ac:dyDescent="0.25">
      <c r="A1291" s="2">
        <v>44801</v>
      </c>
      <c r="B1291" s="3" t="s">
        <v>59</v>
      </c>
      <c r="C1291" s="3" t="s">
        <v>60</v>
      </c>
      <c r="D1291" s="4">
        <v>3.65</v>
      </c>
      <c r="E1291" s="5">
        <v>1</v>
      </c>
      <c r="F1291" s="6">
        <v>3.5</v>
      </c>
      <c r="G1291" s="3">
        <v>115</v>
      </c>
      <c r="H1291" s="3">
        <f t="shared" si="95"/>
        <v>1.1499999999999999</v>
      </c>
      <c r="I1291" s="3">
        <v>-150</v>
      </c>
      <c r="J1291" s="3">
        <f t="shared" si="96"/>
        <v>-0.66666666666666663</v>
      </c>
      <c r="K1291" s="7">
        <f t="shared" si="106"/>
        <v>0.46511627906976744</v>
      </c>
      <c r="L1291" s="7">
        <f t="shared" si="105"/>
        <v>0.6</v>
      </c>
      <c r="M1291" s="7">
        <f t="shared" si="101"/>
        <v>0.49536219993203168</v>
      </c>
      <c r="N1291" s="7">
        <f t="shared" si="102"/>
        <v>0.50463780006796832</v>
      </c>
      <c r="O1291" s="10">
        <f t="shared" si="100"/>
        <v>3.0245920862264242E-2</v>
      </c>
      <c r="P1291" s="10">
        <f t="shared" si="99"/>
        <v>-9.5362199932031655E-2</v>
      </c>
      <c r="Q1291" s="35">
        <f t="shared" si="98"/>
        <v>0</v>
      </c>
      <c r="R1291" s="9">
        <v>1</v>
      </c>
      <c r="S1291" s="4">
        <v>0</v>
      </c>
      <c r="V1291" s="4" t="str">
        <f t="shared" si="104"/>
        <v/>
      </c>
    </row>
    <row r="1292" spans="1:22" x14ac:dyDescent="0.25">
      <c r="A1292" s="2">
        <v>44801</v>
      </c>
      <c r="B1292" s="3" t="s">
        <v>57</v>
      </c>
      <c r="C1292" s="3" t="s">
        <v>226</v>
      </c>
      <c r="D1292" s="4">
        <v>4.51</v>
      </c>
      <c r="E1292" s="5">
        <v>1</v>
      </c>
      <c r="F1292" s="6">
        <v>3.5</v>
      </c>
      <c r="G1292" s="3">
        <v>-135</v>
      </c>
      <c r="H1292" s="3">
        <f t="shared" si="95"/>
        <v>-0.7407407407407407</v>
      </c>
      <c r="I1292" s="3">
        <v>100</v>
      </c>
      <c r="J1292" s="3">
        <f t="shared" si="96"/>
        <v>1</v>
      </c>
      <c r="K1292" s="7">
        <f t="shared" si="106"/>
        <v>0.57446808510638303</v>
      </c>
      <c r="L1292" s="7">
        <f t="shared" si="105"/>
        <v>0.5</v>
      </c>
      <c r="M1292" s="7">
        <f t="shared" si="101"/>
        <v>0.65938841002085569</v>
      </c>
      <c r="N1292" s="7">
        <f t="shared" si="102"/>
        <v>0.34061158997914431</v>
      </c>
      <c r="O1292" s="10">
        <f t="shared" si="100"/>
        <v>8.4920324914472656E-2</v>
      </c>
      <c r="P1292" s="10">
        <f t="shared" si="99"/>
        <v>-0.15938841002085569</v>
      </c>
      <c r="Q1292" s="35">
        <f t="shared" si="98"/>
        <v>2</v>
      </c>
      <c r="R1292" s="9">
        <v>1</v>
      </c>
      <c r="S1292" s="4">
        <v>27</v>
      </c>
      <c r="T1292" s="3" t="s">
        <v>73</v>
      </c>
      <c r="U1292" s="4">
        <v>-27</v>
      </c>
      <c r="V1292" s="4">
        <f t="shared" si="104"/>
        <v>-27</v>
      </c>
    </row>
    <row r="1293" spans="1:22" x14ac:dyDescent="0.25">
      <c r="A1293" s="2">
        <v>44801</v>
      </c>
      <c r="B1293" s="3" t="s">
        <v>43</v>
      </c>
      <c r="C1293" s="3" t="s">
        <v>130</v>
      </c>
      <c r="D1293" s="4">
        <v>5.71</v>
      </c>
      <c r="E1293" s="5">
        <v>1</v>
      </c>
      <c r="F1293" s="6">
        <v>5.5</v>
      </c>
      <c r="G1293" s="3">
        <v>-130</v>
      </c>
      <c r="H1293" s="3">
        <f t="shared" si="95"/>
        <v>-0.76923076923076916</v>
      </c>
      <c r="I1293" s="3">
        <v>100</v>
      </c>
      <c r="J1293" s="3">
        <f t="shared" si="96"/>
        <v>1</v>
      </c>
      <c r="K1293" s="7">
        <f t="shared" si="106"/>
        <v>0.56521739130434778</v>
      </c>
      <c r="L1293" s="7">
        <f t="shared" si="105"/>
        <v>0.5</v>
      </c>
      <c r="M1293" s="7">
        <f t="shared" si="101"/>
        <v>0.50669179453310031</v>
      </c>
      <c r="N1293" s="7">
        <f t="shared" si="102"/>
        <v>0.49330820546689969</v>
      </c>
      <c r="O1293" s="10">
        <f t="shared" si="100"/>
        <v>-5.8525596771247468E-2</v>
      </c>
      <c r="P1293" s="10">
        <f t="shared" si="99"/>
        <v>-6.6917945331003148E-3</v>
      </c>
      <c r="Q1293" s="35">
        <f t="shared" si="98"/>
        <v>0</v>
      </c>
      <c r="R1293" s="9">
        <v>1</v>
      </c>
      <c r="S1293" s="4">
        <v>0</v>
      </c>
      <c r="V1293" s="4" t="str">
        <f t="shared" si="104"/>
        <v/>
      </c>
    </row>
    <row r="1294" spans="1:22" x14ac:dyDescent="0.25">
      <c r="A1294" s="2">
        <v>44801</v>
      </c>
      <c r="B1294" s="3" t="s">
        <v>21</v>
      </c>
      <c r="C1294" s="3" t="s">
        <v>187</v>
      </c>
      <c r="D1294" s="4">
        <v>4.99</v>
      </c>
      <c r="E1294" s="5">
        <v>1</v>
      </c>
      <c r="F1294" s="6">
        <v>4.5</v>
      </c>
      <c r="G1294" s="3">
        <v>-130</v>
      </c>
      <c r="H1294" s="3">
        <f t="shared" si="95"/>
        <v>-0.76923076923076916</v>
      </c>
      <c r="I1294" s="3">
        <v>-105</v>
      </c>
      <c r="J1294" s="3">
        <f t="shared" si="96"/>
        <v>-0.95238095238095233</v>
      </c>
      <c r="K1294" s="7">
        <f t="shared" si="106"/>
        <v>0.56521739130434778</v>
      </c>
      <c r="L1294" s="7">
        <f t="shared" si="105"/>
        <v>0.51219512195121952</v>
      </c>
      <c r="M1294" s="7">
        <f t="shared" si="101"/>
        <v>0.557750290083879</v>
      </c>
      <c r="N1294" s="7">
        <f t="shared" si="102"/>
        <v>0.442249709916121</v>
      </c>
      <c r="O1294" s="10">
        <f t="shared" si="100"/>
        <v>-7.4671012204687859E-3</v>
      </c>
      <c r="P1294" s="10">
        <f t="shared" si="99"/>
        <v>-6.994541203509852E-2</v>
      </c>
      <c r="Q1294" s="35">
        <f t="shared" si="98"/>
        <v>0</v>
      </c>
      <c r="R1294" s="9">
        <v>1</v>
      </c>
      <c r="S1294" s="4">
        <v>0</v>
      </c>
      <c r="V1294" s="4" t="str">
        <f t="shared" si="104"/>
        <v/>
      </c>
    </row>
    <row r="1295" spans="1:22" x14ac:dyDescent="0.25">
      <c r="A1295" s="2">
        <v>44801</v>
      </c>
      <c r="B1295" s="3" t="s">
        <v>67</v>
      </c>
      <c r="C1295" s="3" t="s">
        <v>149</v>
      </c>
      <c r="D1295" s="4">
        <v>6.48</v>
      </c>
      <c r="E1295" s="5">
        <v>1</v>
      </c>
      <c r="F1295" s="6">
        <v>6.5</v>
      </c>
      <c r="G1295" s="3">
        <v>-126</v>
      </c>
      <c r="H1295" s="3">
        <f t="shared" si="95"/>
        <v>-0.79365079365079361</v>
      </c>
      <c r="I1295" s="3">
        <v>-102</v>
      </c>
      <c r="J1295" s="3">
        <f t="shared" si="96"/>
        <v>-0.98039215686274506</v>
      </c>
      <c r="K1295" s="7">
        <f t="shared" si="106"/>
        <v>0.55752212389380529</v>
      </c>
      <c r="L1295" s="7">
        <f t="shared" si="105"/>
        <v>0.50495049504950495</v>
      </c>
      <c r="M1295" s="7">
        <f t="shared" si="101"/>
        <v>0.47032432454470463</v>
      </c>
      <c r="N1295" s="7">
        <f t="shared" si="102"/>
        <v>0.52967567545529537</v>
      </c>
      <c r="O1295" s="10">
        <f t="shared" si="100"/>
        <v>-8.7197799349100658E-2</v>
      </c>
      <c r="P1295" s="10">
        <f t="shared" si="99"/>
        <v>2.4725180405790415E-2</v>
      </c>
      <c r="Q1295" s="35">
        <f t="shared" si="98"/>
        <v>0</v>
      </c>
      <c r="R1295" s="9">
        <v>2</v>
      </c>
      <c r="S1295" s="4">
        <v>0</v>
      </c>
      <c r="V1295" s="4" t="str">
        <f t="shared" si="104"/>
        <v/>
      </c>
    </row>
    <row r="1296" spans="1:22" x14ac:dyDescent="0.25">
      <c r="A1296" s="2">
        <v>44801</v>
      </c>
      <c r="B1296" s="3" t="s">
        <v>16</v>
      </c>
      <c r="C1296" s="3" t="s">
        <v>136</v>
      </c>
      <c r="D1296" s="4">
        <v>5.32</v>
      </c>
      <c r="E1296" s="5">
        <v>1</v>
      </c>
      <c r="F1296" s="6">
        <v>5.5</v>
      </c>
      <c r="G1296" s="3">
        <v>124</v>
      </c>
      <c r="H1296" s="3">
        <f t="shared" si="95"/>
        <v>1.24</v>
      </c>
      <c r="I1296" s="3">
        <v>-156</v>
      </c>
      <c r="J1296" s="3">
        <f t="shared" si="96"/>
        <v>-0.64102564102564097</v>
      </c>
      <c r="K1296" s="7">
        <f t="shared" si="106"/>
        <v>0.44642857142857145</v>
      </c>
      <c r="L1296" s="7">
        <f t="shared" si="105"/>
        <v>0.609375</v>
      </c>
      <c r="M1296" s="7">
        <f t="shared" si="101"/>
        <v>0.44000370143686496</v>
      </c>
      <c r="N1296" s="7">
        <f t="shared" si="102"/>
        <v>0.55999629856313504</v>
      </c>
      <c r="O1296" s="10">
        <f t="shared" si="100"/>
        <v>-6.4248699917064944E-3</v>
      </c>
      <c r="P1296" s="10">
        <f t="shared" si="99"/>
        <v>-4.9378701436864958E-2</v>
      </c>
      <c r="Q1296" s="35">
        <f t="shared" si="98"/>
        <v>0</v>
      </c>
      <c r="R1296" s="9">
        <v>2</v>
      </c>
      <c r="S1296" s="4">
        <v>0</v>
      </c>
      <c r="V1296" s="4" t="str">
        <f t="shared" si="104"/>
        <v/>
      </c>
    </row>
    <row r="1297" spans="1:22" x14ac:dyDescent="0.25">
      <c r="A1297" s="2">
        <v>44801</v>
      </c>
      <c r="B1297" s="3" t="s">
        <v>4</v>
      </c>
      <c r="C1297" s="3" t="s">
        <v>210</v>
      </c>
      <c r="D1297" s="4">
        <v>5.0999999999999996</v>
      </c>
      <c r="E1297" s="5">
        <v>1</v>
      </c>
      <c r="F1297" s="6">
        <v>3.5</v>
      </c>
      <c r="G1297" s="3">
        <v>115</v>
      </c>
      <c r="H1297" s="3">
        <f t="shared" si="95"/>
        <v>1.1499999999999999</v>
      </c>
      <c r="I1297" s="3">
        <v>-150</v>
      </c>
      <c r="J1297" s="3">
        <f t="shared" si="96"/>
        <v>-0.66666666666666663</v>
      </c>
      <c r="K1297" s="7">
        <f t="shared" si="106"/>
        <v>0.46511627906976744</v>
      </c>
      <c r="L1297" s="7">
        <f t="shared" si="105"/>
        <v>0.6</v>
      </c>
      <c r="M1297" s="7">
        <f t="shared" si="101"/>
        <v>0.74873173542212135</v>
      </c>
      <c r="N1297" s="7">
        <f t="shared" si="102"/>
        <v>0.25126826457787865</v>
      </c>
      <c r="O1297" s="10">
        <f t="shared" si="100"/>
        <v>0.28361545635235391</v>
      </c>
      <c r="P1297" s="10">
        <f t="shared" si="99"/>
        <v>-0.34873173542212133</v>
      </c>
      <c r="Q1297" s="35">
        <f t="shared" si="98"/>
        <v>2</v>
      </c>
      <c r="R1297" s="9">
        <v>1</v>
      </c>
      <c r="S1297" s="4">
        <v>20</v>
      </c>
      <c r="T1297" s="3" t="s">
        <v>74</v>
      </c>
      <c r="U1297" s="4">
        <v>23</v>
      </c>
      <c r="V1297" s="4">
        <f t="shared" si="104"/>
        <v>23</v>
      </c>
    </row>
    <row r="1298" spans="1:22" x14ac:dyDescent="0.25">
      <c r="A1298" s="2">
        <v>44802</v>
      </c>
      <c r="B1298" s="3" t="s">
        <v>49</v>
      </c>
      <c r="C1298" s="3" t="s">
        <v>189</v>
      </c>
      <c r="D1298" s="4">
        <v>5.54</v>
      </c>
      <c r="E1298" s="5">
        <v>1</v>
      </c>
      <c r="F1298" s="6">
        <v>5.5</v>
      </c>
      <c r="G1298" s="3">
        <v>115</v>
      </c>
      <c r="H1298" s="3">
        <f t="shared" si="95"/>
        <v>1.1499999999999999</v>
      </c>
      <c r="I1298" s="3">
        <v>-150</v>
      </c>
      <c r="J1298" s="3">
        <f t="shared" si="96"/>
        <v>-0.66666666666666663</v>
      </c>
      <c r="K1298" s="7">
        <f t="shared" si="106"/>
        <v>0.46511627906976744</v>
      </c>
      <c r="L1298" s="7">
        <f t="shared" si="105"/>
        <v>0.6</v>
      </c>
      <c r="M1298" s="7">
        <f t="shared" si="101"/>
        <v>0.47792459016145106</v>
      </c>
      <c r="N1298" s="7">
        <f t="shared" si="102"/>
        <v>0.52207540983854894</v>
      </c>
      <c r="O1298" s="10">
        <f t="shared" si="100"/>
        <v>1.2808311091683622E-2</v>
      </c>
      <c r="P1298" s="10">
        <f t="shared" si="99"/>
        <v>-7.7924590161451035E-2</v>
      </c>
      <c r="Q1298" s="35">
        <f t="shared" si="98"/>
        <v>0</v>
      </c>
      <c r="R1298" s="9">
        <v>1</v>
      </c>
      <c r="S1298" s="4">
        <v>0</v>
      </c>
      <c r="V1298" s="4" t="str">
        <f t="shared" si="104"/>
        <v/>
      </c>
    </row>
    <row r="1299" spans="1:22" x14ac:dyDescent="0.25">
      <c r="A1299" s="2">
        <v>44802</v>
      </c>
      <c r="B1299" s="3" t="s">
        <v>45</v>
      </c>
      <c r="C1299" s="3" t="s">
        <v>46</v>
      </c>
      <c r="D1299" s="4">
        <v>5.6</v>
      </c>
      <c r="E1299" s="5">
        <v>1</v>
      </c>
      <c r="F1299" s="6">
        <v>4.5</v>
      </c>
      <c r="G1299" s="3">
        <v>-170</v>
      </c>
      <c r="H1299" s="3">
        <f t="shared" si="95"/>
        <v>-0.58823529411764708</v>
      </c>
      <c r="I1299" s="3">
        <v>125</v>
      </c>
      <c r="J1299" s="3">
        <f t="shared" si="96"/>
        <v>1.25</v>
      </c>
      <c r="K1299" s="7">
        <f t="shared" si="106"/>
        <v>0.62962962962962965</v>
      </c>
      <c r="L1299" s="7">
        <f t="shared" si="105"/>
        <v>0.44444444444444442</v>
      </c>
      <c r="M1299" s="7">
        <f t="shared" si="101"/>
        <v>0.6578499826232137</v>
      </c>
      <c r="N1299" s="7">
        <f t="shared" si="102"/>
        <v>0.3421500173767863</v>
      </c>
      <c r="O1299" s="10">
        <f t="shared" si="100"/>
        <v>2.8220352993584052E-2</v>
      </c>
      <c r="P1299" s="10">
        <f t="shared" si="99"/>
        <v>-0.10229442706765812</v>
      </c>
      <c r="Q1299" s="35">
        <f t="shared" si="98"/>
        <v>0</v>
      </c>
      <c r="R1299" s="9">
        <v>1</v>
      </c>
      <c r="S1299" s="4">
        <v>0</v>
      </c>
      <c r="V1299" s="4" t="str">
        <f t="shared" si="104"/>
        <v/>
      </c>
    </row>
    <row r="1300" spans="1:22" x14ac:dyDescent="0.25">
      <c r="A1300" s="2">
        <v>44802</v>
      </c>
      <c r="B1300" s="3" t="s">
        <v>16</v>
      </c>
      <c r="C1300" s="3" t="s">
        <v>38</v>
      </c>
      <c r="D1300" s="4">
        <v>4.74</v>
      </c>
      <c r="E1300" s="5">
        <v>1</v>
      </c>
      <c r="F1300" s="6">
        <v>5.5</v>
      </c>
      <c r="G1300" s="3">
        <v>126</v>
      </c>
      <c r="H1300" s="3">
        <f t="shared" si="95"/>
        <v>1.26</v>
      </c>
      <c r="I1300" s="3">
        <v>-160</v>
      </c>
      <c r="J1300" s="3">
        <f t="shared" si="96"/>
        <v>-0.625</v>
      </c>
      <c r="K1300" s="7">
        <f t="shared" si="106"/>
        <v>0.44247787610619471</v>
      </c>
      <c r="L1300" s="7">
        <f t="shared" si="105"/>
        <v>0.61538461538461542</v>
      </c>
      <c r="M1300" s="7">
        <f t="shared" si="101"/>
        <v>0.3385231679503683</v>
      </c>
      <c r="N1300" s="7">
        <f t="shared" si="102"/>
        <v>0.6614768320496317</v>
      </c>
      <c r="O1300" s="10">
        <f t="shared" si="100"/>
        <v>-0.10395470815582641</v>
      </c>
      <c r="P1300" s="37">
        <f t="shared" si="99"/>
        <v>4.6092216665016283E-2</v>
      </c>
      <c r="Q1300" s="35">
        <v>1</v>
      </c>
      <c r="R1300" s="9">
        <v>2</v>
      </c>
      <c r="S1300" s="4">
        <f>15*1.6</f>
        <v>24</v>
      </c>
      <c r="T1300" s="3" t="s">
        <v>74</v>
      </c>
      <c r="U1300" s="4">
        <v>15</v>
      </c>
      <c r="V1300" s="4">
        <f t="shared" si="104"/>
        <v>15</v>
      </c>
    </row>
    <row r="1301" spans="1:22" x14ac:dyDescent="0.25">
      <c r="A1301" s="2">
        <v>44802</v>
      </c>
      <c r="B1301" s="3" t="s">
        <v>61</v>
      </c>
      <c r="C1301" s="3" t="s">
        <v>92</v>
      </c>
      <c r="D1301" s="4">
        <v>5.71</v>
      </c>
      <c r="E1301" s="5">
        <v>1</v>
      </c>
      <c r="F1301" s="6">
        <v>5.5</v>
      </c>
      <c r="G1301" s="3">
        <v>-135</v>
      </c>
      <c r="H1301" s="3">
        <f t="shared" si="95"/>
        <v>-0.7407407407407407</v>
      </c>
      <c r="I1301" s="3">
        <v>105</v>
      </c>
      <c r="J1301" s="3">
        <f t="shared" si="96"/>
        <v>1.05</v>
      </c>
      <c r="K1301" s="7">
        <f t="shared" si="106"/>
        <v>0.57446808510638303</v>
      </c>
      <c r="L1301" s="7">
        <f t="shared" si="105"/>
        <v>0.48780487804878048</v>
      </c>
      <c r="M1301" s="7">
        <f t="shared" si="101"/>
        <v>0.50669179453310031</v>
      </c>
      <c r="N1301" s="7">
        <f t="shared" si="102"/>
        <v>0.49330820546689969</v>
      </c>
      <c r="O1301" s="10">
        <f t="shared" si="100"/>
        <v>-6.7776290573282716E-2</v>
      </c>
      <c r="P1301" s="10">
        <f t="shared" si="99"/>
        <v>5.5033274181192082E-3</v>
      </c>
      <c r="Q1301" s="35">
        <f t="shared" ref="Q1301:Q1363" si="107">IF(P1301&gt;0.05,1,IF(O1301&gt;0.05,2,0))</f>
        <v>0</v>
      </c>
      <c r="R1301" s="9">
        <v>1</v>
      </c>
      <c r="S1301" s="4">
        <v>0</v>
      </c>
      <c r="V1301" s="4" t="str">
        <f t="shared" si="104"/>
        <v/>
      </c>
    </row>
    <row r="1302" spans="1:22" x14ac:dyDescent="0.25">
      <c r="A1302" s="2">
        <v>44802</v>
      </c>
      <c r="B1302" s="3" t="s">
        <v>23</v>
      </c>
      <c r="C1302" s="3" t="s">
        <v>192</v>
      </c>
      <c r="D1302" s="4">
        <v>6.18</v>
      </c>
      <c r="E1302" s="5">
        <v>1</v>
      </c>
      <c r="F1302" s="6">
        <v>6.5</v>
      </c>
      <c r="G1302" s="3">
        <v>116</v>
      </c>
      <c r="H1302" s="3">
        <f t="shared" si="95"/>
        <v>1.1599999999999999</v>
      </c>
      <c r="I1302" s="3">
        <v>-148</v>
      </c>
      <c r="J1302" s="3">
        <f t="shared" si="96"/>
        <v>-0.67567567567567566</v>
      </c>
      <c r="K1302" s="7">
        <f t="shared" si="106"/>
        <v>0.46296296296296297</v>
      </c>
      <c r="L1302" s="7">
        <f t="shared" si="105"/>
        <v>0.59677419354838712</v>
      </c>
      <c r="M1302" s="7">
        <f t="shared" si="101"/>
        <v>0.42258376583394885</v>
      </c>
      <c r="N1302" s="7">
        <f t="shared" si="102"/>
        <v>0.57741623416605115</v>
      </c>
      <c r="O1302" s="10">
        <f t="shared" si="100"/>
        <v>-4.0379197129014111E-2</v>
      </c>
      <c r="P1302" s="10">
        <f t="shared" si="99"/>
        <v>-1.9357959382335976E-2</v>
      </c>
      <c r="Q1302" s="35">
        <f t="shared" si="107"/>
        <v>0</v>
      </c>
      <c r="R1302" s="9">
        <v>2</v>
      </c>
      <c r="S1302" s="4">
        <v>0</v>
      </c>
      <c r="V1302" s="4" t="str">
        <f t="shared" si="104"/>
        <v/>
      </c>
    </row>
    <row r="1303" spans="1:22" x14ac:dyDescent="0.25">
      <c r="A1303" s="2">
        <v>44802</v>
      </c>
      <c r="B1303" s="3" t="s">
        <v>71</v>
      </c>
      <c r="C1303" s="3" t="s">
        <v>237</v>
      </c>
      <c r="D1303" s="4">
        <v>4.21</v>
      </c>
      <c r="E1303" s="5">
        <v>1</v>
      </c>
      <c r="F1303" s="6">
        <v>5.5</v>
      </c>
      <c r="G1303" s="3">
        <v>130</v>
      </c>
      <c r="H1303" s="3">
        <f t="shared" si="95"/>
        <v>1.3</v>
      </c>
      <c r="I1303" s="3">
        <v>-180</v>
      </c>
      <c r="J1303" s="3">
        <f t="shared" si="96"/>
        <v>-0.55555555555555558</v>
      </c>
      <c r="K1303" s="7">
        <f t="shared" si="106"/>
        <v>0.43478260869565216</v>
      </c>
      <c r="L1303" s="7">
        <f t="shared" si="105"/>
        <v>0.6428571428571429</v>
      </c>
      <c r="M1303" s="7">
        <f t="shared" si="101"/>
        <v>0.24849181858906189</v>
      </c>
      <c r="N1303" s="7">
        <f t="shared" si="102"/>
        <v>0.75150818141093811</v>
      </c>
      <c r="O1303" s="10">
        <f t="shared" si="100"/>
        <v>-0.18629079010659028</v>
      </c>
      <c r="P1303" s="10">
        <f t="shared" si="99"/>
        <v>0.10865103855379521</v>
      </c>
      <c r="Q1303" s="35">
        <f t="shared" si="107"/>
        <v>1</v>
      </c>
      <c r="R1303" s="9">
        <v>1</v>
      </c>
      <c r="S1303" s="4">
        <f>15*1.8</f>
        <v>27</v>
      </c>
      <c r="T1303" s="3" t="s">
        <v>73</v>
      </c>
      <c r="U1303" s="4">
        <v>-27</v>
      </c>
      <c r="V1303" s="4">
        <f t="shared" si="104"/>
        <v>-27</v>
      </c>
    </row>
    <row r="1304" spans="1:22" x14ac:dyDescent="0.25">
      <c r="A1304" s="2">
        <v>44802</v>
      </c>
      <c r="B1304" s="3" t="s">
        <v>59</v>
      </c>
      <c r="C1304" s="3" t="s">
        <v>145</v>
      </c>
      <c r="D1304" s="4">
        <v>4.8</v>
      </c>
      <c r="E1304" s="5">
        <v>1</v>
      </c>
      <c r="F1304" s="6">
        <v>4.5</v>
      </c>
      <c r="G1304" s="3">
        <v>125</v>
      </c>
      <c r="H1304" s="3">
        <f t="shared" si="95"/>
        <v>1.25</v>
      </c>
      <c r="I1304" s="3">
        <v>-170</v>
      </c>
      <c r="J1304" s="3">
        <f t="shared" si="96"/>
        <v>-0.58823529411764708</v>
      </c>
      <c r="K1304" s="7">
        <f t="shared" si="106"/>
        <v>0.44444444444444442</v>
      </c>
      <c r="L1304" s="7">
        <f t="shared" si="105"/>
        <v>0.62962962962962965</v>
      </c>
      <c r="M1304" s="7">
        <f t="shared" si="101"/>
        <v>0.52374124637439123</v>
      </c>
      <c r="N1304" s="7">
        <f t="shared" si="102"/>
        <v>0.47625875362560877</v>
      </c>
      <c r="O1304" s="10">
        <f t="shared" si="100"/>
        <v>7.9296801929946814E-2</v>
      </c>
      <c r="P1304" s="10">
        <f t="shared" si="99"/>
        <v>-0.15337087600402088</v>
      </c>
      <c r="Q1304" s="35">
        <f t="shared" si="107"/>
        <v>2</v>
      </c>
      <c r="R1304" s="9">
        <v>1</v>
      </c>
      <c r="S1304" s="4">
        <v>15</v>
      </c>
      <c r="T1304" s="3" t="s">
        <v>73</v>
      </c>
      <c r="U1304" s="4">
        <v>-15</v>
      </c>
      <c r="V1304" s="4">
        <f t="shared" si="104"/>
        <v>-15</v>
      </c>
    </row>
    <row r="1305" spans="1:22" x14ac:dyDescent="0.25">
      <c r="A1305" s="2">
        <v>44802</v>
      </c>
      <c r="B1305" s="3" t="s">
        <v>39</v>
      </c>
      <c r="C1305" s="3" t="s">
        <v>126</v>
      </c>
      <c r="D1305" s="4">
        <v>4.51</v>
      </c>
      <c r="E1305" s="5">
        <v>1</v>
      </c>
      <c r="F1305" s="6">
        <v>4.5</v>
      </c>
      <c r="G1305" s="3">
        <v>-115</v>
      </c>
      <c r="H1305" s="3">
        <f t="shared" si="95"/>
        <v>-0.86956521739130443</v>
      </c>
      <c r="I1305" s="3">
        <v>-115</v>
      </c>
      <c r="J1305" s="3">
        <f t="shared" si="96"/>
        <v>-0.86956521739130443</v>
      </c>
      <c r="K1305" s="7">
        <f t="shared" si="106"/>
        <v>0.53488372093023251</v>
      </c>
      <c r="L1305" s="7">
        <f t="shared" si="105"/>
        <v>0.53488372093023251</v>
      </c>
      <c r="M1305" s="7">
        <f t="shared" si="101"/>
        <v>0.4697934394976877</v>
      </c>
      <c r="N1305" s="7">
        <f t="shared" si="102"/>
        <v>0.5302065605023123</v>
      </c>
      <c r="O1305" s="10">
        <f t="shared" si="100"/>
        <v>-6.5090281432544805E-2</v>
      </c>
      <c r="P1305" s="10">
        <f t="shared" si="99"/>
        <v>-4.6771604279202128E-3</v>
      </c>
      <c r="Q1305" s="35">
        <f t="shared" si="107"/>
        <v>0</v>
      </c>
      <c r="R1305" s="9">
        <v>1</v>
      </c>
      <c r="S1305" s="4">
        <v>0</v>
      </c>
      <c r="V1305" s="4" t="str">
        <f t="shared" si="104"/>
        <v/>
      </c>
    </row>
    <row r="1306" spans="1:22" x14ac:dyDescent="0.25">
      <c r="A1306" s="2">
        <v>44802</v>
      </c>
      <c r="B1306" s="3" t="s">
        <v>36</v>
      </c>
      <c r="C1306" s="3" t="s">
        <v>205</v>
      </c>
      <c r="D1306" s="4">
        <v>5.85</v>
      </c>
      <c r="E1306" s="5">
        <v>1</v>
      </c>
      <c r="F1306" s="6">
        <v>4.5</v>
      </c>
      <c r="G1306" s="3">
        <v>-145</v>
      </c>
      <c r="H1306" s="3">
        <f t="shared" si="95"/>
        <v>-0.68965517241379315</v>
      </c>
      <c r="I1306" s="3">
        <v>115</v>
      </c>
      <c r="J1306" s="3">
        <f t="shared" si="96"/>
        <v>1.1499999999999999</v>
      </c>
      <c r="K1306" s="7">
        <f t="shared" si="106"/>
        <v>0.59183673469387754</v>
      </c>
      <c r="L1306" s="7">
        <f t="shared" si="105"/>
        <v>0.46511627906976744</v>
      </c>
      <c r="M1306" s="7">
        <f t="shared" si="101"/>
        <v>0.69436398133320931</v>
      </c>
      <c r="N1306" s="7">
        <f t="shared" si="102"/>
        <v>0.30563601866679069</v>
      </c>
      <c r="O1306" s="10">
        <f t="shared" si="100"/>
        <v>0.10252724663933177</v>
      </c>
      <c r="P1306" s="10">
        <f t="shared" si="99"/>
        <v>-0.15948026040297675</v>
      </c>
      <c r="Q1306" s="35">
        <f t="shared" si="107"/>
        <v>2</v>
      </c>
      <c r="R1306" s="9">
        <v>1</v>
      </c>
      <c r="S1306" s="4">
        <v>14.5</v>
      </c>
      <c r="T1306" s="3" t="s">
        <v>73</v>
      </c>
      <c r="U1306" s="4">
        <v>-14.5</v>
      </c>
      <c r="V1306" s="4">
        <f t="shared" si="104"/>
        <v>-14.5</v>
      </c>
    </row>
    <row r="1307" spans="1:22" x14ac:dyDescent="0.25">
      <c r="A1307" s="2">
        <v>44803</v>
      </c>
      <c r="B1307" s="3" t="s">
        <v>16</v>
      </c>
      <c r="C1307" s="3" t="s">
        <v>170</v>
      </c>
      <c r="D1307" s="4">
        <v>3.73</v>
      </c>
      <c r="E1307" s="5">
        <v>1</v>
      </c>
      <c r="F1307" s="6">
        <v>3.5</v>
      </c>
      <c r="G1307" s="3">
        <v>-135</v>
      </c>
      <c r="H1307" s="3">
        <f t="shared" si="95"/>
        <v>-0.7407407407407407</v>
      </c>
      <c r="I1307" s="3">
        <v>100</v>
      </c>
      <c r="J1307" s="3">
        <f t="shared" si="96"/>
        <v>1</v>
      </c>
      <c r="K1307" s="7">
        <f t="shared" si="106"/>
        <v>0.57446808510638303</v>
      </c>
      <c r="L1307" s="7">
        <f t="shared" si="105"/>
        <v>0.5</v>
      </c>
      <c r="M1307" s="7">
        <f t="shared" si="101"/>
        <v>0.5120904198181212</v>
      </c>
      <c r="N1307" s="7">
        <f t="shared" si="102"/>
        <v>0.4879095801818788</v>
      </c>
      <c r="O1307" s="10">
        <f t="shared" si="100"/>
        <v>-6.237766528826183E-2</v>
      </c>
      <c r="P1307" s="10">
        <f t="shared" si="99"/>
        <v>-1.2090419818121201E-2</v>
      </c>
      <c r="Q1307" s="35">
        <f t="shared" si="107"/>
        <v>0</v>
      </c>
      <c r="R1307" s="9">
        <v>1</v>
      </c>
      <c r="S1307" s="4">
        <v>0</v>
      </c>
      <c r="V1307" s="4" t="str">
        <f t="shared" si="104"/>
        <v/>
      </c>
    </row>
    <row r="1308" spans="1:22" x14ac:dyDescent="0.25">
      <c r="A1308" s="2">
        <v>44803</v>
      </c>
      <c r="B1308" s="3" t="s">
        <v>21</v>
      </c>
      <c r="C1308" s="3" t="s">
        <v>168</v>
      </c>
      <c r="D1308" s="4">
        <v>4.45</v>
      </c>
      <c r="E1308" s="5">
        <v>1</v>
      </c>
      <c r="F1308" s="6">
        <v>4.5</v>
      </c>
      <c r="G1308" s="3">
        <v>130</v>
      </c>
      <c r="H1308" s="3">
        <f t="shared" si="95"/>
        <v>1.3</v>
      </c>
      <c r="I1308" s="3">
        <v>-166</v>
      </c>
      <c r="J1308" s="3">
        <f t="shared" si="96"/>
        <v>-0.60240963855421692</v>
      </c>
      <c r="K1308" s="7">
        <f t="shared" si="106"/>
        <v>0.43478260869565216</v>
      </c>
      <c r="L1308" s="7">
        <f t="shared" si="105"/>
        <v>0.62406015037593987</v>
      </c>
      <c r="M1308" s="7">
        <f t="shared" si="101"/>
        <v>0.45838042023441272</v>
      </c>
      <c r="N1308" s="7">
        <f t="shared" si="102"/>
        <v>0.54161957976558728</v>
      </c>
      <c r="O1308" s="10">
        <f t="shared" si="100"/>
        <v>2.359781153876056E-2</v>
      </c>
      <c r="P1308" s="10">
        <f t="shared" si="99"/>
        <v>-8.2440570610352593E-2</v>
      </c>
      <c r="Q1308" s="35">
        <f t="shared" si="107"/>
        <v>0</v>
      </c>
      <c r="R1308" s="9">
        <v>2</v>
      </c>
      <c r="S1308" s="4">
        <v>0</v>
      </c>
      <c r="V1308" s="4" t="str">
        <f t="shared" ref="V1308:V1371" si="108">IF(IF(T1308="L",-S1308,IF(T1308="W",S1308*IF(Q1308=1,ABS(J1308),ABS(H1308)))),IF(T1308="L",-S1308,IF(T1308="W",S1308*IF(Q1308=1,ABS(J1308),ABS(H1308)))),"")</f>
        <v/>
      </c>
    </row>
    <row r="1309" spans="1:22" x14ac:dyDescent="0.25">
      <c r="A1309" s="2">
        <v>44803</v>
      </c>
      <c r="B1309" s="3" t="s">
        <v>51</v>
      </c>
      <c r="C1309" s="3" t="s">
        <v>213</v>
      </c>
      <c r="D1309" s="4">
        <v>3.43</v>
      </c>
      <c r="E1309" s="5">
        <v>2</v>
      </c>
      <c r="F1309" s="6">
        <v>2.5</v>
      </c>
      <c r="G1309" s="3">
        <v>-140</v>
      </c>
      <c r="H1309" s="3">
        <f t="shared" si="95"/>
        <v>-0.7142857142857143</v>
      </c>
      <c r="I1309" s="3">
        <v>105</v>
      </c>
      <c r="J1309" s="3">
        <f t="shared" si="96"/>
        <v>1.05</v>
      </c>
      <c r="K1309" s="7">
        <f t="shared" si="106"/>
        <v>0.58333333333333337</v>
      </c>
      <c r="L1309" s="7">
        <f t="shared" si="105"/>
        <v>0.48780487804878048</v>
      </c>
      <c r="M1309" s="7">
        <f t="shared" si="101"/>
        <v>0.66601129262643477</v>
      </c>
      <c r="N1309" s="7">
        <f t="shared" si="102"/>
        <v>0.33398870737356523</v>
      </c>
      <c r="O1309" s="10">
        <f t="shared" si="100"/>
        <v>8.26779592931014E-2</v>
      </c>
      <c r="P1309" s="10">
        <f t="shared" si="99"/>
        <v>-0.15381617067521525</v>
      </c>
      <c r="Q1309" s="35">
        <f t="shared" si="107"/>
        <v>2</v>
      </c>
      <c r="R1309" s="9">
        <v>1</v>
      </c>
      <c r="S1309" s="4">
        <v>28</v>
      </c>
      <c r="T1309" s="3" t="s">
        <v>74</v>
      </c>
      <c r="U1309" s="4">
        <v>20</v>
      </c>
      <c r="V1309" s="4">
        <f t="shared" si="108"/>
        <v>20</v>
      </c>
    </row>
    <row r="1310" spans="1:22" x14ac:dyDescent="0.25">
      <c r="A1310" s="2">
        <v>44803</v>
      </c>
      <c r="B1310" s="3" t="s">
        <v>49</v>
      </c>
      <c r="C1310" s="3" t="s">
        <v>249</v>
      </c>
      <c r="D1310" s="4">
        <v>5.93</v>
      </c>
      <c r="E1310" s="5">
        <v>1</v>
      </c>
      <c r="F1310" s="6">
        <v>4.5</v>
      </c>
      <c r="G1310" s="3">
        <v>-170</v>
      </c>
      <c r="H1310" s="3">
        <f t="shared" si="95"/>
        <v>-0.58823529411764708</v>
      </c>
      <c r="I1310" s="3">
        <v>120</v>
      </c>
      <c r="J1310" s="3">
        <f t="shared" si="96"/>
        <v>1.2</v>
      </c>
      <c r="K1310" s="7">
        <f t="shared" si="106"/>
        <v>0.62962962962962965</v>
      </c>
      <c r="L1310" s="7">
        <f t="shared" si="105"/>
        <v>0.45454545454545453</v>
      </c>
      <c r="M1310" s="7">
        <f t="shared" si="101"/>
        <v>0.70546451853726655</v>
      </c>
      <c r="N1310" s="7">
        <f t="shared" si="102"/>
        <v>0.29453548146273345</v>
      </c>
      <c r="O1310" s="10">
        <f t="shared" si="100"/>
        <v>7.5834888907636899E-2</v>
      </c>
      <c r="P1310" s="10">
        <f t="shared" si="99"/>
        <v>-0.16000997308272108</v>
      </c>
      <c r="Q1310" s="35">
        <f t="shared" si="107"/>
        <v>2</v>
      </c>
      <c r="R1310" s="9">
        <v>1</v>
      </c>
      <c r="S1310" s="4">
        <f>15*1.7</f>
        <v>25.5</v>
      </c>
      <c r="T1310" s="3" t="s">
        <v>73</v>
      </c>
      <c r="U1310" s="4">
        <v>-25.5</v>
      </c>
      <c r="V1310" s="4">
        <f t="shared" si="108"/>
        <v>-25.5</v>
      </c>
    </row>
    <row r="1311" spans="1:22" x14ac:dyDescent="0.25">
      <c r="A1311" s="2">
        <v>44803</v>
      </c>
      <c r="B1311" s="3" t="s">
        <v>65</v>
      </c>
      <c r="C1311" s="3" t="s">
        <v>90</v>
      </c>
      <c r="D1311" s="4">
        <v>7.27</v>
      </c>
      <c r="E1311" s="5">
        <v>2</v>
      </c>
      <c r="F1311" s="6">
        <v>7.5</v>
      </c>
      <c r="G1311" s="3">
        <v>125</v>
      </c>
      <c r="H1311" s="3">
        <f t="shared" si="95"/>
        <v>1.25</v>
      </c>
      <c r="I1311" s="3">
        <v>-122</v>
      </c>
      <c r="J1311" s="3">
        <f t="shared" si="96"/>
        <v>-0.81967213114754101</v>
      </c>
      <c r="K1311" s="7">
        <f t="shared" si="106"/>
        <v>0.44444444444444442</v>
      </c>
      <c r="L1311" s="7">
        <f t="shared" si="105"/>
        <v>0.5495495495495496</v>
      </c>
      <c r="M1311" s="7">
        <f t="shared" si="101"/>
        <v>0.44144850666138868</v>
      </c>
      <c r="N1311" s="7">
        <f t="shared" si="102"/>
        <v>0.55855149333861132</v>
      </c>
      <c r="O1311" s="10">
        <f t="shared" si="100"/>
        <v>-2.9959377830557354E-3</v>
      </c>
      <c r="P1311" s="10">
        <f t="shared" si="99"/>
        <v>9.0019437890617171E-3</v>
      </c>
      <c r="Q1311" s="35">
        <f t="shared" si="107"/>
        <v>0</v>
      </c>
      <c r="R1311" s="9">
        <v>2</v>
      </c>
      <c r="S1311" s="4">
        <v>0</v>
      </c>
      <c r="V1311" s="4" t="str">
        <f t="shared" si="108"/>
        <v/>
      </c>
    </row>
    <row r="1312" spans="1:22" x14ac:dyDescent="0.25">
      <c r="A1312" s="2">
        <v>44803</v>
      </c>
      <c r="B1312" s="3" t="s">
        <v>69</v>
      </c>
      <c r="C1312" s="3" t="s">
        <v>158</v>
      </c>
      <c r="D1312" s="4">
        <v>3.41</v>
      </c>
      <c r="E1312" s="5">
        <v>1</v>
      </c>
      <c r="F1312" s="6">
        <v>4.5</v>
      </c>
      <c r="G1312" s="3">
        <v>118</v>
      </c>
      <c r="H1312" s="3">
        <f t="shared" si="95"/>
        <v>1.18</v>
      </c>
      <c r="I1312" s="3">
        <v>-150</v>
      </c>
      <c r="J1312" s="3">
        <f t="shared" si="96"/>
        <v>-0.66666666666666663</v>
      </c>
      <c r="K1312" s="7">
        <f t="shared" si="106"/>
        <v>0.45871559633027525</v>
      </c>
      <c r="L1312" s="7">
        <f t="shared" si="105"/>
        <v>0.6</v>
      </c>
      <c r="M1312" s="7">
        <f t="shared" si="101"/>
        <v>0.2576782284923369</v>
      </c>
      <c r="N1312" s="7">
        <f t="shared" si="102"/>
        <v>0.7423217715076631</v>
      </c>
      <c r="O1312" s="10">
        <f t="shared" si="100"/>
        <v>-0.20103736783793835</v>
      </c>
      <c r="P1312" s="10">
        <f t="shared" si="99"/>
        <v>0.14232177150766312</v>
      </c>
      <c r="Q1312" s="35">
        <f t="shared" si="107"/>
        <v>1</v>
      </c>
      <c r="R1312" s="9">
        <v>2</v>
      </c>
      <c r="S1312" s="4">
        <v>30</v>
      </c>
      <c r="T1312" s="3" t="s">
        <v>73</v>
      </c>
      <c r="U1312" s="4">
        <v>-30</v>
      </c>
      <c r="V1312" s="4">
        <f t="shared" si="108"/>
        <v>-30</v>
      </c>
    </row>
    <row r="1313" spans="1:22" x14ac:dyDescent="0.25">
      <c r="A1313" s="2">
        <v>44803</v>
      </c>
      <c r="B1313" s="3" t="s">
        <v>87</v>
      </c>
      <c r="C1313" s="3" t="s">
        <v>88</v>
      </c>
      <c r="D1313" s="4">
        <v>3.93</v>
      </c>
      <c r="E1313" s="5">
        <v>1</v>
      </c>
      <c r="F1313" s="6">
        <v>3.5</v>
      </c>
      <c r="G1313" s="3">
        <v>-165</v>
      </c>
      <c r="H1313" s="3">
        <f t="shared" si="95"/>
        <v>-0.60606060606060608</v>
      </c>
      <c r="I1313" s="3">
        <v>125</v>
      </c>
      <c r="J1313" s="3">
        <f t="shared" si="96"/>
        <v>1.25</v>
      </c>
      <c r="K1313" s="7">
        <f t="shared" si="106"/>
        <v>0.62264150943396224</v>
      </c>
      <c r="L1313" s="7">
        <f t="shared" si="105"/>
        <v>0.44444444444444442</v>
      </c>
      <c r="M1313" s="7">
        <f t="shared" si="101"/>
        <v>0.55273597957525022</v>
      </c>
      <c r="N1313" s="7">
        <f t="shared" si="102"/>
        <v>0.44726402042474978</v>
      </c>
      <c r="O1313" s="10">
        <f t="shared" si="100"/>
        <v>-6.9905529858712012E-2</v>
      </c>
      <c r="P1313" s="10">
        <f t="shared" si="99"/>
        <v>2.8195759803053555E-3</v>
      </c>
      <c r="Q1313" s="35">
        <f t="shared" si="107"/>
        <v>0</v>
      </c>
      <c r="R1313" s="9">
        <v>1</v>
      </c>
      <c r="S1313" s="4">
        <v>0</v>
      </c>
      <c r="V1313" s="4" t="str">
        <f t="shared" si="108"/>
        <v/>
      </c>
    </row>
    <row r="1314" spans="1:22" x14ac:dyDescent="0.25">
      <c r="A1314" s="2">
        <v>44803</v>
      </c>
      <c r="B1314" s="3" t="s">
        <v>57</v>
      </c>
      <c r="C1314" s="3" t="s">
        <v>233</v>
      </c>
      <c r="D1314" s="4">
        <v>4.09</v>
      </c>
      <c r="E1314" s="5">
        <v>1</v>
      </c>
      <c r="F1314" s="6">
        <v>4.5</v>
      </c>
      <c r="G1314" s="3">
        <v>-105</v>
      </c>
      <c r="H1314" s="3">
        <f t="shared" si="95"/>
        <v>-0.95238095238095233</v>
      </c>
      <c r="I1314" s="3">
        <v>-125</v>
      </c>
      <c r="J1314" s="3">
        <f t="shared" si="96"/>
        <v>-0.8</v>
      </c>
      <c r="K1314" s="7">
        <f t="shared" si="106"/>
        <v>0.51219512195121952</v>
      </c>
      <c r="L1314" s="7">
        <f t="shared" si="105"/>
        <v>0.55555555555555558</v>
      </c>
      <c r="M1314" s="7">
        <f t="shared" si="101"/>
        <v>0.38874021151682903</v>
      </c>
      <c r="N1314" s="7">
        <f t="shared" si="102"/>
        <v>0.61125978848317097</v>
      </c>
      <c r="O1314" s="10">
        <f t="shared" si="100"/>
        <v>-0.1234549104343905</v>
      </c>
      <c r="P1314" s="10">
        <f t="shared" si="99"/>
        <v>5.5704232927615394E-2</v>
      </c>
      <c r="Q1314" s="35">
        <f t="shared" si="107"/>
        <v>1</v>
      </c>
      <c r="R1314" s="9">
        <v>1</v>
      </c>
      <c r="S1314" s="4">
        <f>15*1.25</f>
        <v>18.75</v>
      </c>
      <c r="T1314" s="3" t="s">
        <v>74</v>
      </c>
      <c r="U1314" s="4">
        <v>15</v>
      </c>
      <c r="V1314" s="4">
        <f t="shared" si="108"/>
        <v>15</v>
      </c>
    </row>
    <row r="1315" spans="1:22" x14ac:dyDescent="0.25">
      <c r="A1315" s="2">
        <v>44803</v>
      </c>
      <c r="B1315" s="3" t="s">
        <v>61</v>
      </c>
      <c r="C1315" s="3" t="s">
        <v>114</v>
      </c>
      <c r="D1315" s="4">
        <v>6.26</v>
      </c>
      <c r="E1315" s="5">
        <v>1</v>
      </c>
      <c r="F1315" s="6">
        <v>6.5</v>
      </c>
      <c r="G1315" s="3">
        <v>100</v>
      </c>
      <c r="H1315" s="3">
        <f t="shared" si="95"/>
        <v>1</v>
      </c>
      <c r="I1315" s="3">
        <v>-128</v>
      </c>
      <c r="J1315" s="3">
        <f t="shared" si="96"/>
        <v>-0.78125</v>
      </c>
      <c r="K1315" s="7">
        <f t="shared" si="106"/>
        <v>0.5</v>
      </c>
      <c r="L1315" s="7">
        <f t="shared" si="105"/>
        <v>0.56140350877192979</v>
      </c>
      <c r="M1315" s="7">
        <f t="shared" si="101"/>
        <v>0.43538259686069991</v>
      </c>
      <c r="N1315" s="7">
        <f t="shared" si="102"/>
        <v>0.56461740313930009</v>
      </c>
      <c r="O1315" s="10">
        <f t="shared" si="100"/>
        <v>-6.4617403139300089E-2</v>
      </c>
      <c r="P1315" s="10">
        <f t="shared" si="99"/>
        <v>3.2138943673702958E-3</v>
      </c>
      <c r="Q1315" s="35">
        <f t="shared" si="107"/>
        <v>0</v>
      </c>
      <c r="R1315" s="9">
        <v>2</v>
      </c>
      <c r="S1315" s="4">
        <v>0</v>
      </c>
      <c r="V1315" s="4" t="str">
        <f t="shared" si="108"/>
        <v/>
      </c>
    </row>
    <row r="1316" spans="1:22" x14ac:dyDescent="0.25">
      <c r="A1316" s="2">
        <v>44803</v>
      </c>
      <c r="B1316" s="3" t="s">
        <v>45</v>
      </c>
      <c r="C1316" s="3" t="s">
        <v>257</v>
      </c>
      <c r="D1316" s="4">
        <v>5.07</v>
      </c>
      <c r="E1316" s="5">
        <v>1</v>
      </c>
      <c r="F1316" s="6">
        <v>5.5</v>
      </c>
      <c r="G1316" s="3">
        <v>-155</v>
      </c>
      <c r="H1316" s="3">
        <f t="shared" si="95"/>
        <v>-0.64516129032258063</v>
      </c>
      <c r="I1316" s="3">
        <v>110</v>
      </c>
      <c r="J1316" s="3">
        <f t="shared" si="96"/>
        <v>1.1000000000000001</v>
      </c>
      <c r="K1316" s="7">
        <f t="shared" si="106"/>
        <v>0.60784313725490191</v>
      </c>
      <c r="L1316" s="7">
        <f t="shared" si="105"/>
        <v>0.47619047619047616</v>
      </c>
      <c r="M1316" s="7">
        <f t="shared" si="101"/>
        <v>0.39632006909047024</v>
      </c>
      <c r="N1316" s="7">
        <f t="shared" si="102"/>
        <v>0.60367993090952976</v>
      </c>
      <c r="O1316" s="10">
        <f t="shared" si="100"/>
        <v>-0.21152306816443167</v>
      </c>
      <c r="P1316" s="10">
        <f t="shared" si="99"/>
        <v>0.1274894547190536</v>
      </c>
      <c r="Q1316" s="35">
        <f t="shared" si="107"/>
        <v>1</v>
      </c>
      <c r="R1316" s="9">
        <v>1</v>
      </c>
      <c r="S1316" s="4">
        <v>15</v>
      </c>
      <c r="T1316" s="3" t="s">
        <v>73</v>
      </c>
      <c r="U1316" s="4">
        <v>-15</v>
      </c>
      <c r="V1316" s="4">
        <f t="shared" si="108"/>
        <v>-15</v>
      </c>
    </row>
    <row r="1317" spans="1:22" x14ac:dyDescent="0.25">
      <c r="A1317" s="2">
        <v>44803</v>
      </c>
      <c r="B1317" s="3" t="s">
        <v>41</v>
      </c>
      <c r="C1317" s="3" t="s">
        <v>160</v>
      </c>
      <c r="D1317" s="4">
        <v>5.0199999999999996</v>
      </c>
      <c r="E1317" s="5">
        <v>1</v>
      </c>
      <c r="F1317" s="6">
        <v>4.5</v>
      </c>
      <c r="G1317" s="3">
        <v>114</v>
      </c>
      <c r="H1317" s="3">
        <f t="shared" si="95"/>
        <v>1.1399999999999999</v>
      </c>
      <c r="I1317" s="3">
        <v>-146</v>
      </c>
      <c r="J1317" s="3">
        <f t="shared" si="96"/>
        <v>-0.68493150684931503</v>
      </c>
      <c r="K1317" s="7">
        <f t="shared" si="106"/>
        <v>0.46728971962616822</v>
      </c>
      <c r="L1317" s="7">
        <f t="shared" si="105"/>
        <v>0.5934959349593496</v>
      </c>
      <c r="M1317" s="7">
        <f t="shared" si="101"/>
        <v>0.56300901573814843</v>
      </c>
      <c r="N1317" s="7">
        <f t="shared" si="102"/>
        <v>0.43699098426185162</v>
      </c>
      <c r="O1317" s="10">
        <f t="shared" si="100"/>
        <v>9.5719296111980212E-2</v>
      </c>
      <c r="P1317" s="10">
        <f t="shared" si="99"/>
        <v>-0.15650495069749798</v>
      </c>
      <c r="Q1317" s="35">
        <f t="shared" si="107"/>
        <v>2</v>
      </c>
      <c r="R1317" s="9">
        <v>2</v>
      </c>
      <c r="S1317" s="4">
        <v>15</v>
      </c>
      <c r="T1317" s="3" t="s">
        <v>74</v>
      </c>
      <c r="U1317" s="4">
        <v>17.100000000000001</v>
      </c>
      <c r="V1317" s="4">
        <f t="shared" si="108"/>
        <v>17.099999999999998</v>
      </c>
    </row>
    <row r="1318" spans="1:22" x14ac:dyDescent="0.25">
      <c r="A1318" s="2">
        <v>44803</v>
      </c>
      <c r="B1318" s="3" t="s">
        <v>67</v>
      </c>
      <c r="C1318" s="3" t="s">
        <v>125</v>
      </c>
      <c r="D1318" s="4">
        <v>5.15</v>
      </c>
      <c r="E1318" s="5">
        <v>1</v>
      </c>
      <c r="F1318" s="6">
        <v>5.5</v>
      </c>
      <c r="G1318" s="3">
        <v>-130</v>
      </c>
      <c r="H1318" s="3">
        <f t="shared" si="95"/>
        <v>-0.76923076923076916</v>
      </c>
      <c r="I1318" s="3">
        <v>104</v>
      </c>
      <c r="J1318" s="3">
        <f t="shared" si="96"/>
        <v>1.04</v>
      </c>
      <c r="K1318" s="7">
        <f t="shared" si="106"/>
        <v>0.56521739130434778</v>
      </c>
      <c r="L1318" s="7">
        <f t="shared" si="105"/>
        <v>0.49019607843137253</v>
      </c>
      <c r="M1318" s="7">
        <f t="shared" si="101"/>
        <v>0.41034001431442202</v>
      </c>
      <c r="N1318" s="7">
        <f t="shared" si="102"/>
        <v>0.58965998568557798</v>
      </c>
      <c r="O1318" s="10">
        <f t="shared" si="100"/>
        <v>-0.15487737698992576</v>
      </c>
      <c r="P1318" s="10">
        <f t="shared" si="99"/>
        <v>9.9463907254205453E-2</v>
      </c>
      <c r="Q1318" s="35">
        <f t="shared" si="107"/>
        <v>1</v>
      </c>
      <c r="R1318" s="9">
        <v>2</v>
      </c>
      <c r="S1318" s="4">
        <v>15</v>
      </c>
      <c r="T1318" s="3" t="s">
        <v>74</v>
      </c>
      <c r="U1318" s="4">
        <v>15.6</v>
      </c>
      <c r="V1318" s="4">
        <f t="shared" si="108"/>
        <v>15.600000000000001</v>
      </c>
    </row>
    <row r="1319" spans="1:22" x14ac:dyDescent="0.25">
      <c r="A1319" s="2">
        <v>44803</v>
      </c>
      <c r="B1319" s="3" t="s">
        <v>53</v>
      </c>
      <c r="C1319" s="3" t="s">
        <v>234</v>
      </c>
      <c r="D1319" s="4">
        <v>3.56</v>
      </c>
      <c r="E1319" s="5">
        <v>1</v>
      </c>
      <c r="F1319" s="6">
        <v>2.5</v>
      </c>
      <c r="G1319" s="3">
        <v>-185</v>
      </c>
      <c r="H1319" s="3">
        <f t="shared" si="95"/>
        <v>-0.54054054054054046</v>
      </c>
      <c r="I1319" s="3">
        <v>140</v>
      </c>
      <c r="J1319" s="3">
        <f t="shared" si="96"/>
        <v>1.4</v>
      </c>
      <c r="K1319" s="7">
        <f t="shared" si="106"/>
        <v>0.64912280701754388</v>
      </c>
      <c r="L1319" s="7">
        <f t="shared" si="105"/>
        <v>0.41666666666666669</v>
      </c>
      <c r="M1319" s="7">
        <f t="shared" si="101"/>
        <v>0.69010781485447426</v>
      </c>
      <c r="N1319" s="7">
        <f t="shared" si="102"/>
        <v>0.30989218514552574</v>
      </c>
      <c r="O1319" s="10">
        <f t="shared" si="100"/>
        <v>4.0985007836930376E-2</v>
      </c>
      <c r="P1319" s="10">
        <f t="shared" si="99"/>
        <v>-0.10677448152114094</v>
      </c>
      <c r="Q1319" s="35">
        <f t="shared" si="107"/>
        <v>0</v>
      </c>
      <c r="R1319" s="9">
        <v>1</v>
      </c>
      <c r="S1319" s="4">
        <v>0</v>
      </c>
      <c r="V1319" s="4" t="str">
        <f t="shared" si="108"/>
        <v/>
      </c>
    </row>
    <row r="1320" spans="1:22" x14ac:dyDescent="0.25">
      <c r="A1320" s="2">
        <v>44803</v>
      </c>
      <c r="B1320" s="3" t="s">
        <v>4</v>
      </c>
      <c r="C1320" s="3" t="s">
        <v>5</v>
      </c>
      <c r="D1320" s="4">
        <v>6.36</v>
      </c>
      <c r="E1320" s="5">
        <v>1</v>
      </c>
      <c r="F1320" s="6">
        <v>5.5</v>
      </c>
      <c r="G1320" s="3">
        <v>102</v>
      </c>
      <c r="H1320" s="3">
        <f t="shared" si="95"/>
        <v>1.02</v>
      </c>
      <c r="I1320" s="3">
        <v>-130</v>
      </c>
      <c r="J1320" s="3">
        <f t="shared" si="96"/>
        <v>-0.76923076923076916</v>
      </c>
      <c r="K1320" s="7">
        <f t="shared" si="106"/>
        <v>0.49504950495049505</v>
      </c>
      <c r="L1320" s="7">
        <f t="shared" si="105"/>
        <v>0.56521739130434778</v>
      </c>
      <c r="M1320" s="7">
        <f t="shared" si="101"/>
        <v>0.61028349460962572</v>
      </c>
      <c r="N1320" s="7">
        <f t="shared" si="102"/>
        <v>0.38971650539037428</v>
      </c>
      <c r="O1320" s="10">
        <f t="shared" si="100"/>
        <v>0.11523398965913068</v>
      </c>
      <c r="P1320" s="10">
        <f t="shared" si="99"/>
        <v>-0.1755008859139735</v>
      </c>
      <c r="Q1320" s="35">
        <f t="shared" si="107"/>
        <v>2</v>
      </c>
      <c r="R1320" s="9">
        <v>2</v>
      </c>
      <c r="S1320" s="4">
        <v>20</v>
      </c>
      <c r="T1320" s="3" t="s">
        <v>73</v>
      </c>
      <c r="U1320" s="4">
        <v>-20</v>
      </c>
      <c r="V1320" s="4">
        <f t="shared" si="108"/>
        <v>-20</v>
      </c>
    </row>
    <row r="1321" spans="1:22" x14ac:dyDescent="0.25">
      <c r="A1321" s="2">
        <v>44803</v>
      </c>
      <c r="B1321" s="3" t="s">
        <v>28</v>
      </c>
      <c r="C1321" s="3" t="s">
        <v>182</v>
      </c>
      <c r="D1321" s="4">
        <v>4.87</v>
      </c>
      <c r="E1321" s="5">
        <v>1</v>
      </c>
      <c r="F1321" s="6">
        <v>3.5</v>
      </c>
      <c r="G1321" s="3">
        <v>-146</v>
      </c>
      <c r="H1321" s="3">
        <f t="shared" si="95"/>
        <v>-0.68493150684931503</v>
      </c>
      <c r="I1321" s="3">
        <v>114</v>
      </c>
      <c r="J1321" s="3">
        <f t="shared" si="96"/>
        <v>1.1399999999999999</v>
      </c>
      <c r="K1321" s="7">
        <f t="shared" si="106"/>
        <v>0.5934959349593496</v>
      </c>
      <c r="L1321" s="7">
        <f t="shared" si="105"/>
        <v>0.46728971962616822</v>
      </c>
      <c r="M1321" s="7">
        <f t="shared" si="101"/>
        <v>0.71624917897065943</v>
      </c>
      <c r="N1321" s="7">
        <f t="shared" si="102"/>
        <v>0.28375082102934057</v>
      </c>
      <c r="O1321" s="10">
        <f t="shared" si="100"/>
        <v>0.12275324401130983</v>
      </c>
      <c r="P1321" s="10">
        <f t="shared" si="99"/>
        <v>-0.18353889859682765</v>
      </c>
      <c r="Q1321" s="35">
        <f t="shared" si="107"/>
        <v>2</v>
      </c>
      <c r="R1321" s="9">
        <v>2</v>
      </c>
      <c r="S1321" s="4">
        <v>29.2</v>
      </c>
      <c r="T1321" s="3" t="s">
        <v>73</v>
      </c>
      <c r="U1321" s="4">
        <v>-29.2</v>
      </c>
      <c r="V1321" s="4">
        <f t="shared" si="108"/>
        <v>-29.2</v>
      </c>
    </row>
    <row r="1322" spans="1:22" x14ac:dyDescent="0.25">
      <c r="A1322" s="2">
        <v>44803</v>
      </c>
      <c r="B1322" s="3" t="s">
        <v>19</v>
      </c>
      <c r="C1322" s="3" t="s">
        <v>171</v>
      </c>
      <c r="D1322" s="4">
        <v>4.47</v>
      </c>
      <c r="E1322" s="5">
        <v>1</v>
      </c>
      <c r="F1322" s="6">
        <v>4.5</v>
      </c>
      <c r="G1322" s="3">
        <v>104</v>
      </c>
      <c r="H1322" s="3">
        <f t="shared" si="95"/>
        <v>1.04</v>
      </c>
      <c r="I1322" s="3">
        <v>-132</v>
      </c>
      <c r="J1322" s="3">
        <f t="shared" si="96"/>
        <v>-0.75757575757575757</v>
      </c>
      <c r="K1322" s="7">
        <f t="shared" si="106"/>
        <v>0.49019607843137253</v>
      </c>
      <c r="L1322" s="7">
        <f t="shared" si="105"/>
        <v>0.56896551724137934</v>
      </c>
      <c r="M1322" s="7">
        <f t="shared" si="101"/>
        <v>0.46219286377625068</v>
      </c>
      <c r="N1322" s="7">
        <f t="shared" si="102"/>
        <v>0.53780713622374932</v>
      </c>
      <c r="O1322" s="10">
        <f t="shared" si="100"/>
        <v>-2.8003214655121844E-2</v>
      </c>
      <c r="P1322" s="10">
        <f t="shared" si="99"/>
        <v>-3.1158381017630021E-2</v>
      </c>
      <c r="Q1322" s="35">
        <f t="shared" si="107"/>
        <v>0</v>
      </c>
      <c r="R1322" s="9">
        <v>2</v>
      </c>
      <c r="S1322" s="4">
        <v>0</v>
      </c>
      <c r="V1322" s="4" t="str">
        <f t="shared" si="108"/>
        <v/>
      </c>
    </row>
    <row r="1323" spans="1:22" x14ac:dyDescent="0.25">
      <c r="A1323" s="2">
        <v>44803</v>
      </c>
      <c r="B1323" s="3" t="s">
        <v>63</v>
      </c>
      <c r="C1323" s="3" t="s">
        <v>64</v>
      </c>
      <c r="D1323" s="4">
        <v>4.78</v>
      </c>
      <c r="E1323" s="5">
        <v>1</v>
      </c>
      <c r="F1323" s="6">
        <v>4.5</v>
      </c>
      <c r="G1323" s="3">
        <v>100</v>
      </c>
      <c r="H1323" s="3">
        <f t="shared" si="95"/>
        <v>1</v>
      </c>
      <c r="I1323" s="3">
        <v>-135</v>
      </c>
      <c r="J1323" s="3">
        <f t="shared" si="96"/>
        <v>-0.7407407407407407</v>
      </c>
      <c r="K1323" s="7">
        <f t="shared" si="106"/>
        <v>0.5</v>
      </c>
      <c r="L1323" s="7">
        <f t="shared" si="105"/>
        <v>0.57446808510638303</v>
      </c>
      <c r="M1323" s="7">
        <f t="shared" si="101"/>
        <v>0.52009463758605856</v>
      </c>
      <c r="N1323" s="7">
        <f t="shared" si="102"/>
        <v>0.47990536241394144</v>
      </c>
      <c r="O1323" s="10">
        <f t="shared" si="100"/>
        <v>2.0094637586058561E-2</v>
      </c>
      <c r="P1323" s="10">
        <f t="shared" si="99"/>
        <v>-9.4562722692441592E-2</v>
      </c>
      <c r="Q1323" s="35">
        <f t="shared" si="107"/>
        <v>0</v>
      </c>
      <c r="R1323" s="9">
        <v>1</v>
      </c>
      <c r="S1323" s="4">
        <v>0</v>
      </c>
      <c r="V1323" s="4" t="str">
        <f t="shared" si="108"/>
        <v/>
      </c>
    </row>
    <row r="1324" spans="1:22" x14ac:dyDescent="0.25">
      <c r="A1324" s="2">
        <v>44803</v>
      </c>
      <c r="B1324" s="3" t="s">
        <v>47</v>
      </c>
      <c r="C1324" s="3" t="s">
        <v>141</v>
      </c>
      <c r="D1324" s="4">
        <v>5.83</v>
      </c>
      <c r="E1324" s="5">
        <v>1</v>
      </c>
      <c r="F1324" s="6">
        <v>6.5</v>
      </c>
      <c r="G1324" s="3">
        <v>105</v>
      </c>
      <c r="H1324" s="3">
        <f t="shared" si="95"/>
        <v>1.05</v>
      </c>
      <c r="I1324" s="3">
        <v>-140</v>
      </c>
      <c r="J1324" s="3">
        <f t="shared" si="96"/>
        <v>-0.7142857142857143</v>
      </c>
      <c r="K1324" s="7">
        <f t="shared" si="106"/>
        <v>0.48780487804878048</v>
      </c>
      <c r="L1324" s="7">
        <f t="shared" si="105"/>
        <v>0.58333333333333337</v>
      </c>
      <c r="M1324" s="7">
        <f t="shared" si="101"/>
        <v>0.36641350378889692</v>
      </c>
      <c r="N1324" s="7">
        <f t="shared" si="102"/>
        <v>0.63358649621110308</v>
      </c>
      <c r="O1324" s="10">
        <f t="shared" si="100"/>
        <v>-0.12139137425988356</v>
      </c>
      <c r="P1324" s="10">
        <f t="shared" si="99"/>
        <v>5.0253162877769708E-2</v>
      </c>
      <c r="Q1324" s="35">
        <f t="shared" si="107"/>
        <v>1</v>
      </c>
      <c r="R1324" s="9">
        <v>1</v>
      </c>
      <c r="S1324" s="4">
        <f>15*1.4</f>
        <v>21</v>
      </c>
      <c r="T1324" s="3" t="s">
        <v>73</v>
      </c>
      <c r="U1324" s="4">
        <v>-21</v>
      </c>
      <c r="V1324" s="4">
        <f t="shared" si="108"/>
        <v>-21</v>
      </c>
    </row>
    <row r="1325" spans="1:22" x14ac:dyDescent="0.25">
      <c r="A1325" s="2">
        <v>44803</v>
      </c>
      <c r="B1325" s="3" t="s">
        <v>14</v>
      </c>
      <c r="C1325" s="3" t="s">
        <v>179</v>
      </c>
      <c r="D1325" s="4">
        <v>5.25</v>
      </c>
      <c r="E1325" s="5">
        <v>1</v>
      </c>
      <c r="F1325" s="6">
        <v>4.5</v>
      </c>
      <c r="G1325" s="3">
        <v>110</v>
      </c>
      <c r="H1325" s="3">
        <f t="shared" si="95"/>
        <v>1.1000000000000001</v>
      </c>
      <c r="I1325" s="3">
        <v>-145</v>
      </c>
      <c r="J1325" s="3">
        <f t="shared" si="96"/>
        <v>-0.68965517241379315</v>
      </c>
      <c r="K1325" s="7">
        <f t="shared" si="106"/>
        <v>0.47619047619047616</v>
      </c>
      <c r="L1325" s="7">
        <f t="shared" si="105"/>
        <v>0.59183673469387754</v>
      </c>
      <c r="M1325" s="7">
        <f t="shared" si="101"/>
        <v>0.60222631892377165</v>
      </c>
      <c r="N1325" s="7">
        <f t="shared" si="102"/>
        <v>0.39777368107622835</v>
      </c>
      <c r="O1325" s="10">
        <f t="shared" si="100"/>
        <v>0.12603584273329549</v>
      </c>
      <c r="P1325" s="10">
        <f t="shared" si="99"/>
        <v>-0.19406305361764919</v>
      </c>
      <c r="Q1325" s="35">
        <f t="shared" si="107"/>
        <v>2</v>
      </c>
      <c r="R1325" s="9">
        <v>1</v>
      </c>
      <c r="S1325" s="4">
        <v>15</v>
      </c>
      <c r="T1325" s="3" t="s">
        <v>74</v>
      </c>
      <c r="U1325" s="4">
        <v>16.5</v>
      </c>
      <c r="V1325" s="4">
        <f t="shared" si="108"/>
        <v>16.5</v>
      </c>
    </row>
    <row r="1326" spans="1:22" x14ac:dyDescent="0.25">
      <c r="A1326" s="2">
        <v>44803</v>
      </c>
      <c r="B1326" s="3" t="s">
        <v>30</v>
      </c>
      <c r="C1326" s="3" t="s">
        <v>181</v>
      </c>
      <c r="D1326" s="4">
        <v>5.4</v>
      </c>
      <c r="E1326" s="5">
        <v>1</v>
      </c>
      <c r="F1326" s="6">
        <v>4.5</v>
      </c>
      <c r="G1326" s="3">
        <v>-155</v>
      </c>
      <c r="H1326" s="3">
        <f t="shared" si="95"/>
        <v>-0.64516129032258063</v>
      </c>
      <c r="I1326" s="3">
        <v>115</v>
      </c>
      <c r="J1326" s="3">
        <f t="shared" si="96"/>
        <v>1.1499999999999999</v>
      </c>
      <c r="K1326" s="7">
        <f t="shared" si="106"/>
        <v>0.60784313725490191</v>
      </c>
      <c r="L1326" s="7">
        <f t="shared" si="105"/>
        <v>0.46511627906976744</v>
      </c>
      <c r="M1326" s="7">
        <f t="shared" si="101"/>
        <v>0.62668922871785826</v>
      </c>
      <c r="N1326" s="7">
        <f t="shared" si="102"/>
        <v>0.3733107712821418</v>
      </c>
      <c r="O1326" s="10">
        <f t="shared" si="100"/>
        <v>1.8846091462956349E-2</v>
      </c>
      <c r="P1326" s="10">
        <f t="shared" si="99"/>
        <v>-9.180550778762564E-2</v>
      </c>
      <c r="Q1326" s="35">
        <f t="shared" si="107"/>
        <v>0</v>
      </c>
      <c r="R1326" s="9">
        <v>1</v>
      </c>
      <c r="S1326" s="4">
        <v>0</v>
      </c>
      <c r="V1326" s="4" t="str">
        <f t="shared" si="108"/>
        <v/>
      </c>
    </row>
    <row r="1327" spans="1:22" x14ac:dyDescent="0.25">
      <c r="A1327" s="2">
        <v>44803</v>
      </c>
      <c r="B1327" s="3" t="s">
        <v>32</v>
      </c>
      <c r="C1327" s="3" t="s">
        <v>140</v>
      </c>
      <c r="D1327" s="4">
        <v>6.55</v>
      </c>
      <c r="E1327" s="5">
        <v>1</v>
      </c>
      <c r="F1327" s="6">
        <v>6.5</v>
      </c>
      <c r="G1327" s="3">
        <v>120</v>
      </c>
      <c r="H1327" s="3">
        <f t="shared" si="95"/>
        <v>1.2</v>
      </c>
      <c r="I1327" s="3">
        <v>-152</v>
      </c>
      <c r="J1327" s="3">
        <f t="shared" si="96"/>
        <v>-0.65789473684210531</v>
      </c>
      <c r="K1327" s="7">
        <f t="shared" si="106"/>
        <v>0.45454545454545453</v>
      </c>
      <c r="L1327" s="7">
        <f t="shared" si="105"/>
        <v>0.60317460317460314</v>
      </c>
      <c r="M1327" s="7">
        <f t="shared" si="101"/>
        <v>0.4813349384539426</v>
      </c>
      <c r="N1327" s="7">
        <f t="shared" si="102"/>
        <v>0.5186650615460574</v>
      </c>
      <c r="O1327" s="10">
        <f t="shared" si="100"/>
        <v>2.6789483908488065E-2</v>
      </c>
      <c r="P1327" s="10">
        <f t="shared" si="99"/>
        <v>-8.4509541628545737E-2</v>
      </c>
      <c r="Q1327" s="35">
        <f t="shared" si="107"/>
        <v>0</v>
      </c>
      <c r="R1327" s="9">
        <v>2</v>
      </c>
      <c r="S1327" s="4">
        <v>0</v>
      </c>
      <c r="V1327" s="4" t="str">
        <f t="shared" si="108"/>
        <v/>
      </c>
    </row>
    <row r="1328" spans="1:22" x14ac:dyDescent="0.25">
      <c r="A1328" s="2">
        <v>44803</v>
      </c>
      <c r="B1328" s="3" t="s">
        <v>23</v>
      </c>
      <c r="C1328" s="3" t="s">
        <v>152</v>
      </c>
      <c r="D1328" s="4">
        <v>5.33</v>
      </c>
      <c r="E1328" s="5">
        <v>1</v>
      </c>
      <c r="F1328" s="6">
        <v>4.5</v>
      </c>
      <c r="G1328" s="3">
        <v>-150</v>
      </c>
      <c r="H1328" s="3">
        <f t="shared" si="95"/>
        <v>-0.66666666666666663</v>
      </c>
      <c r="I1328" s="3">
        <v>115</v>
      </c>
      <c r="J1328" s="3">
        <f t="shared" si="96"/>
        <v>1.1499999999999999</v>
      </c>
      <c r="K1328" s="7">
        <f t="shared" si="106"/>
        <v>0.6</v>
      </c>
      <c r="L1328" s="7">
        <f t="shared" si="105"/>
        <v>0.46511627906976744</v>
      </c>
      <c r="M1328" s="7">
        <f t="shared" si="101"/>
        <v>0.61538686640263296</v>
      </c>
      <c r="N1328" s="7">
        <f t="shared" si="102"/>
        <v>0.3846131335973671</v>
      </c>
      <c r="O1328" s="10">
        <f t="shared" si="100"/>
        <v>1.5386866402632982E-2</v>
      </c>
      <c r="P1328" s="10">
        <f t="shared" si="99"/>
        <v>-8.0503145472400339E-2</v>
      </c>
      <c r="Q1328" s="35">
        <f t="shared" si="107"/>
        <v>0</v>
      </c>
      <c r="R1328" s="9">
        <v>1</v>
      </c>
      <c r="S1328" s="4">
        <v>0</v>
      </c>
      <c r="V1328" s="4" t="str">
        <f t="shared" si="108"/>
        <v/>
      </c>
    </row>
    <row r="1329" spans="1:22" x14ac:dyDescent="0.25">
      <c r="A1329" s="2">
        <v>44803</v>
      </c>
      <c r="B1329" s="3" t="s">
        <v>39</v>
      </c>
      <c r="C1329" s="3" t="s">
        <v>166</v>
      </c>
      <c r="D1329" s="4">
        <v>6.4</v>
      </c>
      <c r="E1329" s="5">
        <v>1</v>
      </c>
      <c r="F1329" s="6">
        <v>6.5</v>
      </c>
      <c r="G1329" s="3">
        <v>100</v>
      </c>
      <c r="H1329" s="3">
        <f t="shared" si="95"/>
        <v>1</v>
      </c>
      <c r="I1329" s="3">
        <v>-130</v>
      </c>
      <c r="J1329" s="3">
        <f t="shared" si="96"/>
        <v>-0.76923076923076916</v>
      </c>
      <c r="K1329" s="7">
        <f t="shared" si="106"/>
        <v>0.5</v>
      </c>
      <c r="L1329" s="7">
        <f t="shared" si="105"/>
        <v>0.56521739130434778</v>
      </c>
      <c r="M1329" s="7">
        <f t="shared" si="101"/>
        <v>0.45767113489946376</v>
      </c>
      <c r="N1329" s="7">
        <f t="shared" si="102"/>
        <v>0.54232886510053624</v>
      </c>
      <c r="O1329" s="10">
        <f t="shared" si="100"/>
        <v>-4.2328865100536239E-2</v>
      </c>
      <c r="P1329" s="10">
        <f t="shared" si="99"/>
        <v>-2.2888526203811543E-2</v>
      </c>
      <c r="Q1329" s="35">
        <f t="shared" si="107"/>
        <v>0</v>
      </c>
      <c r="R1329" s="9">
        <v>1</v>
      </c>
      <c r="S1329" s="4">
        <v>0</v>
      </c>
      <c r="V1329" s="4" t="str">
        <f t="shared" si="108"/>
        <v/>
      </c>
    </row>
    <row r="1330" spans="1:22" x14ac:dyDescent="0.25">
      <c r="A1330" s="2">
        <v>44803</v>
      </c>
      <c r="B1330" s="3" t="s">
        <v>59</v>
      </c>
      <c r="C1330" s="3" t="s">
        <v>82</v>
      </c>
      <c r="D1330" s="4">
        <v>6.15</v>
      </c>
      <c r="E1330" s="5">
        <v>1</v>
      </c>
      <c r="F1330" s="6">
        <v>5.5</v>
      </c>
      <c r="G1330" s="3">
        <v>-138</v>
      </c>
      <c r="H1330" s="3">
        <f t="shared" si="95"/>
        <v>-0.7246376811594204</v>
      </c>
      <c r="I1330" s="3">
        <v>108</v>
      </c>
      <c r="J1330" s="3">
        <f t="shared" si="96"/>
        <v>1.08</v>
      </c>
      <c r="K1330" s="7">
        <f t="shared" si="106"/>
        <v>0.57983193277310929</v>
      </c>
      <c r="L1330" s="7">
        <f t="shared" si="105"/>
        <v>0.48076923076923078</v>
      </c>
      <c r="M1330" s="7">
        <f t="shared" si="101"/>
        <v>0.57810299688997846</v>
      </c>
      <c r="N1330" s="7">
        <f t="shared" si="102"/>
        <v>0.42189700311002154</v>
      </c>
      <c r="O1330" s="10">
        <f t="shared" si="100"/>
        <v>-1.7289358831308332E-3</v>
      </c>
      <c r="P1330" s="10">
        <f t="shared" si="99"/>
        <v>-5.8872227659209242E-2</v>
      </c>
      <c r="Q1330" s="35">
        <f t="shared" si="107"/>
        <v>0</v>
      </c>
      <c r="R1330" s="9">
        <v>2</v>
      </c>
      <c r="S1330" s="4">
        <v>0</v>
      </c>
      <c r="V1330" s="4" t="str">
        <f t="shared" si="108"/>
        <v/>
      </c>
    </row>
    <row r="1331" spans="1:22" x14ac:dyDescent="0.25">
      <c r="A1331" s="2">
        <v>44803</v>
      </c>
      <c r="B1331" s="3" t="s">
        <v>36</v>
      </c>
      <c r="C1331" s="3" t="s">
        <v>178</v>
      </c>
      <c r="D1331" s="4">
        <v>6.58</v>
      </c>
      <c r="E1331" s="5">
        <v>1</v>
      </c>
      <c r="F1331" s="6">
        <v>6.5</v>
      </c>
      <c r="G1331" s="3">
        <v>-130</v>
      </c>
      <c r="H1331" s="3">
        <f t="shared" si="95"/>
        <v>-0.76923076923076916</v>
      </c>
      <c r="I1331" s="3">
        <v>100</v>
      </c>
      <c r="J1331" s="3">
        <f t="shared" si="96"/>
        <v>1</v>
      </c>
      <c r="K1331" s="7">
        <f t="shared" si="106"/>
        <v>0.56521739130434778</v>
      </c>
      <c r="L1331" s="7">
        <f t="shared" si="105"/>
        <v>0.5</v>
      </c>
      <c r="M1331" s="7">
        <f t="shared" si="101"/>
        <v>0.48603443917456035</v>
      </c>
      <c r="N1331" s="7">
        <f t="shared" si="102"/>
        <v>0.51396556082543965</v>
      </c>
      <c r="O1331" s="10">
        <f t="shared" si="100"/>
        <v>-7.9182952129787432E-2</v>
      </c>
      <c r="P1331" s="10">
        <f t="shared" si="99"/>
        <v>1.3965560825439649E-2</v>
      </c>
      <c r="Q1331" s="35">
        <f t="shared" si="107"/>
        <v>0</v>
      </c>
      <c r="R1331" s="9">
        <v>1</v>
      </c>
      <c r="S1331" s="4">
        <v>0</v>
      </c>
      <c r="V1331" s="4" t="str">
        <f t="shared" si="108"/>
        <v/>
      </c>
    </row>
    <row r="1332" spans="1:22" x14ac:dyDescent="0.25">
      <c r="A1332" s="2">
        <v>44803</v>
      </c>
      <c r="B1332" s="3" t="s">
        <v>34</v>
      </c>
      <c r="C1332" s="3" t="s">
        <v>35</v>
      </c>
      <c r="D1332" s="4">
        <v>4.6900000000000004</v>
      </c>
      <c r="E1332" s="5">
        <v>1</v>
      </c>
      <c r="F1332" s="6">
        <v>3.5</v>
      </c>
      <c r="G1332" s="3">
        <v>-145</v>
      </c>
      <c r="H1332" s="3">
        <f t="shared" si="95"/>
        <v>-0.68965517241379315</v>
      </c>
      <c r="I1332" s="3">
        <v>110</v>
      </c>
      <c r="J1332" s="3">
        <f t="shared" si="96"/>
        <v>1.1000000000000001</v>
      </c>
      <c r="K1332" s="7">
        <f t="shared" si="106"/>
        <v>0.59183673469387754</v>
      </c>
      <c r="L1332" s="7">
        <f t="shared" si="105"/>
        <v>0.47619047619047616</v>
      </c>
      <c r="M1332" s="7">
        <f t="shared" si="101"/>
        <v>0.68873974810280769</v>
      </c>
      <c r="N1332" s="7">
        <f t="shared" si="102"/>
        <v>0.31126025189719225</v>
      </c>
      <c r="O1332" s="10">
        <f t="shared" si="100"/>
        <v>9.690301340893015E-2</v>
      </c>
      <c r="P1332" s="10">
        <f t="shared" si="99"/>
        <v>-0.16493022429328391</v>
      </c>
      <c r="Q1332" s="35">
        <f t="shared" si="107"/>
        <v>2</v>
      </c>
      <c r="R1332" s="9">
        <v>1</v>
      </c>
      <c r="S1332" s="4">
        <v>29</v>
      </c>
      <c r="T1332" s="3" t="s">
        <v>74</v>
      </c>
      <c r="U1332" s="4">
        <v>20</v>
      </c>
      <c r="V1332" s="4">
        <f t="shared" si="108"/>
        <v>20</v>
      </c>
    </row>
    <row r="1333" spans="1:22" x14ac:dyDescent="0.25">
      <c r="A1333" s="2">
        <v>44804</v>
      </c>
      <c r="B1333" s="3" t="s">
        <v>47</v>
      </c>
      <c r="C1333" s="3" t="s">
        <v>196</v>
      </c>
      <c r="D1333" s="4">
        <v>7.18</v>
      </c>
      <c r="E1333" s="5">
        <v>1</v>
      </c>
      <c r="F1333" s="6">
        <v>6.5</v>
      </c>
      <c r="G1333" s="3">
        <v>-130</v>
      </c>
      <c r="H1333" s="3">
        <f t="shared" si="95"/>
        <v>-0.76923076923076916</v>
      </c>
      <c r="I1333" s="3">
        <v>100</v>
      </c>
      <c r="J1333" s="3">
        <f t="shared" si="96"/>
        <v>1</v>
      </c>
      <c r="K1333" s="7">
        <f t="shared" si="106"/>
        <v>0.56521739130434778</v>
      </c>
      <c r="L1333" s="7">
        <f t="shared" si="105"/>
        <v>0.5</v>
      </c>
      <c r="M1333" s="7">
        <f t="shared" si="101"/>
        <v>0.57675038049312144</v>
      </c>
      <c r="N1333" s="7">
        <f t="shared" si="102"/>
        <v>0.42324961950687856</v>
      </c>
      <c r="O1333" s="10">
        <f t="shared" si="100"/>
        <v>1.1532989188773657E-2</v>
      </c>
      <c r="P1333" s="10">
        <f t="shared" si="99"/>
        <v>-7.675038049312144E-2</v>
      </c>
      <c r="Q1333" s="35">
        <f t="shared" si="107"/>
        <v>0</v>
      </c>
      <c r="R1333" s="9">
        <v>1</v>
      </c>
      <c r="S1333" s="4">
        <v>0</v>
      </c>
      <c r="V1333" s="4" t="str">
        <f t="shared" si="108"/>
        <v/>
      </c>
    </row>
    <row r="1334" spans="1:22" x14ac:dyDescent="0.25">
      <c r="A1334" s="2">
        <v>44804</v>
      </c>
      <c r="B1334" s="3" t="s">
        <v>34</v>
      </c>
      <c r="C1334" s="3" t="s">
        <v>156</v>
      </c>
      <c r="D1334" s="4">
        <v>4.53</v>
      </c>
      <c r="E1334" s="5">
        <v>1</v>
      </c>
      <c r="F1334" s="6">
        <v>4.5</v>
      </c>
      <c r="G1334" s="3">
        <v>-115</v>
      </c>
      <c r="H1334" s="3">
        <f t="shared" si="95"/>
        <v>-0.86956521739130443</v>
      </c>
      <c r="I1334" s="3">
        <v>-115</v>
      </c>
      <c r="J1334" s="3">
        <f t="shared" si="96"/>
        <v>-0.86956521739130443</v>
      </c>
      <c r="K1334" s="7">
        <f t="shared" si="106"/>
        <v>0.53488372093023251</v>
      </c>
      <c r="L1334" s="7">
        <f t="shared" si="105"/>
        <v>0.53488372093023251</v>
      </c>
      <c r="M1334" s="7">
        <f t="shared" si="101"/>
        <v>0.4735810046630109</v>
      </c>
      <c r="N1334" s="7">
        <f t="shared" si="102"/>
        <v>0.5264189953369891</v>
      </c>
      <c r="O1334" s="10">
        <f t="shared" si="100"/>
        <v>-6.1302716267221613E-2</v>
      </c>
      <c r="P1334" s="10">
        <f t="shared" si="99"/>
        <v>-8.4647255932434051E-3</v>
      </c>
      <c r="Q1334" s="35">
        <f t="shared" si="107"/>
        <v>0</v>
      </c>
      <c r="R1334" s="9">
        <v>1</v>
      </c>
      <c r="S1334" s="4">
        <v>0</v>
      </c>
      <c r="V1334" s="4" t="str">
        <f t="shared" si="108"/>
        <v/>
      </c>
    </row>
    <row r="1335" spans="1:22" x14ac:dyDescent="0.25">
      <c r="A1335" s="2">
        <v>44804</v>
      </c>
      <c r="B1335" s="3" t="s">
        <v>36</v>
      </c>
      <c r="C1335" s="3" t="s">
        <v>112</v>
      </c>
      <c r="D1335" s="4">
        <v>4.92</v>
      </c>
      <c r="E1335" s="5">
        <v>1</v>
      </c>
      <c r="F1335" s="6">
        <v>5.5</v>
      </c>
      <c r="G1335" s="3">
        <v>128</v>
      </c>
      <c r="H1335" s="3">
        <f t="shared" si="95"/>
        <v>1.28</v>
      </c>
      <c r="I1335" s="3">
        <v>-164</v>
      </c>
      <c r="J1335" s="3">
        <f t="shared" si="96"/>
        <v>-0.6097560975609756</v>
      </c>
      <c r="K1335" s="7">
        <f t="shared" si="106"/>
        <v>0.43859649122807015</v>
      </c>
      <c r="L1335" s="7">
        <f t="shared" si="105"/>
        <v>0.62121212121212122</v>
      </c>
      <c r="M1335" s="7">
        <f t="shared" si="101"/>
        <v>0.37000497383297737</v>
      </c>
      <c r="N1335" s="7">
        <f t="shared" si="102"/>
        <v>0.62999502616702263</v>
      </c>
      <c r="O1335" s="10">
        <f t="shared" si="100"/>
        <v>-6.8591517395092783E-2</v>
      </c>
      <c r="P1335" s="10">
        <f t="shared" si="99"/>
        <v>8.782904954901416E-3</v>
      </c>
      <c r="Q1335" s="35">
        <f t="shared" si="107"/>
        <v>0</v>
      </c>
      <c r="R1335" s="9">
        <v>2</v>
      </c>
      <c r="S1335" s="4">
        <v>0</v>
      </c>
      <c r="V1335" s="4" t="str">
        <f t="shared" si="108"/>
        <v/>
      </c>
    </row>
    <row r="1336" spans="1:22" x14ac:dyDescent="0.25">
      <c r="A1336" s="2">
        <v>44804</v>
      </c>
      <c r="B1336" s="3" t="s">
        <v>51</v>
      </c>
      <c r="C1336" s="3" t="s">
        <v>52</v>
      </c>
      <c r="D1336" s="4">
        <v>3.98</v>
      </c>
      <c r="E1336" s="5">
        <v>1</v>
      </c>
      <c r="F1336" s="6">
        <v>3.5</v>
      </c>
      <c r="G1336" s="3">
        <v>105</v>
      </c>
      <c r="H1336" s="3">
        <f t="shared" si="95"/>
        <v>1.05</v>
      </c>
      <c r="I1336" s="3">
        <v>-140</v>
      </c>
      <c r="J1336" s="3">
        <f t="shared" si="96"/>
        <v>-0.7142857142857143</v>
      </c>
      <c r="K1336" s="7">
        <f t="shared" si="106"/>
        <v>0.48780487804878048</v>
      </c>
      <c r="L1336" s="7">
        <f t="shared" si="105"/>
        <v>0.58333333333333337</v>
      </c>
      <c r="M1336" s="7">
        <f t="shared" si="101"/>
        <v>0.56261280784298306</v>
      </c>
      <c r="N1336" s="7">
        <f t="shared" si="102"/>
        <v>0.43738719215701694</v>
      </c>
      <c r="O1336" s="10">
        <f t="shared" si="100"/>
        <v>7.4807929794202588E-2</v>
      </c>
      <c r="P1336" s="10">
        <f t="shared" si="99"/>
        <v>-0.14594614117631644</v>
      </c>
      <c r="Q1336" s="35">
        <f t="shared" si="107"/>
        <v>2</v>
      </c>
      <c r="R1336" s="9">
        <v>1</v>
      </c>
      <c r="S1336" s="4">
        <v>20</v>
      </c>
      <c r="T1336" s="3" t="s">
        <v>73</v>
      </c>
      <c r="U1336" s="4">
        <v>-20</v>
      </c>
      <c r="V1336" s="4">
        <f t="shared" si="108"/>
        <v>-20</v>
      </c>
    </row>
    <row r="1337" spans="1:22" x14ac:dyDescent="0.25">
      <c r="A1337" s="2">
        <v>44804</v>
      </c>
      <c r="B1337" s="3" t="s">
        <v>21</v>
      </c>
      <c r="C1337" s="3" t="s">
        <v>115</v>
      </c>
      <c r="D1337" s="4">
        <v>6.42</v>
      </c>
      <c r="E1337" s="5">
        <v>1</v>
      </c>
      <c r="F1337" s="6">
        <v>5.5</v>
      </c>
      <c r="G1337" s="3">
        <v>-115</v>
      </c>
      <c r="H1337" s="3">
        <f t="shared" si="95"/>
        <v>-0.86956521739130443</v>
      </c>
      <c r="I1337" s="3">
        <v>-115</v>
      </c>
      <c r="J1337" s="3">
        <f t="shared" si="96"/>
        <v>-0.86956521739130443</v>
      </c>
      <c r="K1337" s="7">
        <f t="shared" si="106"/>
        <v>0.53488372093023251</v>
      </c>
      <c r="L1337" s="7">
        <f t="shared" si="105"/>
        <v>0.53488372093023251</v>
      </c>
      <c r="M1337" s="7">
        <f t="shared" si="101"/>
        <v>0.61922329168911538</v>
      </c>
      <c r="N1337" s="7">
        <f t="shared" si="102"/>
        <v>0.38077670831088462</v>
      </c>
      <c r="O1337" s="10">
        <f t="shared" si="100"/>
        <v>8.4339570758882876E-2</v>
      </c>
      <c r="P1337" s="10">
        <f t="shared" si="99"/>
        <v>-0.15410701261934789</v>
      </c>
      <c r="Q1337" s="35">
        <f t="shared" si="107"/>
        <v>2</v>
      </c>
      <c r="R1337" s="9">
        <v>1</v>
      </c>
      <c r="S1337" s="4">
        <v>23</v>
      </c>
      <c r="T1337" s="3" t="s">
        <v>74</v>
      </c>
      <c r="U1337" s="4">
        <v>20</v>
      </c>
      <c r="V1337" s="4">
        <f t="shared" si="108"/>
        <v>20.000000000000004</v>
      </c>
    </row>
    <row r="1338" spans="1:22" x14ac:dyDescent="0.25">
      <c r="A1338" s="2">
        <v>44804</v>
      </c>
      <c r="B1338" s="3" t="s">
        <v>16</v>
      </c>
      <c r="C1338" s="3" t="s">
        <v>191</v>
      </c>
      <c r="D1338" s="4">
        <v>5.23</v>
      </c>
      <c r="E1338" s="5">
        <v>1</v>
      </c>
      <c r="F1338" s="6">
        <v>4.5</v>
      </c>
      <c r="G1338" s="3">
        <v>106</v>
      </c>
      <c r="H1338" s="3">
        <f t="shared" si="95"/>
        <v>1.06</v>
      </c>
      <c r="I1338" s="3">
        <v>-134</v>
      </c>
      <c r="J1338" s="3">
        <f t="shared" si="96"/>
        <v>-0.74626865671641784</v>
      </c>
      <c r="K1338" s="7">
        <f t="shared" si="106"/>
        <v>0.4854368932038835</v>
      </c>
      <c r="L1338" s="7">
        <f t="shared" si="105"/>
        <v>0.57264957264957261</v>
      </c>
      <c r="M1338" s="7">
        <f t="shared" si="101"/>
        <v>0.59889635009951636</v>
      </c>
      <c r="N1338" s="7">
        <f t="shared" si="102"/>
        <v>0.40110364990048364</v>
      </c>
      <c r="O1338" s="10">
        <f t="shared" si="100"/>
        <v>0.11345945689563286</v>
      </c>
      <c r="P1338" s="10">
        <f t="shared" si="99"/>
        <v>-0.17154592274908897</v>
      </c>
      <c r="Q1338" s="35">
        <f t="shared" si="107"/>
        <v>2</v>
      </c>
      <c r="R1338" s="9">
        <v>2</v>
      </c>
      <c r="S1338" s="4">
        <v>20</v>
      </c>
      <c r="T1338" s="3" t="s">
        <v>73</v>
      </c>
      <c r="U1338" s="4">
        <v>-20</v>
      </c>
      <c r="V1338" s="4">
        <f t="shared" si="108"/>
        <v>-20</v>
      </c>
    </row>
    <row r="1339" spans="1:22" x14ac:dyDescent="0.25">
      <c r="A1339" s="2">
        <v>44804</v>
      </c>
      <c r="B1339" s="3" t="s">
        <v>55</v>
      </c>
      <c r="C1339" s="3" t="s">
        <v>198</v>
      </c>
      <c r="D1339" s="4">
        <v>5.15</v>
      </c>
      <c r="E1339" s="5">
        <v>1</v>
      </c>
      <c r="F1339" s="6">
        <v>4.5</v>
      </c>
      <c r="G1339" s="3">
        <v>-118</v>
      </c>
      <c r="H1339" s="3">
        <f t="shared" si="95"/>
        <v>-0.84745762711864414</v>
      </c>
      <c r="I1339" s="3">
        <v>-108</v>
      </c>
      <c r="J1339" s="3">
        <f t="shared" si="96"/>
        <v>-0.92592592592592582</v>
      </c>
      <c r="K1339" s="7">
        <f t="shared" si="106"/>
        <v>0.54128440366972475</v>
      </c>
      <c r="L1339" s="7">
        <f t="shared" si="105"/>
        <v>0.51923076923076927</v>
      </c>
      <c r="M1339" s="7">
        <f t="shared" si="101"/>
        <v>0.58542073166340569</v>
      </c>
      <c r="N1339" s="7">
        <f t="shared" si="102"/>
        <v>0.41457926833659425</v>
      </c>
      <c r="O1339" s="10">
        <f t="shared" si="100"/>
        <v>4.4136327993680946E-2</v>
      </c>
      <c r="P1339" s="10">
        <f t="shared" si="99"/>
        <v>-0.10465150089417502</v>
      </c>
      <c r="Q1339" s="35">
        <f t="shared" si="107"/>
        <v>0</v>
      </c>
      <c r="R1339" s="9">
        <v>2</v>
      </c>
      <c r="S1339" s="4">
        <v>0</v>
      </c>
      <c r="V1339" s="4" t="str">
        <f t="shared" si="108"/>
        <v/>
      </c>
    </row>
    <row r="1340" spans="1:22" x14ac:dyDescent="0.25">
      <c r="A1340" s="2">
        <v>44804</v>
      </c>
      <c r="B1340" s="3" t="s">
        <v>49</v>
      </c>
      <c r="C1340" s="3" t="s">
        <v>50</v>
      </c>
      <c r="D1340" s="4">
        <v>5.33</v>
      </c>
      <c r="E1340" s="5">
        <v>1</v>
      </c>
      <c r="F1340" s="6">
        <v>4.5</v>
      </c>
      <c r="G1340" s="3">
        <v>125</v>
      </c>
      <c r="H1340" s="3">
        <f t="shared" ref="H1340:H1363" si="109">IF(G1340&gt;0,G1340/100,1/(G1340/100))</f>
        <v>1.25</v>
      </c>
      <c r="I1340" s="3">
        <v>-165</v>
      </c>
      <c r="J1340" s="3">
        <f t="shared" ref="J1340:J1363" si="110">IF(I1340&gt;0,I1340/100,1/(I1340/100))</f>
        <v>-0.60606060606060608</v>
      </c>
      <c r="K1340" s="7">
        <f t="shared" si="106"/>
        <v>0.44444444444444442</v>
      </c>
      <c r="L1340" s="7">
        <f t="shared" si="105"/>
        <v>0.62264150943396224</v>
      </c>
      <c r="M1340" s="7">
        <f t="shared" si="101"/>
        <v>0.61538686640263296</v>
      </c>
      <c r="N1340" s="7">
        <f t="shared" si="102"/>
        <v>0.3846131335973671</v>
      </c>
      <c r="O1340" s="10">
        <f t="shared" si="100"/>
        <v>0.17094242195818854</v>
      </c>
      <c r="P1340" s="10">
        <f t="shared" si="99"/>
        <v>-0.23802837583659514</v>
      </c>
      <c r="Q1340" s="35">
        <f t="shared" si="107"/>
        <v>2</v>
      </c>
      <c r="R1340" s="9">
        <v>1</v>
      </c>
      <c r="S1340" s="4">
        <v>20</v>
      </c>
      <c r="T1340" s="3" t="s">
        <v>74</v>
      </c>
      <c r="U1340" s="4">
        <v>25</v>
      </c>
      <c r="V1340" s="4">
        <f t="shared" si="108"/>
        <v>25</v>
      </c>
    </row>
    <row r="1341" spans="1:22" x14ac:dyDescent="0.25">
      <c r="A1341" s="2">
        <v>44804</v>
      </c>
      <c r="B1341" s="3" t="s">
        <v>65</v>
      </c>
      <c r="C1341" s="3" t="s">
        <v>220</v>
      </c>
      <c r="D1341" s="4">
        <v>5.62</v>
      </c>
      <c r="E1341" s="5">
        <v>1</v>
      </c>
      <c r="F1341" s="6">
        <v>4.5</v>
      </c>
      <c r="G1341" s="3">
        <v>-158</v>
      </c>
      <c r="H1341" s="3">
        <f t="shared" si="109"/>
        <v>-0.63291139240506322</v>
      </c>
      <c r="I1341" s="3">
        <v>124</v>
      </c>
      <c r="J1341" s="3">
        <f t="shared" si="110"/>
        <v>1.24</v>
      </c>
      <c r="K1341" s="7">
        <f t="shared" si="106"/>
        <v>0.61240310077519378</v>
      </c>
      <c r="L1341" s="7">
        <f t="shared" si="105"/>
        <v>0.44642857142857145</v>
      </c>
      <c r="M1341" s="7">
        <f t="shared" si="101"/>
        <v>0.66087186691880784</v>
      </c>
      <c r="N1341" s="7">
        <f t="shared" si="102"/>
        <v>0.33912813308119222</v>
      </c>
      <c r="O1341" s="10">
        <f t="shared" si="100"/>
        <v>4.8468766143614062E-2</v>
      </c>
      <c r="P1341" s="10">
        <f t="shared" si="99"/>
        <v>-0.10730043834737923</v>
      </c>
      <c r="Q1341" s="35">
        <f t="shared" si="107"/>
        <v>0</v>
      </c>
      <c r="R1341" s="9">
        <v>2</v>
      </c>
      <c r="S1341" s="4">
        <v>0</v>
      </c>
      <c r="V1341" s="4" t="str">
        <f t="shared" si="108"/>
        <v/>
      </c>
    </row>
    <row r="1342" spans="1:22" x14ac:dyDescent="0.25">
      <c r="A1342" s="2">
        <v>44804</v>
      </c>
      <c r="B1342" s="3" t="s">
        <v>69</v>
      </c>
      <c r="C1342" s="3" t="s">
        <v>95</v>
      </c>
      <c r="D1342" s="4">
        <v>4.2</v>
      </c>
      <c r="E1342" s="5">
        <v>1</v>
      </c>
      <c r="F1342" s="6">
        <v>3.5</v>
      </c>
      <c r="G1342" s="3">
        <v>-140</v>
      </c>
      <c r="H1342" s="3">
        <f t="shared" si="109"/>
        <v>-0.7142857142857143</v>
      </c>
      <c r="I1342" s="3">
        <v>105</v>
      </c>
      <c r="J1342" s="3">
        <f t="shared" si="110"/>
        <v>1.05</v>
      </c>
      <c r="K1342" s="7">
        <f t="shared" si="106"/>
        <v>0.58333333333333337</v>
      </c>
      <c r="L1342" s="7">
        <f t="shared" si="105"/>
        <v>0.48780487804878048</v>
      </c>
      <c r="M1342" s="7">
        <f t="shared" si="101"/>
        <v>0.60459663039764389</v>
      </c>
      <c r="N1342" s="7">
        <f t="shared" si="102"/>
        <v>0.39540336960235611</v>
      </c>
      <c r="O1342" s="10">
        <f t="shared" si="100"/>
        <v>2.1263297064310516E-2</v>
      </c>
      <c r="P1342" s="10">
        <f t="shared" si="99"/>
        <v>-9.2401508446424363E-2</v>
      </c>
      <c r="Q1342" s="35">
        <f t="shared" si="107"/>
        <v>0</v>
      </c>
      <c r="R1342" s="9">
        <v>1</v>
      </c>
      <c r="S1342" s="4">
        <v>0</v>
      </c>
      <c r="V1342" s="4" t="str">
        <f t="shared" si="108"/>
        <v/>
      </c>
    </row>
    <row r="1343" spans="1:22" x14ac:dyDescent="0.25">
      <c r="A1343" s="2">
        <v>44804</v>
      </c>
      <c r="B1343" s="3" t="s">
        <v>61</v>
      </c>
      <c r="C1343" s="3" t="s">
        <v>214</v>
      </c>
      <c r="D1343" s="4">
        <v>5.22</v>
      </c>
      <c r="E1343" s="5">
        <v>1</v>
      </c>
      <c r="F1343" s="6">
        <v>4.5</v>
      </c>
      <c r="G1343" s="3">
        <v>100</v>
      </c>
      <c r="H1343" s="3">
        <f t="shared" si="109"/>
        <v>1</v>
      </c>
      <c r="I1343" s="3">
        <v>-130</v>
      </c>
      <c r="J1343" s="3">
        <f t="shared" si="110"/>
        <v>-0.76923076923076916</v>
      </c>
      <c r="K1343" s="7">
        <f t="shared" si="106"/>
        <v>0.5</v>
      </c>
      <c r="L1343" s="7">
        <f t="shared" si="105"/>
        <v>0.56521739130434778</v>
      </c>
      <c r="M1343" s="7">
        <f t="shared" si="101"/>
        <v>0.59722547070296894</v>
      </c>
      <c r="N1343" s="7">
        <f t="shared" si="102"/>
        <v>0.40277452929703106</v>
      </c>
      <c r="O1343" s="10">
        <f t="shared" si="100"/>
        <v>9.7225470702968941E-2</v>
      </c>
      <c r="P1343" s="10">
        <f t="shared" si="99"/>
        <v>-0.16244286200731672</v>
      </c>
      <c r="Q1343" s="35">
        <f t="shared" si="107"/>
        <v>2</v>
      </c>
      <c r="R1343" s="9">
        <v>1</v>
      </c>
      <c r="S1343" s="4">
        <v>20</v>
      </c>
      <c r="T1343" s="3" t="s">
        <v>74</v>
      </c>
      <c r="U1343" s="4">
        <v>20</v>
      </c>
      <c r="V1343" s="4">
        <f t="shared" si="108"/>
        <v>20</v>
      </c>
    </row>
    <row r="1344" spans="1:22" x14ac:dyDescent="0.25">
      <c r="A1344" s="2">
        <v>44804</v>
      </c>
      <c r="B1344" s="3" t="s">
        <v>67</v>
      </c>
      <c r="C1344" s="3" t="s">
        <v>85</v>
      </c>
      <c r="D1344" s="4">
        <v>4.74</v>
      </c>
      <c r="E1344" s="5">
        <v>1</v>
      </c>
      <c r="F1344" s="6">
        <v>3.5</v>
      </c>
      <c r="G1344" s="3">
        <v>-106</v>
      </c>
      <c r="H1344" s="3">
        <f t="shared" si="109"/>
        <v>-0.94339622641509424</v>
      </c>
      <c r="I1344" s="3">
        <v>-118</v>
      </c>
      <c r="J1344" s="3">
        <f t="shared" si="110"/>
        <v>-0.84745762711864414</v>
      </c>
      <c r="K1344" s="7">
        <f t="shared" si="106"/>
        <v>0.5145631067961165</v>
      </c>
      <c r="L1344" s="7">
        <f t="shared" si="105"/>
        <v>0.54128440366972475</v>
      </c>
      <c r="M1344" s="7">
        <f t="shared" si="101"/>
        <v>0.69656620581798911</v>
      </c>
      <c r="N1344" s="7">
        <f t="shared" si="102"/>
        <v>0.30343379418201094</v>
      </c>
      <c r="O1344" s="10">
        <f t="shared" si="100"/>
        <v>0.18200309902187262</v>
      </c>
      <c r="P1344" s="10">
        <f t="shared" si="99"/>
        <v>-0.2378506094877138</v>
      </c>
      <c r="Q1344" s="35">
        <f t="shared" si="107"/>
        <v>2</v>
      </c>
      <c r="R1344" s="9">
        <v>2</v>
      </c>
      <c r="S1344" s="4">
        <v>21.2</v>
      </c>
      <c r="T1344" s="3" t="s">
        <v>73</v>
      </c>
      <c r="U1344" s="4">
        <v>-21.2</v>
      </c>
      <c r="V1344" s="4">
        <f t="shared" si="108"/>
        <v>-21.2</v>
      </c>
    </row>
    <row r="1345" spans="1:22" x14ac:dyDescent="0.25">
      <c r="A1345" s="2">
        <v>44804</v>
      </c>
      <c r="B1345" s="3" t="s">
        <v>41</v>
      </c>
      <c r="C1345" s="3" t="s">
        <v>242</v>
      </c>
      <c r="D1345" s="4">
        <v>7.45</v>
      </c>
      <c r="E1345" s="5">
        <v>1</v>
      </c>
      <c r="F1345" s="6">
        <v>8.5</v>
      </c>
      <c r="G1345" s="3">
        <v>-145</v>
      </c>
      <c r="H1345" s="3">
        <f t="shared" si="109"/>
        <v>-0.68965517241379315</v>
      </c>
      <c r="I1345" s="3">
        <v>110</v>
      </c>
      <c r="J1345" s="3">
        <f t="shared" si="110"/>
        <v>1.1000000000000001</v>
      </c>
      <c r="K1345" s="7">
        <f t="shared" si="106"/>
        <v>0.59183673469387754</v>
      </c>
      <c r="L1345" s="7">
        <f t="shared" si="105"/>
        <v>0.47619047619047616</v>
      </c>
      <c r="M1345" s="7">
        <f t="shared" si="101"/>
        <v>0.33117828979018271</v>
      </c>
      <c r="N1345" s="7">
        <f t="shared" si="102"/>
        <v>0.66882171020981729</v>
      </c>
      <c r="O1345" s="10">
        <f t="shared" si="100"/>
        <v>-0.26065844490369483</v>
      </c>
      <c r="P1345" s="10">
        <f t="shared" si="99"/>
        <v>0.19263123401934112</v>
      </c>
      <c r="Q1345" s="35">
        <f t="shared" si="107"/>
        <v>1</v>
      </c>
      <c r="R1345" s="9">
        <v>1</v>
      </c>
      <c r="S1345" s="4">
        <v>15</v>
      </c>
      <c r="T1345" s="3" t="s">
        <v>73</v>
      </c>
      <c r="U1345" s="4">
        <v>-15</v>
      </c>
      <c r="V1345" s="4">
        <f t="shared" si="108"/>
        <v>-15</v>
      </c>
    </row>
    <row r="1346" spans="1:22" x14ac:dyDescent="0.25">
      <c r="A1346" s="2">
        <v>44804</v>
      </c>
      <c r="B1346" s="3" t="s">
        <v>45</v>
      </c>
      <c r="C1346" s="3" t="s">
        <v>107</v>
      </c>
      <c r="D1346" s="4">
        <v>4.6900000000000004</v>
      </c>
      <c r="E1346" s="5">
        <v>1</v>
      </c>
      <c r="F1346" s="6">
        <v>3.5</v>
      </c>
      <c r="G1346" s="3">
        <v>-165</v>
      </c>
      <c r="H1346" s="3">
        <f t="shared" si="109"/>
        <v>-0.60606060606060608</v>
      </c>
      <c r="I1346" s="3">
        <v>125</v>
      </c>
      <c r="J1346" s="3">
        <f t="shared" si="110"/>
        <v>1.25</v>
      </c>
      <c r="K1346" s="7">
        <f t="shared" si="106"/>
        <v>0.62264150943396224</v>
      </c>
      <c r="L1346" s="7">
        <f t="shared" si="105"/>
        <v>0.44444444444444442</v>
      </c>
      <c r="M1346" s="7">
        <f t="shared" si="101"/>
        <v>0.68873974810280769</v>
      </c>
      <c r="N1346" s="7">
        <f t="shared" si="102"/>
        <v>0.31126025189719225</v>
      </c>
      <c r="O1346" s="10">
        <f t="shared" si="100"/>
        <v>6.6098238668845455E-2</v>
      </c>
      <c r="P1346" s="10">
        <f t="shared" si="99"/>
        <v>-0.13318419254725217</v>
      </c>
      <c r="Q1346" s="35">
        <f t="shared" si="107"/>
        <v>2</v>
      </c>
      <c r="R1346" s="9">
        <v>1</v>
      </c>
      <c r="S1346" s="4">
        <f>15*1.65</f>
        <v>24.75</v>
      </c>
      <c r="T1346" s="3" t="s">
        <v>73</v>
      </c>
      <c r="U1346" s="4">
        <v>-24.75</v>
      </c>
      <c r="V1346" s="4">
        <f t="shared" si="108"/>
        <v>-24.75</v>
      </c>
    </row>
    <row r="1347" spans="1:22" x14ac:dyDescent="0.25">
      <c r="A1347" s="2">
        <v>44804</v>
      </c>
      <c r="B1347" s="3" t="s">
        <v>4</v>
      </c>
      <c r="C1347" s="3" t="s">
        <v>151</v>
      </c>
      <c r="D1347" s="4">
        <v>5.69</v>
      </c>
      <c r="E1347" s="5">
        <v>1</v>
      </c>
      <c r="F1347" s="6">
        <v>5.5</v>
      </c>
      <c r="G1347" s="3">
        <v>114</v>
      </c>
      <c r="H1347" s="3">
        <f t="shared" si="109"/>
        <v>1.1399999999999999</v>
      </c>
      <c r="I1347" s="3">
        <v>-144</v>
      </c>
      <c r="J1347" s="3">
        <f t="shared" si="110"/>
        <v>-0.69444444444444442</v>
      </c>
      <c r="K1347" s="7">
        <f t="shared" si="106"/>
        <v>0.46728971962616822</v>
      </c>
      <c r="L1347" s="7">
        <f t="shared" si="105"/>
        <v>0.5901639344262295</v>
      </c>
      <c r="M1347" s="7">
        <f t="shared" si="101"/>
        <v>0.50333640089800147</v>
      </c>
      <c r="N1347" s="7">
        <f t="shared" si="102"/>
        <v>0.49666359910199853</v>
      </c>
      <c r="O1347" s="10">
        <f t="shared" si="100"/>
        <v>3.6046681271833247E-2</v>
      </c>
      <c r="P1347" s="10">
        <f t="shared" si="99"/>
        <v>-9.3500335324230965E-2</v>
      </c>
      <c r="Q1347" s="35">
        <f t="shared" si="107"/>
        <v>0</v>
      </c>
      <c r="R1347" s="9">
        <v>2</v>
      </c>
      <c r="S1347" s="4">
        <v>0</v>
      </c>
      <c r="V1347" s="4" t="str">
        <f t="shared" si="108"/>
        <v/>
      </c>
    </row>
    <row r="1348" spans="1:22" x14ac:dyDescent="0.25">
      <c r="A1348" s="2">
        <v>44804</v>
      </c>
      <c r="B1348" s="3" t="s">
        <v>28</v>
      </c>
      <c r="C1348" s="3" t="s">
        <v>29</v>
      </c>
      <c r="D1348" s="4">
        <v>5.65</v>
      </c>
      <c r="E1348" s="5">
        <v>1</v>
      </c>
      <c r="F1348" s="6">
        <v>5.5</v>
      </c>
      <c r="G1348" s="3">
        <v>-128</v>
      </c>
      <c r="H1348" s="3">
        <f t="shared" si="109"/>
        <v>-0.78125</v>
      </c>
      <c r="I1348" s="3">
        <v>100</v>
      </c>
      <c r="J1348" s="3">
        <f t="shared" si="110"/>
        <v>1</v>
      </c>
      <c r="K1348" s="7">
        <f t="shared" si="106"/>
        <v>0.56140350877192979</v>
      </c>
      <c r="L1348" s="7">
        <f t="shared" si="105"/>
        <v>0.5</v>
      </c>
      <c r="M1348" s="7">
        <f t="shared" si="101"/>
        <v>0.49660136013371536</v>
      </c>
      <c r="N1348" s="7">
        <f t="shared" si="102"/>
        <v>0.50339863986628464</v>
      </c>
      <c r="O1348" s="10">
        <f t="shared" si="100"/>
        <v>-6.480214863821443E-2</v>
      </c>
      <c r="P1348" s="10">
        <f t="shared" si="99"/>
        <v>3.3986398662846362E-3</v>
      </c>
      <c r="Q1348" s="35">
        <f t="shared" si="107"/>
        <v>0</v>
      </c>
      <c r="R1348" s="9">
        <v>2</v>
      </c>
      <c r="S1348" s="4">
        <v>0</v>
      </c>
      <c r="V1348" s="4" t="str">
        <f t="shared" si="108"/>
        <v/>
      </c>
    </row>
    <row r="1349" spans="1:22" x14ac:dyDescent="0.25">
      <c r="A1349" s="2">
        <v>44804</v>
      </c>
      <c r="B1349" s="3" t="s">
        <v>19</v>
      </c>
      <c r="C1349" s="3" t="s">
        <v>137</v>
      </c>
      <c r="D1349" s="4">
        <v>4.1399999999999997</v>
      </c>
      <c r="E1349" s="5">
        <v>1</v>
      </c>
      <c r="F1349" s="6">
        <v>3.5</v>
      </c>
      <c r="G1349" s="3">
        <v>-150</v>
      </c>
      <c r="H1349" s="3">
        <f t="shared" si="109"/>
        <v>-0.66666666666666663</v>
      </c>
      <c r="I1349" s="3">
        <v>115</v>
      </c>
      <c r="J1349" s="3">
        <f t="shared" si="110"/>
        <v>1.1499999999999999</v>
      </c>
      <c r="K1349" s="7">
        <f t="shared" si="106"/>
        <v>0.6</v>
      </c>
      <c r="L1349" s="7">
        <f t="shared" si="105"/>
        <v>0.46511627906976744</v>
      </c>
      <c r="M1349" s="7">
        <f t="shared" si="101"/>
        <v>0.59339208954720268</v>
      </c>
      <c r="N1349" s="7">
        <f t="shared" si="102"/>
        <v>0.40660791045279726</v>
      </c>
      <c r="O1349" s="10">
        <f t="shared" si="100"/>
        <v>-6.6079104527972943E-3</v>
      </c>
      <c r="P1349" s="10">
        <f t="shared" si="99"/>
        <v>-5.8508368616970174E-2</v>
      </c>
      <c r="Q1349" s="35">
        <f t="shared" si="107"/>
        <v>0</v>
      </c>
      <c r="R1349" s="9">
        <v>1</v>
      </c>
      <c r="S1349" s="4">
        <v>0</v>
      </c>
      <c r="V1349" s="4" t="str">
        <f t="shared" si="108"/>
        <v/>
      </c>
    </row>
    <row r="1350" spans="1:22" x14ac:dyDescent="0.25">
      <c r="A1350" s="2">
        <v>44804</v>
      </c>
      <c r="B1350" s="3" t="s">
        <v>30</v>
      </c>
      <c r="C1350" s="3" t="s">
        <v>31</v>
      </c>
      <c r="D1350" s="4">
        <v>4.26</v>
      </c>
      <c r="E1350" s="5">
        <v>1</v>
      </c>
      <c r="F1350" s="6">
        <v>4.5</v>
      </c>
      <c r="G1350" s="3">
        <v>110</v>
      </c>
      <c r="H1350" s="3">
        <f t="shared" si="109"/>
        <v>1.1000000000000001</v>
      </c>
      <c r="I1350" s="3">
        <v>-150</v>
      </c>
      <c r="J1350" s="3">
        <f t="shared" si="110"/>
        <v>-0.66666666666666663</v>
      </c>
      <c r="K1350" s="7">
        <f t="shared" si="106"/>
        <v>0.47619047619047616</v>
      </c>
      <c r="L1350" s="7">
        <f t="shared" si="105"/>
        <v>0.6</v>
      </c>
      <c r="M1350" s="7">
        <f t="shared" si="101"/>
        <v>0.42182017643830727</v>
      </c>
      <c r="N1350" s="7">
        <f t="shared" si="102"/>
        <v>0.57817982356169273</v>
      </c>
      <c r="O1350" s="10">
        <f t="shared" si="100"/>
        <v>-5.4370299752168894E-2</v>
      </c>
      <c r="P1350" s="10">
        <f t="shared" si="99"/>
        <v>-2.1820176438307248E-2</v>
      </c>
      <c r="Q1350" s="35">
        <f t="shared" si="107"/>
        <v>0</v>
      </c>
      <c r="R1350" s="9">
        <v>1</v>
      </c>
      <c r="S1350" s="4">
        <v>0</v>
      </c>
      <c r="V1350" s="4" t="str">
        <f t="shared" si="108"/>
        <v/>
      </c>
    </row>
    <row r="1351" spans="1:22" x14ac:dyDescent="0.25">
      <c r="A1351" s="2">
        <v>44804</v>
      </c>
      <c r="B1351" s="3" t="s">
        <v>32</v>
      </c>
      <c r="C1351" s="3" t="s">
        <v>197</v>
      </c>
      <c r="D1351" s="4">
        <v>6.58</v>
      </c>
      <c r="E1351" s="5">
        <v>1</v>
      </c>
      <c r="F1351" s="6">
        <v>7.5</v>
      </c>
      <c r="G1351" s="3">
        <v>106</v>
      </c>
      <c r="H1351" s="3">
        <f t="shared" si="109"/>
        <v>1.06</v>
      </c>
      <c r="I1351" s="3">
        <v>-134</v>
      </c>
      <c r="J1351" s="3">
        <f t="shared" si="110"/>
        <v>-0.74626865671641784</v>
      </c>
      <c r="K1351" s="7">
        <f t="shared" si="106"/>
        <v>0.4854368932038835</v>
      </c>
      <c r="L1351" s="7">
        <f t="shared" si="105"/>
        <v>0.57264957264957261</v>
      </c>
      <c r="M1351" s="7">
        <f t="shared" si="101"/>
        <v>0.33897495851467629</v>
      </c>
      <c r="N1351" s="7">
        <f t="shared" si="102"/>
        <v>0.66102504148532371</v>
      </c>
      <c r="O1351" s="10">
        <f t="shared" si="100"/>
        <v>-0.14646193468920721</v>
      </c>
      <c r="P1351" s="10">
        <f t="shared" si="99"/>
        <v>8.8375468835751092E-2</v>
      </c>
      <c r="Q1351" s="35">
        <f t="shared" si="107"/>
        <v>1</v>
      </c>
      <c r="R1351" s="9">
        <v>2</v>
      </c>
      <c r="S1351" s="4">
        <v>26.8</v>
      </c>
      <c r="T1351" s="3" t="s">
        <v>73</v>
      </c>
      <c r="U1351" s="4">
        <v>-26.8</v>
      </c>
      <c r="V1351" s="4">
        <f t="shared" si="108"/>
        <v>-26.8</v>
      </c>
    </row>
    <row r="1352" spans="1:22" x14ac:dyDescent="0.25">
      <c r="A1352" s="2">
        <v>44804</v>
      </c>
      <c r="B1352" s="3" t="s">
        <v>23</v>
      </c>
      <c r="C1352" s="3" t="s">
        <v>24</v>
      </c>
      <c r="D1352" s="4">
        <v>7.6</v>
      </c>
      <c r="E1352" s="5">
        <v>1</v>
      </c>
      <c r="F1352" s="6">
        <v>8.5</v>
      </c>
      <c r="G1352" s="3">
        <v>100</v>
      </c>
      <c r="H1352" s="3">
        <f t="shared" si="109"/>
        <v>1</v>
      </c>
      <c r="I1352" s="3">
        <v>-128</v>
      </c>
      <c r="J1352" s="3">
        <f t="shared" si="110"/>
        <v>-0.78125</v>
      </c>
      <c r="K1352" s="7">
        <f t="shared" si="106"/>
        <v>0.5</v>
      </c>
      <c r="L1352" s="7">
        <f t="shared" si="105"/>
        <v>0.56140350877192979</v>
      </c>
      <c r="M1352" s="7">
        <f t="shared" si="101"/>
        <v>0.35180836903267809</v>
      </c>
      <c r="N1352" s="7">
        <f t="shared" si="102"/>
        <v>0.64819163096732191</v>
      </c>
      <c r="O1352" s="10">
        <f t="shared" si="100"/>
        <v>-0.14819163096732191</v>
      </c>
      <c r="P1352" s="10">
        <f t="shared" si="99"/>
        <v>8.6788122195392114E-2</v>
      </c>
      <c r="Q1352" s="35">
        <f t="shared" si="107"/>
        <v>1</v>
      </c>
      <c r="R1352" s="9">
        <v>2</v>
      </c>
      <c r="S1352" s="4">
        <v>25.6</v>
      </c>
      <c r="T1352" s="3" t="s">
        <v>74</v>
      </c>
      <c r="U1352" s="4">
        <v>20</v>
      </c>
      <c r="V1352" s="4">
        <f t="shared" si="108"/>
        <v>20</v>
      </c>
    </row>
    <row r="1353" spans="1:22" x14ac:dyDescent="0.25">
      <c r="A1353" s="2">
        <v>44804</v>
      </c>
      <c r="B1353" s="3" t="s">
        <v>71</v>
      </c>
      <c r="C1353" s="3" t="s">
        <v>175</v>
      </c>
      <c r="D1353" s="4">
        <v>4.96</v>
      </c>
      <c r="E1353" s="5">
        <v>1</v>
      </c>
      <c r="F1353" s="6">
        <v>5.5</v>
      </c>
      <c r="G1353" s="3">
        <v>-110</v>
      </c>
      <c r="H1353" s="3">
        <f t="shared" si="109"/>
        <v>-0.90909090909090906</v>
      </c>
      <c r="I1353" s="3">
        <v>-120</v>
      </c>
      <c r="J1353" s="3">
        <f t="shared" si="110"/>
        <v>-0.83333333333333337</v>
      </c>
      <c r="K1353" s="7">
        <f t="shared" si="106"/>
        <v>0.52380952380952384</v>
      </c>
      <c r="L1353" s="7">
        <f t="shared" si="105"/>
        <v>0.54545454545454541</v>
      </c>
      <c r="M1353" s="7">
        <f t="shared" si="101"/>
        <v>0.37702102619303079</v>
      </c>
      <c r="N1353" s="7">
        <f t="shared" si="102"/>
        <v>0.62297897380696921</v>
      </c>
      <c r="O1353" s="10">
        <f t="shared" si="100"/>
        <v>-0.14678849761649304</v>
      </c>
      <c r="P1353" s="10">
        <f t="shared" si="99"/>
        <v>7.7524428352423791E-2</v>
      </c>
      <c r="Q1353" s="35">
        <f t="shared" si="107"/>
        <v>1</v>
      </c>
      <c r="R1353" s="9">
        <v>1</v>
      </c>
      <c r="S1353" s="4">
        <f>15*1.2</f>
        <v>18</v>
      </c>
      <c r="T1353" s="3" t="s">
        <v>73</v>
      </c>
      <c r="U1353" s="4">
        <v>-18</v>
      </c>
      <c r="V1353" s="4">
        <f t="shared" si="108"/>
        <v>-18</v>
      </c>
    </row>
    <row r="1354" spans="1:22" x14ac:dyDescent="0.25">
      <c r="A1354" s="2">
        <v>44808</v>
      </c>
      <c r="B1354" s="3" t="s">
        <v>14</v>
      </c>
      <c r="C1354" s="3" t="s">
        <v>15</v>
      </c>
      <c r="D1354" s="4">
        <v>4.7300000000000004</v>
      </c>
      <c r="E1354" s="5">
        <v>1</v>
      </c>
      <c r="F1354" s="6">
        <v>4.5</v>
      </c>
      <c r="G1354" s="3">
        <v>-120</v>
      </c>
      <c r="H1354" s="3">
        <f t="shared" si="109"/>
        <v>-0.83333333333333337</v>
      </c>
      <c r="I1354" s="3">
        <v>-110</v>
      </c>
      <c r="J1354" s="3">
        <f t="shared" si="110"/>
        <v>-0.90909090909090906</v>
      </c>
      <c r="K1354" s="7">
        <f t="shared" si="106"/>
        <v>0.54545454545454541</v>
      </c>
      <c r="L1354" s="7">
        <f t="shared" si="105"/>
        <v>0.52380952380952384</v>
      </c>
      <c r="M1354" s="7">
        <f t="shared" si="101"/>
        <v>0.51092644508679286</v>
      </c>
      <c r="N1354" s="7">
        <f t="shared" si="102"/>
        <v>0.48907355491320714</v>
      </c>
      <c r="O1354" s="10">
        <f t="shared" si="100"/>
        <v>-3.4528100367752557E-2</v>
      </c>
      <c r="P1354" s="10">
        <f t="shared" si="99"/>
        <v>-3.4735968896316693E-2</v>
      </c>
      <c r="Q1354" s="35">
        <f t="shared" si="107"/>
        <v>0</v>
      </c>
      <c r="R1354" s="9">
        <v>1</v>
      </c>
      <c r="S1354" s="4">
        <v>0</v>
      </c>
      <c r="V1354" s="4" t="str">
        <f t="shared" si="108"/>
        <v/>
      </c>
    </row>
    <row r="1355" spans="1:22" x14ac:dyDescent="0.25">
      <c r="A1355" s="2">
        <v>44808</v>
      </c>
      <c r="B1355" s="3" t="s">
        <v>61</v>
      </c>
      <c r="C1355" s="3" t="s">
        <v>135</v>
      </c>
      <c r="D1355" s="4">
        <v>4.9000000000000004</v>
      </c>
      <c r="E1355" s="5">
        <v>1</v>
      </c>
      <c r="F1355" s="6">
        <v>4.5</v>
      </c>
      <c r="G1355" s="3">
        <v>100</v>
      </c>
      <c r="H1355" s="3">
        <f t="shared" si="109"/>
        <v>1</v>
      </c>
      <c r="I1355" s="3">
        <v>-135</v>
      </c>
      <c r="J1355" s="3">
        <f t="shared" si="110"/>
        <v>-0.7407407407407407</v>
      </c>
      <c r="K1355" s="7">
        <f t="shared" si="106"/>
        <v>0.5</v>
      </c>
      <c r="L1355" s="7">
        <f t="shared" si="105"/>
        <v>0.57446808510638303</v>
      </c>
      <c r="M1355" s="7">
        <f t="shared" si="101"/>
        <v>0.54178813177220475</v>
      </c>
      <c r="N1355" s="7">
        <f t="shared" si="102"/>
        <v>0.45821186822779525</v>
      </c>
      <c r="O1355" s="10">
        <f t="shared" si="100"/>
        <v>4.1788131772204751E-2</v>
      </c>
      <c r="P1355" s="10">
        <f t="shared" si="99"/>
        <v>-0.11625621687858778</v>
      </c>
      <c r="Q1355" s="35">
        <f t="shared" si="107"/>
        <v>0</v>
      </c>
      <c r="R1355" s="9">
        <v>1</v>
      </c>
      <c r="S1355" s="4">
        <v>0</v>
      </c>
      <c r="V1355" s="4" t="str">
        <f t="shared" si="108"/>
        <v/>
      </c>
    </row>
    <row r="1356" spans="1:22" x14ac:dyDescent="0.25">
      <c r="A1356" s="2">
        <v>44808</v>
      </c>
      <c r="B1356" s="3" t="s">
        <v>53</v>
      </c>
      <c r="C1356" s="3" t="s">
        <v>172</v>
      </c>
      <c r="D1356" s="4">
        <v>6.3</v>
      </c>
      <c r="E1356" s="5">
        <v>1</v>
      </c>
      <c r="F1356" s="6">
        <v>5.5</v>
      </c>
      <c r="G1356" s="3">
        <v>108</v>
      </c>
      <c r="H1356" s="3">
        <f t="shared" si="109"/>
        <v>1.08</v>
      </c>
      <c r="I1356" s="3">
        <v>-136</v>
      </c>
      <c r="J1356" s="3">
        <f t="shared" si="110"/>
        <v>-0.73529411764705876</v>
      </c>
      <c r="K1356" s="7">
        <f t="shared" si="106"/>
        <v>0.48076923076923078</v>
      </c>
      <c r="L1356" s="7">
        <f t="shared" si="105"/>
        <v>0.57627118644067798</v>
      </c>
      <c r="M1356" s="7">
        <f t="shared" si="101"/>
        <v>0.60122826992713774</v>
      </c>
      <c r="N1356" s="7">
        <f t="shared" si="102"/>
        <v>0.39877173007286226</v>
      </c>
      <c r="O1356" s="10">
        <f t="shared" si="100"/>
        <v>0.12045903915790696</v>
      </c>
      <c r="P1356" s="10">
        <f t="shared" si="99"/>
        <v>-0.17749945636781572</v>
      </c>
      <c r="Q1356" s="35">
        <f t="shared" si="107"/>
        <v>2</v>
      </c>
      <c r="R1356" s="9">
        <v>2</v>
      </c>
      <c r="S1356" s="4">
        <v>15</v>
      </c>
      <c r="T1356" s="3" t="s">
        <v>73</v>
      </c>
      <c r="U1356" s="4">
        <v>-15</v>
      </c>
      <c r="V1356" s="4">
        <f t="shared" si="108"/>
        <v>-15</v>
      </c>
    </row>
    <row r="1357" spans="1:22" x14ac:dyDescent="0.25">
      <c r="A1357" s="2">
        <v>44808</v>
      </c>
      <c r="B1357" s="3" t="s">
        <v>55</v>
      </c>
      <c r="C1357" s="3" t="s">
        <v>222</v>
      </c>
      <c r="D1357" s="4">
        <v>7.43</v>
      </c>
      <c r="E1357" s="5">
        <v>1</v>
      </c>
      <c r="F1357" s="6">
        <v>6.5</v>
      </c>
      <c r="G1357" s="3">
        <v>-105</v>
      </c>
      <c r="H1357" s="3">
        <f t="shared" si="109"/>
        <v>-0.95238095238095233</v>
      </c>
      <c r="I1357" s="3">
        <v>-125</v>
      </c>
      <c r="J1357" s="3">
        <f t="shared" si="110"/>
        <v>-0.8</v>
      </c>
      <c r="K1357" s="7">
        <f t="shared" si="106"/>
        <v>0.51219512195121952</v>
      </c>
      <c r="L1357" s="7">
        <f t="shared" si="105"/>
        <v>0.55555555555555558</v>
      </c>
      <c r="M1357" s="7">
        <f t="shared" si="101"/>
        <v>0.61220856934622159</v>
      </c>
      <c r="N1357" s="7">
        <f t="shared" si="102"/>
        <v>0.38779143065377841</v>
      </c>
      <c r="O1357" s="10">
        <f t="shared" si="100"/>
        <v>0.10001344739500206</v>
      </c>
      <c r="P1357" s="10">
        <f t="shared" si="99"/>
        <v>-0.16776412490177717</v>
      </c>
      <c r="Q1357" s="35">
        <f t="shared" si="107"/>
        <v>2</v>
      </c>
      <c r="R1357" s="9">
        <v>1</v>
      </c>
      <c r="S1357" s="4">
        <f>15*1.05</f>
        <v>15.75</v>
      </c>
      <c r="T1357" s="3" t="s">
        <v>74</v>
      </c>
      <c r="U1357" s="4">
        <v>15</v>
      </c>
      <c r="V1357" s="4">
        <f t="shared" si="108"/>
        <v>15</v>
      </c>
    </row>
    <row r="1358" spans="1:22" x14ac:dyDescent="0.25">
      <c r="A1358" s="2">
        <v>44808</v>
      </c>
      <c r="B1358" s="3" t="s">
        <v>51</v>
      </c>
      <c r="C1358" s="3" t="s">
        <v>213</v>
      </c>
      <c r="D1358" s="4">
        <v>3.72</v>
      </c>
      <c r="E1358" s="5">
        <v>1</v>
      </c>
      <c r="F1358" s="6">
        <v>3.5</v>
      </c>
      <c r="G1358" s="3">
        <v>-110</v>
      </c>
      <c r="H1358" s="3">
        <f t="shared" si="109"/>
        <v>-0.90909090909090906</v>
      </c>
      <c r="I1358" s="3">
        <v>-120</v>
      </c>
      <c r="J1358" s="3">
        <f t="shared" si="110"/>
        <v>-0.83333333333333337</v>
      </c>
      <c r="K1358" s="7">
        <f t="shared" si="106"/>
        <v>0.52380952380952384</v>
      </c>
      <c r="L1358" s="7">
        <f t="shared" si="105"/>
        <v>0.54545454545454541</v>
      </c>
      <c r="M1358" s="7">
        <f t="shared" si="101"/>
        <v>0.5100132102562287</v>
      </c>
      <c r="N1358" s="7">
        <f t="shared" si="102"/>
        <v>0.4899867897437713</v>
      </c>
      <c r="O1358" s="10">
        <f t="shared" si="100"/>
        <v>-1.3796313553295136E-2</v>
      </c>
      <c r="P1358" s="10">
        <f t="shared" si="99"/>
        <v>-5.5467755710774114E-2</v>
      </c>
      <c r="Q1358" s="35">
        <f t="shared" si="107"/>
        <v>0</v>
      </c>
      <c r="R1358" s="9">
        <v>1</v>
      </c>
      <c r="S1358" s="4">
        <v>0</v>
      </c>
      <c r="V1358" s="4" t="str">
        <f t="shared" si="108"/>
        <v/>
      </c>
    </row>
    <row r="1359" spans="1:22" x14ac:dyDescent="0.25">
      <c r="A1359" s="2">
        <v>44808</v>
      </c>
      <c r="B1359" s="3" t="s">
        <v>4</v>
      </c>
      <c r="C1359" s="3" t="s">
        <v>5</v>
      </c>
      <c r="D1359" s="4">
        <v>6.09</v>
      </c>
      <c r="E1359" s="5">
        <v>1</v>
      </c>
      <c r="F1359" s="6">
        <v>6.5</v>
      </c>
      <c r="G1359" s="3">
        <v>116</v>
      </c>
      <c r="H1359" s="3">
        <f t="shared" si="109"/>
        <v>1.1599999999999999</v>
      </c>
      <c r="I1359" s="3">
        <v>-148</v>
      </c>
      <c r="J1359" s="3">
        <f t="shared" si="110"/>
        <v>-0.67567567567567566</v>
      </c>
      <c r="K1359" s="7">
        <f t="shared" si="106"/>
        <v>0.46296296296296297</v>
      </c>
      <c r="L1359" s="7">
        <f t="shared" si="105"/>
        <v>0.59677419354838712</v>
      </c>
      <c r="M1359" s="7">
        <f t="shared" si="101"/>
        <v>0.4081500724881062</v>
      </c>
      <c r="N1359" s="7">
        <f t="shared" si="102"/>
        <v>0.5918499275118938</v>
      </c>
      <c r="O1359" s="10">
        <f t="shared" si="100"/>
        <v>-5.4812890474856768E-2</v>
      </c>
      <c r="P1359" s="10">
        <f t="shared" si="99"/>
        <v>-4.9242660364933188E-3</v>
      </c>
      <c r="Q1359" s="35">
        <f t="shared" si="107"/>
        <v>0</v>
      </c>
      <c r="R1359" s="9">
        <v>2</v>
      </c>
      <c r="S1359" s="4">
        <v>0</v>
      </c>
      <c r="V1359" s="4" t="str">
        <f t="shared" si="108"/>
        <v/>
      </c>
    </row>
    <row r="1360" spans="1:22" x14ac:dyDescent="0.25">
      <c r="A1360" s="2">
        <v>44808</v>
      </c>
      <c r="B1360" s="3" t="s">
        <v>49</v>
      </c>
      <c r="C1360" s="3" t="s">
        <v>189</v>
      </c>
      <c r="D1360" s="4">
        <v>5.51</v>
      </c>
      <c r="E1360" s="5">
        <v>1</v>
      </c>
      <c r="F1360" s="6">
        <v>5.5</v>
      </c>
      <c r="G1360" s="3">
        <v>112</v>
      </c>
      <c r="H1360" s="3">
        <f t="shared" si="109"/>
        <v>1.1200000000000001</v>
      </c>
      <c r="I1360" s="3">
        <v>-144</v>
      </c>
      <c r="J1360" s="3">
        <f t="shared" si="110"/>
        <v>-0.69444444444444442</v>
      </c>
      <c r="K1360" s="7">
        <f t="shared" si="106"/>
        <v>0.47169811320754718</v>
      </c>
      <c r="L1360" s="7">
        <f t="shared" si="105"/>
        <v>0.5901639344262295</v>
      </c>
      <c r="M1360" s="7">
        <f t="shared" si="101"/>
        <v>0.47279453674286676</v>
      </c>
      <c r="N1360" s="7">
        <f t="shared" si="102"/>
        <v>0.52720546325713324</v>
      </c>
      <c r="O1360" s="10">
        <f t="shared" si="100"/>
        <v>1.0964235353195795E-3</v>
      </c>
      <c r="P1360" s="10">
        <f t="shared" si="99"/>
        <v>-6.2958471169096253E-2</v>
      </c>
      <c r="Q1360" s="35">
        <f t="shared" si="107"/>
        <v>0</v>
      </c>
      <c r="R1360" s="9">
        <v>2</v>
      </c>
      <c r="S1360" s="4">
        <v>0</v>
      </c>
      <c r="V1360" s="4" t="str">
        <f t="shared" si="108"/>
        <v/>
      </c>
    </row>
    <row r="1361" spans="1:23" x14ac:dyDescent="0.25">
      <c r="A1361" s="2">
        <v>44808</v>
      </c>
      <c r="B1361" s="3" t="s">
        <v>63</v>
      </c>
      <c r="C1361" s="3" t="s">
        <v>64</v>
      </c>
      <c r="D1361" s="4">
        <v>4.72</v>
      </c>
      <c r="E1361" s="5">
        <v>1</v>
      </c>
      <c r="F1361" s="6">
        <v>3.5</v>
      </c>
      <c r="G1361" s="3">
        <v>-185</v>
      </c>
      <c r="H1361" s="3">
        <f t="shared" si="109"/>
        <v>-0.54054054054054046</v>
      </c>
      <c r="I1361" s="3">
        <v>140</v>
      </c>
      <c r="J1361" s="3">
        <f t="shared" si="110"/>
        <v>1.4</v>
      </c>
      <c r="K1361" s="7">
        <f t="shared" si="106"/>
        <v>0.64912280701754388</v>
      </c>
      <c r="L1361" s="7">
        <f t="shared" si="105"/>
        <v>0.41666666666666669</v>
      </c>
      <c r="M1361" s="7">
        <f t="shared" si="101"/>
        <v>0.69345270298095074</v>
      </c>
      <c r="N1361" s="7">
        <f t="shared" si="102"/>
        <v>0.30654729701904926</v>
      </c>
      <c r="O1361" s="37">
        <f t="shared" si="100"/>
        <v>4.4329895963406862E-2</v>
      </c>
      <c r="P1361" s="10">
        <f t="shared" si="99"/>
        <v>-0.11011936964761743</v>
      </c>
      <c r="Q1361" s="35">
        <v>2</v>
      </c>
      <c r="R1361" s="9">
        <v>1</v>
      </c>
      <c r="S1361" s="4">
        <f>15*1.85</f>
        <v>27.75</v>
      </c>
      <c r="T1361" s="3" t="s">
        <v>73</v>
      </c>
      <c r="U1361" s="4">
        <v>-27.75</v>
      </c>
      <c r="V1361" s="4">
        <f t="shared" si="108"/>
        <v>-27.75</v>
      </c>
    </row>
    <row r="1362" spans="1:23" x14ac:dyDescent="0.25">
      <c r="A1362" s="2">
        <v>44808</v>
      </c>
      <c r="B1362" s="3" t="s">
        <v>19</v>
      </c>
      <c r="C1362" s="3" t="s">
        <v>96</v>
      </c>
      <c r="D1362" s="4">
        <v>3.81</v>
      </c>
      <c r="E1362" s="5">
        <v>1</v>
      </c>
      <c r="F1362" s="6">
        <v>2.5</v>
      </c>
      <c r="G1362" s="3">
        <v>-175</v>
      </c>
      <c r="H1362" s="3">
        <f t="shared" si="109"/>
        <v>-0.5714285714285714</v>
      </c>
      <c r="I1362" s="3">
        <v>130</v>
      </c>
      <c r="J1362" s="3">
        <f t="shared" si="110"/>
        <v>1.3</v>
      </c>
      <c r="K1362" s="7">
        <f t="shared" si="106"/>
        <v>0.63636363636363635</v>
      </c>
      <c r="L1362" s="7">
        <f t="shared" si="105"/>
        <v>0.43478260869565216</v>
      </c>
      <c r="M1362" s="7">
        <f t="shared" si="101"/>
        <v>0.73271466893752579</v>
      </c>
      <c r="N1362" s="7">
        <f t="shared" si="102"/>
        <v>0.26728533106247421</v>
      </c>
      <c r="O1362" s="10">
        <f t="shared" si="100"/>
        <v>9.6351032573889439E-2</v>
      </c>
      <c r="P1362" s="10">
        <f t="shared" si="99"/>
        <v>-0.16749727763317795</v>
      </c>
      <c r="Q1362" s="35">
        <f t="shared" si="107"/>
        <v>2</v>
      </c>
      <c r="R1362" s="9">
        <v>1</v>
      </c>
      <c r="S1362" s="4">
        <f>15*1.75</f>
        <v>26.25</v>
      </c>
      <c r="T1362" s="3" t="s">
        <v>74</v>
      </c>
      <c r="U1362" s="4">
        <v>15</v>
      </c>
      <c r="V1362" s="4">
        <f t="shared" si="108"/>
        <v>15</v>
      </c>
    </row>
    <row r="1363" spans="1:23" x14ac:dyDescent="0.25">
      <c r="A1363" s="2">
        <v>44808</v>
      </c>
      <c r="B1363" s="3" t="s">
        <v>23</v>
      </c>
      <c r="C1363" s="3" t="s">
        <v>192</v>
      </c>
      <c r="D1363" s="4">
        <v>6.51</v>
      </c>
      <c r="E1363" s="5">
        <v>1</v>
      </c>
      <c r="F1363" s="6">
        <v>5.5</v>
      </c>
      <c r="G1363" s="3">
        <v>100</v>
      </c>
      <c r="H1363" s="3">
        <f t="shared" si="109"/>
        <v>1</v>
      </c>
      <c r="I1363" s="3">
        <v>-128</v>
      </c>
      <c r="J1363" s="3">
        <f t="shared" si="110"/>
        <v>-0.78125</v>
      </c>
      <c r="K1363" s="7">
        <f t="shared" si="106"/>
        <v>0.5</v>
      </c>
      <c r="L1363" s="7">
        <f t="shared" si="105"/>
        <v>0.56140350877192979</v>
      </c>
      <c r="M1363" s="7">
        <f t="shared" si="101"/>
        <v>0.63241132621313256</v>
      </c>
      <c r="N1363" s="7">
        <f t="shared" si="102"/>
        <v>0.36758867378686749</v>
      </c>
      <c r="O1363" s="10">
        <f t="shared" si="100"/>
        <v>0.13241132621313256</v>
      </c>
      <c r="P1363" s="10">
        <f t="shared" si="99"/>
        <v>-0.1938148349850623</v>
      </c>
      <c r="Q1363" s="35">
        <f t="shared" si="107"/>
        <v>2</v>
      </c>
      <c r="R1363" s="9">
        <v>2</v>
      </c>
      <c r="S1363" s="4">
        <v>20</v>
      </c>
      <c r="T1363" s="3" t="s">
        <v>74</v>
      </c>
      <c r="U1363" s="4">
        <v>20</v>
      </c>
      <c r="V1363" s="4">
        <f t="shared" si="108"/>
        <v>20</v>
      </c>
      <c r="W1363" s="3">
        <v>1</v>
      </c>
    </row>
    <row r="1364" spans="1:23" x14ac:dyDescent="0.25">
      <c r="A1364" s="2">
        <v>44808</v>
      </c>
      <c r="B1364" s="3" t="s">
        <v>23</v>
      </c>
      <c r="C1364" s="3" t="s">
        <v>192</v>
      </c>
      <c r="D1364" s="4">
        <v>6.51</v>
      </c>
      <c r="E1364" s="5">
        <v>1</v>
      </c>
      <c r="F1364" s="6">
        <v>4.5</v>
      </c>
      <c r="G1364" s="3">
        <v>-170</v>
      </c>
      <c r="H1364" s="3">
        <f t="shared" ref="H1364:H1414" si="111">IF(G1364&gt;0,G1364/100,1/(G1364/100))</f>
        <v>-0.58823529411764708</v>
      </c>
      <c r="I1364" s="3">
        <v>130</v>
      </c>
      <c r="J1364" s="3">
        <f t="shared" ref="J1364:J1414" si="112">IF(I1364&gt;0,I1364/100,1/(I1364/100))</f>
        <v>1.3</v>
      </c>
      <c r="K1364" s="7">
        <f t="shared" ref="K1364:K1414" si="113">IF(G1364&gt;0,100/(100+G1364),G1364/(-100+G1364))</f>
        <v>0.62962962962962965</v>
      </c>
      <c r="L1364" s="7">
        <f t="shared" ref="L1364:L1414" si="114">IF(I1364&gt;0,100/(100+I1364),I1364/(-100+I1364))</f>
        <v>0.43478260869565216</v>
      </c>
      <c r="M1364" s="7">
        <f t="shared" ref="M1364:M1414" si="115">1-_xlfn.POISSON.DIST(_xlfn.CEILING.MATH(F1364)-1,D1364,TRUE)</f>
        <v>0.77744425580960952</v>
      </c>
      <c r="N1364" s="7">
        <f t="shared" ref="N1364:N1414" si="116">_xlfn.POISSON.DIST(_xlfn.FLOOR.MATH(F1364),D1364,TRUE)</f>
        <v>0.22255574419039054</v>
      </c>
      <c r="O1364" s="10">
        <f t="shared" ref="O1364:O1414" si="117">M1364-K1364</f>
        <v>0.14781462617997987</v>
      </c>
      <c r="P1364" s="10">
        <f t="shared" ref="P1364:P1414" si="118">N1364-L1364</f>
        <v>-0.21222686450526163</v>
      </c>
      <c r="Q1364" s="35">
        <f t="shared" ref="Q1364:Q1414" si="119">IF(P1364&gt;0.05,1,IF(O1364&gt;0.05,2,0))</f>
        <v>2</v>
      </c>
      <c r="R1364" s="9">
        <v>1</v>
      </c>
      <c r="S1364" s="4">
        <f>15*1.7</f>
        <v>25.5</v>
      </c>
      <c r="T1364" s="3" t="s">
        <v>74</v>
      </c>
      <c r="U1364" s="4">
        <v>15</v>
      </c>
      <c r="V1364" s="4">
        <f t="shared" si="108"/>
        <v>15</v>
      </c>
    </row>
    <row r="1365" spans="1:23" x14ac:dyDescent="0.25">
      <c r="A1365" s="2">
        <v>44808</v>
      </c>
      <c r="B1365" s="3" t="s">
        <v>41</v>
      </c>
      <c r="C1365" s="3" t="s">
        <v>188</v>
      </c>
      <c r="D1365" s="4">
        <v>5.38</v>
      </c>
      <c r="E1365" s="5">
        <v>1</v>
      </c>
      <c r="F1365" s="6">
        <v>4.5</v>
      </c>
      <c r="G1365" s="3">
        <v>100</v>
      </c>
      <c r="H1365" s="3">
        <f t="shared" si="111"/>
        <v>1</v>
      </c>
      <c r="I1365" s="3">
        <v>-128</v>
      </c>
      <c r="J1365" s="3">
        <f t="shared" si="112"/>
        <v>-0.78125</v>
      </c>
      <c r="K1365" s="7">
        <f t="shared" si="113"/>
        <v>0.5</v>
      </c>
      <c r="L1365" s="7">
        <f t="shared" si="114"/>
        <v>0.56140350877192979</v>
      </c>
      <c r="M1365" s="7">
        <f t="shared" si="115"/>
        <v>0.62348055141652003</v>
      </c>
      <c r="N1365" s="7">
        <f t="shared" si="116"/>
        <v>0.37651944858347991</v>
      </c>
      <c r="O1365" s="10">
        <f t="shared" si="117"/>
        <v>0.12348055141652003</v>
      </c>
      <c r="P1365" s="10">
        <f t="shared" si="118"/>
        <v>-0.18488406018844988</v>
      </c>
      <c r="Q1365" s="35">
        <f t="shared" si="119"/>
        <v>2</v>
      </c>
      <c r="R1365" s="9">
        <v>2</v>
      </c>
      <c r="S1365" s="4">
        <v>20</v>
      </c>
      <c r="T1365" s="3" t="s">
        <v>73</v>
      </c>
      <c r="U1365" s="4">
        <v>-20</v>
      </c>
      <c r="V1365" s="4">
        <f t="shared" si="108"/>
        <v>-20</v>
      </c>
    </row>
    <row r="1366" spans="1:23" x14ac:dyDescent="0.25">
      <c r="A1366" s="2">
        <v>44808</v>
      </c>
      <c r="B1366" s="3" t="s">
        <v>87</v>
      </c>
      <c r="C1366" s="3" t="s">
        <v>88</v>
      </c>
      <c r="D1366" s="4">
        <v>3.89</v>
      </c>
      <c r="E1366" s="5">
        <v>1</v>
      </c>
      <c r="F1366" s="6">
        <v>3.5</v>
      </c>
      <c r="G1366" s="3">
        <v>110</v>
      </c>
      <c r="H1366" s="3">
        <f t="shared" si="111"/>
        <v>1.1000000000000001</v>
      </c>
      <c r="I1366" s="3">
        <v>-140</v>
      </c>
      <c r="J1366" s="3">
        <f t="shared" si="112"/>
        <v>-0.7142857142857143</v>
      </c>
      <c r="K1366" s="7">
        <f t="shared" si="113"/>
        <v>0.47619047619047616</v>
      </c>
      <c r="L1366" s="7">
        <f t="shared" si="114"/>
        <v>0.58333333333333337</v>
      </c>
      <c r="M1366" s="7">
        <f t="shared" si="115"/>
        <v>0.54474971901134139</v>
      </c>
      <c r="N1366" s="7">
        <f t="shared" si="116"/>
        <v>0.45525028098865861</v>
      </c>
      <c r="O1366" s="10">
        <f t="shared" si="117"/>
        <v>6.8559242820865229E-2</v>
      </c>
      <c r="P1366" s="10">
        <f t="shared" si="118"/>
        <v>-0.12808305234467476</v>
      </c>
      <c r="Q1366" s="35">
        <f t="shared" si="119"/>
        <v>2</v>
      </c>
      <c r="R1366" s="9">
        <v>2</v>
      </c>
      <c r="S1366" s="4">
        <v>15</v>
      </c>
      <c r="T1366" s="3" t="s">
        <v>73</v>
      </c>
      <c r="U1366" s="4">
        <v>-15</v>
      </c>
      <c r="V1366" s="4">
        <f t="shared" si="108"/>
        <v>-15</v>
      </c>
    </row>
    <row r="1367" spans="1:23" x14ac:dyDescent="0.25">
      <c r="A1367" s="2">
        <v>44808</v>
      </c>
      <c r="B1367" s="3" t="s">
        <v>28</v>
      </c>
      <c r="C1367" s="3" t="s">
        <v>174</v>
      </c>
      <c r="D1367" s="4">
        <v>4.34</v>
      </c>
      <c r="E1367" s="5">
        <v>1</v>
      </c>
      <c r="F1367" s="6">
        <v>2.5</v>
      </c>
      <c r="G1367" s="3">
        <v>-135</v>
      </c>
      <c r="H1367" s="3">
        <f t="shared" si="111"/>
        <v>-0.7407407407407407</v>
      </c>
      <c r="I1367" s="3">
        <v>105</v>
      </c>
      <c r="J1367" s="3">
        <f t="shared" si="112"/>
        <v>1.05</v>
      </c>
      <c r="K1367" s="7">
        <f t="shared" si="113"/>
        <v>0.57446808510638303</v>
      </c>
      <c r="L1367" s="7">
        <f t="shared" si="114"/>
        <v>0.48780487804878048</v>
      </c>
      <c r="M1367" s="7">
        <f t="shared" si="115"/>
        <v>0.80760952407930664</v>
      </c>
      <c r="N1367" s="7">
        <f t="shared" si="116"/>
        <v>0.19239047592069342</v>
      </c>
      <c r="O1367" s="10">
        <f t="shared" si="117"/>
        <v>0.23314143897292361</v>
      </c>
      <c r="P1367" s="10">
        <f t="shared" si="118"/>
        <v>-0.29541440212808706</v>
      </c>
      <c r="Q1367" s="35">
        <f t="shared" si="119"/>
        <v>2</v>
      </c>
      <c r="R1367" s="9">
        <v>1</v>
      </c>
      <c r="S1367" s="4">
        <v>27</v>
      </c>
      <c r="T1367" s="3" t="s">
        <v>74</v>
      </c>
      <c r="U1367" s="4">
        <v>20</v>
      </c>
      <c r="V1367" s="4">
        <f t="shared" si="108"/>
        <v>20</v>
      </c>
    </row>
    <row r="1368" spans="1:23" x14ac:dyDescent="0.25">
      <c r="A1368" s="2">
        <v>44808</v>
      </c>
      <c r="B1368" s="3" t="s">
        <v>32</v>
      </c>
      <c r="C1368" s="3" t="s">
        <v>140</v>
      </c>
      <c r="D1368" s="4">
        <v>6.09</v>
      </c>
      <c r="E1368" s="5">
        <v>1</v>
      </c>
      <c r="F1368" s="6">
        <v>4.5</v>
      </c>
      <c r="G1368" s="3">
        <v>-130</v>
      </c>
      <c r="H1368" s="3">
        <f t="shared" si="111"/>
        <v>-0.76923076923076916</v>
      </c>
      <c r="I1368" s="3">
        <v>-110</v>
      </c>
      <c r="J1368" s="3">
        <f t="shared" si="112"/>
        <v>-0.90909090909090906</v>
      </c>
      <c r="K1368" s="7">
        <f t="shared" si="113"/>
        <v>0.56521739130434778</v>
      </c>
      <c r="L1368" s="7">
        <f t="shared" si="114"/>
        <v>0.52380952380952384</v>
      </c>
      <c r="M1368" s="7">
        <f t="shared" si="115"/>
        <v>0.72680957427805382</v>
      </c>
      <c r="N1368" s="7">
        <f t="shared" si="116"/>
        <v>0.27319042572194624</v>
      </c>
      <c r="O1368" s="10">
        <f t="shared" si="117"/>
        <v>0.16159218297370603</v>
      </c>
      <c r="P1368" s="10">
        <f t="shared" si="118"/>
        <v>-0.2506190980875776</v>
      </c>
      <c r="Q1368" s="35">
        <f t="shared" si="119"/>
        <v>2</v>
      </c>
      <c r="R1368" s="9">
        <v>1</v>
      </c>
      <c r="S1368" s="4">
        <v>26</v>
      </c>
      <c r="T1368" s="3" t="s">
        <v>74</v>
      </c>
      <c r="U1368" s="4">
        <v>20</v>
      </c>
      <c r="V1368" s="4">
        <f t="shared" si="108"/>
        <v>20</v>
      </c>
    </row>
    <row r="1369" spans="1:23" x14ac:dyDescent="0.25">
      <c r="A1369" s="2">
        <v>44808</v>
      </c>
      <c r="B1369" s="3" t="s">
        <v>57</v>
      </c>
      <c r="C1369" s="3" t="s">
        <v>233</v>
      </c>
      <c r="D1369" s="4">
        <v>4.08</v>
      </c>
      <c r="E1369" s="5">
        <v>1</v>
      </c>
      <c r="F1369" s="6">
        <v>3.5</v>
      </c>
      <c r="G1369" s="3">
        <v>100</v>
      </c>
      <c r="H1369" s="3">
        <f t="shared" si="111"/>
        <v>1</v>
      </c>
      <c r="I1369" s="3">
        <v>-128</v>
      </c>
      <c r="J1369" s="3">
        <f t="shared" si="112"/>
        <v>-0.78125</v>
      </c>
      <c r="K1369" s="7">
        <f t="shared" si="113"/>
        <v>0.5</v>
      </c>
      <c r="L1369" s="7">
        <f t="shared" si="114"/>
        <v>0.56140350877192979</v>
      </c>
      <c r="M1369" s="7">
        <f t="shared" si="115"/>
        <v>0.58200091971964929</v>
      </c>
      <c r="N1369" s="7">
        <f t="shared" si="116"/>
        <v>0.41799908028035071</v>
      </c>
      <c r="O1369" s="10">
        <f t="shared" si="117"/>
        <v>8.200091971964929E-2</v>
      </c>
      <c r="P1369" s="10">
        <f t="shared" si="118"/>
        <v>-0.14340442849157908</v>
      </c>
      <c r="Q1369" s="35">
        <f t="shared" si="119"/>
        <v>2</v>
      </c>
      <c r="R1369" s="9">
        <v>2</v>
      </c>
      <c r="S1369" s="4">
        <v>20</v>
      </c>
      <c r="T1369" s="3" t="s">
        <v>74</v>
      </c>
      <c r="U1369" s="4">
        <v>20</v>
      </c>
      <c r="V1369" s="4">
        <f t="shared" si="108"/>
        <v>20</v>
      </c>
    </row>
    <row r="1370" spans="1:23" x14ac:dyDescent="0.25">
      <c r="A1370" s="2">
        <v>44808</v>
      </c>
      <c r="B1370" s="3" t="s">
        <v>16</v>
      </c>
      <c r="C1370" s="3" t="s">
        <v>38</v>
      </c>
      <c r="D1370" s="4">
        <v>5.16</v>
      </c>
      <c r="E1370" s="5">
        <v>1</v>
      </c>
      <c r="F1370" s="6">
        <v>4.5</v>
      </c>
      <c r="G1370" s="3">
        <v>125</v>
      </c>
      <c r="H1370" s="3">
        <f t="shared" si="111"/>
        <v>1.25</v>
      </c>
      <c r="I1370" s="3">
        <v>-165</v>
      </c>
      <c r="J1370" s="3">
        <f t="shared" si="112"/>
        <v>-0.60606060606060608</v>
      </c>
      <c r="K1370" s="7">
        <f t="shared" si="113"/>
        <v>0.44444444444444442</v>
      </c>
      <c r="L1370" s="7">
        <f t="shared" si="114"/>
        <v>0.62264150943396224</v>
      </c>
      <c r="M1370" s="7">
        <f t="shared" si="115"/>
        <v>0.58711864375448464</v>
      </c>
      <c r="N1370" s="7">
        <f t="shared" si="116"/>
        <v>0.41288135624551542</v>
      </c>
      <c r="O1370" s="10">
        <f t="shared" si="117"/>
        <v>0.14267419931004022</v>
      </c>
      <c r="P1370" s="10">
        <f t="shared" si="118"/>
        <v>-0.20976015318844682</v>
      </c>
      <c r="Q1370" s="35">
        <f t="shared" si="119"/>
        <v>2</v>
      </c>
      <c r="R1370" s="9">
        <v>1</v>
      </c>
      <c r="S1370" s="4">
        <v>20</v>
      </c>
      <c r="T1370" s="3" t="s">
        <v>73</v>
      </c>
      <c r="U1370" s="4">
        <v>-20</v>
      </c>
      <c r="V1370" s="4">
        <f t="shared" si="108"/>
        <v>-20</v>
      </c>
    </row>
    <row r="1371" spans="1:23" x14ac:dyDescent="0.25">
      <c r="A1371" s="2">
        <v>44808</v>
      </c>
      <c r="B1371" s="3" t="s">
        <v>21</v>
      </c>
      <c r="C1371" s="3" t="s">
        <v>168</v>
      </c>
      <c r="D1371" s="4">
        <v>4.3099999999999996</v>
      </c>
      <c r="E1371" s="5">
        <v>1</v>
      </c>
      <c r="F1371" s="6">
        <v>3.5</v>
      </c>
      <c r="G1371" s="3">
        <v>-166</v>
      </c>
      <c r="H1371" s="3">
        <f t="shared" si="111"/>
        <v>-0.60240963855421692</v>
      </c>
      <c r="I1371" s="3">
        <v>130</v>
      </c>
      <c r="J1371" s="3">
        <f t="shared" si="112"/>
        <v>1.3</v>
      </c>
      <c r="K1371" s="7">
        <f t="shared" si="113"/>
        <v>0.62406015037593987</v>
      </c>
      <c r="L1371" s="7">
        <f t="shared" si="114"/>
        <v>0.43478260869565216</v>
      </c>
      <c r="M1371" s="7">
        <f t="shared" si="115"/>
        <v>0.62464134463537457</v>
      </c>
      <c r="N1371" s="7">
        <f t="shared" si="116"/>
        <v>0.37535865536462543</v>
      </c>
      <c r="O1371" s="10">
        <f t="shared" si="117"/>
        <v>5.8119425943470304E-4</v>
      </c>
      <c r="P1371" s="10">
        <f t="shared" si="118"/>
        <v>-5.9423953331026735E-2</v>
      </c>
      <c r="Q1371" s="35">
        <f t="shared" si="119"/>
        <v>0</v>
      </c>
      <c r="R1371" s="9">
        <v>2</v>
      </c>
      <c r="S1371" s="4">
        <v>0</v>
      </c>
      <c r="V1371" s="4" t="str">
        <f t="shared" si="108"/>
        <v/>
      </c>
    </row>
    <row r="1372" spans="1:23" x14ac:dyDescent="0.25">
      <c r="A1372" s="2">
        <v>44808</v>
      </c>
      <c r="B1372" s="3" t="s">
        <v>67</v>
      </c>
      <c r="C1372" s="3" t="s">
        <v>125</v>
      </c>
      <c r="D1372" s="4">
        <v>4.12</v>
      </c>
      <c r="E1372" s="5">
        <v>1</v>
      </c>
      <c r="F1372" s="6">
        <v>3.5</v>
      </c>
      <c r="G1372" s="3">
        <v>-150</v>
      </c>
      <c r="H1372" s="3">
        <f t="shared" si="111"/>
        <v>-0.66666666666666663</v>
      </c>
      <c r="I1372" s="3">
        <v>125</v>
      </c>
      <c r="J1372" s="3">
        <f t="shared" si="112"/>
        <v>1.25</v>
      </c>
      <c r="K1372" s="7">
        <f t="shared" si="113"/>
        <v>0.6</v>
      </c>
      <c r="L1372" s="7">
        <f t="shared" si="114"/>
        <v>0.44444444444444442</v>
      </c>
      <c r="M1372" s="7">
        <f t="shared" si="115"/>
        <v>0.58961556807100846</v>
      </c>
      <c r="N1372" s="7">
        <f t="shared" si="116"/>
        <v>0.41038443192899154</v>
      </c>
      <c r="O1372" s="10">
        <f t="shared" si="117"/>
        <v>-1.0384431928991522E-2</v>
      </c>
      <c r="P1372" s="10">
        <f t="shared" si="118"/>
        <v>-3.4060012515452875E-2</v>
      </c>
      <c r="Q1372" s="35">
        <f t="shared" si="119"/>
        <v>0</v>
      </c>
      <c r="R1372" s="9">
        <v>1</v>
      </c>
      <c r="S1372" s="4">
        <v>0</v>
      </c>
      <c r="V1372" s="4" t="str">
        <f t="shared" ref="V1372:V1414" si="120">IF(IF(T1372="L",-S1372,IF(T1372="W",S1372*IF(Q1372=1,ABS(J1372),ABS(H1372)))),IF(T1372="L",-S1372,IF(T1372="W",S1372*IF(Q1372=1,ABS(J1372),ABS(H1372)))),"")</f>
        <v/>
      </c>
    </row>
    <row r="1373" spans="1:23" x14ac:dyDescent="0.25">
      <c r="A1373" s="2">
        <v>44808</v>
      </c>
      <c r="B1373" s="3" t="s">
        <v>34</v>
      </c>
      <c r="C1373" s="3" t="s">
        <v>132</v>
      </c>
      <c r="D1373" s="4">
        <v>6.98</v>
      </c>
      <c r="E1373" s="5">
        <v>1</v>
      </c>
      <c r="F1373" s="6">
        <v>6.5</v>
      </c>
      <c r="G1373" s="3">
        <v>-160</v>
      </c>
      <c r="H1373" s="3">
        <f t="shared" si="111"/>
        <v>-0.625</v>
      </c>
      <c r="I1373" s="3">
        <v>120</v>
      </c>
      <c r="J1373" s="3">
        <f t="shared" si="112"/>
        <v>1.2</v>
      </c>
      <c r="K1373" s="7">
        <f t="shared" si="113"/>
        <v>0.61538461538461542</v>
      </c>
      <c r="L1373" s="7">
        <f t="shared" si="114"/>
        <v>0.45454545454545453</v>
      </c>
      <c r="M1373" s="7">
        <f t="shared" si="115"/>
        <v>0.54730465169202858</v>
      </c>
      <c r="N1373" s="7">
        <f t="shared" si="116"/>
        <v>0.45269534830797142</v>
      </c>
      <c r="O1373" s="10">
        <f t="shared" si="117"/>
        <v>-6.8079963692586842E-2</v>
      </c>
      <c r="P1373" s="10">
        <f t="shared" si="118"/>
        <v>-1.8501062374831068E-3</v>
      </c>
      <c r="Q1373" s="35">
        <f t="shared" si="119"/>
        <v>0</v>
      </c>
      <c r="R1373" s="9">
        <v>1</v>
      </c>
      <c r="S1373" s="4">
        <v>0</v>
      </c>
      <c r="V1373" s="4" t="str">
        <f t="shared" si="120"/>
        <v/>
      </c>
    </row>
    <row r="1374" spans="1:23" x14ac:dyDescent="0.25">
      <c r="A1374" s="2">
        <v>44808</v>
      </c>
      <c r="B1374" s="3" t="s">
        <v>39</v>
      </c>
      <c r="C1374" s="3" t="s">
        <v>126</v>
      </c>
      <c r="D1374" s="4">
        <v>4.71</v>
      </c>
      <c r="E1374" s="5">
        <v>1</v>
      </c>
      <c r="F1374" s="6">
        <v>4.5</v>
      </c>
      <c r="G1374" s="3">
        <v>-105</v>
      </c>
      <c r="H1374" s="3">
        <f t="shared" si="111"/>
        <v>-0.95238095238095233</v>
      </c>
      <c r="I1374" s="3">
        <v>-125</v>
      </c>
      <c r="J1374" s="3">
        <f t="shared" si="112"/>
        <v>-0.8</v>
      </c>
      <c r="K1374" s="7">
        <f t="shared" si="113"/>
        <v>0.51219512195121952</v>
      </c>
      <c r="L1374" s="7">
        <f t="shared" si="114"/>
        <v>0.55555555555555558</v>
      </c>
      <c r="M1374" s="7">
        <f t="shared" si="115"/>
        <v>0.50723908404647167</v>
      </c>
      <c r="N1374" s="7">
        <f t="shared" si="116"/>
        <v>0.49276091595352833</v>
      </c>
      <c r="O1374" s="10">
        <f t="shared" si="117"/>
        <v>-4.9560379047478564E-3</v>
      </c>
      <c r="P1374" s="10">
        <f t="shared" si="118"/>
        <v>-6.2794639602027247E-2</v>
      </c>
      <c r="Q1374" s="35">
        <f t="shared" si="119"/>
        <v>0</v>
      </c>
      <c r="R1374" s="9">
        <v>2</v>
      </c>
      <c r="S1374" s="4">
        <v>0</v>
      </c>
      <c r="V1374" s="4" t="str">
        <f t="shared" si="120"/>
        <v/>
      </c>
    </row>
    <row r="1375" spans="1:23" x14ac:dyDescent="0.25">
      <c r="A1375" s="2">
        <v>44808</v>
      </c>
      <c r="B1375" s="3" t="s">
        <v>47</v>
      </c>
      <c r="C1375" s="3" t="s">
        <v>48</v>
      </c>
      <c r="D1375" s="4">
        <v>5.15</v>
      </c>
      <c r="E1375" s="5">
        <v>1</v>
      </c>
      <c r="F1375" s="6">
        <v>5.5</v>
      </c>
      <c r="G1375" s="3">
        <v>-105</v>
      </c>
      <c r="H1375" s="3">
        <f t="shared" si="111"/>
        <v>-0.95238095238095233</v>
      </c>
      <c r="I1375" s="3">
        <v>-125</v>
      </c>
      <c r="J1375" s="3">
        <f t="shared" si="112"/>
        <v>-0.8</v>
      </c>
      <c r="K1375" s="7">
        <f t="shared" si="113"/>
        <v>0.51219512195121952</v>
      </c>
      <c r="L1375" s="7">
        <f t="shared" si="114"/>
        <v>0.55555555555555558</v>
      </c>
      <c r="M1375" s="7">
        <f t="shared" si="115"/>
        <v>0.41034001431442202</v>
      </c>
      <c r="N1375" s="7">
        <f t="shared" si="116"/>
        <v>0.58965998568557798</v>
      </c>
      <c r="O1375" s="10">
        <f t="shared" si="117"/>
        <v>-0.1018551076367975</v>
      </c>
      <c r="P1375" s="10">
        <f t="shared" si="118"/>
        <v>3.4104430130022401E-2</v>
      </c>
      <c r="Q1375" s="35">
        <f t="shared" si="119"/>
        <v>0</v>
      </c>
      <c r="R1375" s="9">
        <v>2</v>
      </c>
      <c r="S1375" s="4">
        <v>0</v>
      </c>
      <c r="V1375" s="4" t="str">
        <f t="shared" si="120"/>
        <v/>
      </c>
    </row>
    <row r="1376" spans="1:23" x14ac:dyDescent="0.25">
      <c r="A1376" s="2">
        <v>44808</v>
      </c>
      <c r="B1376" s="3" t="s">
        <v>59</v>
      </c>
      <c r="C1376" s="3" t="s">
        <v>82</v>
      </c>
      <c r="D1376" s="4">
        <v>5.91</v>
      </c>
      <c r="E1376" s="5">
        <v>1</v>
      </c>
      <c r="F1376" s="6">
        <v>6.5</v>
      </c>
      <c r="G1376" s="3">
        <v>-102</v>
      </c>
      <c r="H1376" s="3">
        <f t="shared" si="111"/>
        <v>-0.98039215686274506</v>
      </c>
      <c r="I1376" s="3">
        <v>-124</v>
      </c>
      <c r="J1376" s="3">
        <f t="shared" si="112"/>
        <v>-0.80645161290322587</v>
      </c>
      <c r="K1376" s="7">
        <f t="shared" si="113"/>
        <v>0.50495049504950495</v>
      </c>
      <c r="L1376" s="7">
        <f t="shared" si="114"/>
        <v>0.5535714285714286</v>
      </c>
      <c r="M1376" s="7">
        <f t="shared" si="115"/>
        <v>0.37924441145842813</v>
      </c>
      <c r="N1376" s="7">
        <f t="shared" si="116"/>
        <v>0.62075558854157187</v>
      </c>
      <c r="O1376" s="10">
        <f t="shared" si="117"/>
        <v>-0.12570608359107682</v>
      </c>
      <c r="P1376" s="10">
        <f t="shared" si="118"/>
        <v>6.7184159970143265E-2</v>
      </c>
      <c r="Q1376" s="35">
        <f t="shared" si="119"/>
        <v>1</v>
      </c>
      <c r="R1376" s="9">
        <v>2</v>
      </c>
      <c r="S1376" s="4">
        <f>15*1.24</f>
        <v>18.600000000000001</v>
      </c>
      <c r="T1376" s="3" t="s">
        <v>73</v>
      </c>
      <c r="U1376" s="4">
        <v>-18.600000000000001</v>
      </c>
      <c r="V1376" s="4">
        <f t="shared" si="120"/>
        <v>-18.600000000000001</v>
      </c>
    </row>
    <row r="1377" spans="1:22" x14ac:dyDescent="0.25">
      <c r="A1377" s="2">
        <v>44808</v>
      </c>
      <c r="B1377" s="3" t="s">
        <v>36</v>
      </c>
      <c r="C1377" s="3" t="s">
        <v>205</v>
      </c>
      <c r="D1377" s="4">
        <v>5.5</v>
      </c>
      <c r="E1377" s="5">
        <v>1</v>
      </c>
      <c r="F1377" s="6">
        <v>4.5</v>
      </c>
      <c r="G1377" s="3">
        <v>114</v>
      </c>
      <c r="H1377" s="3">
        <f t="shared" si="111"/>
        <v>1.1399999999999999</v>
      </c>
      <c r="I1377" s="3">
        <v>-146</v>
      </c>
      <c r="J1377" s="3">
        <f t="shared" si="112"/>
        <v>-0.68493150684931503</v>
      </c>
      <c r="K1377" s="7">
        <f t="shared" si="113"/>
        <v>0.46728971962616822</v>
      </c>
      <c r="L1377" s="7">
        <f t="shared" si="114"/>
        <v>0.5934959349593496</v>
      </c>
      <c r="M1377" s="7">
        <f t="shared" si="115"/>
        <v>0.64248199757207458</v>
      </c>
      <c r="N1377" s="7">
        <f t="shared" si="116"/>
        <v>0.35751800242792547</v>
      </c>
      <c r="O1377" s="10">
        <f t="shared" si="117"/>
        <v>0.17519227794590636</v>
      </c>
      <c r="P1377" s="10">
        <f t="shared" si="118"/>
        <v>-0.23597793253142413</v>
      </c>
      <c r="Q1377" s="35">
        <f t="shared" si="119"/>
        <v>2</v>
      </c>
      <c r="R1377" s="9">
        <v>2</v>
      </c>
      <c r="S1377" s="4">
        <v>15</v>
      </c>
      <c r="T1377" s="3" t="s">
        <v>73</v>
      </c>
      <c r="U1377" s="4">
        <v>-15</v>
      </c>
      <c r="V1377" s="4">
        <f t="shared" si="120"/>
        <v>-15</v>
      </c>
    </row>
    <row r="1378" spans="1:22" x14ac:dyDescent="0.25">
      <c r="A1378" s="2">
        <v>44809</v>
      </c>
      <c r="B1378" s="3" t="s">
        <v>28</v>
      </c>
      <c r="C1378" s="3" t="s">
        <v>182</v>
      </c>
      <c r="D1378" s="4">
        <v>4.53</v>
      </c>
      <c r="E1378" s="5">
        <v>1</v>
      </c>
      <c r="F1378" s="6">
        <v>3.5</v>
      </c>
      <c r="G1378" s="3">
        <v>-128</v>
      </c>
      <c r="H1378" s="3">
        <f t="shared" si="111"/>
        <v>-0.78125</v>
      </c>
      <c r="I1378" s="3">
        <v>102</v>
      </c>
      <c r="J1378" s="3">
        <f t="shared" si="112"/>
        <v>1.02</v>
      </c>
      <c r="K1378" s="7">
        <f t="shared" si="113"/>
        <v>0.56140350877192979</v>
      </c>
      <c r="L1378" s="7">
        <f t="shared" si="114"/>
        <v>0.49504950495049505</v>
      </c>
      <c r="M1378" s="7">
        <f t="shared" si="115"/>
        <v>0.66274024591318303</v>
      </c>
      <c r="N1378" s="7">
        <f t="shared" si="116"/>
        <v>0.33725975408681697</v>
      </c>
      <c r="O1378" s="10">
        <f t="shared" si="117"/>
        <v>0.10133673714125324</v>
      </c>
      <c r="P1378" s="10">
        <f t="shared" si="118"/>
        <v>-0.15778975086367808</v>
      </c>
      <c r="Q1378" s="35">
        <f t="shared" si="119"/>
        <v>2</v>
      </c>
      <c r="R1378" s="9">
        <v>2</v>
      </c>
      <c r="S1378" s="4">
        <v>25.6</v>
      </c>
      <c r="T1378" s="3" t="s">
        <v>73</v>
      </c>
      <c r="U1378" s="4">
        <v>-25.6</v>
      </c>
      <c r="V1378" s="4">
        <f t="shared" si="120"/>
        <v>-25.6</v>
      </c>
    </row>
    <row r="1379" spans="1:22" x14ac:dyDescent="0.25">
      <c r="A1379" s="2">
        <v>44809</v>
      </c>
      <c r="B1379" s="3" t="s">
        <v>23</v>
      </c>
      <c r="C1379" s="3" t="s">
        <v>152</v>
      </c>
      <c r="D1379" s="4">
        <v>5.04</v>
      </c>
      <c r="E1379" s="5">
        <v>1</v>
      </c>
      <c r="F1379" s="6">
        <v>4.5</v>
      </c>
      <c r="G1379" s="3">
        <v>115</v>
      </c>
      <c r="H1379" s="3">
        <f t="shared" si="111"/>
        <v>1.1499999999999999</v>
      </c>
      <c r="I1379" s="3">
        <v>-155</v>
      </c>
      <c r="J1379" s="3">
        <f t="shared" si="112"/>
        <v>-0.64516129032258063</v>
      </c>
      <c r="K1379" s="7">
        <f t="shared" si="113"/>
        <v>0.46511627906976744</v>
      </c>
      <c r="L1379" s="7">
        <f t="shared" si="114"/>
        <v>0.60784313725490191</v>
      </c>
      <c r="M1379" s="7">
        <f t="shared" si="115"/>
        <v>0.56649711318551854</v>
      </c>
      <c r="N1379" s="7">
        <f t="shared" si="116"/>
        <v>0.4335028868144814</v>
      </c>
      <c r="O1379" s="10">
        <f t="shared" si="117"/>
        <v>0.10138083411575111</v>
      </c>
      <c r="P1379" s="10">
        <f t="shared" si="118"/>
        <v>-0.17434025044042051</v>
      </c>
      <c r="Q1379" s="35">
        <f t="shared" si="119"/>
        <v>2</v>
      </c>
      <c r="R1379" s="9">
        <v>1</v>
      </c>
      <c r="S1379" s="4">
        <v>20</v>
      </c>
      <c r="T1379" s="3" t="s">
        <v>73</v>
      </c>
      <c r="U1379" s="4">
        <v>-20</v>
      </c>
      <c r="V1379" s="4">
        <f t="shared" si="120"/>
        <v>-20</v>
      </c>
    </row>
    <row r="1380" spans="1:22" x14ac:dyDescent="0.25">
      <c r="A1380" s="2">
        <v>44809</v>
      </c>
      <c r="B1380" s="3" t="s">
        <v>19</v>
      </c>
      <c r="C1380" s="3" t="s">
        <v>137</v>
      </c>
      <c r="D1380" s="4">
        <v>4.46</v>
      </c>
      <c r="E1380" s="5">
        <v>1</v>
      </c>
      <c r="F1380" s="6">
        <v>4.5</v>
      </c>
      <c r="G1380" s="3">
        <v>108</v>
      </c>
      <c r="H1380" s="3">
        <f t="shared" si="111"/>
        <v>1.08</v>
      </c>
      <c r="I1380" s="3">
        <v>-138</v>
      </c>
      <c r="J1380" s="3">
        <f t="shared" si="112"/>
        <v>-0.7246376811594204</v>
      </c>
      <c r="K1380" s="7">
        <f t="shared" si="113"/>
        <v>0.48076923076923078</v>
      </c>
      <c r="L1380" s="7">
        <f t="shared" si="114"/>
        <v>0.57983193277310929</v>
      </c>
      <c r="M1380" s="7">
        <f t="shared" si="115"/>
        <v>0.46028762502559961</v>
      </c>
      <c r="N1380" s="7">
        <f t="shared" si="116"/>
        <v>0.53971237497440039</v>
      </c>
      <c r="O1380" s="10">
        <f t="shared" si="117"/>
        <v>-2.048160574363117E-2</v>
      </c>
      <c r="P1380" s="10">
        <f t="shared" si="118"/>
        <v>-4.0119557798708905E-2</v>
      </c>
      <c r="Q1380" s="35">
        <f t="shared" si="119"/>
        <v>0</v>
      </c>
      <c r="R1380" s="9">
        <v>2</v>
      </c>
      <c r="S1380" s="4">
        <v>0</v>
      </c>
      <c r="V1380" s="4" t="str">
        <f t="shared" si="120"/>
        <v/>
      </c>
    </row>
    <row r="1381" spans="1:22" x14ac:dyDescent="0.25">
      <c r="A1381" s="2">
        <v>44809</v>
      </c>
      <c r="B1381" s="3" t="s">
        <v>43</v>
      </c>
      <c r="C1381" s="3" t="s">
        <v>44</v>
      </c>
      <c r="D1381" s="4">
        <v>2.99</v>
      </c>
      <c r="E1381" s="5">
        <v>1</v>
      </c>
      <c r="F1381" s="6">
        <v>2.5</v>
      </c>
      <c r="G1381" s="3">
        <v>-145</v>
      </c>
      <c r="H1381" s="3">
        <f t="shared" si="111"/>
        <v>-0.68965517241379315</v>
      </c>
      <c r="I1381" s="3">
        <v>110</v>
      </c>
      <c r="J1381" s="3">
        <f t="shared" si="112"/>
        <v>1.1000000000000001</v>
      </c>
      <c r="K1381" s="7">
        <f t="shared" si="113"/>
        <v>0.59183673469387754</v>
      </c>
      <c r="L1381" s="7">
        <f t="shared" si="114"/>
        <v>0.47619047619047616</v>
      </c>
      <c r="M1381" s="7">
        <f t="shared" si="115"/>
        <v>0.57456577094657668</v>
      </c>
      <c r="N1381" s="7">
        <f t="shared" si="116"/>
        <v>0.42543422905342332</v>
      </c>
      <c r="O1381" s="10">
        <f t="shared" si="117"/>
        <v>-1.727096374730086E-2</v>
      </c>
      <c r="P1381" s="10">
        <f t="shared" si="118"/>
        <v>-5.0756247137052846E-2</v>
      </c>
      <c r="Q1381" s="35">
        <f t="shared" si="119"/>
        <v>0</v>
      </c>
      <c r="R1381" s="9">
        <v>1</v>
      </c>
      <c r="S1381" s="4">
        <v>0</v>
      </c>
      <c r="V1381" s="4" t="str">
        <f t="shared" si="120"/>
        <v/>
      </c>
    </row>
    <row r="1382" spans="1:22" x14ac:dyDescent="0.25">
      <c r="A1382" s="2">
        <v>44809</v>
      </c>
      <c r="B1382" s="3" t="s">
        <v>53</v>
      </c>
      <c r="C1382" s="3" t="s">
        <v>186</v>
      </c>
      <c r="D1382" s="4">
        <v>3.94</v>
      </c>
      <c r="E1382" s="5">
        <v>1</v>
      </c>
      <c r="F1382" s="6">
        <v>3.5</v>
      </c>
      <c r="G1382" s="3">
        <v>-150</v>
      </c>
      <c r="H1382" s="3">
        <f t="shared" si="111"/>
        <v>-0.66666666666666663</v>
      </c>
      <c r="I1382" s="3">
        <v>115</v>
      </c>
      <c r="J1382" s="3">
        <f t="shared" si="112"/>
        <v>1.1499999999999999</v>
      </c>
      <c r="K1382" s="7">
        <f t="shared" si="113"/>
        <v>0.6</v>
      </c>
      <c r="L1382" s="7">
        <f t="shared" si="114"/>
        <v>0.46511627906976744</v>
      </c>
      <c r="M1382" s="7">
        <f t="shared" si="115"/>
        <v>0.55472085806363558</v>
      </c>
      <c r="N1382" s="7">
        <f t="shared" si="116"/>
        <v>0.44527914193636442</v>
      </c>
      <c r="O1382" s="10">
        <f t="shared" si="117"/>
        <v>-4.5279141936364398E-2</v>
      </c>
      <c r="P1382" s="10">
        <f t="shared" si="118"/>
        <v>-1.9837137133403016E-2</v>
      </c>
      <c r="Q1382" s="35">
        <f t="shared" si="119"/>
        <v>0</v>
      </c>
      <c r="R1382" s="9">
        <v>1</v>
      </c>
      <c r="S1382" s="4">
        <v>0</v>
      </c>
      <c r="V1382" s="4" t="str">
        <f t="shared" si="120"/>
        <v/>
      </c>
    </row>
    <row r="1383" spans="1:22" x14ac:dyDescent="0.25">
      <c r="A1383" s="2">
        <v>44809</v>
      </c>
      <c r="B1383" s="3" t="s">
        <v>87</v>
      </c>
      <c r="C1383" s="3" t="s">
        <v>256</v>
      </c>
      <c r="D1383" s="4">
        <v>4.32</v>
      </c>
      <c r="E1383" s="5">
        <v>1</v>
      </c>
      <c r="F1383" s="6">
        <v>3.5</v>
      </c>
      <c r="G1383" s="3">
        <v>115</v>
      </c>
      <c r="H1383" s="3">
        <f t="shared" si="111"/>
        <v>1.1499999999999999</v>
      </c>
      <c r="I1383" s="3">
        <v>-155</v>
      </c>
      <c r="J1383" s="3">
        <f t="shared" si="112"/>
        <v>-0.64516129032258063</v>
      </c>
      <c r="K1383" s="7">
        <f t="shared" si="113"/>
        <v>0.46511627906976744</v>
      </c>
      <c r="L1383" s="7">
        <f t="shared" si="114"/>
        <v>0.60784313725490191</v>
      </c>
      <c r="M1383" s="7">
        <f t="shared" si="115"/>
        <v>0.62643116867474591</v>
      </c>
      <c r="N1383" s="7">
        <f t="shared" si="116"/>
        <v>0.37356883132525404</v>
      </c>
      <c r="O1383" s="10">
        <f t="shared" si="117"/>
        <v>0.16131488960497847</v>
      </c>
      <c r="P1383" s="10">
        <f t="shared" si="118"/>
        <v>-0.23427430592964787</v>
      </c>
      <c r="Q1383" s="35">
        <f t="shared" si="119"/>
        <v>2</v>
      </c>
      <c r="R1383" s="9">
        <v>1</v>
      </c>
      <c r="S1383" s="4">
        <v>20</v>
      </c>
      <c r="T1383" s="3" t="s">
        <v>73</v>
      </c>
      <c r="U1383" s="4">
        <v>-20</v>
      </c>
      <c r="V1383" s="4">
        <f t="shared" si="120"/>
        <v>-20</v>
      </c>
    </row>
    <row r="1384" spans="1:22" x14ac:dyDescent="0.25">
      <c r="A1384" s="2">
        <v>44809</v>
      </c>
      <c r="B1384" s="3" t="s">
        <v>32</v>
      </c>
      <c r="C1384" s="3" t="s">
        <v>197</v>
      </c>
      <c r="D1384" s="4">
        <v>5.57</v>
      </c>
      <c r="E1384" s="5">
        <v>1</v>
      </c>
      <c r="F1384" s="6">
        <v>6.5</v>
      </c>
      <c r="G1384" s="3">
        <v>115</v>
      </c>
      <c r="H1384" s="3">
        <f t="shared" si="111"/>
        <v>1.1499999999999999</v>
      </c>
      <c r="I1384" s="3">
        <v>-150</v>
      </c>
      <c r="J1384" s="3">
        <f t="shared" si="112"/>
        <v>-0.66666666666666663</v>
      </c>
      <c r="K1384" s="7">
        <f t="shared" si="113"/>
        <v>0.46511627906976744</v>
      </c>
      <c r="L1384" s="7">
        <f t="shared" si="114"/>
        <v>0.6</v>
      </c>
      <c r="M1384" s="7">
        <f t="shared" si="115"/>
        <v>0.32499552044880897</v>
      </c>
      <c r="N1384" s="7">
        <f t="shared" si="116"/>
        <v>0.67500447955119103</v>
      </c>
      <c r="O1384" s="10">
        <f t="shared" si="117"/>
        <v>-0.14012075862095846</v>
      </c>
      <c r="P1384" s="10">
        <f t="shared" si="118"/>
        <v>7.500447955119105E-2</v>
      </c>
      <c r="Q1384" s="35">
        <f t="shared" si="119"/>
        <v>1</v>
      </c>
      <c r="R1384" s="9">
        <v>1</v>
      </c>
      <c r="S1384" s="4">
        <f>15*1.5</f>
        <v>22.5</v>
      </c>
      <c r="T1384" s="3" t="s">
        <v>73</v>
      </c>
      <c r="U1384" s="4">
        <v>-22.5</v>
      </c>
      <c r="V1384" s="4">
        <f t="shared" si="120"/>
        <v>-22.5</v>
      </c>
    </row>
    <row r="1385" spans="1:22" x14ac:dyDescent="0.25">
      <c r="A1385" s="2">
        <v>44809</v>
      </c>
      <c r="B1385" s="3" t="s">
        <v>67</v>
      </c>
      <c r="C1385" s="3" t="s">
        <v>85</v>
      </c>
      <c r="D1385" s="4">
        <v>4.59</v>
      </c>
      <c r="E1385" s="5">
        <v>1</v>
      </c>
      <c r="F1385" s="6">
        <v>3.5</v>
      </c>
      <c r="G1385" s="3">
        <v>-115</v>
      </c>
      <c r="H1385" s="3">
        <f t="shared" si="111"/>
        <v>-0.86956521739130443</v>
      </c>
      <c r="I1385" s="3">
        <v>-115</v>
      </c>
      <c r="J1385" s="3">
        <f t="shared" si="112"/>
        <v>-0.86956521739130443</v>
      </c>
      <c r="K1385" s="7">
        <f t="shared" si="113"/>
        <v>0.53488372093023251</v>
      </c>
      <c r="L1385" s="7">
        <f t="shared" si="114"/>
        <v>0.53488372093023251</v>
      </c>
      <c r="M1385" s="7">
        <f t="shared" si="115"/>
        <v>0.67266020579043384</v>
      </c>
      <c r="N1385" s="7">
        <f t="shared" si="116"/>
        <v>0.32733979420956621</v>
      </c>
      <c r="O1385" s="10">
        <f t="shared" si="117"/>
        <v>0.13777648486020133</v>
      </c>
      <c r="P1385" s="10">
        <f t="shared" si="118"/>
        <v>-0.20754392672066629</v>
      </c>
      <c r="Q1385" s="35">
        <f t="shared" si="119"/>
        <v>2</v>
      </c>
      <c r="R1385" s="9">
        <v>1</v>
      </c>
      <c r="S1385" s="4">
        <v>23</v>
      </c>
      <c r="T1385" s="3" t="s">
        <v>73</v>
      </c>
      <c r="U1385" s="4">
        <v>-23</v>
      </c>
      <c r="V1385" s="4">
        <f t="shared" si="120"/>
        <v>-23</v>
      </c>
    </row>
    <row r="1386" spans="1:22" x14ac:dyDescent="0.25">
      <c r="A1386" s="2">
        <v>44809</v>
      </c>
      <c r="B1386" s="3" t="s">
        <v>36</v>
      </c>
      <c r="C1386" s="3" t="s">
        <v>178</v>
      </c>
      <c r="D1386" s="4">
        <v>7.66</v>
      </c>
      <c r="E1386" s="5">
        <v>1</v>
      </c>
      <c r="F1386" s="6">
        <v>6.5</v>
      </c>
      <c r="G1386" s="3">
        <v>-150</v>
      </c>
      <c r="H1386" s="3">
        <f t="shared" si="111"/>
        <v>-0.66666666666666663</v>
      </c>
      <c r="I1386" s="3">
        <v>115</v>
      </c>
      <c r="J1386" s="3">
        <f t="shared" si="112"/>
        <v>1.1499999999999999</v>
      </c>
      <c r="K1386" s="7">
        <f t="shared" si="113"/>
        <v>0.6</v>
      </c>
      <c r="L1386" s="7">
        <f t="shared" si="114"/>
        <v>0.46511627906976744</v>
      </c>
      <c r="M1386" s="7">
        <f t="shared" si="115"/>
        <v>0.64336431601725708</v>
      </c>
      <c r="N1386" s="7">
        <f t="shared" si="116"/>
        <v>0.35663568398274287</v>
      </c>
      <c r="O1386" s="10">
        <f t="shared" si="117"/>
        <v>4.3364316017257099E-2</v>
      </c>
      <c r="P1386" s="10">
        <f t="shared" si="118"/>
        <v>-0.10848059508702457</v>
      </c>
      <c r="Q1386" s="35">
        <f t="shared" si="119"/>
        <v>0</v>
      </c>
      <c r="R1386" s="9">
        <v>1</v>
      </c>
      <c r="S1386" s="4">
        <v>0</v>
      </c>
      <c r="V1386" s="4" t="str">
        <f t="shared" si="120"/>
        <v/>
      </c>
    </row>
    <row r="1387" spans="1:22" x14ac:dyDescent="0.25">
      <c r="A1387" s="2">
        <v>44809</v>
      </c>
      <c r="B1387" s="3" t="s">
        <v>30</v>
      </c>
      <c r="C1387" s="3" t="s">
        <v>181</v>
      </c>
      <c r="D1387" s="4">
        <v>4.38</v>
      </c>
      <c r="E1387" s="5">
        <v>1</v>
      </c>
      <c r="F1387" s="6">
        <v>4.5</v>
      </c>
      <c r="G1387" s="3">
        <v>115</v>
      </c>
      <c r="H1387" s="3">
        <f t="shared" si="111"/>
        <v>1.1499999999999999</v>
      </c>
      <c r="I1387" s="3">
        <v>-155</v>
      </c>
      <c r="J1387" s="3">
        <f t="shared" si="112"/>
        <v>-0.64516129032258063</v>
      </c>
      <c r="K1387" s="7">
        <f t="shared" si="113"/>
        <v>0.46511627906976744</v>
      </c>
      <c r="L1387" s="7">
        <f t="shared" si="114"/>
        <v>0.60784313725490191</v>
      </c>
      <c r="M1387" s="7">
        <f t="shared" si="115"/>
        <v>0.44497803552889126</v>
      </c>
      <c r="N1387" s="7">
        <f t="shared" si="116"/>
        <v>0.55502196447110874</v>
      </c>
      <c r="O1387" s="10">
        <f t="shared" si="117"/>
        <v>-2.0138243540876177E-2</v>
      </c>
      <c r="P1387" s="10">
        <f t="shared" si="118"/>
        <v>-5.2821172783793169E-2</v>
      </c>
      <c r="Q1387" s="35">
        <f t="shared" si="119"/>
        <v>0</v>
      </c>
      <c r="R1387" s="9">
        <v>1</v>
      </c>
      <c r="S1387" s="4">
        <v>0</v>
      </c>
      <c r="V1387" s="4" t="str">
        <f t="shared" si="120"/>
        <v/>
      </c>
    </row>
    <row r="1388" spans="1:22" x14ac:dyDescent="0.25">
      <c r="A1388" s="2">
        <v>44809</v>
      </c>
      <c r="B1388" s="3" t="s">
        <v>21</v>
      </c>
      <c r="C1388" s="3" t="s">
        <v>115</v>
      </c>
      <c r="D1388" s="4">
        <v>5.98</v>
      </c>
      <c r="E1388" s="5">
        <v>1</v>
      </c>
      <c r="F1388" s="6">
        <v>6.5</v>
      </c>
      <c r="G1388" s="3">
        <v>106</v>
      </c>
      <c r="H1388" s="3">
        <f t="shared" si="111"/>
        <v>1.06</v>
      </c>
      <c r="I1388" s="3">
        <v>-134</v>
      </c>
      <c r="J1388" s="3">
        <f t="shared" si="112"/>
        <v>-0.74626865671641784</v>
      </c>
      <c r="K1388" s="7">
        <f t="shared" si="113"/>
        <v>0.4854368932038835</v>
      </c>
      <c r="L1388" s="7">
        <f t="shared" si="114"/>
        <v>0.57264957264957261</v>
      </c>
      <c r="M1388" s="7">
        <f t="shared" si="115"/>
        <v>0.39048479051973151</v>
      </c>
      <c r="N1388" s="7">
        <f t="shared" si="116"/>
        <v>0.60951520948026849</v>
      </c>
      <c r="O1388" s="10">
        <f t="shared" si="117"/>
        <v>-9.4952102684151996E-2</v>
      </c>
      <c r="P1388" s="10">
        <f t="shared" si="118"/>
        <v>3.686563683069588E-2</v>
      </c>
      <c r="Q1388" s="35">
        <f t="shared" si="119"/>
        <v>0</v>
      </c>
      <c r="R1388" s="9">
        <v>2</v>
      </c>
      <c r="S1388" s="4">
        <v>0</v>
      </c>
      <c r="V1388" s="4" t="str">
        <f t="shared" si="120"/>
        <v/>
      </c>
    </row>
    <row r="1389" spans="1:22" x14ac:dyDescent="0.25">
      <c r="A1389" s="2">
        <v>44809</v>
      </c>
      <c r="B1389" s="3" t="s">
        <v>71</v>
      </c>
      <c r="C1389" s="3" t="s">
        <v>237</v>
      </c>
      <c r="D1389" s="4">
        <v>5.55</v>
      </c>
      <c r="E1389" s="5">
        <v>1</v>
      </c>
      <c r="F1389" s="6">
        <v>4.5</v>
      </c>
      <c r="G1389" s="3">
        <v>-175</v>
      </c>
      <c r="H1389" s="3">
        <f t="shared" si="111"/>
        <v>-0.5714285714285714</v>
      </c>
      <c r="I1389" s="3">
        <v>135</v>
      </c>
      <c r="J1389" s="3">
        <f t="shared" si="112"/>
        <v>1.35</v>
      </c>
      <c r="K1389" s="7">
        <f t="shared" si="113"/>
        <v>0.63636363636363635</v>
      </c>
      <c r="L1389" s="7">
        <f t="shared" si="114"/>
        <v>0.42553191489361702</v>
      </c>
      <c r="M1389" s="7">
        <f t="shared" si="115"/>
        <v>0.65021963539916339</v>
      </c>
      <c r="N1389" s="7">
        <f t="shared" si="116"/>
        <v>0.34978036460083661</v>
      </c>
      <c r="O1389" s="10">
        <f t="shared" si="117"/>
        <v>1.3855999035527033E-2</v>
      </c>
      <c r="P1389" s="10">
        <f t="shared" si="118"/>
        <v>-7.5751550292780412E-2</v>
      </c>
      <c r="Q1389" s="35">
        <f t="shared" si="119"/>
        <v>0</v>
      </c>
      <c r="R1389" s="9">
        <v>1</v>
      </c>
      <c r="S1389" s="4">
        <v>0</v>
      </c>
      <c r="V1389" s="4" t="str">
        <f t="shared" si="120"/>
        <v/>
      </c>
    </row>
    <row r="1390" spans="1:22" x14ac:dyDescent="0.25">
      <c r="A1390" s="2">
        <v>44809</v>
      </c>
      <c r="B1390" s="3" t="s">
        <v>34</v>
      </c>
      <c r="C1390" s="3" t="s">
        <v>35</v>
      </c>
      <c r="D1390" s="4">
        <v>4.99</v>
      </c>
      <c r="E1390" s="5">
        <v>1</v>
      </c>
      <c r="F1390" s="6">
        <v>4.5</v>
      </c>
      <c r="G1390" s="3">
        <v>110</v>
      </c>
      <c r="H1390" s="3">
        <f t="shared" si="111"/>
        <v>1.1000000000000001</v>
      </c>
      <c r="I1390" s="3">
        <v>-145</v>
      </c>
      <c r="J1390" s="3">
        <f t="shared" si="112"/>
        <v>-0.68965517241379315</v>
      </c>
      <c r="K1390" s="7">
        <f t="shared" si="113"/>
        <v>0.47619047619047616</v>
      </c>
      <c r="L1390" s="7">
        <f t="shared" si="114"/>
        <v>0.59183673469387754</v>
      </c>
      <c r="M1390" s="7">
        <f t="shared" si="115"/>
        <v>0.557750290083879</v>
      </c>
      <c r="N1390" s="7">
        <f t="shared" si="116"/>
        <v>0.442249709916121</v>
      </c>
      <c r="O1390" s="10">
        <f t="shared" si="117"/>
        <v>8.1559813893402833E-2</v>
      </c>
      <c r="P1390" s="10">
        <f t="shared" si="118"/>
        <v>-0.14958702477775654</v>
      </c>
      <c r="Q1390" s="35">
        <f t="shared" si="119"/>
        <v>2</v>
      </c>
      <c r="R1390" s="9">
        <v>1</v>
      </c>
      <c r="S1390" s="4">
        <v>20</v>
      </c>
      <c r="T1390" s="3" t="s">
        <v>74</v>
      </c>
      <c r="U1390" s="4">
        <v>22</v>
      </c>
      <c r="V1390" s="4">
        <f t="shared" si="120"/>
        <v>22</v>
      </c>
    </row>
    <row r="1391" spans="1:22" x14ac:dyDescent="0.25">
      <c r="A1391" s="2">
        <v>44809</v>
      </c>
      <c r="B1391" s="3" t="s">
        <v>45</v>
      </c>
      <c r="C1391" s="3" t="s">
        <v>257</v>
      </c>
      <c r="D1391" s="4">
        <v>5.17</v>
      </c>
      <c r="E1391" s="5">
        <v>1</v>
      </c>
      <c r="F1391" s="6">
        <v>6.5</v>
      </c>
      <c r="G1391" s="3">
        <v>-150</v>
      </c>
      <c r="H1391" s="3">
        <f t="shared" si="111"/>
        <v>-0.66666666666666663</v>
      </c>
      <c r="I1391" s="3">
        <v>115</v>
      </c>
      <c r="J1391" s="3">
        <f t="shared" si="112"/>
        <v>1.1499999999999999</v>
      </c>
      <c r="K1391" s="7">
        <f t="shared" si="113"/>
        <v>0.6</v>
      </c>
      <c r="L1391" s="7">
        <f t="shared" si="114"/>
        <v>0.46511627906976744</v>
      </c>
      <c r="M1391" s="7">
        <f t="shared" si="115"/>
        <v>0.26307287163543691</v>
      </c>
      <c r="N1391" s="7">
        <f t="shared" si="116"/>
        <v>0.73692712836456309</v>
      </c>
      <c r="O1391" s="10">
        <f t="shared" si="117"/>
        <v>-0.33692712836456307</v>
      </c>
      <c r="P1391" s="10">
        <f t="shared" si="118"/>
        <v>0.27181084929479565</v>
      </c>
      <c r="Q1391" s="35">
        <f t="shared" si="119"/>
        <v>1</v>
      </c>
      <c r="R1391" s="9">
        <v>1</v>
      </c>
      <c r="S1391" s="4">
        <v>15</v>
      </c>
      <c r="T1391" s="3" t="s">
        <v>73</v>
      </c>
      <c r="U1391" s="4">
        <v>-15</v>
      </c>
      <c r="V1391" s="4">
        <f t="shared" si="120"/>
        <v>-15</v>
      </c>
    </row>
    <row r="1392" spans="1:22" x14ac:dyDescent="0.25">
      <c r="A1392" s="2">
        <v>44810</v>
      </c>
      <c r="B1392" s="3" t="s">
        <v>39</v>
      </c>
      <c r="C1392" s="3" t="s">
        <v>166</v>
      </c>
      <c r="D1392" s="4">
        <v>7.11</v>
      </c>
      <c r="E1392" s="5">
        <v>1</v>
      </c>
      <c r="F1392" s="6">
        <v>7.5</v>
      </c>
      <c r="G1392" s="3">
        <v>105</v>
      </c>
      <c r="H1392" s="3">
        <f t="shared" si="111"/>
        <v>1.05</v>
      </c>
      <c r="I1392" s="3">
        <v>-135</v>
      </c>
      <c r="J1392" s="3">
        <f t="shared" si="112"/>
        <v>-0.7407407407407407</v>
      </c>
      <c r="K1392" s="7">
        <f t="shared" si="113"/>
        <v>0.48780487804878048</v>
      </c>
      <c r="L1392" s="7">
        <f t="shared" si="114"/>
        <v>0.57446808510638303</v>
      </c>
      <c r="M1392" s="7">
        <f t="shared" si="115"/>
        <v>0.41767178623012147</v>
      </c>
      <c r="N1392" s="7">
        <f t="shared" si="116"/>
        <v>0.58232821376987853</v>
      </c>
      <c r="O1392" s="10">
        <f t="shared" si="117"/>
        <v>-7.013309181865901E-2</v>
      </c>
      <c r="P1392" s="10">
        <f t="shared" si="118"/>
        <v>7.8601286634955025E-3</v>
      </c>
      <c r="Q1392" s="35">
        <f t="shared" si="119"/>
        <v>0</v>
      </c>
      <c r="R1392" s="9">
        <v>1</v>
      </c>
      <c r="S1392" s="4">
        <v>0</v>
      </c>
      <c r="V1392" s="4" t="str">
        <f t="shared" si="120"/>
        <v/>
      </c>
    </row>
    <row r="1393" spans="1:22" x14ac:dyDescent="0.25">
      <c r="A1393" s="2">
        <v>44810</v>
      </c>
      <c r="B1393" s="3" t="s">
        <v>49</v>
      </c>
      <c r="C1393" s="3" t="s">
        <v>249</v>
      </c>
      <c r="D1393" s="4">
        <v>5.64</v>
      </c>
      <c r="E1393" s="5">
        <v>1</v>
      </c>
      <c r="F1393" s="6">
        <v>5.5</v>
      </c>
      <c r="G1393" s="3">
        <v>105</v>
      </c>
      <c r="H1393" s="3">
        <f t="shared" si="111"/>
        <v>1.05</v>
      </c>
      <c r="I1393" s="3">
        <v>-135</v>
      </c>
      <c r="J1393" s="3">
        <f t="shared" si="112"/>
        <v>-0.7407407407407407</v>
      </c>
      <c r="K1393" s="7">
        <f t="shared" si="113"/>
        <v>0.48780487804878048</v>
      </c>
      <c r="L1393" s="7">
        <f t="shared" si="114"/>
        <v>0.57446808510638303</v>
      </c>
      <c r="M1393" s="7">
        <f t="shared" si="115"/>
        <v>0.49491268590868209</v>
      </c>
      <c r="N1393" s="7">
        <f t="shared" si="116"/>
        <v>0.50508731409131791</v>
      </c>
      <c r="O1393" s="10">
        <f t="shared" si="117"/>
        <v>7.1078078599016159E-3</v>
      </c>
      <c r="P1393" s="10">
        <f t="shared" si="118"/>
        <v>-6.9380771015065124E-2</v>
      </c>
      <c r="Q1393" s="35">
        <f t="shared" si="119"/>
        <v>0</v>
      </c>
      <c r="R1393" s="9">
        <v>1</v>
      </c>
      <c r="S1393" s="4">
        <v>0</v>
      </c>
      <c r="V1393" s="4" t="str">
        <f t="shared" si="120"/>
        <v/>
      </c>
    </row>
    <row r="1394" spans="1:22" x14ac:dyDescent="0.25">
      <c r="A1394" s="2">
        <v>44810</v>
      </c>
      <c r="B1394" s="3" t="s">
        <v>51</v>
      </c>
      <c r="C1394" s="3" t="s">
        <v>154</v>
      </c>
      <c r="D1394" s="4">
        <v>5.55</v>
      </c>
      <c r="E1394" s="5">
        <v>1</v>
      </c>
      <c r="F1394" s="6">
        <v>4.5</v>
      </c>
      <c r="G1394" s="3">
        <v>112</v>
      </c>
      <c r="H1394" s="3">
        <f t="shared" si="111"/>
        <v>1.1200000000000001</v>
      </c>
      <c r="I1394" s="3">
        <v>-142</v>
      </c>
      <c r="J1394" s="3">
        <f t="shared" si="112"/>
        <v>-0.70422535211267612</v>
      </c>
      <c r="K1394" s="7">
        <f t="shared" si="113"/>
        <v>0.47169811320754718</v>
      </c>
      <c r="L1394" s="7">
        <f t="shared" si="114"/>
        <v>0.58677685950413228</v>
      </c>
      <c r="M1394" s="7">
        <f t="shared" si="115"/>
        <v>0.65021963539916339</v>
      </c>
      <c r="N1394" s="7">
        <f t="shared" si="116"/>
        <v>0.34978036460083661</v>
      </c>
      <c r="O1394" s="10">
        <f t="shared" si="117"/>
        <v>0.17852152219161621</v>
      </c>
      <c r="P1394" s="10">
        <f t="shared" si="118"/>
        <v>-0.23699649490329566</v>
      </c>
      <c r="Q1394" s="35">
        <f t="shared" si="119"/>
        <v>2</v>
      </c>
      <c r="R1394" s="9">
        <v>2</v>
      </c>
      <c r="S1394" s="4">
        <v>20</v>
      </c>
      <c r="T1394" s="3" t="s">
        <v>73</v>
      </c>
      <c r="U1394" s="4">
        <v>-20</v>
      </c>
      <c r="V1394" s="4">
        <f t="shared" si="120"/>
        <v>-20</v>
      </c>
    </row>
    <row r="1395" spans="1:22" x14ac:dyDescent="0.25">
      <c r="A1395" s="2">
        <v>44810</v>
      </c>
      <c r="B1395" s="3" t="s">
        <v>61</v>
      </c>
      <c r="C1395" s="3" t="s">
        <v>214</v>
      </c>
      <c r="D1395" s="4">
        <v>4.26</v>
      </c>
      <c r="E1395" s="5">
        <v>1</v>
      </c>
      <c r="F1395" s="6">
        <v>3.5</v>
      </c>
      <c r="G1395" s="3">
        <v>-110</v>
      </c>
      <c r="H1395" s="3">
        <f t="shared" si="111"/>
        <v>-0.90909090909090906</v>
      </c>
      <c r="I1395" s="3">
        <v>-120</v>
      </c>
      <c r="J1395" s="3">
        <f t="shared" si="112"/>
        <v>-0.83333333333333337</v>
      </c>
      <c r="K1395" s="7">
        <f t="shared" si="113"/>
        <v>0.52380952380952384</v>
      </c>
      <c r="L1395" s="7">
        <f t="shared" si="114"/>
        <v>0.54545454545454541</v>
      </c>
      <c r="M1395" s="7">
        <f t="shared" si="115"/>
        <v>0.61561075610792093</v>
      </c>
      <c r="N1395" s="7">
        <f t="shared" si="116"/>
        <v>0.38438924389207907</v>
      </c>
      <c r="O1395" s="10">
        <f t="shared" si="117"/>
        <v>9.1801232298397095E-2</v>
      </c>
      <c r="P1395" s="10">
        <f t="shared" si="118"/>
        <v>-0.16106530156246635</v>
      </c>
      <c r="Q1395" s="35">
        <f t="shared" si="119"/>
        <v>2</v>
      </c>
      <c r="R1395" s="9">
        <v>1</v>
      </c>
      <c r="S1395" s="4">
        <v>22</v>
      </c>
      <c r="T1395" s="3" t="s">
        <v>73</v>
      </c>
      <c r="U1395" s="4">
        <v>-22</v>
      </c>
      <c r="V1395" s="4">
        <f t="shared" si="120"/>
        <v>-22</v>
      </c>
    </row>
    <row r="1396" spans="1:22" x14ac:dyDescent="0.25">
      <c r="A1396" s="2">
        <v>44810</v>
      </c>
      <c r="B1396" s="3" t="s">
        <v>16</v>
      </c>
      <c r="C1396" s="3" t="s">
        <v>191</v>
      </c>
      <c r="D1396" s="4">
        <v>4.55</v>
      </c>
      <c r="E1396" s="5">
        <v>1</v>
      </c>
      <c r="F1396" s="6">
        <v>4.5</v>
      </c>
      <c r="G1396" s="3">
        <v>115</v>
      </c>
      <c r="H1396" s="3">
        <f t="shared" si="111"/>
        <v>1.1499999999999999</v>
      </c>
      <c r="I1396" s="3">
        <v>-150</v>
      </c>
      <c r="J1396" s="3">
        <f t="shared" si="112"/>
        <v>-0.66666666666666663</v>
      </c>
      <c r="K1396" s="7">
        <f t="shared" si="113"/>
        <v>0.46511627906976744</v>
      </c>
      <c r="L1396" s="7">
        <f t="shared" si="114"/>
        <v>0.6</v>
      </c>
      <c r="M1396" s="7">
        <f t="shared" si="115"/>
        <v>0.47735971772843389</v>
      </c>
      <c r="N1396" s="7">
        <f t="shared" si="116"/>
        <v>0.52264028227156611</v>
      </c>
      <c r="O1396" s="10">
        <f t="shared" si="117"/>
        <v>1.224343865866645E-2</v>
      </c>
      <c r="P1396" s="10">
        <f t="shared" si="118"/>
        <v>-7.7359717728433863E-2</v>
      </c>
      <c r="Q1396" s="35">
        <f t="shared" si="119"/>
        <v>0</v>
      </c>
      <c r="R1396" s="9">
        <v>1</v>
      </c>
      <c r="S1396" s="4">
        <v>0</v>
      </c>
      <c r="V1396" s="4" t="str">
        <f t="shared" si="120"/>
        <v/>
      </c>
    </row>
    <row r="1397" spans="1:22" x14ac:dyDescent="0.25">
      <c r="A1397" s="2">
        <v>44810</v>
      </c>
      <c r="B1397" s="3" t="s">
        <v>87</v>
      </c>
      <c r="C1397" s="3" t="s">
        <v>221</v>
      </c>
      <c r="D1397" s="4">
        <v>3.75</v>
      </c>
      <c r="E1397" s="5">
        <v>1</v>
      </c>
      <c r="F1397" s="6">
        <v>3.5</v>
      </c>
      <c r="G1397" s="3">
        <v>110</v>
      </c>
      <c r="H1397" s="3">
        <f t="shared" si="111"/>
        <v>1.1000000000000001</v>
      </c>
      <c r="I1397" s="3">
        <v>-145</v>
      </c>
      <c r="J1397" s="3">
        <f t="shared" si="112"/>
        <v>-0.68965517241379315</v>
      </c>
      <c r="K1397" s="7">
        <f t="shared" si="113"/>
        <v>0.47619047619047616</v>
      </c>
      <c r="L1397" s="7">
        <f t="shared" si="114"/>
        <v>0.59183673469387754</v>
      </c>
      <c r="M1397" s="7">
        <f t="shared" si="115"/>
        <v>0.51623261844631263</v>
      </c>
      <c r="N1397" s="7">
        <f t="shared" si="116"/>
        <v>0.48376738155368737</v>
      </c>
      <c r="O1397" s="10">
        <f t="shared" si="117"/>
        <v>4.0042142255836466E-2</v>
      </c>
      <c r="P1397" s="10">
        <f t="shared" si="118"/>
        <v>-0.10806935314019017</v>
      </c>
      <c r="Q1397" s="35">
        <f t="shared" si="119"/>
        <v>0</v>
      </c>
      <c r="R1397" s="9">
        <v>1</v>
      </c>
      <c r="S1397" s="4">
        <v>0</v>
      </c>
      <c r="V1397" s="4" t="str">
        <f t="shared" si="120"/>
        <v/>
      </c>
    </row>
    <row r="1398" spans="1:22" x14ac:dyDescent="0.25">
      <c r="A1398" s="2">
        <v>44810</v>
      </c>
      <c r="B1398" s="3" t="s">
        <v>30</v>
      </c>
      <c r="C1398" s="3" t="s">
        <v>31</v>
      </c>
      <c r="D1398" s="4">
        <v>3.62</v>
      </c>
      <c r="E1398" s="5">
        <v>1</v>
      </c>
      <c r="F1398" s="6">
        <v>3.5</v>
      </c>
      <c r="G1398" s="3">
        <v>110</v>
      </c>
      <c r="H1398" s="3">
        <f t="shared" si="111"/>
        <v>1.1000000000000001</v>
      </c>
      <c r="I1398" s="3">
        <v>-145</v>
      </c>
      <c r="J1398" s="3">
        <f t="shared" si="112"/>
        <v>-0.68965517241379315</v>
      </c>
      <c r="K1398" s="7">
        <f t="shared" si="113"/>
        <v>0.47619047619047616</v>
      </c>
      <c r="L1398" s="7">
        <f t="shared" si="114"/>
        <v>0.59183673469387754</v>
      </c>
      <c r="M1398" s="7">
        <f t="shared" si="115"/>
        <v>0.48902613517143756</v>
      </c>
      <c r="N1398" s="7">
        <f t="shared" si="116"/>
        <v>0.51097386482856244</v>
      </c>
      <c r="O1398" s="10">
        <f t="shared" si="117"/>
        <v>1.2835658980961395E-2</v>
      </c>
      <c r="P1398" s="10">
        <f t="shared" si="118"/>
        <v>-8.0862869865315101E-2</v>
      </c>
      <c r="Q1398" s="35">
        <f t="shared" si="119"/>
        <v>0</v>
      </c>
      <c r="R1398" s="9">
        <v>2</v>
      </c>
      <c r="S1398" s="4">
        <v>0</v>
      </c>
      <c r="V1398" s="4" t="str">
        <f t="shared" si="120"/>
        <v/>
      </c>
    </row>
    <row r="1399" spans="1:22" x14ac:dyDescent="0.25">
      <c r="A1399" s="2">
        <v>44810</v>
      </c>
      <c r="B1399" s="3" t="s">
        <v>21</v>
      </c>
      <c r="C1399" s="3" t="s">
        <v>22</v>
      </c>
      <c r="D1399" s="4">
        <v>7.26</v>
      </c>
      <c r="E1399" s="5">
        <v>1</v>
      </c>
      <c r="F1399" s="6">
        <v>6.5</v>
      </c>
      <c r="G1399" s="3">
        <v>-130</v>
      </c>
      <c r="H1399" s="3">
        <f t="shared" si="111"/>
        <v>-0.76923076923076916</v>
      </c>
      <c r="I1399" s="3">
        <v>-105</v>
      </c>
      <c r="J1399" s="3">
        <f t="shared" si="112"/>
        <v>-0.95238095238095233</v>
      </c>
      <c r="K1399" s="7">
        <f t="shared" si="113"/>
        <v>0.56521739130434778</v>
      </c>
      <c r="L1399" s="7">
        <f t="shared" si="114"/>
        <v>0.51219512195121952</v>
      </c>
      <c r="M1399" s="7">
        <f t="shared" si="115"/>
        <v>0.58826804683326361</v>
      </c>
      <c r="N1399" s="7">
        <f t="shared" si="116"/>
        <v>0.41173195316673639</v>
      </c>
      <c r="O1399" s="10">
        <f t="shared" si="117"/>
        <v>2.3050655528915831E-2</v>
      </c>
      <c r="P1399" s="10">
        <f t="shared" si="118"/>
        <v>-0.10046316878448314</v>
      </c>
      <c r="Q1399" s="35">
        <f t="shared" si="119"/>
        <v>0</v>
      </c>
      <c r="R1399" s="9">
        <v>1</v>
      </c>
      <c r="S1399" s="4">
        <v>0</v>
      </c>
      <c r="V1399" s="4" t="str">
        <f t="shared" si="120"/>
        <v/>
      </c>
    </row>
    <row r="1400" spans="1:22" x14ac:dyDescent="0.25">
      <c r="A1400" s="2">
        <v>44810</v>
      </c>
      <c r="B1400" s="3" t="s">
        <v>47</v>
      </c>
      <c r="C1400" s="3" t="s">
        <v>141</v>
      </c>
      <c r="D1400" s="4">
        <v>6.6</v>
      </c>
      <c r="E1400" s="5">
        <v>1</v>
      </c>
      <c r="F1400" s="6">
        <v>7.5</v>
      </c>
      <c r="G1400" s="3">
        <v>114</v>
      </c>
      <c r="H1400" s="3">
        <f t="shared" si="111"/>
        <v>1.1399999999999999</v>
      </c>
      <c r="I1400" s="3">
        <v>-146</v>
      </c>
      <c r="J1400" s="3">
        <f t="shared" si="112"/>
        <v>-0.68493150684931503</v>
      </c>
      <c r="K1400" s="7">
        <f t="shared" si="113"/>
        <v>0.46728971962616822</v>
      </c>
      <c r="L1400" s="7">
        <f t="shared" si="114"/>
        <v>0.5934959349593496</v>
      </c>
      <c r="M1400" s="7">
        <f t="shared" si="115"/>
        <v>0.34191799459878558</v>
      </c>
      <c r="N1400" s="7">
        <f t="shared" si="116"/>
        <v>0.65808200540121442</v>
      </c>
      <c r="O1400" s="10">
        <f t="shared" si="117"/>
        <v>-0.12537172502738264</v>
      </c>
      <c r="P1400" s="10">
        <f t="shared" si="118"/>
        <v>6.4586070441864818E-2</v>
      </c>
      <c r="Q1400" s="35">
        <f t="shared" si="119"/>
        <v>1</v>
      </c>
      <c r="R1400" s="9">
        <v>2</v>
      </c>
      <c r="S1400" s="4">
        <f>15*1.46</f>
        <v>21.9</v>
      </c>
      <c r="T1400" s="3" t="s">
        <v>73</v>
      </c>
      <c r="U1400" s="4">
        <v>-21.9</v>
      </c>
      <c r="V1400" s="4">
        <f t="shared" si="120"/>
        <v>-21.9</v>
      </c>
    </row>
    <row r="1401" spans="1:22" x14ac:dyDescent="0.25">
      <c r="A1401" s="2">
        <v>44810</v>
      </c>
      <c r="B1401" s="3" t="s">
        <v>63</v>
      </c>
      <c r="C1401" s="3" t="s">
        <v>209</v>
      </c>
      <c r="D1401" s="4">
        <v>4.1900000000000004</v>
      </c>
      <c r="E1401" s="5">
        <v>1</v>
      </c>
      <c r="F1401" s="6">
        <v>3.5</v>
      </c>
      <c r="G1401" s="3">
        <v>-120</v>
      </c>
      <c r="H1401" s="3">
        <f t="shared" si="111"/>
        <v>-0.83333333333333337</v>
      </c>
      <c r="I1401" s="3">
        <v>-110</v>
      </c>
      <c r="J1401" s="3">
        <f t="shared" si="112"/>
        <v>-0.90909090909090906</v>
      </c>
      <c r="K1401" s="7">
        <f t="shared" si="113"/>
        <v>0.54545454545454541</v>
      </c>
      <c r="L1401" s="7">
        <f t="shared" si="114"/>
        <v>0.52380952380952384</v>
      </c>
      <c r="M1401" s="7">
        <f t="shared" si="115"/>
        <v>0.60274233409701217</v>
      </c>
      <c r="N1401" s="7">
        <f t="shared" si="116"/>
        <v>0.39725766590298778</v>
      </c>
      <c r="O1401" s="10">
        <f t="shared" si="117"/>
        <v>5.7287788642466753E-2</v>
      </c>
      <c r="P1401" s="10">
        <f t="shared" si="118"/>
        <v>-0.12655185790653606</v>
      </c>
      <c r="Q1401" s="35">
        <f t="shared" si="119"/>
        <v>2</v>
      </c>
      <c r="R1401" s="9">
        <v>1</v>
      </c>
      <c r="S1401" s="4">
        <f>15*1.2</f>
        <v>18</v>
      </c>
      <c r="T1401" s="3" t="s">
        <v>74</v>
      </c>
      <c r="U1401" s="4">
        <v>15</v>
      </c>
      <c r="V1401" s="4">
        <f t="shared" si="120"/>
        <v>15</v>
      </c>
    </row>
    <row r="1402" spans="1:22" x14ac:dyDescent="0.25">
      <c r="A1402" s="2">
        <v>44810</v>
      </c>
      <c r="B1402" s="3" t="s">
        <v>43</v>
      </c>
      <c r="C1402" s="3" t="s">
        <v>199</v>
      </c>
      <c r="D1402" s="4">
        <v>5.99</v>
      </c>
      <c r="E1402" s="5">
        <v>1</v>
      </c>
      <c r="F1402" s="6">
        <v>5.5</v>
      </c>
      <c r="G1402" s="3">
        <v>-145</v>
      </c>
      <c r="H1402" s="3">
        <f t="shared" si="111"/>
        <v>-0.68965517241379315</v>
      </c>
      <c r="I1402" s="3">
        <v>110</v>
      </c>
      <c r="J1402" s="3">
        <f t="shared" si="112"/>
        <v>1.1000000000000001</v>
      </c>
      <c r="K1402" s="7">
        <f t="shared" si="113"/>
        <v>0.59183673469387754</v>
      </c>
      <c r="L1402" s="7">
        <f t="shared" si="114"/>
        <v>0.47619047619047616</v>
      </c>
      <c r="M1402" s="7">
        <f t="shared" si="115"/>
        <v>0.55271279168067489</v>
      </c>
      <c r="N1402" s="7">
        <f t="shared" si="116"/>
        <v>0.44728720831932511</v>
      </c>
      <c r="O1402" s="10">
        <f t="shared" si="117"/>
        <v>-3.9123943013202656E-2</v>
      </c>
      <c r="P1402" s="10">
        <f t="shared" si="118"/>
        <v>-2.890326787115105E-2</v>
      </c>
      <c r="Q1402" s="35">
        <f t="shared" si="119"/>
        <v>0</v>
      </c>
      <c r="R1402" s="9">
        <v>1</v>
      </c>
      <c r="S1402" s="4">
        <v>0</v>
      </c>
      <c r="V1402" s="4" t="str">
        <f t="shared" si="120"/>
        <v/>
      </c>
    </row>
    <row r="1403" spans="1:22" x14ac:dyDescent="0.25">
      <c r="A1403" s="2">
        <v>44810</v>
      </c>
      <c r="B1403" s="3" t="s">
        <v>53</v>
      </c>
      <c r="C1403" s="3" t="s">
        <v>116</v>
      </c>
      <c r="D1403" s="4">
        <v>3.81</v>
      </c>
      <c r="E1403" s="5">
        <v>1</v>
      </c>
      <c r="F1403" s="6">
        <v>3.5</v>
      </c>
      <c r="G1403" s="3">
        <v>-132</v>
      </c>
      <c r="H1403" s="3">
        <f t="shared" si="111"/>
        <v>-0.75757575757575757</v>
      </c>
      <c r="I1403" s="3">
        <v>104</v>
      </c>
      <c r="J1403" s="3">
        <f t="shared" si="112"/>
        <v>1.04</v>
      </c>
      <c r="K1403" s="7">
        <f t="shared" si="113"/>
        <v>0.56896551724137934</v>
      </c>
      <c r="L1403" s="7">
        <f t="shared" si="114"/>
        <v>0.49019607843137253</v>
      </c>
      <c r="M1403" s="7">
        <f t="shared" si="115"/>
        <v>0.52855887928303757</v>
      </c>
      <c r="N1403" s="7">
        <f t="shared" si="116"/>
        <v>0.47144112071696243</v>
      </c>
      <c r="O1403" s="10">
        <f t="shared" si="117"/>
        <v>-4.0406637958341762E-2</v>
      </c>
      <c r="P1403" s="10">
        <f t="shared" si="118"/>
        <v>-1.8754957714410103E-2</v>
      </c>
      <c r="Q1403" s="35">
        <f t="shared" si="119"/>
        <v>0</v>
      </c>
      <c r="R1403" s="9">
        <v>2</v>
      </c>
      <c r="S1403" s="4">
        <v>0</v>
      </c>
      <c r="V1403" s="4" t="str">
        <f t="shared" si="120"/>
        <v/>
      </c>
    </row>
    <row r="1404" spans="1:22" x14ac:dyDescent="0.25">
      <c r="A1404" s="2">
        <v>44810</v>
      </c>
      <c r="B1404" s="3" t="s">
        <v>32</v>
      </c>
      <c r="C1404" s="3" t="s">
        <v>161</v>
      </c>
      <c r="D1404" s="4">
        <v>4.83</v>
      </c>
      <c r="E1404" s="5">
        <v>1</v>
      </c>
      <c r="F1404" s="6">
        <v>4.5</v>
      </c>
      <c r="G1404" s="3">
        <v>115</v>
      </c>
      <c r="H1404" s="3">
        <f t="shared" si="111"/>
        <v>1.1499999999999999</v>
      </c>
      <c r="I1404" s="3">
        <v>-155</v>
      </c>
      <c r="J1404" s="3">
        <f t="shared" si="112"/>
        <v>-0.64516129032258063</v>
      </c>
      <c r="K1404" s="7">
        <f t="shared" si="113"/>
        <v>0.46511627906976744</v>
      </c>
      <c r="L1404" s="7">
        <f t="shared" si="114"/>
        <v>0.60784313725490191</v>
      </c>
      <c r="M1404" s="7">
        <f t="shared" si="115"/>
        <v>0.52918834081713839</v>
      </c>
      <c r="N1404" s="7">
        <f t="shared" si="116"/>
        <v>0.47081165918286161</v>
      </c>
      <c r="O1404" s="10">
        <f t="shared" si="117"/>
        <v>6.4072061747370956E-2</v>
      </c>
      <c r="P1404" s="10">
        <f t="shared" si="118"/>
        <v>-0.1370314780720403</v>
      </c>
      <c r="Q1404" s="35">
        <f t="shared" si="119"/>
        <v>2</v>
      </c>
      <c r="R1404" s="9">
        <v>1</v>
      </c>
      <c r="S1404" s="4">
        <v>15</v>
      </c>
      <c r="T1404" s="3" t="s">
        <v>73</v>
      </c>
      <c r="U1404" s="4">
        <v>-15</v>
      </c>
      <c r="V1404" s="4">
        <f t="shared" si="120"/>
        <v>-15</v>
      </c>
    </row>
    <row r="1405" spans="1:22" x14ac:dyDescent="0.25">
      <c r="A1405" s="2">
        <v>44810</v>
      </c>
      <c r="B1405" s="3" t="s">
        <v>67</v>
      </c>
      <c r="C1405" s="3" t="s">
        <v>68</v>
      </c>
      <c r="D1405" s="4">
        <v>6.35</v>
      </c>
      <c r="E1405" s="5">
        <v>1</v>
      </c>
      <c r="F1405" s="6">
        <v>4.5</v>
      </c>
      <c r="G1405" s="3">
        <v>-145</v>
      </c>
      <c r="H1405" s="3">
        <f t="shared" si="111"/>
        <v>-0.68965517241379315</v>
      </c>
      <c r="I1405" s="3">
        <v>110</v>
      </c>
      <c r="J1405" s="3">
        <f t="shared" si="112"/>
        <v>1.1000000000000001</v>
      </c>
      <c r="K1405" s="7">
        <f t="shared" si="113"/>
        <v>0.59183673469387754</v>
      </c>
      <c r="L1405" s="7">
        <f t="shared" si="114"/>
        <v>0.47619047619047616</v>
      </c>
      <c r="M1405" s="7">
        <f t="shared" si="115"/>
        <v>0.75906785549917588</v>
      </c>
      <c r="N1405" s="7">
        <f t="shared" si="116"/>
        <v>0.24093214450082409</v>
      </c>
      <c r="O1405" s="10">
        <f t="shared" si="117"/>
        <v>0.16723112080529834</v>
      </c>
      <c r="P1405" s="10">
        <f t="shared" si="118"/>
        <v>-0.23525833168965207</v>
      </c>
      <c r="Q1405" s="35">
        <f t="shared" si="119"/>
        <v>2</v>
      </c>
      <c r="R1405" s="9">
        <v>1</v>
      </c>
      <c r="S1405" s="4">
        <f>15*1.45</f>
        <v>21.75</v>
      </c>
      <c r="T1405" s="3" t="s">
        <v>74</v>
      </c>
      <c r="U1405" s="4">
        <v>15</v>
      </c>
      <c r="V1405" s="4">
        <f t="shared" si="120"/>
        <v>15.000000000000002</v>
      </c>
    </row>
    <row r="1406" spans="1:22" x14ac:dyDescent="0.25">
      <c r="A1406" s="2">
        <v>44810</v>
      </c>
      <c r="B1406" s="3" t="s">
        <v>69</v>
      </c>
      <c r="C1406" s="3" t="s">
        <v>158</v>
      </c>
      <c r="D1406" s="4">
        <v>4.13</v>
      </c>
      <c r="E1406" s="5">
        <v>1</v>
      </c>
      <c r="F1406" s="6">
        <v>4.5</v>
      </c>
      <c r="G1406" s="3">
        <v>-125</v>
      </c>
      <c r="H1406" s="3">
        <f t="shared" si="111"/>
        <v>-0.8</v>
      </c>
      <c r="I1406" s="3">
        <v>-105</v>
      </c>
      <c r="J1406" s="3">
        <f t="shared" si="112"/>
        <v>-0.95238095238095233</v>
      </c>
      <c r="K1406" s="7">
        <f t="shared" si="113"/>
        <v>0.55555555555555558</v>
      </c>
      <c r="L1406" s="7">
        <f t="shared" si="114"/>
        <v>0.51219512195121952</v>
      </c>
      <c r="M1406" s="7">
        <f t="shared" si="115"/>
        <v>0.39654316254470201</v>
      </c>
      <c r="N1406" s="7">
        <f t="shared" si="116"/>
        <v>0.60345683745529799</v>
      </c>
      <c r="O1406" s="10">
        <f t="shared" si="117"/>
        <v>-0.15901239301085357</v>
      </c>
      <c r="P1406" s="10">
        <f t="shared" si="118"/>
        <v>9.1261715504078467E-2</v>
      </c>
      <c r="Q1406" s="35">
        <f t="shared" si="119"/>
        <v>1</v>
      </c>
      <c r="R1406" s="9">
        <v>1</v>
      </c>
      <c r="S1406" s="4">
        <v>21</v>
      </c>
      <c r="T1406" s="3" t="s">
        <v>74</v>
      </c>
      <c r="U1406" s="4">
        <v>20</v>
      </c>
      <c r="V1406" s="4">
        <f t="shared" si="120"/>
        <v>20</v>
      </c>
    </row>
    <row r="1407" spans="1:22" x14ac:dyDescent="0.25">
      <c r="A1407" s="2">
        <v>44810</v>
      </c>
      <c r="B1407" s="3" t="s">
        <v>4</v>
      </c>
      <c r="C1407" s="3" t="s">
        <v>151</v>
      </c>
      <c r="D1407" s="4">
        <v>5.23</v>
      </c>
      <c r="E1407" s="5">
        <v>1</v>
      </c>
      <c r="F1407" s="6">
        <v>5.5</v>
      </c>
      <c r="G1407" s="3">
        <v>102</v>
      </c>
      <c r="H1407" s="3">
        <f t="shared" si="111"/>
        <v>1.02</v>
      </c>
      <c r="I1407" s="3">
        <v>-130</v>
      </c>
      <c r="J1407" s="3">
        <f t="shared" si="112"/>
        <v>-0.76923076923076916</v>
      </c>
      <c r="K1407" s="7">
        <f t="shared" si="113"/>
        <v>0.49504950495049505</v>
      </c>
      <c r="L1407" s="7">
        <f t="shared" si="114"/>
        <v>0.56521739130434778</v>
      </c>
      <c r="M1407" s="7">
        <f t="shared" si="115"/>
        <v>0.4243273766994512</v>
      </c>
      <c r="N1407" s="7">
        <f t="shared" si="116"/>
        <v>0.5756726233005488</v>
      </c>
      <c r="O1407" s="10">
        <f t="shared" si="117"/>
        <v>-7.0722128251043848E-2</v>
      </c>
      <c r="P1407" s="10">
        <f t="shared" si="118"/>
        <v>1.045523199620102E-2</v>
      </c>
      <c r="Q1407" s="35">
        <f t="shared" si="119"/>
        <v>0</v>
      </c>
      <c r="R1407" s="9">
        <v>2</v>
      </c>
      <c r="S1407" s="4">
        <v>0</v>
      </c>
      <c r="V1407" s="4" t="str">
        <f t="shared" si="120"/>
        <v/>
      </c>
    </row>
    <row r="1408" spans="1:22" x14ac:dyDescent="0.25">
      <c r="A1408" s="2">
        <v>44810</v>
      </c>
      <c r="B1408" s="3" t="s">
        <v>36</v>
      </c>
      <c r="C1408" s="3" t="s">
        <v>112</v>
      </c>
      <c r="D1408" s="4">
        <v>6.18</v>
      </c>
      <c r="E1408" s="5">
        <v>1</v>
      </c>
      <c r="F1408" s="6">
        <v>5.5</v>
      </c>
      <c r="G1408" s="3">
        <v>-135</v>
      </c>
      <c r="H1408" s="3">
        <f t="shared" si="111"/>
        <v>-0.7407407407407407</v>
      </c>
      <c r="I1408" s="3">
        <v>100</v>
      </c>
      <c r="J1408" s="3">
        <f t="shared" si="112"/>
        <v>1</v>
      </c>
      <c r="K1408" s="7">
        <f t="shared" si="113"/>
        <v>0.57446808510638303</v>
      </c>
      <c r="L1408" s="7">
        <f t="shared" si="114"/>
        <v>0.5</v>
      </c>
      <c r="M1408" s="7">
        <f t="shared" si="115"/>
        <v>0.5827822697580255</v>
      </c>
      <c r="N1408" s="7">
        <f t="shared" si="116"/>
        <v>0.4172177302419745</v>
      </c>
      <c r="O1408" s="10">
        <f t="shared" si="117"/>
        <v>8.3141846516424645E-3</v>
      </c>
      <c r="P1408" s="10">
        <f t="shared" si="118"/>
        <v>-8.2782269758025495E-2</v>
      </c>
      <c r="Q1408" s="35">
        <f t="shared" si="119"/>
        <v>0</v>
      </c>
      <c r="R1408" s="9">
        <v>1</v>
      </c>
      <c r="S1408" s="4">
        <v>0</v>
      </c>
      <c r="V1408" s="4" t="str">
        <f t="shared" si="120"/>
        <v/>
      </c>
    </row>
    <row r="1409" spans="1:22" x14ac:dyDescent="0.25">
      <c r="A1409" s="2">
        <v>44810</v>
      </c>
      <c r="B1409" s="3" t="s">
        <v>45</v>
      </c>
      <c r="C1409" s="3" t="s">
        <v>107</v>
      </c>
      <c r="D1409" s="4">
        <v>4.84</v>
      </c>
      <c r="E1409" s="5">
        <v>1</v>
      </c>
      <c r="F1409" s="6">
        <v>4.5</v>
      </c>
      <c r="G1409" s="3">
        <v>-130</v>
      </c>
      <c r="H1409" s="3">
        <f t="shared" si="111"/>
        <v>-0.76923076923076916</v>
      </c>
      <c r="I1409" s="3">
        <v>100</v>
      </c>
      <c r="J1409" s="3">
        <f t="shared" si="112"/>
        <v>1</v>
      </c>
      <c r="K1409" s="7">
        <f t="shared" si="113"/>
        <v>0.56521739130434778</v>
      </c>
      <c r="L1409" s="7">
        <f t="shared" si="114"/>
        <v>0.5</v>
      </c>
      <c r="M1409" s="7">
        <f t="shared" si="115"/>
        <v>0.53099784918712889</v>
      </c>
      <c r="N1409" s="7">
        <f t="shared" si="116"/>
        <v>0.46900215081287111</v>
      </c>
      <c r="O1409" s="10">
        <f t="shared" si="117"/>
        <v>-3.4219542117218893E-2</v>
      </c>
      <c r="P1409" s="10">
        <f t="shared" si="118"/>
        <v>-3.099784918712889E-2</v>
      </c>
      <c r="Q1409" s="35">
        <f t="shared" si="119"/>
        <v>0</v>
      </c>
      <c r="R1409" s="9">
        <v>1</v>
      </c>
      <c r="S1409" s="4">
        <v>0</v>
      </c>
      <c r="V1409" s="4" t="str">
        <f t="shared" si="120"/>
        <v/>
      </c>
    </row>
    <row r="1410" spans="1:22" x14ac:dyDescent="0.25">
      <c r="A1410" s="2">
        <v>44812</v>
      </c>
      <c r="B1410" s="3" t="s">
        <v>39</v>
      </c>
      <c r="C1410" s="3" t="s">
        <v>77</v>
      </c>
      <c r="D1410" s="4">
        <v>5.74</v>
      </c>
      <c r="E1410" s="5">
        <v>1</v>
      </c>
      <c r="F1410" s="6">
        <v>4.5</v>
      </c>
      <c r="G1410" s="3">
        <v>-155</v>
      </c>
      <c r="H1410" s="3">
        <f t="shared" si="111"/>
        <v>-0.64516129032258063</v>
      </c>
      <c r="I1410" s="3">
        <v>115</v>
      </c>
      <c r="J1410" s="3">
        <f t="shared" si="112"/>
        <v>1.1499999999999999</v>
      </c>
      <c r="K1410" s="7">
        <f t="shared" si="113"/>
        <v>0.60784313725490191</v>
      </c>
      <c r="L1410" s="7">
        <f t="shared" si="114"/>
        <v>0.46511627906976744</v>
      </c>
      <c r="M1410" s="7">
        <f t="shared" si="115"/>
        <v>0.67863670177520574</v>
      </c>
      <c r="N1410" s="7">
        <f t="shared" si="116"/>
        <v>0.32136329822479426</v>
      </c>
      <c r="O1410" s="10">
        <f t="shared" si="117"/>
        <v>7.0793564520303831E-2</v>
      </c>
      <c r="P1410" s="10">
        <f t="shared" si="118"/>
        <v>-0.14375298084497318</v>
      </c>
      <c r="Q1410" s="35">
        <f t="shared" si="119"/>
        <v>2</v>
      </c>
      <c r="R1410" s="9">
        <v>1</v>
      </c>
      <c r="S1410" s="4">
        <f>15*1.55</f>
        <v>23.25</v>
      </c>
      <c r="T1410" s="3" t="s">
        <v>73</v>
      </c>
      <c r="U1410" s="4">
        <v>-23.25</v>
      </c>
      <c r="V1410" s="4">
        <f t="shared" si="120"/>
        <v>-23.25</v>
      </c>
    </row>
    <row r="1411" spans="1:22" x14ac:dyDescent="0.25">
      <c r="A1411" s="2">
        <v>44812</v>
      </c>
      <c r="B1411" s="3" t="s">
        <v>49</v>
      </c>
      <c r="C1411" s="3" t="s">
        <v>176</v>
      </c>
      <c r="D1411" s="4">
        <v>5.46</v>
      </c>
      <c r="E1411" s="5">
        <v>1</v>
      </c>
      <c r="F1411" s="6">
        <v>6.5</v>
      </c>
      <c r="G1411" s="3">
        <v>118</v>
      </c>
      <c r="H1411" s="3">
        <f t="shared" si="111"/>
        <v>1.18</v>
      </c>
      <c r="I1411" s="3">
        <v>-150</v>
      </c>
      <c r="J1411" s="3">
        <f t="shared" si="112"/>
        <v>-0.66666666666666663</v>
      </c>
      <c r="K1411" s="7">
        <f t="shared" si="113"/>
        <v>0.45871559633027525</v>
      </c>
      <c r="L1411" s="7">
        <f t="shared" si="114"/>
        <v>0.6</v>
      </c>
      <c r="M1411" s="7">
        <f t="shared" si="115"/>
        <v>0.30769107354456215</v>
      </c>
      <c r="N1411" s="7">
        <f t="shared" si="116"/>
        <v>0.69230892645543785</v>
      </c>
      <c r="O1411" s="10">
        <f t="shared" si="117"/>
        <v>-0.1510245227857131</v>
      </c>
      <c r="P1411" s="10">
        <f t="shared" si="118"/>
        <v>9.2308926455437867E-2</v>
      </c>
      <c r="Q1411" s="35">
        <f t="shared" si="119"/>
        <v>1</v>
      </c>
      <c r="R1411" s="9">
        <v>2</v>
      </c>
      <c r="S1411" s="4">
        <f>15*1.5</f>
        <v>22.5</v>
      </c>
      <c r="T1411" s="3" t="s">
        <v>73</v>
      </c>
      <c r="U1411" s="4">
        <v>-22.5</v>
      </c>
      <c r="V1411" s="4">
        <f t="shared" si="120"/>
        <v>-22.5</v>
      </c>
    </row>
    <row r="1412" spans="1:22" x14ac:dyDescent="0.25">
      <c r="A1412" s="2">
        <v>44812</v>
      </c>
      <c r="B1412" s="3" t="s">
        <v>23</v>
      </c>
      <c r="C1412" s="3" t="s">
        <v>89</v>
      </c>
      <c r="D1412" s="4">
        <v>4.7</v>
      </c>
      <c r="E1412" s="5">
        <v>1</v>
      </c>
      <c r="F1412" s="6">
        <v>5.5</v>
      </c>
      <c r="G1412" s="3">
        <v>118</v>
      </c>
      <c r="H1412" s="3">
        <f t="shared" si="111"/>
        <v>1.18</v>
      </c>
      <c r="I1412" s="3">
        <v>-150</v>
      </c>
      <c r="J1412" s="3">
        <f t="shared" si="112"/>
        <v>-0.66666666666666663</v>
      </c>
      <c r="K1412" s="7">
        <f t="shared" si="113"/>
        <v>0.45871559633027525</v>
      </c>
      <c r="L1412" s="7">
        <f t="shared" si="114"/>
        <v>0.6</v>
      </c>
      <c r="M1412" s="7">
        <f t="shared" si="115"/>
        <v>0.33156151470226158</v>
      </c>
      <c r="N1412" s="7">
        <f t="shared" si="116"/>
        <v>0.66843848529773842</v>
      </c>
      <c r="O1412" s="10">
        <f t="shared" si="117"/>
        <v>-0.12715408162801367</v>
      </c>
      <c r="P1412" s="10">
        <f t="shared" si="118"/>
        <v>6.8438485297738438E-2</v>
      </c>
      <c r="Q1412" s="35">
        <f t="shared" si="119"/>
        <v>1</v>
      </c>
      <c r="R1412" s="9">
        <v>2</v>
      </c>
      <c r="S1412" s="4">
        <v>22.5</v>
      </c>
      <c r="T1412" s="3" t="s">
        <v>74</v>
      </c>
      <c r="U1412" s="4">
        <v>15</v>
      </c>
      <c r="V1412" s="4">
        <f t="shared" si="120"/>
        <v>15</v>
      </c>
    </row>
    <row r="1413" spans="1:22" x14ac:dyDescent="0.25">
      <c r="A1413" s="2">
        <v>44812</v>
      </c>
      <c r="B1413" s="3" t="s">
        <v>28</v>
      </c>
      <c r="C1413" s="3" t="s">
        <v>84</v>
      </c>
      <c r="D1413" s="4">
        <v>5.14</v>
      </c>
      <c r="E1413" s="5">
        <v>1</v>
      </c>
      <c r="F1413" s="6">
        <v>4.5</v>
      </c>
      <c r="G1413" s="3">
        <v>-132</v>
      </c>
      <c r="H1413" s="3">
        <f t="shared" si="111"/>
        <v>-0.75757575757575757</v>
      </c>
      <c r="I1413" s="3">
        <v>104</v>
      </c>
      <c r="J1413" s="3">
        <f t="shared" si="112"/>
        <v>1.04</v>
      </c>
      <c r="K1413" s="7">
        <f t="shared" si="113"/>
        <v>0.56896551724137934</v>
      </c>
      <c r="L1413" s="7">
        <f t="shared" si="114"/>
        <v>0.49019607843137253</v>
      </c>
      <c r="M1413" s="7">
        <f t="shared" si="115"/>
        <v>0.5837190238948945</v>
      </c>
      <c r="N1413" s="7">
        <f t="shared" si="116"/>
        <v>0.4162809761051055</v>
      </c>
      <c r="O1413" s="10">
        <f t="shared" si="117"/>
        <v>1.4753506653515158E-2</v>
      </c>
      <c r="P1413" s="10">
        <f t="shared" si="118"/>
        <v>-7.3915102326267024E-2</v>
      </c>
      <c r="Q1413" s="35">
        <f t="shared" si="119"/>
        <v>0</v>
      </c>
      <c r="R1413" s="9">
        <v>2</v>
      </c>
      <c r="S1413" s="4">
        <v>0</v>
      </c>
      <c r="V1413" s="4" t="str">
        <f t="shared" si="120"/>
        <v/>
      </c>
    </row>
    <row r="1414" spans="1:22" x14ac:dyDescent="0.25">
      <c r="A1414" s="2">
        <v>44812</v>
      </c>
      <c r="B1414" s="3" t="s">
        <v>32</v>
      </c>
      <c r="C1414" s="3" t="s">
        <v>33</v>
      </c>
      <c r="D1414" s="4">
        <v>6.64</v>
      </c>
      <c r="E1414" s="5">
        <v>1</v>
      </c>
      <c r="F1414" s="6">
        <v>7.5</v>
      </c>
      <c r="G1414" s="3">
        <v>-138</v>
      </c>
      <c r="H1414" s="3">
        <f t="shared" si="111"/>
        <v>-0.7246376811594204</v>
      </c>
      <c r="I1414" s="3">
        <v>108</v>
      </c>
      <c r="J1414" s="3">
        <f t="shared" si="112"/>
        <v>1.08</v>
      </c>
      <c r="K1414" s="7">
        <f t="shared" si="113"/>
        <v>0.57983193277310929</v>
      </c>
      <c r="L1414" s="7">
        <f t="shared" si="114"/>
        <v>0.48076923076923078</v>
      </c>
      <c r="M1414" s="7">
        <f t="shared" si="115"/>
        <v>0.34781459070826537</v>
      </c>
      <c r="N1414" s="7">
        <f t="shared" si="116"/>
        <v>0.65218540929173463</v>
      </c>
      <c r="O1414" s="10">
        <f t="shared" si="117"/>
        <v>-0.23201734206484392</v>
      </c>
      <c r="P1414" s="10">
        <f t="shared" si="118"/>
        <v>0.17141617852250385</v>
      </c>
      <c r="Q1414" s="35">
        <f t="shared" si="119"/>
        <v>1</v>
      </c>
      <c r="R1414" s="9">
        <v>2</v>
      </c>
      <c r="S1414" s="4">
        <v>20</v>
      </c>
      <c r="T1414" s="3" t="s">
        <v>73</v>
      </c>
      <c r="U1414" s="4">
        <v>-20</v>
      </c>
      <c r="V1414" s="4">
        <f t="shared" si="120"/>
        <v>-20</v>
      </c>
    </row>
  </sheetData>
  <conditionalFormatting sqref="O1:Q1048576">
    <cfRule type="cellIs" dxfId="2" priority="4" operator="greaterThan">
      <formula>0.04999</formula>
    </cfRule>
  </conditionalFormatting>
  <conditionalFormatting sqref="R1:R1048576">
    <cfRule type="cellIs" dxfId="1" priority="2" operator="equal">
      <formula>2</formula>
    </cfRule>
    <cfRule type="cellIs" dxfId="0" priority="3" operator="equal">
      <formula>1</formula>
    </cfRule>
  </conditionalFormatting>
  <dataValidations count="1">
    <dataValidation type="custom" allowBlank="1" showInputMessage="1" showErrorMessage="1" sqref="C1:C1045 C1047:C1048576" xr:uid="{804218E8-A3AD-4A41-853C-61B4D9AFC584}">
      <formula1>C1=TRIM(C1)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1BB79-E1BC-46FA-AA54-CA58B3130EFF}">
  <dimension ref="A1:B3"/>
  <sheetViews>
    <sheetView workbookViewId="0">
      <selection activeCell="B3" sqref="B3"/>
    </sheetView>
  </sheetViews>
  <sheetFormatPr defaultRowHeight="15" x14ac:dyDescent="0.25"/>
  <cols>
    <col min="1" max="1" width="9.140625" style="3"/>
    <col min="2" max="2" width="25" style="3" bestFit="1" customWidth="1"/>
    <col min="3" max="16384" width="9.140625" style="3"/>
  </cols>
  <sheetData>
    <row r="1" spans="1:2" s="1" customFormat="1" x14ac:dyDescent="0.25">
      <c r="A1" s="1" t="s">
        <v>25</v>
      </c>
      <c r="B1" s="1" t="s">
        <v>26</v>
      </c>
    </row>
    <row r="2" spans="1:2" x14ac:dyDescent="0.25">
      <c r="A2" s="5">
        <v>1</v>
      </c>
      <c r="B2" s="3" t="s">
        <v>27</v>
      </c>
    </row>
    <row r="3" spans="1:2" x14ac:dyDescent="0.25">
      <c r="A3" s="3">
        <v>2</v>
      </c>
      <c r="B3" s="3" t="s">
        <v>240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BFF9E-7CB8-4EEC-B965-090D2111EFA0}">
  <dimension ref="A1:B3"/>
  <sheetViews>
    <sheetView workbookViewId="0">
      <selection activeCell="B38" sqref="B38"/>
    </sheetView>
  </sheetViews>
  <sheetFormatPr defaultRowHeight="15" x14ac:dyDescent="0.25"/>
  <cols>
    <col min="1" max="1" width="11.42578125" style="3" bestFit="1" customWidth="1"/>
    <col min="2" max="2" width="10.140625" style="3" bestFit="1" customWidth="1"/>
    <col min="3" max="16384" width="9.140625" style="3"/>
  </cols>
  <sheetData>
    <row r="1" spans="1:2" s="1" customFormat="1" x14ac:dyDescent="0.25">
      <c r="A1" s="1" t="s">
        <v>99</v>
      </c>
      <c r="B1" s="1" t="s">
        <v>98</v>
      </c>
    </row>
    <row r="2" spans="1:2" x14ac:dyDescent="0.25">
      <c r="A2" s="3">
        <v>1</v>
      </c>
      <c r="B2" s="3" t="s">
        <v>100</v>
      </c>
    </row>
    <row r="3" spans="1:2" x14ac:dyDescent="0.25">
      <c r="A3" s="3">
        <v>2</v>
      </c>
      <c r="B3" s="3" t="s">
        <v>101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0018B-7E69-489B-83FC-696B5ADC5BF1}">
  <dimension ref="A1:G8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15.42578125" bestFit="1" customWidth="1"/>
    <col min="3" max="3" width="10.85546875" bestFit="1" customWidth="1"/>
    <col min="4" max="4" width="17.7109375" bestFit="1" customWidth="1"/>
    <col min="5" max="5" width="18.7109375" bestFit="1" customWidth="1"/>
    <col min="6" max="6" width="13.42578125" bestFit="1" customWidth="1"/>
  </cols>
  <sheetData>
    <row r="1" spans="1:7" x14ac:dyDescent="0.25">
      <c r="A1" s="28" t="s">
        <v>25</v>
      </c>
      <c r="B1" t="s">
        <v>235</v>
      </c>
    </row>
    <row r="2" spans="1:7" x14ac:dyDescent="0.25">
      <c r="A2" s="28" t="s">
        <v>98</v>
      </c>
      <c r="B2" t="s">
        <v>235</v>
      </c>
    </row>
    <row r="3" spans="1:7" x14ac:dyDescent="0.25">
      <c r="A3" s="28" t="s">
        <v>3</v>
      </c>
      <c r="B3" t="s">
        <v>235</v>
      </c>
      <c r="F3" s="30" t="s">
        <v>206</v>
      </c>
      <c r="G3" s="32">
        <f>C8/B8</f>
        <v>9.2817359016013311E-3</v>
      </c>
    </row>
    <row r="5" spans="1:7" x14ac:dyDescent="0.25">
      <c r="A5" s="28" t="s">
        <v>202</v>
      </c>
      <c r="B5" t="s">
        <v>201</v>
      </c>
      <c r="C5" t="s">
        <v>204</v>
      </c>
      <c r="D5" t="s">
        <v>215</v>
      </c>
      <c r="E5" t="s">
        <v>241</v>
      </c>
    </row>
    <row r="6" spans="1:7" x14ac:dyDescent="0.25">
      <c r="A6" s="29" t="s">
        <v>73</v>
      </c>
      <c r="B6" s="27">
        <v>3885.4999999999995</v>
      </c>
      <c r="C6" s="27">
        <v>-3885.4999999999995</v>
      </c>
      <c r="D6" s="33">
        <v>0.45317725752508359</v>
      </c>
      <c r="E6" s="27">
        <v>271</v>
      </c>
    </row>
    <row r="7" spans="1:7" x14ac:dyDescent="0.25">
      <c r="A7" s="29" t="s">
        <v>74</v>
      </c>
      <c r="B7" s="27">
        <v>4732.5000000000018</v>
      </c>
      <c r="C7" s="27">
        <v>3965.49</v>
      </c>
      <c r="D7" s="33">
        <v>0.54682274247491636</v>
      </c>
      <c r="E7" s="27">
        <v>327</v>
      </c>
    </row>
    <row r="8" spans="1:7" x14ac:dyDescent="0.25">
      <c r="A8" s="29" t="s">
        <v>203</v>
      </c>
      <c r="B8" s="27">
        <v>8618</v>
      </c>
      <c r="C8" s="27">
        <v>79.990000000000265</v>
      </c>
      <c r="D8" s="33">
        <v>1</v>
      </c>
      <c r="E8" s="27">
        <v>598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7B5E7-8291-4D14-B5A3-7337DCACC44A}">
  <dimension ref="A3:C71"/>
  <sheetViews>
    <sheetView topLeftCell="A43" workbookViewId="0">
      <selection activeCell="C63" sqref="C63:C70"/>
    </sheetView>
  </sheetViews>
  <sheetFormatPr defaultRowHeight="15" x14ac:dyDescent="0.25"/>
  <cols>
    <col min="1" max="1" width="13.140625" bestFit="1" customWidth="1"/>
    <col min="2" max="2" width="15.42578125" bestFit="1" customWidth="1"/>
    <col min="3" max="3" width="10.85546875" bestFit="1" customWidth="1"/>
    <col min="4" max="4" width="13.140625" bestFit="1" customWidth="1"/>
    <col min="5" max="5" width="7" bestFit="1" customWidth="1"/>
    <col min="6" max="6" width="20.42578125" bestFit="1" customWidth="1"/>
    <col min="7" max="7" width="15.85546875" bestFit="1" customWidth="1"/>
    <col min="8" max="8" width="20.42578125" bestFit="1" customWidth="1"/>
    <col min="9" max="9" width="15.85546875" bestFit="1" customWidth="1"/>
    <col min="10" max="11" width="5" bestFit="1" customWidth="1"/>
    <col min="12" max="12" width="3" bestFit="1" customWidth="1"/>
    <col min="13" max="18" width="5" bestFit="1" customWidth="1"/>
    <col min="19" max="19" width="3" bestFit="1" customWidth="1"/>
    <col min="20" max="22" width="5" bestFit="1" customWidth="1"/>
    <col min="23" max="23" width="3" bestFit="1" customWidth="1"/>
    <col min="24" max="27" width="5" bestFit="1" customWidth="1"/>
    <col min="28" max="28" width="3" bestFit="1" customWidth="1"/>
    <col min="29" max="31" width="5" bestFit="1" customWidth="1"/>
    <col min="32" max="32" width="6" bestFit="1" customWidth="1"/>
    <col min="33" max="34" width="5" bestFit="1" customWidth="1"/>
    <col min="35" max="35" width="3" bestFit="1" customWidth="1"/>
    <col min="36" max="39" width="5" bestFit="1" customWidth="1"/>
    <col min="40" max="40" width="3" bestFit="1" customWidth="1"/>
    <col min="41" max="41" width="6" bestFit="1" customWidth="1"/>
    <col min="42" max="42" width="5" bestFit="1" customWidth="1"/>
    <col min="43" max="43" width="3" bestFit="1" customWidth="1"/>
    <col min="44" max="45" width="5" bestFit="1" customWidth="1"/>
    <col min="46" max="46" width="6" bestFit="1" customWidth="1"/>
    <col min="47" max="50" width="5" bestFit="1" customWidth="1"/>
    <col min="51" max="51" width="3" bestFit="1" customWidth="1"/>
    <col min="52" max="52" width="5" bestFit="1" customWidth="1"/>
    <col min="53" max="53" width="6" bestFit="1" customWidth="1"/>
    <col min="54" max="54" width="5" bestFit="1" customWidth="1"/>
    <col min="55" max="55" width="3" bestFit="1" customWidth="1"/>
    <col min="56" max="56" width="6" bestFit="1" customWidth="1"/>
    <col min="57" max="58" width="5" bestFit="1" customWidth="1"/>
    <col min="59" max="59" width="6" bestFit="1" customWidth="1"/>
    <col min="60" max="61" width="5" bestFit="1" customWidth="1"/>
    <col min="62" max="62" width="3" bestFit="1" customWidth="1"/>
    <col min="63" max="63" width="5" bestFit="1" customWidth="1"/>
    <col min="64" max="64" width="6" bestFit="1" customWidth="1"/>
    <col min="65" max="65" width="3" bestFit="1" customWidth="1"/>
    <col min="66" max="68" width="5" bestFit="1" customWidth="1"/>
    <col min="69" max="69" width="4" bestFit="1" customWidth="1"/>
    <col min="70" max="70" width="7.28515625" bestFit="1" customWidth="1"/>
    <col min="71" max="71" width="11.28515625" bestFit="1" customWidth="1"/>
  </cols>
  <sheetData>
    <row r="3" spans="1:3" x14ac:dyDescent="0.25">
      <c r="A3" s="28" t="s">
        <v>202</v>
      </c>
      <c r="B3" t="s">
        <v>201</v>
      </c>
      <c r="C3" t="s">
        <v>204</v>
      </c>
    </row>
    <row r="4" spans="1:3" x14ac:dyDescent="0.25">
      <c r="A4" s="29" t="s">
        <v>259</v>
      </c>
      <c r="B4" s="27">
        <v>163</v>
      </c>
      <c r="C4" s="27">
        <v>40.71</v>
      </c>
    </row>
    <row r="5" spans="1:3" x14ac:dyDescent="0.25">
      <c r="A5" s="29" t="s">
        <v>260</v>
      </c>
      <c r="B5" s="27">
        <v>81.8</v>
      </c>
      <c r="C5" s="27">
        <v>4.0500000000000007</v>
      </c>
    </row>
    <row r="6" spans="1:3" x14ac:dyDescent="0.25">
      <c r="A6" s="29" t="s">
        <v>261</v>
      </c>
      <c r="B6" s="27">
        <v>88.4</v>
      </c>
      <c r="C6" s="27">
        <v>-20</v>
      </c>
    </row>
    <row r="7" spans="1:3" x14ac:dyDescent="0.25">
      <c r="A7" s="29" t="s">
        <v>262</v>
      </c>
      <c r="B7" s="27">
        <v>104.7</v>
      </c>
      <c r="C7" s="27">
        <v>10.4</v>
      </c>
    </row>
    <row r="8" spans="1:3" x14ac:dyDescent="0.25">
      <c r="A8" s="29" t="s">
        <v>263</v>
      </c>
      <c r="B8" s="27">
        <v>207.5</v>
      </c>
      <c r="C8" s="27">
        <v>37.320000000000007</v>
      </c>
    </row>
    <row r="9" spans="1:3" x14ac:dyDescent="0.25">
      <c r="A9" s="29" t="s">
        <v>264</v>
      </c>
      <c r="B9" s="27">
        <v>196.89999999999998</v>
      </c>
      <c r="C9" s="27">
        <v>24.799999999999997</v>
      </c>
    </row>
    <row r="10" spans="1:3" x14ac:dyDescent="0.25">
      <c r="A10" s="29" t="s">
        <v>265</v>
      </c>
      <c r="B10" s="27">
        <v>44.199999999999996</v>
      </c>
      <c r="C10" s="27">
        <v>-44.199999999999996</v>
      </c>
    </row>
    <row r="11" spans="1:3" x14ac:dyDescent="0.25">
      <c r="A11" s="29" t="s">
        <v>266</v>
      </c>
      <c r="B11" s="27">
        <v>156.44999999999999</v>
      </c>
      <c r="C11" s="27">
        <v>91.5</v>
      </c>
    </row>
    <row r="12" spans="1:3" x14ac:dyDescent="0.25">
      <c r="A12" s="29" t="s">
        <v>267</v>
      </c>
      <c r="B12" s="27">
        <v>207.50000000000003</v>
      </c>
      <c r="C12" s="27">
        <v>66.62</v>
      </c>
    </row>
    <row r="13" spans="1:3" x14ac:dyDescent="0.25">
      <c r="A13" s="29" t="s">
        <v>268</v>
      </c>
      <c r="B13" s="27">
        <v>134.19999999999999</v>
      </c>
      <c r="C13" s="27">
        <v>14.799999999999997</v>
      </c>
    </row>
    <row r="14" spans="1:3" x14ac:dyDescent="0.25">
      <c r="A14" s="29" t="s">
        <v>269</v>
      </c>
      <c r="B14" s="27">
        <v>98.5</v>
      </c>
      <c r="C14" s="27">
        <v>-18</v>
      </c>
    </row>
    <row r="15" spans="1:3" x14ac:dyDescent="0.25">
      <c r="A15" s="29" t="s">
        <v>270</v>
      </c>
      <c r="B15" s="27">
        <v>145.75</v>
      </c>
      <c r="C15" s="27">
        <v>34</v>
      </c>
    </row>
    <row r="16" spans="1:3" x14ac:dyDescent="0.25">
      <c r="A16" s="29" t="s">
        <v>271</v>
      </c>
      <c r="B16" s="27">
        <v>121.8</v>
      </c>
      <c r="C16" s="27">
        <v>-58.5</v>
      </c>
    </row>
    <row r="17" spans="1:3" x14ac:dyDescent="0.25">
      <c r="A17" s="29" t="s">
        <v>272</v>
      </c>
      <c r="B17" s="27">
        <v>145.9</v>
      </c>
      <c r="C17" s="27">
        <v>19.3</v>
      </c>
    </row>
    <row r="18" spans="1:3" x14ac:dyDescent="0.25">
      <c r="A18" s="29" t="s">
        <v>273</v>
      </c>
      <c r="B18" s="27">
        <v>188.65</v>
      </c>
      <c r="C18" s="27">
        <v>-45.2</v>
      </c>
    </row>
    <row r="19" spans="1:3" x14ac:dyDescent="0.25">
      <c r="A19" s="29" t="s">
        <v>274</v>
      </c>
      <c r="B19" s="27">
        <v>91.949999999999989</v>
      </c>
      <c r="C19" s="27">
        <v>10.5</v>
      </c>
    </row>
    <row r="20" spans="1:3" x14ac:dyDescent="0.25">
      <c r="A20" s="29" t="s">
        <v>275</v>
      </c>
      <c r="B20" s="27">
        <v>115.05</v>
      </c>
      <c r="C20" s="27">
        <v>38.9</v>
      </c>
    </row>
    <row r="21" spans="1:3" x14ac:dyDescent="0.25">
      <c r="A21" s="29" t="s">
        <v>276</v>
      </c>
      <c r="B21" s="27">
        <v>51.6</v>
      </c>
      <c r="C21" s="27">
        <v>-18.600000000000001</v>
      </c>
    </row>
    <row r="22" spans="1:3" x14ac:dyDescent="0.25">
      <c r="A22" s="29" t="s">
        <v>277</v>
      </c>
      <c r="B22" s="27">
        <v>55</v>
      </c>
      <c r="C22" s="27">
        <v>-55</v>
      </c>
    </row>
    <row r="23" spans="1:3" x14ac:dyDescent="0.25">
      <c r="A23" s="29" t="s">
        <v>278</v>
      </c>
      <c r="B23" s="27">
        <v>183.9</v>
      </c>
      <c r="C23" s="27">
        <v>48.6</v>
      </c>
    </row>
    <row r="24" spans="1:3" x14ac:dyDescent="0.25">
      <c r="A24" s="29" t="s">
        <v>279</v>
      </c>
      <c r="B24" s="27">
        <v>114.4</v>
      </c>
      <c r="C24" s="27">
        <v>-114.4</v>
      </c>
    </row>
    <row r="25" spans="1:3" x14ac:dyDescent="0.25">
      <c r="A25" s="29" t="s">
        <v>280</v>
      </c>
      <c r="B25" s="27">
        <v>114.2</v>
      </c>
      <c r="C25" s="27">
        <v>18.100000000000001</v>
      </c>
    </row>
    <row r="26" spans="1:3" x14ac:dyDescent="0.25">
      <c r="A26" s="29" t="s">
        <v>281</v>
      </c>
      <c r="B26" s="27">
        <v>38.25</v>
      </c>
      <c r="C26" s="27">
        <v>15</v>
      </c>
    </row>
    <row r="27" spans="1:3" x14ac:dyDescent="0.25">
      <c r="A27" s="29" t="s">
        <v>282</v>
      </c>
      <c r="B27" s="27">
        <v>198.85000000000002</v>
      </c>
      <c r="C27" s="27">
        <v>41.05</v>
      </c>
    </row>
    <row r="28" spans="1:3" x14ac:dyDescent="0.25">
      <c r="A28" s="29" t="s">
        <v>283</v>
      </c>
      <c r="B28" s="27">
        <v>227.35000000000002</v>
      </c>
      <c r="C28" s="27">
        <v>120.14</v>
      </c>
    </row>
    <row r="29" spans="1:3" x14ac:dyDescent="0.25">
      <c r="A29" s="29" t="s">
        <v>284</v>
      </c>
      <c r="B29" s="27">
        <v>129.85</v>
      </c>
      <c r="C29" s="27">
        <v>67.599999999999994</v>
      </c>
    </row>
    <row r="30" spans="1:3" x14ac:dyDescent="0.25">
      <c r="A30" s="29" t="s">
        <v>285</v>
      </c>
      <c r="B30" s="27">
        <v>40.25</v>
      </c>
      <c r="C30" s="27">
        <v>2.1500000000000004</v>
      </c>
    </row>
    <row r="31" spans="1:3" x14ac:dyDescent="0.25">
      <c r="A31" s="29" t="s">
        <v>286</v>
      </c>
      <c r="B31" s="27">
        <v>186.20000000000002</v>
      </c>
      <c r="C31" s="27">
        <v>16.149999999999999</v>
      </c>
    </row>
    <row r="32" spans="1:3" x14ac:dyDescent="0.25">
      <c r="A32" s="29" t="s">
        <v>287</v>
      </c>
      <c r="B32" s="27">
        <v>192.20000000000002</v>
      </c>
      <c r="C32" s="27">
        <v>-12.65</v>
      </c>
    </row>
    <row r="33" spans="1:3" x14ac:dyDescent="0.25">
      <c r="A33" s="29" t="s">
        <v>288</v>
      </c>
      <c r="B33" s="27">
        <v>101.39999999999999</v>
      </c>
      <c r="C33" s="27">
        <v>-21.200000000000003</v>
      </c>
    </row>
    <row r="34" spans="1:3" x14ac:dyDescent="0.25">
      <c r="A34" s="29" t="s">
        <v>289</v>
      </c>
      <c r="B34" s="27">
        <v>175.6</v>
      </c>
      <c r="C34" s="27">
        <v>29.25</v>
      </c>
    </row>
    <row r="35" spans="1:3" x14ac:dyDescent="0.25">
      <c r="A35" s="29" t="s">
        <v>290</v>
      </c>
      <c r="B35" s="27">
        <v>132.29999999999998</v>
      </c>
      <c r="C35" s="27">
        <v>-4.4000000000000021</v>
      </c>
    </row>
    <row r="36" spans="1:3" x14ac:dyDescent="0.25">
      <c r="A36" s="29" t="s">
        <v>291</v>
      </c>
      <c r="B36" s="27">
        <v>72.55</v>
      </c>
      <c r="C36" s="27">
        <v>-4.9499999999999993</v>
      </c>
    </row>
    <row r="37" spans="1:3" x14ac:dyDescent="0.25">
      <c r="A37" s="29" t="s">
        <v>292</v>
      </c>
      <c r="B37" s="27">
        <v>54.5</v>
      </c>
      <c r="C37" s="27">
        <v>-7.5</v>
      </c>
    </row>
    <row r="38" spans="1:3" x14ac:dyDescent="0.25">
      <c r="A38" s="29" t="s">
        <v>293</v>
      </c>
      <c r="B38" s="27">
        <v>50.9</v>
      </c>
      <c r="C38" s="27">
        <v>5.8</v>
      </c>
    </row>
    <row r="39" spans="1:3" x14ac:dyDescent="0.25">
      <c r="A39" s="29" t="s">
        <v>294</v>
      </c>
      <c r="B39" s="27">
        <v>70.25</v>
      </c>
      <c r="C39" s="27">
        <v>1</v>
      </c>
    </row>
    <row r="40" spans="1:3" x14ac:dyDescent="0.25">
      <c r="A40" s="29" t="s">
        <v>295</v>
      </c>
      <c r="B40" s="27">
        <v>41.3</v>
      </c>
      <c r="C40" s="27">
        <v>5.85</v>
      </c>
    </row>
    <row r="41" spans="1:3" x14ac:dyDescent="0.25">
      <c r="A41" s="29" t="s">
        <v>296</v>
      </c>
      <c r="B41" s="27">
        <v>54.5</v>
      </c>
      <c r="C41" s="27">
        <v>-8.75</v>
      </c>
    </row>
    <row r="42" spans="1:3" x14ac:dyDescent="0.25">
      <c r="A42" s="29" t="s">
        <v>297</v>
      </c>
      <c r="B42" s="27">
        <v>90.8</v>
      </c>
      <c r="C42" s="27">
        <v>13</v>
      </c>
    </row>
    <row r="43" spans="1:3" x14ac:dyDescent="0.25">
      <c r="A43" s="29" t="s">
        <v>298</v>
      </c>
      <c r="B43" s="27">
        <v>23</v>
      </c>
      <c r="C43" s="27">
        <v>-0.25</v>
      </c>
    </row>
    <row r="44" spans="1:3" x14ac:dyDescent="0.25">
      <c r="A44" s="29" t="s">
        <v>299</v>
      </c>
      <c r="B44" s="27">
        <v>69.650000000000006</v>
      </c>
      <c r="C44" s="27">
        <v>2.25</v>
      </c>
    </row>
    <row r="45" spans="1:3" x14ac:dyDescent="0.25">
      <c r="A45" s="29" t="s">
        <v>300</v>
      </c>
      <c r="B45" s="27">
        <v>58.25</v>
      </c>
      <c r="C45" s="27">
        <v>9.6999999999999993</v>
      </c>
    </row>
    <row r="46" spans="1:3" x14ac:dyDescent="0.25">
      <c r="A46" s="29" t="s">
        <v>301</v>
      </c>
      <c r="B46" s="27">
        <v>59.85</v>
      </c>
      <c r="C46" s="27">
        <v>9.3000000000000007</v>
      </c>
    </row>
    <row r="47" spans="1:3" x14ac:dyDescent="0.25">
      <c r="A47" s="29" t="s">
        <v>302</v>
      </c>
      <c r="B47" s="27">
        <v>20.5</v>
      </c>
      <c r="C47" s="27">
        <v>-8</v>
      </c>
    </row>
    <row r="48" spans="1:3" x14ac:dyDescent="0.25">
      <c r="A48" s="29" t="s">
        <v>303</v>
      </c>
      <c r="B48" s="27">
        <v>68.850000000000009</v>
      </c>
      <c r="C48" s="27">
        <v>27.1</v>
      </c>
    </row>
    <row r="49" spans="1:3" x14ac:dyDescent="0.25">
      <c r="A49" s="29" t="s">
        <v>304</v>
      </c>
      <c r="B49" s="27">
        <v>186.4</v>
      </c>
      <c r="C49" s="27">
        <v>-0.89999999999999858</v>
      </c>
    </row>
    <row r="50" spans="1:3" x14ac:dyDescent="0.25">
      <c r="A50" s="29" t="s">
        <v>305</v>
      </c>
      <c r="B50" s="27">
        <v>59.5</v>
      </c>
      <c r="C50" s="27">
        <v>-15.5</v>
      </c>
    </row>
    <row r="51" spans="1:3" x14ac:dyDescent="0.25">
      <c r="A51" s="29" t="s">
        <v>306</v>
      </c>
      <c r="B51" s="27">
        <v>82.15</v>
      </c>
      <c r="C51" s="27">
        <v>-22</v>
      </c>
    </row>
    <row r="52" spans="1:3" x14ac:dyDescent="0.25">
      <c r="A52" s="29" t="s">
        <v>307</v>
      </c>
      <c r="B52" s="27">
        <v>115.3</v>
      </c>
      <c r="C52" s="27">
        <v>61.7</v>
      </c>
    </row>
    <row r="53" spans="1:3" x14ac:dyDescent="0.25">
      <c r="A53" s="29" t="s">
        <v>308</v>
      </c>
      <c r="B53" s="27">
        <v>32.9</v>
      </c>
      <c r="C53" s="27">
        <v>22</v>
      </c>
    </row>
    <row r="54" spans="1:3" x14ac:dyDescent="0.25">
      <c r="A54" s="29" t="s">
        <v>309</v>
      </c>
      <c r="B54" s="27">
        <v>124.25</v>
      </c>
      <c r="C54" s="27">
        <v>21.75</v>
      </c>
    </row>
    <row r="55" spans="1:3" x14ac:dyDescent="0.25">
      <c r="A55" s="29" t="s">
        <v>310</v>
      </c>
      <c r="B55" s="27">
        <v>195.5</v>
      </c>
      <c r="C55" s="27">
        <v>-74.849999999999994</v>
      </c>
    </row>
    <row r="56" spans="1:3" x14ac:dyDescent="0.25">
      <c r="A56" s="29" t="s">
        <v>311</v>
      </c>
      <c r="B56" s="27">
        <v>269.64999999999998</v>
      </c>
      <c r="C56" s="27">
        <v>-5.8000000000000007</v>
      </c>
    </row>
    <row r="57" spans="1:3" x14ac:dyDescent="0.25">
      <c r="A57" s="29" t="s">
        <v>312</v>
      </c>
      <c r="B57" s="27">
        <v>134.30000000000001</v>
      </c>
      <c r="C57" s="27">
        <v>34</v>
      </c>
    </row>
    <row r="58" spans="1:3" x14ac:dyDescent="0.25">
      <c r="A58" s="29" t="s">
        <v>313</v>
      </c>
      <c r="B58" s="27">
        <v>196.6</v>
      </c>
      <c r="C58" s="27">
        <v>19.200000000000003</v>
      </c>
    </row>
    <row r="59" spans="1:3" x14ac:dyDescent="0.25">
      <c r="A59" s="29" t="s">
        <v>314</v>
      </c>
      <c r="B59" s="27">
        <v>187.4</v>
      </c>
      <c r="C59" s="27">
        <v>-48</v>
      </c>
    </row>
    <row r="60" spans="1:3" x14ac:dyDescent="0.25">
      <c r="A60" s="29" t="s">
        <v>315</v>
      </c>
      <c r="B60" s="27">
        <v>229.5</v>
      </c>
      <c r="C60" s="27">
        <v>45.7</v>
      </c>
    </row>
    <row r="61" spans="1:3" x14ac:dyDescent="0.25">
      <c r="A61" s="29" t="s">
        <v>316</v>
      </c>
      <c r="B61" s="27">
        <v>201.64999999999998</v>
      </c>
      <c r="C61" s="27">
        <v>-41.3</v>
      </c>
    </row>
    <row r="62" spans="1:3" x14ac:dyDescent="0.25">
      <c r="A62" s="29" t="s">
        <v>317</v>
      </c>
      <c r="B62" s="27">
        <v>272.25</v>
      </c>
      <c r="C62" s="27">
        <v>64.5</v>
      </c>
    </row>
    <row r="63" spans="1:3" x14ac:dyDescent="0.25">
      <c r="A63" s="29" t="s">
        <v>318</v>
      </c>
      <c r="B63" s="27">
        <v>120</v>
      </c>
      <c r="C63" s="27">
        <v>-35</v>
      </c>
    </row>
    <row r="64" spans="1:3" x14ac:dyDescent="0.25">
      <c r="A64" s="29" t="s">
        <v>319</v>
      </c>
      <c r="B64" s="27">
        <v>80.5</v>
      </c>
      <c r="C64" s="27">
        <v>-41.5</v>
      </c>
    </row>
    <row r="65" spans="1:3" x14ac:dyDescent="0.25">
      <c r="A65" s="29" t="s">
        <v>320</v>
      </c>
      <c r="B65" s="27">
        <v>261.45</v>
      </c>
      <c r="C65" s="27">
        <v>-36.5</v>
      </c>
    </row>
    <row r="66" spans="1:3" x14ac:dyDescent="0.25">
      <c r="A66" s="29" t="s">
        <v>321</v>
      </c>
      <c r="B66" s="27">
        <v>234.35</v>
      </c>
      <c r="C66" s="27">
        <v>-60.75</v>
      </c>
    </row>
    <row r="67" spans="1:3" x14ac:dyDescent="0.25">
      <c r="A67" s="29" t="s">
        <v>322</v>
      </c>
      <c r="B67" s="27">
        <v>291.85000000000002</v>
      </c>
      <c r="C67" s="27">
        <v>-6.3500000000000014</v>
      </c>
    </row>
    <row r="68" spans="1:3" x14ac:dyDescent="0.25">
      <c r="A68" s="29" t="s">
        <v>323</v>
      </c>
      <c r="B68" s="27">
        <v>146.1</v>
      </c>
      <c r="C68" s="27">
        <v>-104.1</v>
      </c>
    </row>
    <row r="69" spans="1:3" x14ac:dyDescent="0.25">
      <c r="A69" s="29" t="s">
        <v>324</v>
      </c>
      <c r="B69" s="27">
        <v>139.65</v>
      </c>
      <c r="C69" s="27">
        <v>-28.9</v>
      </c>
    </row>
    <row r="70" spans="1:3" x14ac:dyDescent="0.25">
      <c r="A70" s="29" t="s">
        <v>325</v>
      </c>
      <c r="B70" s="27">
        <v>88.25</v>
      </c>
      <c r="C70" s="27">
        <v>-50.75</v>
      </c>
    </row>
    <row r="71" spans="1:3" x14ac:dyDescent="0.25">
      <c r="A71" s="29" t="s">
        <v>203</v>
      </c>
      <c r="B71" s="27">
        <v>8617.9999999999982</v>
      </c>
      <c r="C71" s="27">
        <v>79.990000000000009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3D299-9C7F-4046-B5B0-D5F260669DDC}">
  <dimension ref="A1:G174"/>
  <sheetViews>
    <sheetView workbookViewId="0">
      <selection activeCell="A5" sqref="A5"/>
    </sheetView>
  </sheetViews>
  <sheetFormatPr defaultRowHeight="15" x14ac:dyDescent="0.25"/>
  <cols>
    <col min="1" max="1" width="19" bestFit="1" customWidth="1"/>
    <col min="2" max="2" width="17.7109375" bestFit="1" customWidth="1"/>
    <col min="3" max="3" width="10.85546875" bestFit="1" customWidth="1"/>
    <col min="4" max="4" width="17.7109375" bestFit="1" customWidth="1"/>
    <col min="5" max="5" width="10.85546875" bestFit="1" customWidth="1"/>
    <col min="6" max="6" width="22.7109375" bestFit="1" customWidth="1"/>
    <col min="7" max="7" width="15.85546875" bestFit="1" customWidth="1"/>
    <col min="8" max="8" width="22.7109375" bestFit="1" customWidth="1"/>
    <col min="9" max="9" width="15.85546875" bestFit="1" customWidth="1"/>
    <col min="10" max="10" width="3.7109375" bestFit="1" customWidth="1"/>
    <col min="11" max="11" width="6.7109375" bestFit="1" customWidth="1"/>
    <col min="12" max="12" width="5.7109375" bestFit="1" customWidth="1"/>
    <col min="13" max="13" width="3.7109375" bestFit="1" customWidth="1"/>
    <col min="14" max="16" width="5.7109375" bestFit="1" customWidth="1"/>
    <col min="17" max="17" width="6.7109375" bestFit="1" customWidth="1"/>
    <col min="18" max="19" width="5.7109375" bestFit="1" customWidth="1"/>
    <col min="20" max="20" width="3.7109375" bestFit="1" customWidth="1"/>
    <col min="21" max="23" width="5.7109375" bestFit="1" customWidth="1"/>
    <col min="24" max="24" width="3.7109375" bestFit="1" customWidth="1"/>
    <col min="25" max="27" width="5.7109375" bestFit="1" customWidth="1"/>
    <col min="28" max="28" width="3.7109375" bestFit="1" customWidth="1"/>
    <col min="29" max="30" width="5.7109375" bestFit="1" customWidth="1"/>
    <col min="31" max="31" width="3.7109375" bestFit="1" customWidth="1"/>
    <col min="32" max="36" width="5.7109375" bestFit="1" customWidth="1"/>
    <col min="37" max="37" width="3.7109375" bestFit="1" customWidth="1"/>
    <col min="38" max="39" width="4.7109375" bestFit="1" customWidth="1"/>
    <col min="40" max="42" width="2.7109375" bestFit="1" customWidth="1"/>
    <col min="43" max="43" width="6.7109375" bestFit="1" customWidth="1"/>
    <col min="44" max="44" width="4.85546875" bestFit="1" customWidth="1"/>
    <col min="45" max="45" width="2" bestFit="1" customWidth="1"/>
    <col min="46" max="46" width="4" bestFit="1" customWidth="1"/>
    <col min="47" max="47" width="5" bestFit="1" customWidth="1"/>
    <col min="48" max="48" width="3" bestFit="1" customWidth="1"/>
    <col min="49" max="50" width="5" bestFit="1" customWidth="1"/>
    <col min="51" max="51" width="3" bestFit="1" customWidth="1"/>
    <col min="52" max="53" width="5" bestFit="1" customWidth="1"/>
    <col min="54" max="54" width="3" bestFit="1" customWidth="1"/>
    <col min="55" max="57" width="5" bestFit="1" customWidth="1"/>
    <col min="58" max="58" width="3" bestFit="1" customWidth="1"/>
    <col min="59" max="59" width="6" bestFit="1" customWidth="1"/>
    <col min="60" max="60" width="5" bestFit="1" customWidth="1"/>
    <col min="61" max="62" width="6" bestFit="1" customWidth="1"/>
    <col min="63" max="63" width="5" bestFit="1" customWidth="1"/>
    <col min="64" max="64" width="6" bestFit="1" customWidth="1"/>
    <col min="65" max="65" width="5" bestFit="1" customWidth="1"/>
    <col min="66" max="66" width="3" bestFit="1" customWidth="1"/>
    <col min="67" max="67" width="6" bestFit="1" customWidth="1"/>
    <col min="68" max="69" width="5" bestFit="1" customWidth="1"/>
    <col min="70" max="70" width="3" bestFit="1" customWidth="1"/>
    <col min="71" max="72" width="6" bestFit="1" customWidth="1"/>
    <col min="73" max="74" width="3" bestFit="1" customWidth="1"/>
    <col min="75" max="76" width="6" bestFit="1" customWidth="1"/>
    <col min="77" max="77" width="7.85546875" bestFit="1" customWidth="1"/>
    <col min="79" max="79" width="12.140625" bestFit="1" customWidth="1"/>
    <col min="80" max="80" width="11.28515625" bestFit="1" customWidth="1"/>
  </cols>
  <sheetData>
    <row r="1" spans="1:7" x14ac:dyDescent="0.25">
      <c r="A1" s="28" t="s">
        <v>25</v>
      </c>
      <c r="B1" t="s">
        <v>235</v>
      </c>
    </row>
    <row r="3" spans="1:7" x14ac:dyDescent="0.25">
      <c r="B3" s="28" t="s">
        <v>228</v>
      </c>
    </row>
    <row r="4" spans="1:7" x14ac:dyDescent="0.25">
      <c r="B4" t="s">
        <v>73</v>
      </c>
      <c r="D4" t="s">
        <v>74</v>
      </c>
      <c r="F4" t="s">
        <v>229</v>
      </c>
      <c r="G4" t="s">
        <v>230</v>
      </c>
    </row>
    <row r="5" spans="1:7" x14ac:dyDescent="0.25">
      <c r="A5" s="28" t="s">
        <v>202</v>
      </c>
      <c r="B5" t="s">
        <v>215</v>
      </c>
      <c r="C5" t="s">
        <v>204</v>
      </c>
      <c r="D5" t="s">
        <v>215</v>
      </c>
      <c r="E5" t="s">
        <v>204</v>
      </c>
    </row>
    <row r="6" spans="1:7" x14ac:dyDescent="0.25">
      <c r="A6" s="29" t="s">
        <v>175</v>
      </c>
      <c r="B6" s="27">
        <v>1</v>
      </c>
      <c r="C6" s="27">
        <v>-18</v>
      </c>
      <c r="D6" s="27">
        <v>5</v>
      </c>
      <c r="E6" s="27">
        <v>113.52000000000001</v>
      </c>
      <c r="F6" s="27">
        <v>6</v>
      </c>
      <c r="G6" s="27">
        <v>95.52000000000001</v>
      </c>
    </row>
    <row r="7" spans="1:7" x14ac:dyDescent="0.25">
      <c r="A7" s="29" t="s">
        <v>50</v>
      </c>
      <c r="B7" s="27"/>
      <c r="C7" s="27"/>
      <c r="D7" s="27">
        <v>5</v>
      </c>
      <c r="E7" s="27">
        <v>80.62</v>
      </c>
      <c r="F7" s="27">
        <v>5</v>
      </c>
      <c r="G7" s="27">
        <v>80.62</v>
      </c>
    </row>
    <row r="8" spans="1:7" x14ac:dyDescent="0.25">
      <c r="A8" s="29" t="s">
        <v>20</v>
      </c>
      <c r="B8" s="27"/>
      <c r="C8" s="27"/>
      <c r="D8" s="27">
        <v>4</v>
      </c>
      <c r="E8" s="27">
        <v>49</v>
      </c>
      <c r="F8" s="27">
        <v>4</v>
      </c>
      <c r="G8" s="27">
        <v>49</v>
      </c>
    </row>
    <row r="9" spans="1:7" x14ac:dyDescent="0.25">
      <c r="A9" s="29" t="s">
        <v>210</v>
      </c>
      <c r="B9" s="27">
        <v>1</v>
      </c>
      <c r="C9" s="27">
        <v>-5</v>
      </c>
      <c r="D9" s="27">
        <v>4</v>
      </c>
      <c r="E9" s="27">
        <v>54</v>
      </c>
      <c r="F9" s="27">
        <v>5</v>
      </c>
      <c r="G9" s="27">
        <v>49</v>
      </c>
    </row>
    <row r="10" spans="1:7" x14ac:dyDescent="0.25">
      <c r="A10" s="29" t="s">
        <v>48</v>
      </c>
      <c r="B10" s="27"/>
      <c r="C10" s="27"/>
      <c r="D10" s="27">
        <v>3</v>
      </c>
      <c r="E10" s="27">
        <v>47.25</v>
      </c>
      <c r="F10" s="27">
        <v>3</v>
      </c>
      <c r="G10" s="27">
        <v>47.25</v>
      </c>
    </row>
    <row r="11" spans="1:7" x14ac:dyDescent="0.25">
      <c r="A11" s="29" t="s">
        <v>31</v>
      </c>
      <c r="B11" s="27"/>
      <c r="C11" s="27"/>
      <c r="D11" s="27">
        <v>4</v>
      </c>
      <c r="E11" s="27">
        <v>45.95</v>
      </c>
      <c r="F11" s="27">
        <v>4</v>
      </c>
      <c r="G11" s="27">
        <v>45.95</v>
      </c>
    </row>
    <row r="12" spans="1:7" x14ac:dyDescent="0.25">
      <c r="A12" s="29" t="s">
        <v>156</v>
      </c>
      <c r="B12" s="27"/>
      <c r="C12" s="27"/>
      <c r="D12" s="27">
        <v>5</v>
      </c>
      <c r="E12" s="27">
        <v>45</v>
      </c>
      <c r="F12" s="27">
        <v>5</v>
      </c>
      <c r="G12" s="27">
        <v>45</v>
      </c>
    </row>
    <row r="13" spans="1:7" x14ac:dyDescent="0.25">
      <c r="A13" s="29" t="s">
        <v>179</v>
      </c>
      <c r="B13" s="27"/>
      <c r="C13" s="27"/>
      <c r="D13" s="27">
        <v>3</v>
      </c>
      <c r="E13" s="27">
        <v>41.5</v>
      </c>
      <c r="F13" s="27">
        <v>3</v>
      </c>
      <c r="G13" s="27">
        <v>41.5</v>
      </c>
    </row>
    <row r="14" spans="1:7" x14ac:dyDescent="0.25">
      <c r="A14" s="29" t="s">
        <v>140</v>
      </c>
      <c r="B14" s="27">
        <v>1</v>
      </c>
      <c r="C14" s="27">
        <v>-10</v>
      </c>
      <c r="D14" s="27">
        <v>3</v>
      </c>
      <c r="E14" s="27">
        <v>51.22</v>
      </c>
      <c r="F14" s="27">
        <v>4</v>
      </c>
      <c r="G14" s="27">
        <v>41.22</v>
      </c>
    </row>
    <row r="15" spans="1:7" x14ac:dyDescent="0.25">
      <c r="A15" s="29" t="s">
        <v>183</v>
      </c>
      <c r="B15" s="27"/>
      <c r="C15" s="27"/>
      <c r="D15" s="27">
        <v>5</v>
      </c>
      <c r="E15" s="27">
        <v>40</v>
      </c>
      <c r="F15" s="27">
        <v>5</v>
      </c>
      <c r="G15" s="27">
        <v>40</v>
      </c>
    </row>
    <row r="16" spans="1:7" x14ac:dyDescent="0.25">
      <c r="A16" s="29" t="s">
        <v>120</v>
      </c>
      <c r="B16" s="27"/>
      <c r="C16" s="27"/>
      <c r="D16" s="27">
        <v>4</v>
      </c>
      <c r="E16" s="27">
        <v>40</v>
      </c>
      <c r="F16" s="27">
        <v>4</v>
      </c>
      <c r="G16" s="27">
        <v>40</v>
      </c>
    </row>
    <row r="17" spans="1:7" x14ac:dyDescent="0.25">
      <c r="A17" s="29" t="s">
        <v>96</v>
      </c>
      <c r="B17" s="27">
        <v>1</v>
      </c>
      <c r="C17" s="27">
        <v>-5</v>
      </c>
      <c r="D17" s="27">
        <v>3</v>
      </c>
      <c r="E17" s="27">
        <v>43.5</v>
      </c>
      <c r="F17" s="27">
        <v>4</v>
      </c>
      <c r="G17" s="27">
        <v>38.5</v>
      </c>
    </row>
    <row r="18" spans="1:7" x14ac:dyDescent="0.25">
      <c r="A18" s="29" t="s">
        <v>35</v>
      </c>
      <c r="B18" s="27">
        <v>2</v>
      </c>
      <c r="C18" s="27">
        <v>-16</v>
      </c>
      <c r="D18" s="27">
        <v>3</v>
      </c>
      <c r="E18" s="27">
        <v>52</v>
      </c>
      <c r="F18" s="27">
        <v>5</v>
      </c>
      <c r="G18" s="27">
        <v>36</v>
      </c>
    </row>
    <row r="19" spans="1:7" x14ac:dyDescent="0.25">
      <c r="A19" s="29" t="s">
        <v>85</v>
      </c>
      <c r="B19" s="27">
        <v>2</v>
      </c>
      <c r="C19" s="27">
        <v>-44.2</v>
      </c>
      <c r="D19" s="27">
        <v>4</v>
      </c>
      <c r="E19" s="27">
        <v>79.650000000000006</v>
      </c>
      <c r="F19" s="27">
        <v>6</v>
      </c>
      <c r="G19" s="27">
        <v>35.449999999999996</v>
      </c>
    </row>
    <row r="20" spans="1:7" x14ac:dyDescent="0.25">
      <c r="A20" s="29" t="s">
        <v>195</v>
      </c>
      <c r="B20" s="27">
        <v>1</v>
      </c>
      <c r="C20" s="27">
        <v>-15</v>
      </c>
      <c r="D20" s="27">
        <v>4</v>
      </c>
      <c r="E20" s="27">
        <v>50</v>
      </c>
      <c r="F20" s="27">
        <v>5</v>
      </c>
      <c r="G20" s="27">
        <v>35</v>
      </c>
    </row>
    <row r="21" spans="1:7" x14ac:dyDescent="0.25">
      <c r="A21" s="29" t="s">
        <v>171</v>
      </c>
      <c r="B21" s="27">
        <v>1</v>
      </c>
      <c r="C21" s="27">
        <v>-16.399999999999999</v>
      </c>
      <c r="D21" s="27">
        <v>5</v>
      </c>
      <c r="E21" s="27">
        <v>49.5</v>
      </c>
      <c r="F21" s="27">
        <v>6</v>
      </c>
      <c r="G21" s="27">
        <v>33.1</v>
      </c>
    </row>
    <row r="22" spans="1:7" x14ac:dyDescent="0.25">
      <c r="A22" s="29" t="s">
        <v>144</v>
      </c>
      <c r="B22" s="27"/>
      <c r="C22" s="27"/>
      <c r="D22" s="27">
        <v>2</v>
      </c>
      <c r="E22" s="27">
        <v>32.700000000000003</v>
      </c>
      <c r="F22" s="27">
        <v>2</v>
      </c>
      <c r="G22" s="27">
        <v>32.700000000000003</v>
      </c>
    </row>
    <row r="23" spans="1:7" x14ac:dyDescent="0.25">
      <c r="A23" s="29" t="s">
        <v>155</v>
      </c>
      <c r="B23" s="27">
        <v>2</v>
      </c>
      <c r="C23" s="27">
        <v>-20</v>
      </c>
      <c r="D23" s="27">
        <v>4</v>
      </c>
      <c r="E23" s="27">
        <v>52.7</v>
      </c>
      <c r="F23" s="27">
        <v>6</v>
      </c>
      <c r="G23" s="27">
        <v>32.700000000000003</v>
      </c>
    </row>
    <row r="24" spans="1:7" x14ac:dyDescent="0.25">
      <c r="A24" s="29" t="s">
        <v>29</v>
      </c>
      <c r="B24" s="27">
        <v>1</v>
      </c>
      <c r="C24" s="27">
        <v>-21.75</v>
      </c>
      <c r="D24" s="27">
        <v>4</v>
      </c>
      <c r="E24" s="27">
        <v>53.9</v>
      </c>
      <c r="F24" s="27">
        <v>5</v>
      </c>
      <c r="G24" s="27">
        <v>32.15</v>
      </c>
    </row>
    <row r="25" spans="1:7" x14ac:dyDescent="0.25">
      <c r="A25" s="29" t="s">
        <v>233</v>
      </c>
      <c r="B25" s="27">
        <v>1</v>
      </c>
      <c r="C25" s="27">
        <v>-5</v>
      </c>
      <c r="D25" s="27">
        <v>2</v>
      </c>
      <c r="E25" s="27">
        <v>35</v>
      </c>
      <c r="F25" s="27">
        <v>3</v>
      </c>
      <c r="G25" s="27">
        <v>30</v>
      </c>
    </row>
    <row r="26" spans="1:7" x14ac:dyDescent="0.25">
      <c r="A26" s="29" t="s">
        <v>133</v>
      </c>
      <c r="B26" s="27"/>
      <c r="C26" s="27"/>
      <c r="D26" s="27">
        <v>2</v>
      </c>
      <c r="E26" s="27">
        <v>30</v>
      </c>
      <c r="F26" s="27">
        <v>2</v>
      </c>
      <c r="G26" s="27">
        <v>30</v>
      </c>
    </row>
    <row r="27" spans="1:7" x14ac:dyDescent="0.25">
      <c r="A27" s="29" t="s">
        <v>104</v>
      </c>
      <c r="B27" s="27"/>
      <c r="C27" s="27"/>
      <c r="D27" s="27">
        <v>2</v>
      </c>
      <c r="E27" s="27">
        <v>30</v>
      </c>
      <c r="F27" s="27">
        <v>2</v>
      </c>
      <c r="G27" s="27">
        <v>30</v>
      </c>
    </row>
    <row r="28" spans="1:7" x14ac:dyDescent="0.25">
      <c r="A28" s="29" t="s">
        <v>92</v>
      </c>
      <c r="B28" s="27"/>
      <c r="C28" s="27"/>
      <c r="D28" s="27">
        <v>2</v>
      </c>
      <c r="E28" s="27">
        <v>30</v>
      </c>
      <c r="F28" s="27">
        <v>2</v>
      </c>
      <c r="G28" s="27">
        <v>30</v>
      </c>
    </row>
    <row r="29" spans="1:7" x14ac:dyDescent="0.25">
      <c r="A29" s="29" t="s">
        <v>115</v>
      </c>
      <c r="B29" s="27">
        <v>3</v>
      </c>
      <c r="C29" s="27">
        <v>-34.35</v>
      </c>
      <c r="D29" s="27">
        <v>4</v>
      </c>
      <c r="E29" s="27">
        <v>62.5</v>
      </c>
      <c r="F29" s="27">
        <v>7</v>
      </c>
      <c r="G29" s="27">
        <v>28.15</v>
      </c>
    </row>
    <row r="30" spans="1:7" x14ac:dyDescent="0.25">
      <c r="A30" s="29" t="s">
        <v>84</v>
      </c>
      <c r="B30" s="27">
        <v>1</v>
      </c>
      <c r="C30" s="27">
        <v>-18</v>
      </c>
      <c r="D30" s="27">
        <v>4</v>
      </c>
      <c r="E30" s="27">
        <v>46</v>
      </c>
      <c r="F30" s="27">
        <v>5</v>
      </c>
      <c r="G30" s="27">
        <v>28</v>
      </c>
    </row>
    <row r="31" spans="1:7" x14ac:dyDescent="0.25">
      <c r="A31" s="29" t="s">
        <v>157</v>
      </c>
      <c r="B31" s="27">
        <v>1</v>
      </c>
      <c r="C31" s="27">
        <v>-5</v>
      </c>
      <c r="D31" s="27">
        <v>3</v>
      </c>
      <c r="E31" s="27">
        <v>31.5</v>
      </c>
      <c r="F31" s="27">
        <v>4</v>
      </c>
      <c r="G31" s="27">
        <v>26.5</v>
      </c>
    </row>
    <row r="32" spans="1:7" x14ac:dyDescent="0.25">
      <c r="A32" s="29" t="s">
        <v>60</v>
      </c>
      <c r="B32" s="27"/>
      <c r="C32" s="27"/>
      <c r="D32" s="27">
        <v>2</v>
      </c>
      <c r="E32" s="27">
        <v>26</v>
      </c>
      <c r="F32" s="27">
        <v>2</v>
      </c>
      <c r="G32" s="27">
        <v>26</v>
      </c>
    </row>
    <row r="33" spans="1:7" x14ac:dyDescent="0.25">
      <c r="A33" s="29" t="s">
        <v>222</v>
      </c>
      <c r="B33" s="27">
        <v>1</v>
      </c>
      <c r="C33" s="27">
        <v>-5</v>
      </c>
      <c r="D33" s="27">
        <v>3</v>
      </c>
      <c r="E33" s="27">
        <v>30.75</v>
      </c>
      <c r="F33" s="27">
        <v>4</v>
      </c>
      <c r="G33" s="27">
        <v>25.75</v>
      </c>
    </row>
    <row r="34" spans="1:7" x14ac:dyDescent="0.25">
      <c r="A34" s="29" t="s">
        <v>194</v>
      </c>
      <c r="B34" s="27"/>
      <c r="C34" s="27"/>
      <c r="D34" s="27">
        <v>2</v>
      </c>
      <c r="E34" s="27">
        <v>25.5</v>
      </c>
      <c r="F34" s="27">
        <v>2</v>
      </c>
      <c r="G34" s="27">
        <v>25.5</v>
      </c>
    </row>
    <row r="35" spans="1:7" x14ac:dyDescent="0.25">
      <c r="A35" s="29" t="s">
        <v>54</v>
      </c>
      <c r="B35" s="27"/>
      <c r="C35" s="27"/>
      <c r="D35" s="27">
        <v>2</v>
      </c>
      <c r="E35" s="27">
        <v>25.5</v>
      </c>
      <c r="F35" s="27">
        <v>2</v>
      </c>
      <c r="G35" s="27">
        <v>25.5</v>
      </c>
    </row>
    <row r="36" spans="1:7" x14ac:dyDescent="0.25">
      <c r="A36" s="29" t="s">
        <v>114</v>
      </c>
      <c r="B36" s="27">
        <v>1</v>
      </c>
      <c r="C36" s="27">
        <v>-15.8</v>
      </c>
      <c r="D36" s="27">
        <v>3</v>
      </c>
      <c r="E36" s="27">
        <v>40</v>
      </c>
      <c r="F36" s="27">
        <v>4</v>
      </c>
      <c r="G36" s="27">
        <v>24.2</v>
      </c>
    </row>
    <row r="37" spans="1:7" x14ac:dyDescent="0.25">
      <c r="A37" s="29" t="s">
        <v>170</v>
      </c>
      <c r="B37" s="27"/>
      <c r="C37" s="27"/>
      <c r="D37" s="27">
        <v>2</v>
      </c>
      <c r="E37" s="27">
        <v>23.75</v>
      </c>
      <c r="F37" s="27">
        <v>2</v>
      </c>
      <c r="G37" s="27">
        <v>23.75</v>
      </c>
    </row>
    <row r="38" spans="1:7" x14ac:dyDescent="0.25">
      <c r="A38" s="29" t="s">
        <v>174</v>
      </c>
      <c r="B38" s="27">
        <v>3</v>
      </c>
      <c r="C38" s="27">
        <v>-37.5</v>
      </c>
      <c r="D38" s="27">
        <v>3</v>
      </c>
      <c r="E38" s="27">
        <v>59</v>
      </c>
      <c r="F38" s="27">
        <v>6</v>
      </c>
      <c r="G38" s="27">
        <v>21.5</v>
      </c>
    </row>
    <row r="39" spans="1:7" x14ac:dyDescent="0.25">
      <c r="A39" s="29" t="s">
        <v>137</v>
      </c>
      <c r="B39" s="27"/>
      <c r="C39" s="27"/>
      <c r="D39" s="27">
        <v>2</v>
      </c>
      <c r="E39" s="27">
        <v>21.4</v>
      </c>
      <c r="F39" s="27">
        <v>2</v>
      </c>
      <c r="G39" s="27">
        <v>21.4</v>
      </c>
    </row>
    <row r="40" spans="1:7" x14ac:dyDescent="0.25">
      <c r="A40" s="29" t="s">
        <v>180</v>
      </c>
      <c r="B40" s="27">
        <v>1</v>
      </c>
      <c r="C40" s="27">
        <v>-20</v>
      </c>
      <c r="D40" s="27">
        <v>4</v>
      </c>
      <c r="E40" s="27">
        <v>41</v>
      </c>
      <c r="F40" s="27">
        <v>5</v>
      </c>
      <c r="G40" s="27">
        <v>21</v>
      </c>
    </row>
    <row r="41" spans="1:7" x14ac:dyDescent="0.25">
      <c r="A41" s="29" t="s">
        <v>246</v>
      </c>
      <c r="B41" s="27"/>
      <c r="C41" s="27"/>
      <c r="D41" s="27">
        <v>1</v>
      </c>
      <c r="E41" s="27">
        <v>20.8</v>
      </c>
      <c r="F41" s="27">
        <v>1</v>
      </c>
      <c r="G41" s="27">
        <v>20.8</v>
      </c>
    </row>
    <row r="42" spans="1:7" x14ac:dyDescent="0.25">
      <c r="A42" s="29" t="s">
        <v>131</v>
      </c>
      <c r="B42" s="27">
        <v>1</v>
      </c>
      <c r="C42" s="27">
        <v>-10</v>
      </c>
      <c r="D42" s="27">
        <v>3</v>
      </c>
      <c r="E42" s="27">
        <v>30</v>
      </c>
      <c r="F42" s="27">
        <v>4</v>
      </c>
      <c r="G42" s="27">
        <v>20</v>
      </c>
    </row>
    <row r="43" spans="1:7" x14ac:dyDescent="0.25">
      <c r="A43" s="29" t="s">
        <v>213</v>
      </c>
      <c r="B43" s="27"/>
      <c r="C43" s="27"/>
      <c r="D43" s="27">
        <v>1</v>
      </c>
      <c r="E43" s="27">
        <v>20</v>
      </c>
      <c r="F43" s="27">
        <v>1</v>
      </c>
      <c r="G43" s="27">
        <v>20</v>
      </c>
    </row>
    <row r="44" spans="1:7" x14ac:dyDescent="0.25">
      <c r="A44" s="29" t="s">
        <v>44</v>
      </c>
      <c r="B44" s="27"/>
      <c r="C44" s="27"/>
      <c r="D44" s="27">
        <v>1</v>
      </c>
      <c r="E44" s="27">
        <v>20</v>
      </c>
      <c r="F44" s="27">
        <v>1</v>
      </c>
      <c r="G44" s="27">
        <v>20</v>
      </c>
    </row>
    <row r="45" spans="1:7" x14ac:dyDescent="0.25">
      <c r="A45" s="29" t="s">
        <v>62</v>
      </c>
      <c r="B45" s="27"/>
      <c r="C45" s="27"/>
      <c r="D45" s="27">
        <v>3</v>
      </c>
      <c r="E45" s="27">
        <v>20</v>
      </c>
      <c r="F45" s="27">
        <v>3</v>
      </c>
      <c r="G45" s="27">
        <v>20</v>
      </c>
    </row>
    <row r="46" spans="1:7" x14ac:dyDescent="0.25">
      <c r="A46" s="29" t="s">
        <v>116</v>
      </c>
      <c r="B46" s="27">
        <v>1</v>
      </c>
      <c r="C46" s="27">
        <v>-17.25</v>
      </c>
      <c r="D46" s="27">
        <v>3</v>
      </c>
      <c r="E46" s="27">
        <v>35</v>
      </c>
      <c r="F46" s="27">
        <v>4</v>
      </c>
      <c r="G46" s="27">
        <v>17.75</v>
      </c>
    </row>
    <row r="47" spans="1:7" x14ac:dyDescent="0.25">
      <c r="A47" s="29" t="s">
        <v>132</v>
      </c>
      <c r="B47" s="27">
        <v>3</v>
      </c>
      <c r="C47" s="27">
        <v>-40.9</v>
      </c>
      <c r="D47" s="27">
        <v>5</v>
      </c>
      <c r="E47" s="27">
        <v>57</v>
      </c>
      <c r="F47" s="27">
        <v>8</v>
      </c>
      <c r="G47" s="27">
        <v>16.100000000000001</v>
      </c>
    </row>
    <row r="48" spans="1:7" x14ac:dyDescent="0.25">
      <c r="A48" s="29" t="s">
        <v>177</v>
      </c>
      <c r="B48" s="27">
        <v>1</v>
      </c>
      <c r="C48" s="27">
        <v>-19.8</v>
      </c>
      <c r="D48" s="27">
        <v>5</v>
      </c>
      <c r="E48" s="27">
        <v>35.25</v>
      </c>
      <c r="F48" s="27">
        <v>6</v>
      </c>
      <c r="G48" s="27">
        <v>15.45</v>
      </c>
    </row>
    <row r="49" spans="1:7" x14ac:dyDescent="0.25">
      <c r="A49" s="29" t="s">
        <v>147</v>
      </c>
      <c r="B49" s="27">
        <v>3</v>
      </c>
      <c r="C49" s="27">
        <v>-32.5</v>
      </c>
      <c r="D49" s="27">
        <v>4</v>
      </c>
      <c r="E49" s="27">
        <v>47.7</v>
      </c>
      <c r="F49" s="27">
        <v>7</v>
      </c>
      <c r="G49" s="27">
        <v>15.2</v>
      </c>
    </row>
    <row r="50" spans="1:7" x14ac:dyDescent="0.25">
      <c r="A50" s="29" t="s">
        <v>106</v>
      </c>
      <c r="B50" s="27"/>
      <c r="C50" s="27"/>
      <c r="D50" s="27">
        <v>1</v>
      </c>
      <c r="E50" s="27">
        <v>15</v>
      </c>
      <c r="F50" s="27">
        <v>1</v>
      </c>
      <c r="G50" s="27">
        <v>15</v>
      </c>
    </row>
    <row r="51" spans="1:7" x14ac:dyDescent="0.25">
      <c r="A51" s="29" t="s">
        <v>255</v>
      </c>
      <c r="B51" s="27"/>
      <c r="C51" s="27"/>
      <c r="D51" s="27">
        <v>1</v>
      </c>
      <c r="E51" s="27">
        <v>15</v>
      </c>
      <c r="F51" s="27">
        <v>1</v>
      </c>
      <c r="G51" s="27">
        <v>15</v>
      </c>
    </row>
    <row r="52" spans="1:7" x14ac:dyDescent="0.25">
      <c r="A52" s="29" t="s">
        <v>190</v>
      </c>
      <c r="B52" s="27"/>
      <c r="C52" s="27"/>
      <c r="D52" s="27">
        <v>1</v>
      </c>
      <c r="E52" s="27">
        <v>15</v>
      </c>
      <c r="F52" s="27">
        <v>1</v>
      </c>
      <c r="G52" s="27">
        <v>15</v>
      </c>
    </row>
    <row r="53" spans="1:7" x14ac:dyDescent="0.25">
      <c r="A53" s="29" t="s">
        <v>79</v>
      </c>
      <c r="B53" s="27"/>
      <c r="C53" s="27"/>
      <c r="D53" s="27">
        <v>1</v>
      </c>
      <c r="E53" s="27">
        <v>15</v>
      </c>
      <c r="F53" s="27">
        <v>1</v>
      </c>
      <c r="G53" s="27">
        <v>15</v>
      </c>
    </row>
    <row r="54" spans="1:7" x14ac:dyDescent="0.25">
      <c r="A54" s="29" t="s">
        <v>150</v>
      </c>
      <c r="B54" s="27">
        <v>1</v>
      </c>
      <c r="C54" s="27">
        <v>-20</v>
      </c>
      <c r="D54" s="27">
        <v>2</v>
      </c>
      <c r="E54" s="27">
        <v>35</v>
      </c>
      <c r="F54" s="27">
        <v>3</v>
      </c>
      <c r="G54" s="27">
        <v>15</v>
      </c>
    </row>
    <row r="55" spans="1:7" x14ac:dyDescent="0.25">
      <c r="A55" s="29" t="s">
        <v>214</v>
      </c>
      <c r="B55" s="27">
        <v>1</v>
      </c>
      <c r="C55" s="27">
        <v>-22</v>
      </c>
      <c r="D55" s="27">
        <v>3</v>
      </c>
      <c r="E55" s="27">
        <v>36.799999999999997</v>
      </c>
      <c r="F55" s="27">
        <v>4</v>
      </c>
      <c r="G55" s="27">
        <v>14.8</v>
      </c>
    </row>
    <row r="56" spans="1:7" x14ac:dyDescent="0.25">
      <c r="A56" s="29" t="s">
        <v>82</v>
      </c>
      <c r="B56" s="27">
        <v>2</v>
      </c>
      <c r="C56" s="27">
        <v>-28.6</v>
      </c>
      <c r="D56" s="27">
        <v>4</v>
      </c>
      <c r="E56" s="27">
        <v>42.65</v>
      </c>
      <c r="F56" s="27">
        <v>6</v>
      </c>
      <c r="G56" s="27">
        <v>14.049999999999999</v>
      </c>
    </row>
    <row r="57" spans="1:7" x14ac:dyDescent="0.25">
      <c r="A57" s="29" t="s">
        <v>181</v>
      </c>
      <c r="B57" s="27">
        <v>1</v>
      </c>
      <c r="C57" s="27">
        <v>-6.1</v>
      </c>
      <c r="D57" s="27">
        <v>2</v>
      </c>
      <c r="E57" s="27">
        <v>20</v>
      </c>
      <c r="F57" s="27">
        <v>3</v>
      </c>
      <c r="G57" s="27">
        <v>13.9</v>
      </c>
    </row>
    <row r="58" spans="1:7" x14ac:dyDescent="0.25">
      <c r="A58" s="29" t="s">
        <v>56</v>
      </c>
      <c r="B58" s="27">
        <v>1</v>
      </c>
      <c r="C58" s="27">
        <v>-5</v>
      </c>
      <c r="D58" s="27">
        <v>1</v>
      </c>
      <c r="E58" s="27">
        <v>18.75</v>
      </c>
      <c r="F58" s="27">
        <v>2</v>
      </c>
      <c r="G58" s="27">
        <v>13.75</v>
      </c>
    </row>
    <row r="59" spans="1:7" x14ac:dyDescent="0.25">
      <c r="A59" s="29" t="s">
        <v>223</v>
      </c>
      <c r="B59" s="27"/>
      <c r="C59" s="27"/>
      <c r="D59" s="27">
        <v>1</v>
      </c>
      <c r="E59" s="27">
        <v>13.5</v>
      </c>
      <c r="F59" s="27">
        <v>1</v>
      </c>
      <c r="G59" s="27">
        <v>13.5</v>
      </c>
    </row>
    <row r="60" spans="1:7" x14ac:dyDescent="0.25">
      <c r="A60" s="29" t="s">
        <v>64</v>
      </c>
      <c r="B60" s="27">
        <v>2</v>
      </c>
      <c r="C60" s="27">
        <v>-32.75</v>
      </c>
      <c r="D60" s="27">
        <v>4</v>
      </c>
      <c r="E60" s="27">
        <v>45.5</v>
      </c>
      <c r="F60" s="27">
        <v>6</v>
      </c>
      <c r="G60" s="27">
        <v>12.75</v>
      </c>
    </row>
    <row r="61" spans="1:7" x14ac:dyDescent="0.25">
      <c r="A61" s="29" t="s">
        <v>139</v>
      </c>
      <c r="B61" s="27">
        <v>2</v>
      </c>
      <c r="C61" s="27">
        <v>-20</v>
      </c>
      <c r="D61" s="27">
        <v>2</v>
      </c>
      <c r="E61" s="27">
        <v>32.700000000000003</v>
      </c>
      <c r="F61" s="27">
        <v>4</v>
      </c>
      <c r="G61" s="27">
        <v>12.7</v>
      </c>
    </row>
    <row r="62" spans="1:7" x14ac:dyDescent="0.25">
      <c r="A62" s="29" t="s">
        <v>149</v>
      </c>
      <c r="B62" s="27">
        <v>2</v>
      </c>
      <c r="C62" s="27">
        <v>-10</v>
      </c>
      <c r="D62" s="27">
        <v>2</v>
      </c>
      <c r="E62" s="27">
        <v>21.4</v>
      </c>
      <c r="F62" s="27">
        <v>4</v>
      </c>
      <c r="G62" s="27">
        <v>11.4</v>
      </c>
    </row>
    <row r="63" spans="1:7" x14ac:dyDescent="0.25">
      <c r="A63" s="29" t="s">
        <v>231</v>
      </c>
      <c r="B63" s="27"/>
      <c r="C63" s="27"/>
      <c r="D63" s="27">
        <v>1</v>
      </c>
      <c r="E63" s="27">
        <v>11.2</v>
      </c>
      <c r="F63" s="27">
        <v>1</v>
      </c>
      <c r="G63" s="27">
        <v>11.2</v>
      </c>
    </row>
    <row r="64" spans="1:7" x14ac:dyDescent="0.25">
      <c r="A64" s="29" t="s">
        <v>198</v>
      </c>
      <c r="B64" s="27">
        <v>2</v>
      </c>
      <c r="C64" s="27">
        <v>-19.7</v>
      </c>
      <c r="D64" s="27">
        <v>3</v>
      </c>
      <c r="E64" s="27">
        <v>30.5</v>
      </c>
      <c r="F64" s="27">
        <v>5</v>
      </c>
      <c r="G64" s="27">
        <v>10.8</v>
      </c>
    </row>
    <row r="65" spans="1:7" x14ac:dyDescent="0.25">
      <c r="A65" s="29" t="s">
        <v>192</v>
      </c>
      <c r="B65" s="27">
        <v>3</v>
      </c>
      <c r="C65" s="27">
        <v>-39.200000000000003</v>
      </c>
      <c r="D65" s="27">
        <v>3</v>
      </c>
      <c r="E65" s="27">
        <v>50</v>
      </c>
      <c r="F65" s="27">
        <v>6</v>
      </c>
      <c r="G65" s="27">
        <v>10.799999999999997</v>
      </c>
    </row>
    <row r="66" spans="1:7" x14ac:dyDescent="0.25">
      <c r="A66" s="29" t="s">
        <v>165</v>
      </c>
      <c r="B66" s="27"/>
      <c r="C66" s="27"/>
      <c r="D66" s="27">
        <v>1</v>
      </c>
      <c r="E66" s="27">
        <v>10</v>
      </c>
      <c r="F66" s="27">
        <v>1</v>
      </c>
      <c r="G66" s="27">
        <v>10</v>
      </c>
    </row>
    <row r="67" spans="1:7" x14ac:dyDescent="0.25">
      <c r="A67" s="29" t="s">
        <v>159</v>
      </c>
      <c r="B67" s="27">
        <v>1</v>
      </c>
      <c r="C67" s="27">
        <v>-5</v>
      </c>
      <c r="D67" s="27">
        <v>2</v>
      </c>
      <c r="E67" s="27">
        <v>15</v>
      </c>
      <c r="F67" s="27">
        <v>3</v>
      </c>
      <c r="G67" s="27">
        <v>10</v>
      </c>
    </row>
    <row r="68" spans="1:7" x14ac:dyDescent="0.25">
      <c r="A68" s="29" t="s">
        <v>40</v>
      </c>
      <c r="B68" s="27"/>
      <c r="C68" s="27"/>
      <c r="D68" s="27">
        <v>1</v>
      </c>
      <c r="E68" s="27">
        <v>10</v>
      </c>
      <c r="F68" s="27">
        <v>1</v>
      </c>
      <c r="G68" s="27">
        <v>10</v>
      </c>
    </row>
    <row r="69" spans="1:7" x14ac:dyDescent="0.25">
      <c r="A69" s="29" t="s">
        <v>111</v>
      </c>
      <c r="B69" s="27">
        <v>1</v>
      </c>
      <c r="C69" s="27">
        <v>-10</v>
      </c>
      <c r="D69" s="27">
        <v>2</v>
      </c>
      <c r="E69" s="27">
        <v>20</v>
      </c>
      <c r="F69" s="27">
        <v>3</v>
      </c>
      <c r="G69" s="27">
        <v>10</v>
      </c>
    </row>
    <row r="70" spans="1:7" x14ac:dyDescent="0.25">
      <c r="A70" s="29" t="s">
        <v>109</v>
      </c>
      <c r="B70" s="27"/>
      <c r="C70" s="27"/>
      <c r="D70" s="27">
        <v>1</v>
      </c>
      <c r="E70" s="27">
        <v>10</v>
      </c>
      <c r="F70" s="27">
        <v>1</v>
      </c>
      <c r="G70" s="27">
        <v>10</v>
      </c>
    </row>
    <row r="71" spans="1:7" x14ac:dyDescent="0.25">
      <c r="A71" s="29" t="s">
        <v>184</v>
      </c>
      <c r="B71" s="27">
        <v>1</v>
      </c>
      <c r="C71" s="27">
        <v>-10</v>
      </c>
      <c r="D71" s="27">
        <v>2</v>
      </c>
      <c r="E71" s="27">
        <v>20</v>
      </c>
      <c r="F71" s="27">
        <v>3</v>
      </c>
      <c r="G71" s="27">
        <v>10</v>
      </c>
    </row>
    <row r="72" spans="1:7" x14ac:dyDescent="0.25">
      <c r="A72" s="29" t="s">
        <v>209</v>
      </c>
      <c r="B72" s="27">
        <v>1</v>
      </c>
      <c r="C72" s="27">
        <v>-13</v>
      </c>
      <c r="D72" s="27">
        <v>2</v>
      </c>
      <c r="E72" s="27">
        <v>21</v>
      </c>
      <c r="F72" s="27">
        <v>3</v>
      </c>
      <c r="G72" s="27">
        <v>8</v>
      </c>
    </row>
    <row r="73" spans="1:7" x14ac:dyDescent="0.25">
      <c r="A73" s="29" t="s">
        <v>90</v>
      </c>
      <c r="B73" s="27">
        <v>1</v>
      </c>
      <c r="C73" s="27">
        <v>-12.2</v>
      </c>
      <c r="D73" s="27">
        <v>2</v>
      </c>
      <c r="E73" s="27">
        <v>20</v>
      </c>
      <c r="F73" s="27">
        <v>3</v>
      </c>
      <c r="G73" s="27">
        <v>7.8000000000000007</v>
      </c>
    </row>
    <row r="74" spans="1:7" x14ac:dyDescent="0.25">
      <c r="A74" s="29" t="s">
        <v>17</v>
      </c>
      <c r="B74" s="27"/>
      <c r="C74" s="27"/>
      <c r="D74" s="27">
        <v>1</v>
      </c>
      <c r="E74" s="27">
        <v>7.14</v>
      </c>
      <c r="F74" s="27">
        <v>1</v>
      </c>
      <c r="G74" s="27">
        <v>7.14</v>
      </c>
    </row>
    <row r="75" spans="1:7" x14ac:dyDescent="0.25">
      <c r="A75" s="29" t="s">
        <v>164</v>
      </c>
      <c r="B75" s="27">
        <v>1</v>
      </c>
      <c r="C75" s="27">
        <v>-8</v>
      </c>
      <c r="D75" s="27">
        <v>1</v>
      </c>
      <c r="E75" s="27">
        <v>15</v>
      </c>
      <c r="F75" s="27">
        <v>2</v>
      </c>
      <c r="G75" s="27">
        <v>7</v>
      </c>
    </row>
    <row r="76" spans="1:7" x14ac:dyDescent="0.25">
      <c r="A76" s="29" t="s">
        <v>110</v>
      </c>
      <c r="B76" s="27">
        <v>1</v>
      </c>
      <c r="C76" s="27">
        <v>-15</v>
      </c>
      <c r="D76" s="27">
        <v>1</v>
      </c>
      <c r="E76" s="27">
        <v>22</v>
      </c>
      <c r="F76" s="27">
        <v>2</v>
      </c>
      <c r="G76" s="27">
        <v>7</v>
      </c>
    </row>
    <row r="77" spans="1:7" x14ac:dyDescent="0.25">
      <c r="A77" s="29" t="s">
        <v>188</v>
      </c>
      <c r="B77" s="27">
        <v>2</v>
      </c>
      <c r="C77" s="27">
        <v>-28.2</v>
      </c>
      <c r="D77" s="27">
        <v>3</v>
      </c>
      <c r="E77" s="27">
        <v>35</v>
      </c>
      <c r="F77" s="27">
        <v>5</v>
      </c>
      <c r="G77" s="27">
        <v>6.8000000000000007</v>
      </c>
    </row>
    <row r="78" spans="1:7" x14ac:dyDescent="0.25">
      <c r="A78" s="29" t="s">
        <v>38</v>
      </c>
      <c r="B78" s="27">
        <v>1</v>
      </c>
      <c r="C78" s="27">
        <v>-20</v>
      </c>
      <c r="D78" s="27">
        <v>2</v>
      </c>
      <c r="E78" s="27">
        <v>26.4</v>
      </c>
      <c r="F78" s="27">
        <v>3</v>
      </c>
      <c r="G78" s="27">
        <v>6.4</v>
      </c>
    </row>
    <row r="79" spans="1:7" x14ac:dyDescent="0.25">
      <c r="A79" s="29" t="s">
        <v>107</v>
      </c>
      <c r="B79" s="27">
        <v>2</v>
      </c>
      <c r="C79" s="27">
        <v>-34.75</v>
      </c>
      <c r="D79" s="27">
        <v>3</v>
      </c>
      <c r="E79" s="27">
        <v>40.5</v>
      </c>
      <c r="F79" s="27">
        <v>5</v>
      </c>
      <c r="G79" s="27">
        <v>5.75</v>
      </c>
    </row>
    <row r="80" spans="1:7" x14ac:dyDescent="0.25">
      <c r="A80" s="29" t="s">
        <v>189</v>
      </c>
      <c r="B80" s="27">
        <v>1</v>
      </c>
      <c r="C80" s="27">
        <v>-10</v>
      </c>
      <c r="D80" s="27">
        <v>2</v>
      </c>
      <c r="E80" s="27">
        <v>15</v>
      </c>
      <c r="F80" s="27">
        <v>3</v>
      </c>
      <c r="G80" s="27">
        <v>5</v>
      </c>
    </row>
    <row r="81" spans="1:7" x14ac:dyDescent="0.25">
      <c r="A81" s="29" t="s">
        <v>178</v>
      </c>
      <c r="B81" s="27">
        <v>1</v>
      </c>
      <c r="C81" s="27">
        <v>-10</v>
      </c>
      <c r="D81" s="27">
        <v>2</v>
      </c>
      <c r="E81" s="27">
        <v>15</v>
      </c>
      <c r="F81" s="27">
        <v>3</v>
      </c>
      <c r="G81" s="27">
        <v>5</v>
      </c>
    </row>
    <row r="82" spans="1:7" x14ac:dyDescent="0.25">
      <c r="A82" s="29" t="s">
        <v>200</v>
      </c>
      <c r="B82" s="27"/>
      <c r="C82" s="27"/>
      <c r="D82" s="27">
        <v>1</v>
      </c>
      <c r="E82" s="27">
        <v>5</v>
      </c>
      <c r="F82" s="27">
        <v>1</v>
      </c>
      <c r="G82" s="27">
        <v>5</v>
      </c>
    </row>
    <row r="83" spans="1:7" x14ac:dyDescent="0.25">
      <c r="A83" s="29" t="s">
        <v>160</v>
      </c>
      <c r="B83" s="27">
        <v>2</v>
      </c>
      <c r="C83" s="27">
        <v>-22.2</v>
      </c>
      <c r="D83" s="27">
        <v>2</v>
      </c>
      <c r="E83" s="27">
        <v>27.1</v>
      </c>
      <c r="F83" s="27">
        <v>4</v>
      </c>
      <c r="G83" s="27">
        <v>4.9000000000000021</v>
      </c>
    </row>
    <row r="84" spans="1:7" x14ac:dyDescent="0.25">
      <c r="A84" s="29" t="s">
        <v>89</v>
      </c>
      <c r="B84" s="27">
        <v>2</v>
      </c>
      <c r="C84" s="27">
        <v>-21.8</v>
      </c>
      <c r="D84" s="27">
        <v>3</v>
      </c>
      <c r="E84" s="27">
        <v>26</v>
      </c>
      <c r="F84" s="27">
        <v>5</v>
      </c>
      <c r="G84" s="27">
        <v>4.1999999999999993</v>
      </c>
    </row>
    <row r="85" spans="1:7" x14ac:dyDescent="0.25">
      <c r="A85" s="29" t="s">
        <v>135</v>
      </c>
      <c r="B85" s="27">
        <v>2</v>
      </c>
      <c r="C85" s="27">
        <v>-31.5</v>
      </c>
      <c r="D85" s="27">
        <v>2</v>
      </c>
      <c r="E85" s="27">
        <v>35</v>
      </c>
      <c r="F85" s="27">
        <v>4</v>
      </c>
      <c r="G85" s="27">
        <v>3.5</v>
      </c>
    </row>
    <row r="86" spans="1:7" x14ac:dyDescent="0.25">
      <c r="A86" s="29" t="s">
        <v>185</v>
      </c>
      <c r="B86" s="27">
        <v>1</v>
      </c>
      <c r="C86" s="27">
        <v>-15</v>
      </c>
      <c r="D86" s="27">
        <v>1</v>
      </c>
      <c r="E86" s="27">
        <v>18</v>
      </c>
      <c r="F86" s="27">
        <v>2</v>
      </c>
      <c r="G86" s="27">
        <v>3</v>
      </c>
    </row>
    <row r="87" spans="1:7" x14ac:dyDescent="0.25">
      <c r="A87" s="29" t="s">
        <v>86</v>
      </c>
      <c r="B87" s="27">
        <v>2</v>
      </c>
      <c r="C87" s="27">
        <v>-31</v>
      </c>
      <c r="D87" s="27">
        <v>2</v>
      </c>
      <c r="E87" s="27">
        <v>33.75</v>
      </c>
      <c r="F87" s="27">
        <v>4</v>
      </c>
      <c r="G87" s="27">
        <v>2.75</v>
      </c>
    </row>
    <row r="88" spans="1:7" x14ac:dyDescent="0.25">
      <c r="A88" s="29" t="s">
        <v>130</v>
      </c>
      <c r="B88" s="27">
        <v>3</v>
      </c>
      <c r="C88" s="27">
        <v>-28.4</v>
      </c>
      <c r="D88" s="27">
        <v>2</v>
      </c>
      <c r="E88" s="27">
        <v>30</v>
      </c>
      <c r="F88" s="27">
        <v>5</v>
      </c>
      <c r="G88" s="27">
        <v>1.6000000000000014</v>
      </c>
    </row>
    <row r="89" spans="1:7" x14ac:dyDescent="0.25">
      <c r="A89" s="29" t="s">
        <v>193</v>
      </c>
      <c r="B89" s="27">
        <v>1</v>
      </c>
      <c r="C89" s="27">
        <v>-30</v>
      </c>
      <c r="D89" s="27">
        <v>3</v>
      </c>
      <c r="E89" s="27">
        <v>31.5</v>
      </c>
      <c r="F89" s="27">
        <v>4</v>
      </c>
      <c r="G89" s="27">
        <v>1.5</v>
      </c>
    </row>
    <row r="90" spans="1:7" x14ac:dyDescent="0.25">
      <c r="A90" s="29" t="s">
        <v>152</v>
      </c>
      <c r="B90" s="27">
        <v>2</v>
      </c>
      <c r="C90" s="27">
        <v>-34.200000000000003</v>
      </c>
      <c r="D90" s="27">
        <v>3</v>
      </c>
      <c r="E90" s="27">
        <v>35</v>
      </c>
      <c r="F90" s="27">
        <v>5</v>
      </c>
      <c r="G90" s="27">
        <v>0.79999999999999716</v>
      </c>
    </row>
    <row r="91" spans="1:7" x14ac:dyDescent="0.25">
      <c r="A91" s="29" t="s">
        <v>88</v>
      </c>
      <c r="B91" s="27">
        <v>1</v>
      </c>
      <c r="C91" s="27">
        <v>-15</v>
      </c>
      <c r="D91" s="27">
        <v>1</v>
      </c>
      <c r="E91" s="27">
        <v>15</v>
      </c>
      <c r="F91" s="27">
        <v>2</v>
      </c>
      <c r="G91" s="27">
        <v>0</v>
      </c>
    </row>
    <row r="92" spans="1:7" x14ac:dyDescent="0.25">
      <c r="A92" s="29" t="s">
        <v>242</v>
      </c>
      <c r="B92" s="27">
        <v>2</v>
      </c>
      <c r="C92" s="27">
        <v>-25</v>
      </c>
      <c r="D92" s="27">
        <v>2</v>
      </c>
      <c r="E92" s="27">
        <v>25</v>
      </c>
      <c r="F92" s="27">
        <v>4</v>
      </c>
      <c r="G92" s="27">
        <v>0</v>
      </c>
    </row>
    <row r="93" spans="1:7" x14ac:dyDescent="0.25">
      <c r="A93" s="29" t="s">
        <v>117</v>
      </c>
      <c r="B93" s="27">
        <v>1</v>
      </c>
      <c r="C93" s="27">
        <v>-25</v>
      </c>
      <c r="D93" s="27">
        <v>2</v>
      </c>
      <c r="E93" s="27">
        <v>25</v>
      </c>
      <c r="F93" s="27">
        <v>3</v>
      </c>
      <c r="G93" s="27">
        <v>0</v>
      </c>
    </row>
    <row r="94" spans="1:7" x14ac:dyDescent="0.25">
      <c r="A94" s="29" t="s">
        <v>46</v>
      </c>
      <c r="B94" s="27">
        <v>1</v>
      </c>
      <c r="C94" s="27">
        <v>-7.4</v>
      </c>
      <c r="D94" s="27">
        <v>1</v>
      </c>
      <c r="E94" s="27">
        <v>6.75</v>
      </c>
      <c r="F94" s="27">
        <v>2</v>
      </c>
      <c r="G94" s="27">
        <v>-0.65000000000000036</v>
      </c>
    </row>
    <row r="95" spans="1:7" x14ac:dyDescent="0.25">
      <c r="A95" s="29" t="s">
        <v>37</v>
      </c>
      <c r="B95" s="27">
        <v>3</v>
      </c>
      <c r="C95" s="27">
        <v>-36.5</v>
      </c>
      <c r="D95" s="27">
        <v>3</v>
      </c>
      <c r="E95" s="27">
        <v>35.700000000000003</v>
      </c>
      <c r="F95" s="27">
        <v>6</v>
      </c>
      <c r="G95" s="27">
        <v>-0.79999999999999982</v>
      </c>
    </row>
    <row r="96" spans="1:7" x14ac:dyDescent="0.25">
      <c r="A96" s="29" t="s">
        <v>80</v>
      </c>
      <c r="B96" s="27">
        <v>4</v>
      </c>
      <c r="C96" s="27">
        <v>-55.9</v>
      </c>
      <c r="D96" s="27">
        <v>5</v>
      </c>
      <c r="E96" s="27">
        <v>55</v>
      </c>
      <c r="F96" s="27">
        <v>9</v>
      </c>
      <c r="G96" s="27">
        <v>-0.89999999999999858</v>
      </c>
    </row>
    <row r="97" spans="1:7" x14ac:dyDescent="0.25">
      <c r="A97" s="29" t="s">
        <v>24</v>
      </c>
      <c r="B97" s="27">
        <v>3</v>
      </c>
      <c r="C97" s="27">
        <v>-37.200000000000003</v>
      </c>
      <c r="D97" s="27">
        <v>2</v>
      </c>
      <c r="E97" s="27">
        <v>35.15</v>
      </c>
      <c r="F97" s="27">
        <v>5</v>
      </c>
      <c r="G97" s="27">
        <v>-2.0500000000000043</v>
      </c>
    </row>
    <row r="98" spans="1:7" x14ac:dyDescent="0.25">
      <c r="A98" s="29" t="s">
        <v>128</v>
      </c>
      <c r="B98" s="27">
        <v>2</v>
      </c>
      <c r="C98" s="27">
        <v>-27.5</v>
      </c>
      <c r="D98" s="27">
        <v>2</v>
      </c>
      <c r="E98" s="27">
        <v>25.3</v>
      </c>
      <c r="F98" s="27">
        <v>4</v>
      </c>
      <c r="G98" s="27">
        <v>-2.1999999999999993</v>
      </c>
    </row>
    <row r="99" spans="1:7" x14ac:dyDescent="0.25">
      <c r="A99" s="29" t="s">
        <v>95</v>
      </c>
      <c r="B99" s="27">
        <v>2</v>
      </c>
      <c r="C99" s="27">
        <v>-22.3</v>
      </c>
      <c r="D99" s="27">
        <v>2</v>
      </c>
      <c r="E99" s="27">
        <v>20</v>
      </c>
      <c r="F99" s="27">
        <v>4</v>
      </c>
      <c r="G99" s="27">
        <v>-2.3000000000000007</v>
      </c>
    </row>
    <row r="100" spans="1:7" x14ac:dyDescent="0.25">
      <c r="A100" s="29" t="s">
        <v>151</v>
      </c>
      <c r="B100" s="27">
        <v>3</v>
      </c>
      <c r="C100" s="27">
        <v>-41.9</v>
      </c>
      <c r="D100" s="27">
        <v>3</v>
      </c>
      <c r="E100" s="27">
        <v>39.5</v>
      </c>
      <c r="F100" s="27">
        <v>6</v>
      </c>
      <c r="G100" s="27">
        <v>-2.3999999999999986</v>
      </c>
    </row>
    <row r="101" spans="1:7" x14ac:dyDescent="0.25">
      <c r="A101" s="29" t="s">
        <v>196</v>
      </c>
      <c r="B101" s="27">
        <v>2</v>
      </c>
      <c r="C101" s="27">
        <v>-20.5</v>
      </c>
      <c r="D101" s="27">
        <v>2</v>
      </c>
      <c r="E101" s="27">
        <v>17.5</v>
      </c>
      <c r="F101" s="27">
        <v>4</v>
      </c>
      <c r="G101" s="27">
        <v>-3</v>
      </c>
    </row>
    <row r="102" spans="1:7" x14ac:dyDescent="0.25">
      <c r="A102" s="29" t="s">
        <v>146</v>
      </c>
      <c r="B102" s="27">
        <v>2</v>
      </c>
      <c r="C102" s="27">
        <v>-24.5</v>
      </c>
      <c r="D102" s="27">
        <v>2</v>
      </c>
      <c r="E102" s="27">
        <v>20.5</v>
      </c>
      <c r="F102" s="27">
        <v>4</v>
      </c>
      <c r="G102" s="27">
        <v>-4</v>
      </c>
    </row>
    <row r="103" spans="1:7" x14ac:dyDescent="0.25">
      <c r="A103" s="29" t="s">
        <v>118</v>
      </c>
      <c r="B103" s="27">
        <v>2</v>
      </c>
      <c r="C103" s="27">
        <v>-15</v>
      </c>
      <c r="D103" s="27">
        <v>2</v>
      </c>
      <c r="E103" s="27">
        <v>10.6</v>
      </c>
      <c r="F103" s="27">
        <v>4</v>
      </c>
      <c r="G103" s="27">
        <v>-4.4000000000000004</v>
      </c>
    </row>
    <row r="104" spans="1:7" x14ac:dyDescent="0.25">
      <c r="A104" s="29" t="s">
        <v>70</v>
      </c>
      <c r="B104" s="27">
        <v>2</v>
      </c>
      <c r="C104" s="27">
        <v>-14.6</v>
      </c>
      <c r="D104" s="27">
        <v>1</v>
      </c>
      <c r="E104" s="27">
        <v>10</v>
      </c>
      <c r="F104" s="27">
        <v>3</v>
      </c>
      <c r="G104" s="27">
        <v>-4.5999999999999996</v>
      </c>
    </row>
    <row r="105" spans="1:7" x14ac:dyDescent="0.25">
      <c r="A105" s="29" t="s">
        <v>126</v>
      </c>
      <c r="B105" s="27">
        <v>1</v>
      </c>
      <c r="C105" s="27">
        <v>-5</v>
      </c>
      <c r="D105" s="27"/>
      <c r="E105" s="27"/>
      <c r="F105" s="27">
        <v>1</v>
      </c>
      <c r="G105" s="27">
        <v>-5</v>
      </c>
    </row>
    <row r="106" spans="1:7" x14ac:dyDescent="0.25">
      <c r="A106" s="29" t="s">
        <v>15</v>
      </c>
      <c r="B106" s="27">
        <v>2</v>
      </c>
      <c r="C106" s="27">
        <v>-20</v>
      </c>
      <c r="D106" s="27">
        <v>2</v>
      </c>
      <c r="E106" s="27">
        <v>15</v>
      </c>
      <c r="F106" s="27">
        <v>4</v>
      </c>
      <c r="G106" s="27">
        <v>-5</v>
      </c>
    </row>
    <row r="107" spans="1:7" x14ac:dyDescent="0.25">
      <c r="A107" s="29" t="s">
        <v>113</v>
      </c>
      <c r="B107" s="27">
        <v>1</v>
      </c>
      <c r="C107" s="27">
        <v>-5</v>
      </c>
      <c r="D107" s="27"/>
      <c r="E107" s="27"/>
      <c r="F107" s="27">
        <v>1</v>
      </c>
      <c r="G107" s="27">
        <v>-5</v>
      </c>
    </row>
    <row r="108" spans="1:7" x14ac:dyDescent="0.25">
      <c r="A108" s="29" t="s">
        <v>220</v>
      </c>
      <c r="B108" s="27">
        <v>2</v>
      </c>
      <c r="C108" s="27">
        <v>-10</v>
      </c>
      <c r="D108" s="27">
        <v>1</v>
      </c>
      <c r="E108" s="27">
        <v>5</v>
      </c>
      <c r="F108" s="27">
        <v>3</v>
      </c>
      <c r="G108" s="27">
        <v>-5</v>
      </c>
    </row>
    <row r="109" spans="1:7" x14ac:dyDescent="0.25">
      <c r="A109" s="29" t="s">
        <v>105</v>
      </c>
      <c r="B109" s="27">
        <v>1</v>
      </c>
      <c r="C109" s="27">
        <v>-6</v>
      </c>
      <c r="D109" s="27"/>
      <c r="E109" s="27"/>
      <c r="F109" s="27">
        <v>1</v>
      </c>
      <c r="G109" s="27">
        <v>-6</v>
      </c>
    </row>
    <row r="110" spans="1:7" x14ac:dyDescent="0.25">
      <c r="A110" s="29" t="s">
        <v>162</v>
      </c>
      <c r="B110" s="27">
        <v>1</v>
      </c>
      <c r="C110" s="27">
        <v>-6.4</v>
      </c>
      <c r="D110" s="27"/>
      <c r="E110" s="27"/>
      <c r="F110" s="27">
        <v>1</v>
      </c>
      <c r="G110" s="27">
        <v>-6.4</v>
      </c>
    </row>
    <row r="111" spans="1:7" x14ac:dyDescent="0.25">
      <c r="A111" s="29" t="s">
        <v>119</v>
      </c>
      <c r="B111" s="27">
        <v>3</v>
      </c>
      <c r="C111" s="27">
        <v>-26.5</v>
      </c>
      <c r="D111" s="27">
        <v>2</v>
      </c>
      <c r="E111" s="27">
        <v>20</v>
      </c>
      <c r="F111" s="27">
        <v>5</v>
      </c>
      <c r="G111" s="27">
        <v>-6.5</v>
      </c>
    </row>
    <row r="112" spans="1:7" x14ac:dyDescent="0.25">
      <c r="A112" s="29" t="s">
        <v>234</v>
      </c>
      <c r="B112" s="27">
        <v>1</v>
      </c>
      <c r="C112" s="27">
        <v>-7</v>
      </c>
      <c r="D112" s="27"/>
      <c r="E112" s="27"/>
      <c r="F112" s="27">
        <v>1</v>
      </c>
      <c r="G112" s="27">
        <v>-7</v>
      </c>
    </row>
    <row r="113" spans="1:7" x14ac:dyDescent="0.25">
      <c r="A113" s="29" t="s">
        <v>224</v>
      </c>
      <c r="B113" s="27">
        <v>1</v>
      </c>
      <c r="C113" s="27">
        <v>-7.1</v>
      </c>
      <c r="D113" s="27"/>
      <c r="E113" s="27"/>
      <c r="F113" s="27">
        <v>1</v>
      </c>
      <c r="G113" s="27">
        <v>-7.1</v>
      </c>
    </row>
    <row r="114" spans="1:7" x14ac:dyDescent="0.25">
      <c r="A114" s="29" t="s">
        <v>254</v>
      </c>
      <c r="B114" s="27">
        <v>1</v>
      </c>
      <c r="C114" s="27">
        <v>-23</v>
      </c>
      <c r="D114" s="27">
        <v>1</v>
      </c>
      <c r="E114" s="27">
        <v>15</v>
      </c>
      <c r="F114" s="27">
        <v>2</v>
      </c>
      <c r="G114" s="27">
        <v>-8</v>
      </c>
    </row>
    <row r="115" spans="1:7" x14ac:dyDescent="0.25">
      <c r="A115" s="29" t="s">
        <v>218</v>
      </c>
      <c r="B115" s="27">
        <v>1</v>
      </c>
      <c r="C115" s="27">
        <v>-8.25</v>
      </c>
      <c r="D115" s="27"/>
      <c r="E115" s="27"/>
      <c r="F115" s="27">
        <v>1</v>
      </c>
      <c r="G115" s="27">
        <v>-8.25</v>
      </c>
    </row>
    <row r="116" spans="1:7" x14ac:dyDescent="0.25">
      <c r="A116" s="29" t="s">
        <v>68</v>
      </c>
      <c r="B116" s="27">
        <v>3</v>
      </c>
      <c r="C116" s="27">
        <v>-45.95</v>
      </c>
      <c r="D116" s="27">
        <v>4</v>
      </c>
      <c r="E116" s="27">
        <v>36.6</v>
      </c>
      <c r="F116" s="27">
        <v>7</v>
      </c>
      <c r="G116" s="27">
        <v>-9.3500000000000032</v>
      </c>
    </row>
    <row r="117" spans="1:7" x14ac:dyDescent="0.25">
      <c r="A117" s="29" t="s">
        <v>205</v>
      </c>
      <c r="B117" s="27">
        <v>2</v>
      </c>
      <c r="C117" s="27">
        <v>-29.5</v>
      </c>
      <c r="D117" s="27">
        <v>1</v>
      </c>
      <c r="E117" s="27">
        <v>20</v>
      </c>
      <c r="F117" s="27">
        <v>3</v>
      </c>
      <c r="G117" s="27">
        <v>-9.5</v>
      </c>
    </row>
    <row r="118" spans="1:7" x14ac:dyDescent="0.25">
      <c r="A118" s="29" t="s">
        <v>211</v>
      </c>
      <c r="B118" s="27">
        <v>2</v>
      </c>
      <c r="C118" s="27">
        <v>-35.6</v>
      </c>
      <c r="D118" s="27">
        <v>3</v>
      </c>
      <c r="E118" s="27">
        <v>26</v>
      </c>
      <c r="F118" s="27">
        <v>5</v>
      </c>
      <c r="G118" s="27">
        <v>-9.6000000000000014</v>
      </c>
    </row>
    <row r="119" spans="1:7" x14ac:dyDescent="0.25">
      <c r="A119" s="29" t="s">
        <v>168</v>
      </c>
      <c r="B119" s="27">
        <v>1</v>
      </c>
      <c r="C119" s="27">
        <v>-15</v>
      </c>
      <c r="D119" s="27">
        <v>1</v>
      </c>
      <c r="E119" s="27">
        <v>5.25</v>
      </c>
      <c r="F119" s="27">
        <v>2</v>
      </c>
      <c r="G119" s="27">
        <v>-9.75</v>
      </c>
    </row>
    <row r="120" spans="1:7" x14ac:dyDescent="0.25">
      <c r="A120" s="29" t="s">
        <v>217</v>
      </c>
      <c r="B120" s="27">
        <v>1</v>
      </c>
      <c r="C120" s="27">
        <v>-10</v>
      </c>
      <c r="D120" s="27"/>
      <c r="E120" s="27"/>
      <c r="F120" s="27">
        <v>1</v>
      </c>
      <c r="G120" s="27">
        <v>-10</v>
      </c>
    </row>
    <row r="121" spans="1:7" x14ac:dyDescent="0.25">
      <c r="A121" s="29" t="s">
        <v>252</v>
      </c>
      <c r="B121" s="27">
        <v>1</v>
      </c>
      <c r="C121" s="27">
        <v>-10</v>
      </c>
      <c r="D121" s="27"/>
      <c r="E121" s="27"/>
      <c r="F121" s="27">
        <v>1</v>
      </c>
      <c r="G121" s="27">
        <v>-10</v>
      </c>
    </row>
    <row r="122" spans="1:7" x14ac:dyDescent="0.25">
      <c r="A122" s="29" t="s">
        <v>121</v>
      </c>
      <c r="B122" s="27">
        <v>1</v>
      </c>
      <c r="C122" s="27">
        <v>-10</v>
      </c>
      <c r="D122" s="27"/>
      <c r="E122" s="27"/>
      <c r="F122" s="27">
        <v>1</v>
      </c>
      <c r="G122" s="27">
        <v>-10</v>
      </c>
    </row>
    <row r="123" spans="1:7" x14ac:dyDescent="0.25">
      <c r="A123" s="29" t="s">
        <v>153</v>
      </c>
      <c r="B123" s="27">
        <v>2</v>
      </c>
      <c r="C123" s="27">
        <v>-25.7</v>
      </c>
      <c r="D123" s="27">
        <v>2</v>
      </c>
      <c r="E123" s="27">
        <v>15.6</v>
      </c>
      <c r="F123" s="27">
        <v>4</v>
      </c>
      <c r="G123" s="27">
        <v>-10.100000000000001</v>
      </c>
    </row>
    <row r="124" spans="1:7" x14ac:dyDescent="0.25">
      <c r="A124" s="29" t="s">
        <v>94</v>
      </c>
      <c r="B124" s="27">
        <v>3</v>
      </c>
      <c r="C124" s="27">
        <v>-40</v>
      </c>
      <c r="D124" s="27">
        <v>2</v>
      </c>
      <c r="E124" s="27">
        <v>28.2</v>
      </c>
      <c r="F124" s="27">
        <v>5</v>
      </c>
      <c r="G124" s="27">
        <v>-11.8</v>
      </c>
    </row>
    <row r="125" spans="1:7" x14ac:dyDescent="0.25">
      <c r="A125" s="29" t="s">
        <v>186</v>
      </c>
      <c r="B125" s="27">
        <v>1</v>
      </c>
      <c r="C125" s="27">
        <v>-19.2</v>
      </c>
      <c r="D125" s="27">
        <v>1</v>
      </c>
      <c r="E125" s="27">
        <v>5</v>
      </c>
      <c r="F125" s="27">
        <v>2</v>
      </c>
      <c r="G125" s="27">
        <v>-14.2</v>
      </c>
    </row>
    <row r="126" spans="1:7" x14ac:dyDescent="0.25">
      <c r="A126" s="29" t="s">
        <v>154</v>
      </c>
      <c r="B126" s="27">
        <v>2</v>
      </c>
      <c r="C126" s="27">
        <v>-45</v>
      </c>
      <c r="D126" s="27">
        <v>2</v>
      </c>
      <c r="E126" s="27">
        <v>30</v>
      </c>
      <c r="F126" s="27">
        <v>4</v>
      </c>
      <c r="G126" s="27">
        <v>-15</v>
      </c>
    </row>
    <row r="127" spans="1:7" x14ac:dyDescent="0.25">
      <c r="A127" s="29" t="s">
        <v>97</v>
      </c>
      <c r="B127" s="27">
        <v>2</v>
      </c>
      <c r="C127" s="27">
        <v>-25</v>
      </c>
      <c r="D127" s="27">
        <v>1</v>
      </c>
      <c r="E127" s="27">
        <v>10</v>
      </c>
      <c r="F127" s="27">
        <v>3</v>
      </c>
      <c r="G127" s="27">
        <v>-15</v>
      </c>
    </row>
    <row r="128" spans="1:7" x14ac:dyDescent="0.25">
      <c r="A128" s="29" t="s">
        <v>212</v>
      </c>
      <c r="B128" s="27">
        <v>1</v>
      </c>
      <c r="C128" s="27">
        <v>-20.25</v>
      </c>
      <c r="D128" s="27">
        <v>1</v>
      </c>
      <c r="E128" s="27">
        <v>5</v>
      </c>
      <c r="F128" s="27">
        <v>2</v>
      </c>
      <c r="G128" s="27">
        <v>-15.25</v>
      </c>
    </row>
    <row r="129" spans="1:7" x14ac:dyDescent="0.25">
      <c r="A129" s="29" t="s">
        <v>72</v>
      </c>
      <c r="B129" s="27">
        <v>2</v>
      </c>
      <c r="C129" s="27">
        <v>-31.1</v>
      </c>
      <c r="D129" s="27">
        <v>1</v>
      </c>
      <c r="E129" s="27">
        <v>15</v>
      </c>
      <c r="F129" s="27">
        <v>3</v>
      </c>
      <c r="G129" s="27">
        <v>-16.100000000000001</v>
      </c>
    </row>
    <row r="130" spans="1:7" x14ac:dyDescent="0.25">
      <c r="A130" s="29" t="s">
        <v>172</v>
      </c>
      <c r="B130" s="27">
        <v>4</v>
      </c>
      <c r="C130" s="27">
        <v>-62.3</v>
      </c>
      <c r="D130" s="27">
        <v>3</v>
      </c>
      <c r="E130" s="27">
        <v>45</v>
      </c>
      <c r="F130" s="27">
        <v>7</v>
      </c>
      <c r="G130" s="27">
        <v>-17.299999999999997</v>
      </c>
    </row>
    <row r="131" spans="1:7" x14ac:dyDescent="0.25">
      <c r="A131" s="29" t="s">
        <v>145</v>
      </c>
      <c r="B131" s="27">
        <v>4</v>
      </c>
      <c r="C131" s="27">
        <v>-43</v>
      </c>
      <c r="D131" s="27">
        <v>3</v>
      </c>
      <c r="E131" s="27">
        <v>25</v>
      </c>
      <c r="F131" s="27">
        <v>7</v>
      </c>
      <c r="G131" s="27">
        <v>-18</v>
      </c>
    </row>
    <row r="132" spans="1:7" x14ac:dyDescent="0.25">
      <c r="A132" s="29" t="s">
        <v>77</v>
      </c>
      <c r="B132" s="27">
        <v>2</v>
      </c>
      <c r="C132" s="27">
        <v>-48.75</v>
      </c>
      <c r="D132" s="27">
        <v>2</v>
      </c>
      <c r="E132" s="27">
        <v>30</v>
      </c>
      <c r="F132" s="27">
        <v>4</v>
      </c>
      <c r="G132" s="27">
        <v>-18.75</v>
      </c>
    </row>
    <row r="133" spans="1:7" x14ac:dyDescent="0.25">
      <c r="A133" s="29" t="s">
        <v>142</v>
      </c>
      <c r="B133" s="27">
        <v>2</v>
      </c>
      <c r="C133" s="27">
        <v>-20</v>
      </c>
      <c r="D133" s="27"/>
      <c r="E133" s="27"/>
      <c r="F133" s="27">
        <v>2</v>
      </c>
      <c r="G133" s="27">
        <v>-20</v>
      </c>
    </row>
    <row r="134" spans="1:7" x14ac:dyDescent="0.25">
      <c r="A134" s="29" t="s">
        <v>134</v>
      </c>
      <c r="B134" s="27">
        <v>2</v>
      </c>
      <c r="C134" s="27">
        <v>-40</v>
      </c>
      <c r="D134" s="27">
        <v>2</v>
      </c>
      <c r="E134" s="27">
        <v>20</v>
      </c>
      <c r="F134" s="27">
        <v>4</v>
      </c>
      <c r="G134" s="27">
        <v>-20</v>
      </c>
    </row>
    <row r="135" spans="1:7" x14ac:dyDescent="0.25">
      <c r="A135" s="29" t="s">
        <v>247</v>
      </c>
      <c r="B135" s="27">
        <v>2</v>
      </c>
      <c r="C135" s="27">
        <v>-20.2</v>
      </c>
      <c r="D135" s="27"/>
      <c r="E135" s="27"/>
      <c r="F135" s="27">
        <v>2</v>
      </c>
      <c r="G135" s="27">
        <v>-20.2</v>
      </c>
    </row>
    <row r="136" spans="1:7" x14ac:dyDescent="0.25">
      <c r="A136" s="29" t="s">
        <v>138</v>
      </c>
      <c r="B136" s="27">
        <v>3</v>
      </c>
      <c r="C136" s="27">
        <v>-39.5</v>
      </c>
      <c r="D136" s="27">
        <v>2</v>
      </c>
      <c r="E136" s="27">
        <v>18.55</v>
      </c>
      <c r="F136" s="27">
        <v>5</v>
      </c>
      <c r="G136" s="27">
        <v>-20.95</v>
      </c>
    </row>
    <row r="137" spans="1:7" x14ac:dyDescent="0.25">
      <c r="A137" s="29" t="s">
        <v>167</v>
      </c>
      <c r="B137" s="27">
        <v>1</v>
      </c>
      <c r="C137" s="27">
        <v>-28</v>
      </c>
      <c r="D137" s="27">
        <v>1</v>
      </c>
      <c r="E137" s="27">
        <v>6</v>
      </c>
      <c r="F137" s="27">
        <v>2</v>
      </c>
      <c r="G137" s="27">
        <v>-22</v>
      </c>
    </row>
    <row r="138" spans="1:7" x14ac:dyDescent="0.25">
      <c r="A138" s="29" t="s">
        <v>42</v>
      </c>
      <c r="B138" s="27">
        <v>2</v>
      </c>
      <c r="C138" s="27">
        <v>-27.25</v>
      </c>
      <c r="D138" s="27">
        <v>1</v>
      </c>
      <c r="E138" s="27">
        <v>5</v>
      </c>
      <c r="F138" s="27">
        <v>3</v>
      </c>
      <c r="G138" s="27">
        <v>-22.25</v>
      </c>
    </row>
    <row r="139" spans="1:7" x14ac:dyDescent="0.25">
      <c r="A139" s="29" t="s">
        <v>112</v>
      </c>
      <c r="B139" s="27">
        <v>4</v>
      </c>
      <c r="C139" s="27">
        <v>-22.5</v>
      </c>
      <c r="D139" s="27"/>
      <c r="E139" s="27"/>
      <c r="F139" s="27">
        <v>4</v>
      </c>
      <c r="G139" s="27">
        <v>-22.5</v>
      </c>
    </row>
    <row r="140" spans="1:7" x14ac:dyDescent="0.25">
      <c r="A140" s="29" t="s">
        <v>191</v>
      </c>
      <c r="B140" s="27">
        <v>4</v>
      </c>
      <c r="C140" s="27">
        <v>-57.5</v>
      </c>
      <c r="D140" s="27">
        <v>3</v>
      </c>
      <c r="E140" s="27">
        <v>34.200000000000003</v>
      </c>
      <c r="F140" s="27">
        <v>7</v>
      </c>
      <c r="G140" s="27">
        <v>-23.299999999999997</v>
      </c>
    </row>
    <row r="141" spans="1:7" x14ac:dyDescent="0.25">
      <c r="A141" s="29" t="s">
        <v>136</v>
      </c>
      <c r="B141" s="27">
        <v>1</v>
      </c>
      <c r="C141" s="27">
        <v>-29</v>
      </c>
      <c r="D141" s="27">
        <v>1</v>
      </c>
      <c r="E141" s="27">
        <v>5</v>
      </c>
      <c r="F141" s="27">
        <v>2</v>
      </c>
      <c r="G141" s="27">
        <v>-24</v>
      </c>
    </row>
    <row r="142" spans="1:7" x14ac:dyDescent="0.25">
      <c r="A142" s="29" t="s">
        <v>176</v>
      </c>
      <c r="B142" s="27">
        <v>3</v>
      </c>
      <c r="C142" s="27">
        <v>-72.400000000000006</v>
      </c>
      <c r="D142" s="27">
        <v>4</v>
      </c>
      <c r="E142" s="27">
        <v>48</v>
      </c>
      <c r="F142" s="27">
        <v>7</v>
      </c>
      <c r="G142" s="27">
        <v>-24.400000000000006</v>
      </c>
    </row>
    <row r="143" spans="1:7" x14ac:dyDescent="0.25">
      <c r="A143" s="29" t="s">
        <v>216</v>
      </c>
      <c r="B143" s="27">
        <v>1</v>
      </c>
      <c r="C143" s="27">
        <v>-24.6</v>
      </c>
      <c r="D143" s="27"/>
      <c r="E143" s="27"/>
      <c r="F143" s="27">
        <v>1</v>
      </c>
      <c r="G143" s="27">
        <v>-24.6</v>
      </c>
    </row>
    <row r="144" spans="1:7" x14ac:dyDescent="0.25">
      <c r="A144" s="29" t="s">
        <v>129</v>
      </c>
      <c r="B144" s="27">
        <v>3</v>
      </c>
      <c r="C144" s="27">
        <v>-25</v>
      </c>
      <c r="D144" s="27"/>
      <c r="E144" s="27"/>
      <c r="F144" s="27">
        <v>3</v>
      </c>
      <c r="G144" s="27">
        <v>-25</v>
      </c>
    </row>
    <row r="145" spans="1:7" x14ac:dyDescent="0.25">
      <c r="A145" s="29" t="s">
        <v>249</v>
      </c>
      <c r="B145" s="27">
        <v>1</v>
      </c>
      <c r="C145" s="27">
        <v>-25.5</v>
      </c>
      <c r="D145" s="27"/>
      <c r="E145" s="27"/>
      <c r="F145" s="27">
        <v>1</v>
      </c>
      <c r="G145" s="27">
        <v>-25.5</v>
      </c>
    </row>
    <row r="146" spans="1:7" x14ac:dyDescent="0.25">
      <c r="A146" s="29" t="s">
        <v>93</v>
      </c>
      <c r="B146" s="27">
        <v>4</v>
      </c>
      <c r="C146" s="27">
        <v>-45.8</v>
      </c>
      <c r="D146" s="27">
        <v>1</v>
      </c>
      <c r="E146" s="27">
        <v>20</v>
      </c>
      <c r="F146" s="27">
        <v>5</v>
      </c>
      <c r="G146" s="27">
        <v>-25.799999999999997</v>
      </c>
    </row>
    <row r="147" spans="1:7" x14ac:dyDescent="0.25">
      <c r="A147" s="29" t="s">
        <v>166</v>
      </c>
      <c r="B147" s="27">
        <v>2</v>
      </c>
      <c r="C147" s="27">
        <v>-31</v>
      </c>
      <c r="D147" s="27">
        <v>1</v>
      </c>
      <c r="E147" s="27">
        <v>5</v>
      </c>
      <c r="F147" s="27">
        <v>3</v>
      </c>
      <c r="G147" s="27">
        <v>-26</v>
      </c>
    </row>
    <row r="148" spans="1:7" x14ac:dyDescent="0.25">
      <c r="A148" s="29" t="s">
        <v>243</v>
      </c>
      <c r="B148" s="27">
        <v>2</v>
      </c>
      <c r="C148" s="27">
        <v>-36.25</v>
      </c>
      <c r="D148" s="27">
        <v>1</v>
      </c>
      <c r="E148" s="27">
        <v>10</v>
      </c>
      <c r="F148" s="27">
        <v>3</v>
      </c>
      <c r="G148" s="27">
        <v>-26.25</v>
      </c>
    </row>
    <row r="149" spans="1:7" x14ac:dyDescent="0.25">
      <c r="A149" s="29" t="s">
        <v>52</v>
      </c>
      <c r="B149" s="27">
        <v>3</v>
      </c>
      <c r="C149" s="27">
        <v>-57</v>
      </c>
      <c r="D149" s="27">
        <v>2</v>
      </c>
      <c r="E149" s="27">
        <v>30.75</v>
      </c>
      <c r="F149" s="27">
        <v>5</v>
      </c>
      <c r="G149" s="27">
        <v>-26.25</v>
      </c>
    </row>
    <row r="150" spans="1:7" x14ac:dyDescent="0.25">
      <c r="A150" s="29" t="s">
        <v>5</v>
      </c>
      <c r="B150" s="27">
        <v>2</v>
      </c>
      <c r="C150" s="27">
        <v>-27</v>
      </c>
      <c r="D150" s="27"/>
      <c r="E150" s="27"/>
      <c r="F150" s="27">
        <v>2</v>
      </c>
      <c r="G150" s="27">
        <v>-27</v>
      </c>
    </row>
    <row r="151" spans="1:7" x14ac:dyDescent="0.25">
      <c r="A151" s="29" t="s">
        <v>238</v>
      </c>
      <c r="B151" s="27">
        <v>3</v>
      </c>
      <c r="C151" s="27">
        <v>-27</v>
      </c>
      <c r="D151" s="27"/>
      <c r="E151" s="27"/>
      <c r="F151" s="27">
        <v>3</v>
      </c>
      <c r="G151" s="27">
        <v>-27</v>
      </c>
    </row>
    <row r="152" spans="1:7" x14ac:dyDescent="0.25">
      <c r="A152" s="29" t="s">
        <v>187</v>
      </c>
      <c r="B152" s="27">
        <v>1</v>
      </c>
      <c r="C152" s="27">
        <v>-29.25</v>
      </c>
      <c r="D152" s="27"/>
      <c r="E152" s="27"/>
      <c r="F152" s="27">
        <v>1</v>
      </c>
      <c r="G152" s="27">
        <v>-29.25</v>
      </c>
    </row>
    <row r="153" spans="1:7" x14ac:dyDescent="0.25">
      <c r="A153" s="29" t="s">
        <v>81</v>
      </c>
      <c r="B153" s="27">
        <v>3</v>
      </c>
      <c r="C153" s="27">
        <v>-46.4</v>
      </c>
      <c r="D153" s="27">
        <v>2</v>
      </c>
      <c r="E153" s="27">
        <v>17</v>
      </c>
      <c r="F153" s="27">
        <v>5</v>
      </c>
      <c r="G153" s="27">
        <v>-29.4</v>
      </c>
    </row>
    <row r="154" spans="1:7" x14ac:dyDescent="0.25">
      <c r="A154" s="29" t="s">
        <v>199</v>
      </c>
      <c r="B154" s="27">
        <v>3</v>
      </c>
      <c r="C154" s="27">
        <v>-45</v>
      </c>
      <c r="D154" s="27">
        <v>2</v>
      </c>
      <c r="E154" s="27">
        <v>15</v>
      </c>
      <c r="F154" s="27">
        <v>5</v>
      </c>
      <c r="G154" s="27">
        <v>-30</v>
      </c>
    </row>
    <row r="155" spans="1:7" x14ac:dyDescent="0.25">
      <c r="A155" s="29" t="s">
        <v>232</v>
      </c>
      <c r="B155" s="27">
        <v>3</v>
      </c>
      <c r="C155" s="27">
        <v>-42.2</v>
      </c>
      <c r="D155" s="27">
        <v>1</v>
      </c>
      <c r="E155" s="27">
        <v>10</v>
      </c>
      <c r="F155" s="27">
        <v>4</v>
      </c>
      <c r="G155" s="27">
        <v>-32.200000000000003</v>
      </c>
    </row>
    <row r="156" spans="1:7" x14ac:dyDescent="0.25">
      <c r="A156" s="29" t="s">
        <v>237</v>
      </c>
      <c r="B156" s="27">
        <v>2</v>
      </c>
      <c r="C156" s="27">
        <v>-32.5</v>
      </c>
      <c r="D156" s="27"/>
      <c r="E156" s="27"/>
      <c r="F156" s="27">
        <v>2</v>
      </c>
      <c r="G156" s="27">
        <v>-32.5</v>
      </c>
    </row>
    <row r="157" spans="1:7" x14ac:dyDescent="0.25">
      <c r="A157" s="29" t="s">
        <v>83</v>
      </c>
      <c r="B157" s="27">
        <v>2</v>
      </c>
      <c r="C157" s="27">
        <v>-34.5</v>
      </c>
      <c r="D157" s="27"/>
      <c r="E157" s="27"/>
      <c r="F157" s="27">
        <v>2</v>
      </c>
      <c r="G157" s="27">
        <v>-34.5</v>
      </c>
    </row>
    <row r="158" spans="1:7" x14ac:dyDescent="0.25">
      <c r="A158" s="29" t="s">
        <v>33</v>
      </c>
      <c r="B158" s="27">
        <v>2</v>
      </c>
      <c r="C158" s="27">
        <v>-41.75</v>
      </c>
      <c r="D158" s="27">
        <v>1</v>
      </c>
      <c r="E158" s="27">
        <v>5</v>
      </c>
      <c r="F158" s="27">
        <v>3</v>
      </c>
      <c r="G158" s="27">
        <v>-36.75</v>
      </c>
    </row>
    <row r="159" spans="1:7" x14ac:dyDescent="0.25">
      <c r="A159" s="29" t="s">
        <v>141</v>
      </c>
      <c r="B159" s="27">
        <v>4</v>
      </c>
      <c r="C159" s="27">
        <v>-61.9</v>
      </c>
      <c r="D159" s="27">
        <v>2</v>
      </c>
      <c r="E159" s="27">
        <v>25</v>
      </c>
      <c r="F159" s="27">
        <v>6</v>
      </c>
      <c r="G159" s="27">
        <v>-36.9</v>
      </c>
    </row>
    <row r="160" spans="1:7" x14ac:dyDescent="0.25">
      <c r="A160" s="29" t="s">
        <v>125</v>
      </c>
      <c r="B160" s="27">
        <v>4</v>
      </c>
      <c r="C160" s="27">
        <v>-68.800000000000011</v>
      </c>
      <c r="D160" s="27">
        <v>2</v>
      </c>
      <c r="E160" s="27">
        <v>30.6</v>
      </c>
      <c r="F160" s="27">
        <v>6</v>
      </c>
      <c r="G160" s="27">
        <v>-38.20000000000001</v>
      </c>
    </row>
    <row r="161" spans="1:7" x14ac:dyDescent="0.25">
      <c r="A161" s="29" t="s">
        <v>66</v>
      </c>
      <c r="B161" s="27">
        <v>3</v>
      </c>
      <c r="C161" s="27">
        <v>-45.85</v>
      </c>
      <c r="D161" s="27">
        <v>1</v>
      </c>
      <c r="E161" s="27">
        <v>6.75</v>
      </c>
      <c r="F161" s="27">
        <v>4</v>
      </c>
      <c r="G161" s="27">
        <v>-39.1</v>
      </c>
    </row>
    <row r="162" spans="1:7" x14ac:dyDescent="0.25">
      <c r="A162" s="29" t="s">
        <v>122</v>
      </c>
      <c r="B162" s="27">
        <v>3</v>
      </c>
      <c r="C162" s="27">
        <v>-44.25</v>
      </c>
      <c r="D162" s="27">
        <v>1</v>
      </c>
      <c r="E162" s="27">
        <v>5</v>
      </c>
      <c r="F162" s="27">
        <v>4</v>
      </c>
      <c r="G162" s="27">
        <v>-39.25</v>
      </c>
    </row>
    <row r="163" spans="1:7" x14ac:dyDescent="0.25">
      <c r="A163" s="29" t="s">
        <v>256</v>
      </c>
      <c r="B163" s="27">
        <v>2</v>
      </c>
      <c r="C163" s="27">
        <v>-39.5</v>
      </c>
      <c r="D163" s="27"/>
      <c r="E163" s="27"/>
      <c r="F163" s="27">
        <v>2</v>
      </c>
      <c r="G163" s="27">
        <v>-39.5</v>
      </c>
    </row>
    <row r="164" spans="1:7" x14ac:dyDescent="0.25">
      <c r="A164" s="29" t="s">
        <v>182</v>
      </c>
      <c r="B164" s="27">
        <v>2</v>
      </c>
      <c r="C164" s="27">
        <v>-54.8</v>
      </c>
      <c r="D164" s="27">
        <v>2</v>
      </c>
      <c r="E164" s="27">
        <v>15</v>
      </c>
      <c r="F164" s="27">
        <v>4</v>
      </c>
      <c r="G164" s="27">
        <v>-39.799999999999997</v>
      </c>
    </row>
    <row r="165" spans="1:7" x14ac:dyDescent="0.25">
      <c r="A165" s="29" t="s">
        <v>22</v>
      </c>
      <c r="B165" s="27">
        <v>2</v>
      </c>
      <c r="C165" s="27">
        <v>-55</v>
      </c>
      <c r="D165" s="27">
        <v>1</v>
      </c>
      <c r="E165" s="27">
        <v>15</v>
      </c>
      <c r="F165" s="27">
        <v>3</v>
      </c>
      <c r="G165" s="27">
        <v>-40</v>
      </c>
    </row>
    <row r="166" spans="1:7" x14ac:dyDescent="0.25">
      <c r="A166" s="29" t="s">
        <v>158</v>
      </c>
      <c r="B166" s="27">
        <v>3</v>
      </c>
      <c r="C166" s="27">
        <v>-65</v>
      </c>
      <c r="D166" s="27">
        <v>2</v>
      </c>
      <c r="E166" s="27">
        <v>25</v>
      </c>
      <c r="F166" s="27">
        <v>5</v>
      </c>
      <c r="G166" s="27">
        <v>-40</v>
      </c>
    </row>
    <row r="167" spans="1:7" x14ac:dyDescent="0.25">
      <c r="A167" s="29" t="s">
        <v>161</v>
      </c>
      <c r="B167" s="27">
        <v>5</v>
      </c>
      <c r="C167" s="27">
        <v>-77.25</v>
      </c>
      <c r="D167" s="27">
        <v>2</v>
      </c>
      <c r="E167" s="27">
        <v>31.19</v>
      </c>
      <c r="F167" s="27">
        <v>7</v>
      </c>
      <c r="G167" s="27">
        <v>-46.06</v>
      </c>
    </row>
    <row r="168" spans="1:7" x14ac:dyDescent="0.25">
      <c r="A168" s="29" t="s">
        <v>257</v>
      </c>
      <c r="B168" s="27">
        <v>3</v>
      </c>
      <c r="C168" s="27">
        <v>-50</v>
      </c>
      <c r="D168" s="27"/>
      <c r="E168" s="27"/>
      <c r="F168" s="27">
        <v>3</v>
      </c>
      <c r="G168" s="27">
        <v>-50</v>
      </c>
    </row>
    <row r="169" spans="1:7" x14ac:dyDescent="0.25">
      <c r="A169" s="29" t="s">
        <v>143</v>
      </c>
      <c r="B169" s="27">
        <v>3</v>
      </c>
      <c r="C169" s="27">
        <v>-57.1</v>
      </c>
      <c r="D169" s="27"/>
      <c r="E169" s="27"/>
      <c r="F169" s="27">
        <v>3</v>
      </c>
      <c r="G169" s="27">
        <v>-57.1</v>
      </c>
    </row>
    <row r="170" spans="1:7" x14ac:dyDescent="0.25">
      <c r="A170" s="29" t="s">
        <v>169</v>
      </c>
      <c r="B170" s="27">
        <v>5</v>
      </c>
      <c r="C170" s="27">
        <v>-80.5</v>
      </c>
      <c r="D170" s="27">
        <v>2</v>
      </c>
      <c r="E170" s="27">
        <v>17.5</v>
      </c>
      <c r="F170" s="27">
        <v>7</v>
      </c>
      <c r="G170" s="27">
        <v>-63</v>
      </c>
    </row>
    <row r="171" spans="1:7" x14ac:dyDescent="0.25">
      <c r="A171" s="29" t="s">
        <v>197</v>
      </c>
      <c r="B171" s="27">
        <v>3</v>
      </c>
      <c r="C171" s="27">
        <v>-64.3</v>
      </c>
      <c r="D171" s="27"/>
      <c r="E171" s="27"/>
      <c r="F171" s="27">
        <v>3</v>
      </c>
      <c r="G171" s="27">
        <v>-64.3</v>
      </c>
    </row>
    <row r="172" spans="1:7" x14ac:dyDescent="0.25">
      <c r="A172" s="29" t="s">
        <v>226</v>
      </c>
      <c r="B172" s="27">
        <v>4</v>
      </c>
      <c r="C172" s="27">
        <v>-72</v>
      </c>
      <c r="D172" s="27">
        <v>1</v>
      </c>
      <c r="E172" s="27">
        <v>5.25</v>
      </c>
      <c r="F172" s="27">
        <v>5</v>
      </c>
      <c r="G172" s="27">
        <v>-66.75</v>
      </c>
    </row>
    <row r="173" spans="1:7" x14ac:dyDescent="0.25">
      <c r="A173" s="29" t="s">
        <v>124</v>
      </c>
      <c r="B173" s="27">
        <v>5</v>
      </c>
      <c r="C173" s="27">
        <v>-87.2</v>
      </c>
      <c r="D173" s="27">
        <v>2</v>
      </c>
      <c r="E173" s="27">
        <v>20</v>
      </c>
      <c r="F173" s="27">
        <v>7</v>
      </c>
      <c r="G173" s="27">
        <v>-67.2</v>
      </c>
    </row>
    <row r="174" spans="1:7" x14ac:dyDescent="0.25">
      <c r="A174" s="29" t="s">
        <v>203</v>
      </c>
      <c r="B174" s="27">
        <v>271</v>
      </c>
      <c r="C174" s="27">
        <v>-3885.5000000000005</v>
      </c>
      <c r="D174" s="27">
        <v>327</v>
      </c>
      <c r="E174" s="27">
        <v>3965.49</v>
      </c>
      <c r="F174" s="27">
        <v>598</v>
      </c>
      <c r="G174" s="27">
        <v>79.989999999999952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E13E6-DF2F-4D17-A73B-B58B784430AF}">
  <dimension ref="A1:E27"/>
  <sheetViews>
    <sheetView workbookViewId="0">
      <selection activeCell="A10" sqref="A10"/>
    </sheetView>
  </sheetViews>
  <sheetFormatPr defaultRowHeight="15" x14ac:dyDescent="0.25"/>
  <cols>
    <col min="1" max="1" width="13.140625" bestFit="1" customWidth="1"/>
    <col min="2" max="2" width="15.42578125" bestFit="1" customWidth="1"/>
    <col min="3" max="3" width="10.85546875" bestFit="1" customWidth="1"/>
    <col min="4" max="4" width="10.7109375" bestFit="1" customWidth="1"/>
    <col min="5" max="5" width="17.7109375" bestFit="1" customWidth="1"/>
  </cols>
  <sheetData>
    <row r="1" spans="1:5" x14ac:dyDescent="0.25">
      <c r="A1" s="28" t="s">
        <v>25</v>
      </c>
      <c r="B1" s="29">
        <v>1</v>
      </c>
    </row>
    <row r="3" spans="1:5" x14ac:dyDescent="0.25">
      <c r="A3" s="28" t="s">
        <v>202</v>
      </c>
      <c r="B3" t="s">
        <v>201</v>
      </c>
      <c r="C3" t="s">
        <v>204</v>
      </c>
      <c r="D3" t="s">
        <v>245</v>
      </c>
      <c r="E3" t="s">
        <v>215</v>
      </c>
    </row>
    <row r="4" spans="1:5" x14ac:dyDescent="0.25">
      <c r="A4" s="29">
        <v>2.5</v>
      </c>
      <c r="B4" s="27">
        <v>280.5</v>
      </c>
      <c r="C4" s="27">
        <v>56.25</v>
      </c>
      <c r="D4" s="27">
        <v>14</v>
      </c>
      <c r="E4" s="33">
        <v>1</v>
      </c>
    </row>
    <row r="5" spans="1:5" x14ac:dyDescent="0.25">
      <c r="A5" s="36" t="s">
        <v>73</v>
      </c>
      <c r="B5" s="27">
        <v>78.75</v>
      </c>
      <c r="C5" s="27">
        <v>-78.75</v>
      </c>
      <c r="D5" s="27">
        <v>3</v>
      </c>
      <c r="E5" s="33">
        <v>0.21428571428571427</v>
      </c>
    </row>
    <row r="6" spans="1:5" x14ac:dyDescent="0.25">
      <c r="A6" s="36" t="s">
        <v>74</v>
      </c>
      <c r="B6" s="27">
        <v>201.75</v>
      </c>
      <c r="C6" s="27">
        <v>135</v>
      </c>
      <c r="D6" s="27">
        <v>11</v>
      </c>
      <c r="E6" s="33">
        <v>0.7857142857142857</v>
      </c>
    </row>
    <row r="7" spans="1:5" x14ac:dyDescent="0.25">
      <c r="A7" s="29">
        <v>3.5</v>
      </c>
      <c r="B7" s="27">
        <v>1781.5500000000002</v>
      </c>
      <c r="C7" s="27">
        <v>64.239999999999867</v>
      </c>
      <c r="D7" s="27">
        <v>98</v>
      </c>
      <c r="E7" s="33">
        <v>1</v>
      </c>
    </row>
    <row r="8" spans="1:5" x14ac:dyDescent="0.25">
      <c r="A8" s="36" t="s">
        <v>73</v>
      </c>
      <c r="B8" s="27">
        <v>773.7</v>
      </c>
      <c r="C8" s="27">
        <v>-773.7</v>
      </c>
      <c r="D8" s="27">
        <v>43</v>
      </c>
      <c r="E8" s="33">
        <v>0.43877551020408162</v>
      </c>
    </row>
    <row r="9" spans="1:5" x14ac:dyDescent="0.25">
      <c r="A9" s="36" t="s">
        <v>74</v>
      </c>
      <c r="B9" s="27">
        <v>1007.85</v>
      </c>
      <c r="C9" s="27">
        <v>837.93999999999994</v>
      </c>
      <c r="D9" s="27">
        <v>55</v>
      </c>
      <c r="E9" s="33">
        <v>0.56122448979591832</v>
      </c>
    </row>
    <row r="10" spans="1:5" x14ac:dyDescent="0.25">
      <c r="A10" s="29">
        <v>4.5</v>
      </c>
      <c r="B10" s="27">
        <v>1979.7</v>
      </c>
      <c r="C10" s="27">
        <v>-81.260000000000019</v>
      </c>
      <c r="D10" s="27">
        <v>121</v>
      </c>
      <c r="E10" s="33">
        <v>1</v>
      </c>
    </row>
    <row r="11" spans="1:5" x14ac:dyDescent="0.25">
      <c r="A11" s="36" t="s">
        <v>73</v>
      </c>
      <c r="B11" s="27">
        <v>965.30000000000007</v>
      </c>
      <c r="C11" s="27">
        <v>-965.30000000000007</v>
      </c>
      <c r="D11" s="27">
        <v>58</v>
      </c>
      <c r="E11" s="33">
        <v>0.47933884297520662</v>
      </c>
    </row>
    <row r="12" spans="1:5" x14ac:dyDescent="0.25">
      <c r="A12" s="36" t="s">
        <v>74</v>
      </c>
      <c r="B12" s="27">
        <v>1014.4</v>
      </c>
      <c r="C12" s="27">
        <v>884.04000000000008</v>
      </c>
      <c r="D12" s="27">
        <v>63</v>
      </c>
      <c r="E12" s="33">
        <v>0.52066115702479343</v>
      </c>
    </row>
    <row r="13" spans="1:5" x14ac:dyDescent="0.25">
      <c r="A13" s="29">
        <v>5.5</v>
      </c>
      <c r="B13" s="27">
        <v>1703.4499999999996</v>
      </c>
      <c r="C13" s="27">
        <v>188.51999999999995</v>
      </c>
      <c r="D13" s="27">
        <v>106</v>
      </c>
      <c r="E13" s="33">
        <v>1</v>
      </c>
    </row>
    <row r="14" spans="1:5" x14ac:dyDescent="0.25">
      <c r="A14" s="36" t="s">
        <v>73</v>
      </c>
      <c r="B14" s="27">
        <v>687.40000000000009</v>
      </c>
      <c r="C14" s="27">
        <v>-687.40000000000009</v>
      </c>
      <c r="D14" s="27">
        <v>44</v>
      </c>
      <c r="E14" s="33">
        <v>0.41509433962264153</v>
      </c>
    </row>
    <row r="15" spans="1:5" x14ac:dyDescent="0.25">
      <c r="A15" s="36" t="s">
        <v>74</v>
      </c>
      <c r="B15" s="27">
        <v>1016.0500000000001</v>
      </c>
      <c r="C15" s="27">
        <v>875.92</v>
      </c>
      <c r="D15" s="27">
        <v>62</v>
      </c>
      <c r="E15" s="33">
        <v>0.58490566037735847</v>
      </c>
    </row>
    <row r="16" spans="1:5" x14ac:dyDescent="0.25">
      <c r="A16" s="29">
        <v>6.5</v>
      </c>
      <c r="B16" s="27">
        <v>1082.7</v>
      </c>
      <c r="C16" s="27">
        <v>-7.009999999999863</v>
      </c>
      <c r="D16" s="27">
        <v>64</v>
      </c>
      <c r="E16" s="33">
        <v>1</v>
      </c>
    </row>
    <row r="17" spans="1:5" x14ac:dyDescent="0.25">
      <c r="A17" s="36" t="s">
        <v>73</v>
      </c>
      <c r="B17" s="27">
        <v>497.7999999999999</v>
      </c>
      <c r="C17" s="27">
        <v>-497.7999999999999</v>
      </c>
      <c r="D17" s="27">
        <v>32</v>
      </c>
      <c r="E17" s="33">
        <v>0.5</v>
      </c>
    </row>
    <row r="18" spans="1:5" x14ac:dyDescent="0.25">
      <c r="A18" s="36" t="s">
        <v>74</v>
      </c>
      <c r="B18" s="27">
        <v>584.9</v>
      </c>
      <c r="C18" s="27">
        <v>490.78999999999996</v>
      </c>
      <c r="D18" s="27">
        <v>32</v>
      </c>
      <c r="E18" s="33">
        <v>0.5</v>
      </c>
    </row>
    <row r="19" spans="1:5" x14ac:dyDescent="0.25">
      <c r="A19" s="29">
        <v>7.5</v>
      </c>
      <c r="B19" s="27">
        <v>441.8</v>
      </c>
      <c r="C19" s="27">
        <v>-214.09999999999997</v>
      </c>
      <c r="D19" s="27">
        <v>25</v>
      </c>
      <c r="E19" s="33">
        <v>1</v>
      </c>
    </row>
    <row r="20" spans="1:5" x14ac:dyDescent="0.25">
      <c r="A20" s="36" t="s">
        <v>73</v>
      </c>
      <c r="B20" s="27">
        <v>316.09999999999997</v>
      </c>
      <c r="C20" s="27">
        <v>-316.09999999999997</v>
      </c>
      <c r="D20" s="27">
        <v>16</v>
      </c>
      <c r="E20" s="33">
        <v>0.64</v>
      </c>
    </row>
    <row r="21" spans="1:5" x14ac:dyDescent="0.25">
      <c r="A21" s="36" t="s">
        <v>74</v>
      </c>
      <c r="B21" s="27">
        <v>125.69999999999999</v>
      </c>
      <c r="C21" s="27">
        <v>102</v>
      </c>
      <c r="D21" s="27">
        <v>9</v>
      </c>
      <c r="E21" s="33">
        <v>0.36</v>
      </c>
    </row>
    <row r="22" spans="1:5" x14ac:dyDescent="0.25">
      <c r="A22" s="29">
        <v>8.5</v>
      </c>
      <c r="B22" s="27">
        <v>151.60000000000002</v>
      </c>
      <c r="C22" s="27">
        <v>30.949999999999996</v>
      </c>
      <c r="D22" s="27">
        <v>8</v>
      </c>
      <c r="E22" s="33">
        <v>1</v>
      </c>
    </row>
    <row r="23" spans="1:5" x14ac:dyDescent="0.25">
      <c r="A23" s="36" t="s">
        <v>73</v>
      </c>
      <c r="B23" s="27">
        <v>44.2</v>
      </c>
      <c r="C23" s="27">
        <v>-44.2</v>
      </c>
      <c r="D23" s="27">
        <v>3</v>
      </c>
      <c r="E23" s="33">
        <v>0.375</v>
      </c>
    </row>
    <row r="24" spans="1:5" x14ac:dyDescent="0.25">
      <c r="A24" s="36" t="s">
        <v>74</v>
      </c>
      <c r="B24" s="27">
        <v>107.4</v>
      </c>
      <c r="C24" s="27">
        <v>75.150000000000006</v>
      </c>
      <c r="D24" s="27">
        <v>5</v>
      </c>
      <c r="E24" s="33">
        <v>0.625</v>
      </c>
    </row>
    <row r="25" spans="1:5" x14ac:dyDescent="0.25">
      <c r="A25" s="29">
        <v>9.5</v>
      </c>
      <c r="B25" s="27">
        <v>15.600000000000001</v>
      </c>
      <c r="C25" s="27">
        <v>15</v>
      </c>
      <c r="D25" s="27">
        <v>1</v>
      </c>
      <c r="E25" s="33">
        <v>1</v>
      </c>
    </row>
    <row r="26" spans="1:5" x14ac:dyDescent="0.25">
      <c r="A26" s="36" t="s">
        <v>74</v>
      </c>
      <c r="B26" s="27">
        <v>15.600000000000001</v>
      </c>
      <c r="C26" s="27">
        <v>15</v>
      </c>
      <c r="D26" s="27">
        <v>1</v>
      </c>
      <c r="E26" s="33">
        <v>1</v>
      </c>
    </row>
    <row r="27" spans="1:5" x14ac:dyDescent="0.25">
      <c r="A27" s="29" t="s">
        <v>203</v>
      </c>
      <c r="B27" s="27">
        <v>7436.9000000000005</v>
      </c>
      <c r="C27" s="27">
        <v>52.589999999999783</v>
      </c>
      <c r="D27" s="27">
        <v>437</v>
      </c>
      <c r="E27" s="3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2DCC9-B8D2-4D97-9A89-ECA1925A3838}">
  <dimension ref="A3:C10"/>
  <sheetViews>
    <sheetView workbookViewId="0">
      <selection activeCell="E24" sqref="E24"/>
    </sheetView>
  </sheetViews>
  <sheetFormatPr defaultRowHeight="15" x14ac:dyDescent="0.25"/>
  <cols>
    <col min="1" max="1" width="13.140625" bestFit="1" customWidth="1"/>
    <col min="2" max="2" width="22" bestFit="1" customWidth="1"/>
    <col min="3" max="3" width="23" bestFit="1" customWidth="1"/>
    <col min="4" max="4" width="7.28515625" bestFit="1" customWidth="1"/>
    <col min="5" max="5" width="11.28515625" bestFit="1" customWidth="1"/>
  </cols>
  <sheetData>
    <row r="3" spans="1:3" x14ac:dyDescent="0.25">
      <c r="A3" s="28" t="s">
        <v>202</v>
      </c>
      <c r="B3" t="s">
        <v>250</v>
      </c>
      <c r="C3" t="s">
        <v>251</v>
      </c>
    </row>
    <row r="4" spans="1:3" x14ac:dyDescent="0.25">
      <c r="A4" s="29">
        <v>1</v>
      </c>
      <c r="B4" s="27">
        <v>441</v>
      </c>
      <c r="C4" s="33">
        <v>1</v>
      </c>
    </row>
    <row r="5" spans="1:3" x14ac:dyDescent="0.25">
      <c r="A5" s="36">
        <v>1</v>
      </c>
      <c r="B5" s="27">
        <v>232</v>
      </c>
      <c r="C5" s="33">
        <v>0.52607709750566889</v>
      </c>
    </row>
    <row r="6" spans="1:3" x14ac:dyDescent="0.25">
      <c r="A6" s="36">
        <v>2</v>
      </c>
      <c r="B6" s="27">
        <v>209</v>
      </c>
      <c r="C6" s="33">
        <v>0.47392290249433106</v>
      </c>
    </row>
    <row r="7" spans="1:3" x14ac:dyDescent="0.25">
      <c r="A7" s="29">
        <v>2</v>
      </c>
      <c r="B7" s="27">
        <v>161</v>
      </c>
      <c r="C7" s="33">
        <v>1</v>
      </c>
    </row>
    <row r="8" spans="1:3" x14ac:dyDescent="0.25">
      <c r="A8" s="36">
        <v>1</v>
      </c>
      <c r="B8" s="27">
        <v>44</v>
      </c>
      <c r="C8" s="33">
        <v>0.27329192546583853</v>
      </c>
    </row>
    <row r="9" spans="1:3" x14ac:dyDescent="0.25">
      <c r="A9" s="36">
        <v>2</v>
      </c>
      <c r="B9" s="27">
        <v>117</v>
      </c>
      <c r="C9" s="33">
        <v>0.72670807453416153</v>
      </c>
    </row>
    <row r="10" spans="1:3" x14ac:dyDescent="0.25">
      <c r="A10" s="29" t="s">
        <v>203</v>
      </c>
      <c r="B10" s="27">
        <v>602</v>
      </c>
      <c r="C10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Model</vt:lpstr>
      <vt:lpstr>Platform</vt:lpstr>
      <vt:lpstr>Summary</vt:lpstr>
      <vt:lpstr>Date</vt:lpstr>
      <vt:lpstr>Pitchers</vt:lpstr>
      <vt:lpstr>OU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Liang</dc:creator>
  <cp:lastModifiedBy>Steve Liang</cp:lastModifiedBy>
  <dcterms:created xsi:type="dcterms:W3CDTF">2022-06-14T16:47:47Z</dcterms:created>
  <dcterms:modified xsi:type="dcterms:W3CDTF">2022-09-09T22:28:12Z</dcterms:modified>
</cp:coreProperties>
</file>