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12689ea643b87bc/2024_electricity_trade_paper/data/"/>
    </mc:Choice>
  </mc:AlternateContent>
  <xr:revisionPtr revIDLastSave="86" documentId="13_ncr:1_{FCDD2735-371C-4539-9E58-D2FC387C4C06}" xr6:coauthVersionLast="47" xr6:coauthVersionMax="47" xr10:uidLastSave="{58510917-81B2-4925-B0EB-1958A6822C15}"/>
  <bookViews>
    <workbookView xWindow="-98" yWindow="-98" windowWidth="20715" windowHeight="13276" activeTab="1" xr2:uid="{4F282772-BB0B-4B43-A341-C36CAACC1BD6}"/>
  </bookViews>
  <sheets>
    <sheet name="import dependency" sheetId="2" r:id="rId1"/>
    <sheet name="import dependency high net load" sheetId="8" r:id="rId2"/>
    <sheet name="DepNetLoad" sheetId="7" r:id="rId3"/>
    <sheet name="import diversity" sheetId="3" r:id="rId4"/>
    <sheet name="reliance diversity" sheetId="6" r:id="rId5"/>
    <sheet name="depmap" sheetId="1" r:id="rId6"/>
    <sheet name="divmap" sheetId="5" r:id="rId7"/>
  </sheets>
  <externalReferences>
    <externalReference r:id="rId8"/>
  </externalReferences>
  <definedNames>
    <definedName name="ExternalData_1" localSheetId="0" hidden="1">'import dependency'!$A$1:$O$45</definedName>
    <definedName name="ExternalData_1" localSheetId="1" hidden="1">'import dependency high net load'!$A$1:$I$45</definedName>
    <definedName name="ExternalData_1" localSheetId="3" hidden="1">'import diversity'!$A$1:$N$45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1" i="8" l="1"/>
  <c r="B3" i="8"/>
  <c r="B9" i="8"/>
  <c r="B5" i="8"/>
  <c r="B29" i="8"/>
  <c r="B23" i="8"/>
  <c r="B40" i="8"/>
  <c r="B11" i="8"/>
  <c r="B35" i="8"/>
  <c r="B27" i="8"/>
  <c r="B19" i="8"/>
  <c r="B18" i="8"/>
  <c r="B28" i="8"/>
  <c r="B33" i="8"/>
  <c r="B16" i="8"/>
  <c r="B32" i="8"/>
  <c r="B6" i="8"/>
  <c r="B38" i="8"/>
  <c r="B36" i="8"/>
  <c r="B45" i="8"/>
  <c r="B31" i="8"/>
  <c r="B30" i="8"/>
  <c r="B4" i="8"/>
  <c r="B15" i="8"/>
  <c r="B37" i="8"/>
  <c r="B12" i="8"/>
  <c r="B2" i="8"/>
  <c r="B34" i="8"/>
  <c r="B21" i="8"/>
  <c r="B10" i="8"/>
  <c r="B14" i="8"/>
  <c r="B39" i="8"/>
  <c r="B42" i="8"/>
  <c r="B26" i="8"/>
  <c r="B8" i="8"/>
  <c r="B24" i="8"/>
  <c r="B25" i="8"/>
  <c r="B22" i="8"/>
  <c r="B17" i="8"/>
  <c r="B7" i="8"/>
  <c r="B44" i="8"/>
  <c r="B13" i="8"/>
  <c r="B20" i="8"/>
  <c r="B43" i="8"/>
  <c r="R3" i="3"/>
  <c r="O6" i="3"/>
  <c r="P6" i="3" s="1"/>
  <c r="O7" i="3"/>
  <c r="P7" i="3" s="1"/>
  <c r="O36" i="3"/>
  <c r="P36" i="3" s="1"/>
  <c r="O23" i="3"/>
  <c r="P23" i="3" s="1"/>
  <c r="O40" i="3"/>
  <c r="P40" i="3" s="1"/>
  <c r="O26" i="3"/>
  <c r="P26" i="3" s="1"/>
  <c r="O10" i="3"/>
  <c r="P10" i="3" s="1"/>
  <c r="O29" i="3"/>
  <c r="P29" i="3" s="1"/>
  <c r="O11" i="3"/>
  <c r="P11" i="3" s="1"/>
  <c r="O33" i="3"/>
  <c r="P33" i="3" s="1"/>
  <c r="O43" i="3"/>
  <c r="P43" i="3" s="1"/>
  <c r="O45" i="3"/>
  <c r="P45" i="3" s="1"/>
  <c r="O44" i="3"/>
  <c r="P44" i="3" s="1"/>
  <c r="O22" i="3"/>
  <c r="P22" i="3" s="1"/>
  <c r="O39" i="3"/>
  <c r="P39" i="3" s="1"/>
  <c r="O24" i="3"/>
  <c r="P24" i="3" s="1"/>
  <c r="O21" i="3"/>
  <c r="P21" i="3" s="1"/>
  <c r="O28" i="3"/>
  <c r="P28" i="3" s="1"/>
  <c r="O12" i="3"/>
  <c r="P12" i="3" s="1"/>
  <c r="O25" i="3"/>
  <c r="P25" i="3" s="1"/>
  <c r="O27" i="3"/>
  <c r="P27" i="3" s="1"/>
  <c r="O38" i="3"/>
  <c r="P38" i="3" s="1"/>
  <c r="O17" i="3"/>
  <c r="P17" i="3" s="1"/>
  <c r="O2" i="3"/>
  <c r="P2" i="3" s="1"/>
  <c r="O3" i="3"/>
  <c r="P3" i="3" s="1"/>
  <c r="O19" i="3"/>
  <c r="P19" i="3" s="1"/>
  <c r="O13" i="3"/>
  <c r="P13" i="3" s="1"/>
  <c r="O16" i="3"/>
  <c r="P16" i="3" s="1"/>
  <c r="O34" i="3"/>
  <c r="P34" i="3" s="1"/>
  <c r="O41" i="3"/>
  <c r="P41" i="3" s="1"/>
  <c r="O18" i="3"/>
  <c r="P18" i="3" s="1"/>
  <c r="O14" i="3"/>
  <c r="P14" i="3" s="1"/>
  <c r="O4" i="3"/>
  <c r="P4" i="3" s="1"/>
  <c r="O42" i="3"/>
  <c r="P42" i="3" s="1"/>
  <c r="O5" i="3"/>
  <c r="P5" i="3" s="1"/>
  <c r="O31" i="3"/>
  <c r="P31" i="3" s="1"/>
  <c r="O35" i="3"/>
  <c r="P35" i="3" s="1"/>
  <c r="O9" i="3"/>
  <c r="P9" i="3" s="1"/>
  <c r="O32" i="3"/>
  <c r="P32" i="3" s="1"/>
  <c r="O37" i="3"/>
  <c r="P37" i="3" s="1"/>
  <c r="O15" i="3"/>
  <c r="P15" i="3" s="1"/>
  <c r="O30" i="3"/>
  <c r="P30" i="3" s="1"/>
  <c r="O20" i="3"/>
  <c r="P20" i="3" s="1"/>
  <c r="O8" i="3"/>
  <c r="P8" i="3" s="1"/>
  <c r="B11" i="5"/>
  <c r="G11" i="5" s="1" a="1"/>
  <c r="G11" i="5" s="1"/>
  <c r="B12" i="5"/>
  <c r="B13" i="5"/>
  <c r="B14" i="5"/>
  <c r="B15" i="5"/>
  <c r="B16" i="5"/>
  <c r="B17" i="5"/>
  <c r="B18" i="5"/>
  <c r="B19" i="5"/>
  <c r="B20" i="5"/>
  <c r="B21" i="5"/>
  <c r="D21" i="5" s="1" a="1"/>
  <c r="D21" i="5" s="1"/>
  <c r="B22" i="5"/>
  <c r="J22" i="5" s="1" a="1"/>
  <c r="J22" i="5" s="1"/>
  <c r="B23" i="5"/>
  <c r="B24" i="5"/>
  <c r="B25" i="5"/>
  <c r="B26" i="5"/>
  <c r="B27" i="5"/>
  <c r="F27" i="5" s="1" a="1"/>
  <c r="F27" i="5" s="1"/>
  <c r="B28" i="5"/>
  <c r="B29" i="5"/>
  <c r="B30" i="5"/>
  <c r="F30" i="5" s="1" a="1"/>
  <c r="F30" i="5" s="1"/>
  <c r="B31" i="5"/>
  <c r="B32" i="5"/>
  <c r="B33" i="5"/>
  <c r="G33" i="5" s="1" a="1"/>
  <c r="G33" i="5" s="1"/>
  <c r="B34" i="5"/>
  <c r="C34" i="5" s="1" a="1"/>
  <c r="C34" i="5" s="1"/>
  <c r="B35" i="5"/>
  <c r="B36" i="5"/>
  <c r="B37" i="5"/>
  <c r="B38" i="5"/>
  <c r="C38" i="5" s="1" a="1"/>
  <c r="C38" i="5" s="1"/>
  <c r="B39" i="5"/>
  <c r="B40" i="5"/>
  <c r="B41" i="5"/>
  <c r="I41" i="5" s="1" a="1"/>
  <c r="I41" i="5" s="1"/>
  <c r="B42" i="5"/>
  <c r="C42" i="5" s="1" a="1"/>
  <c r="C42" i="5" s="1"/>
  <c r="B43" i="5"/>
  <c r="B44" i="5"/>
  <c r="C44" i="5" s="1" a="1"/>
  <c r="C44" i="5" s="1"/>
  <c r="B45" i="5"/>
  <c r="K45" i="5" s="1" a="1"/>
  <c r="K45" i="5" s="1"/>
  <c r="B46" i="5"/>
  <c r="J46" i="5" s="1" a="1"/>
  <c r="J46" i="5" s="1"/>
  <c r="B47" i="5"/>
  <c r="B48" i="5"/>
  <c r="B49" i="5"/>
  <c r="K49" i="5" s="1" a="1"/>
  <c r="K49" i="5" s="1"/>
  <c r="B50" i="5"/>
  <c r="J50" i="5" s="1" a="1"/>
  <c r="J50" i="5" s="1"/>
  <c r="B51" i="5"/>
  <c r="B52" i="5"/>
  <c r="B53" i="5"/>
  <c r="E53" i="5" s="1" a="1"/>
  <c r="E53" i="5" s="1"/>
  <c r="B54" i="5"/>
  <c r="I54" i="5" s="1" a="1"/>
  <c r="I54" i="5" s="1"/>
  <c r="B55" i="5"/>
  <c r="B56" i="5"/>
  <c r="B57" i="5"/>
  <c r="J57" i="5" s="1" a="1"/>
  <c r="J57" i="5" s="1"/>
  <c r="B58" i="5"/>
  <c r="F58" i="5" s="1" a="1"/>
  <c r="F58" i="5" s="1"/>
  <c r="B59" i="5"/>
  <c r="B60" i="5"/>
  <c r="C60" i="5" s="1" a="1"/>
  <c r="C60" i="5" s="1"/>
  <c r="B61" i="5"/>
  <c r="J61" i="5" s="1" a="1"/>
  <c r="J61" i="5" s="1"/>
  <c r="B62" i="5"/>
  <c r="F62" i="5" s="1" a="1"/>
  <c r="F62" i="5" s="1"/>
  <c r="B63" i="5"/>
  <c r="B64" i="5"/>
  <c r="B65" i="5"/>
  <c r="D65" i="5" s="1" a="1"/>
  <c r="D65" i="5" s="1"/>
  <c r="B66" i="5"/>
  <c r="I66" i="5" s="1" a="1"/>
  <c r="I66" i="5" s="1"/>
  <c r="B67" i="5"/>
  <c r="B68" i="5"/>
  <c r="I68" i="5" s="1" a="1"/>
  <c r="I68" i="5" s="1"/>
  <c r="B69" i="5"/>
  <c r="J69" i="5" s="1" a="1"/>
  <c r="J69" i="5" s="1"/>
  <c r="B70" i="5"/>
  <c r="E70" i="5" s="1" a="1"/>
  <c r="E70" i="5" s="1"/>
  <c r="B71" i="5"/>
  <c r="E71" i="5" s="1" a="1"/>
  <c r="E71" i="5" s="1"/>
  <c r="B72" i="5"/>
  <c r="J72" i="5" s="1" a="1"/>
  <c r="J72" i="5" s="1"/>
  <c r="B3" i="5"/>
  <c r="G3" i="5" s="1" a="1"/>
  <c r="G3" i="5" s="1"/>
  <c r="B4" i="5"/>
  <c r="G4" i="5" s="1" a="1"/>
  <c r="G4" i="5" s="1"/>
  <c r="B5" i="5"/>
  <c r="D5" i="5" s="1" a="1"/>
  <c r="D5" i="5" s="1"/>
  <c r="B6" i="5"/>
  <c r="B7" i="5"/>
  <c r="G7" i="5" s="1" a="1"/>
  <c r="G7" i="5" s="1"/>
  <c r="B8" i="5"/>
  <c r="G8" i="5" s="1" a="1"/>
  <c r="G8" i="5" s="1"/>
  <c r="B9" i="5"/>
  <c r="G9" i="5" s="1" a="1"/>
  <c r="G9" i="5" s="1"/>
  <c r="B10" i="5"/>
  <c r="B2" i="5"/>
  <c r="C2" i="5" s="1" a="1"/>
  <c r="C2" i="5" s="1"/>
  <c r="F4" i="5" a="1"/>
  <c r="F4" i="5" s="1"/>
  <c r="E5" i="5" a="1"/>
  <c r="E5" i="5" s="1"/>
  <c r="E9" i="5" a="1"/>
  <c r="E9" i="5" s="1"/>
  <c r="F9" i="5" a="1"/>
  <c r="F9" i="5" s="1"/>
  <c r="D11" i="5" a="1"/>
  <c r="D11" i="5" s="1"/>
  <c r="E11" i="5" a="1"/>
  <c r="E11" i="5" s="1"/>
  <c r="F11" i="5" a="1"/>
  <c r="F11" i="5" s="1"/>
  <c r="H11" i="5" a="1"/>
  <c r="H11" i="5" s="1"/>
  <c r="I11" i="5" a="1"/>
  <c r="I11" i="5" s="1"/>
  <c r="J11" i="5" a="1"/>
  <c r="J11" i="5" s="1"/>
  <c r="E16" i="5" a="1"/>
  <c r="E16" i="5" s="1"/>
  <c r="D27" i="5" a="1"/>
  <c r="D27" i="5" s="1"/>
  <c r="E27" i="5" a="1"/>
  <c r="E27" i="5" s="1"/>
  <c r="G27" i="5" a="1"/>
  <c r="G27" i="5" s="1"/>
  <c r="H27" i="5" a="1"/>
  <c r="H27" i="5" s="1"/>
  <c r="I27" i="5" a="1"/>
  <c r="I27" i="5" s="1"/>
  <c r="K27" i="5" a="1"/>
  <c r="K27" i="5" s="1"/>
  <c r="D36" i="5" a="1"/>
  <c r="D36" i="5" s="1"/>
  <c r="I47" i="5" a="1"/>
  <c r="I47" i="5" s="1"/>
  <c r="G52" i="5" a="1"/>
  <c r="G52" i="5" s="1"/>
  <c r="H55" i="5" a="1"/>
  <c r="H55" i="5" s="1"/>
  <c r="F56" i="5" a="1"/>
  <c r="F56" i="5" s="1"/>
  <c r="H59" i="5" a="1"/>
  <c r="H59" i="5" s="1"/>
  <c r="F60" i="5" a="1"/>
  <c r="F60" i="5" s="1"/>
  <c r="D64" i="5" a="1"/>
  <c r="D64" i="5" s="1"/>
  <c r="I64" i="5" a="1"/>
  <c r="I64" i="5" s="1"/>
  <c r="J71" i="5" a="1"/>
  <c r="J71" i="5" s="1"/>
  <c r="G72" i="5" a="1"/>
  <c r="G72" i="5" s="1"/>
  <c r="C11" i="5" a="1"/>
  <c r="C11" i="5" s="1"/>
  <c r="C27" i="5" a="1"/>
  <c r="C27" i="5" s="1"/>
  <c r="G68" i="5" a="1"/>
  <c r="G68" i="5" s="1"/>
  <c r="G64" i="5" a="1"/>
  <c r="G64" i="5" s="1"/>
  <c r="C56" i="5" a="1"/>
  <c r="C56" i="5" s="1"/>
  <c r="C52" i="5" a="1"/>
  <c r="C52" i="5" s="1"/>
  <c r="C48" i="5" a="1"/>
  <c r="C48" i="5" s="1"/>
  <c r="E40" i="5" a="1"/>
  <c r="E40" i="5" s="1"/>
  <c r="C36" i="5" a="1"/>
  <c r="C36" i="5" s="1"/>
  <c r="C32" i="5" a="1"/>
  <c r="C32" i="5" s="1"/>
  <c r="I28" i="5" a="1"/>
  <c r="I28" i="5" s="1"/>
  <c r="C24" i="5" a="1"/>
  <c r="C24" i="5" s="1"/>
  <c r="C20" i="5" a="1"/>
  <c r="C20" i="5" s="1"/>
  <c r="C16" i="5" a="1"/>
  <c r="C16" i="5" s="1"/>
  <c r="C12" i="5" a="1"/>
  <c r="C12" i="5" s="1"/>
  <c r="B31" i="3"/>
  <c r="B3" i="3"/>
  <c r="B4" i="3"/>
  <c r="B2" i="3"/>
  <c r="B5" i="3"/>
  <c r="B6" i="3"/>
  <c r="B7" i="3"/>
  <c r="B12" i="3"/>
  <c r="B13" i="3"/>
  <c r="B10" i="3"/>
  <c r="B14" i="3"/>
  <c r="B15" i="3"/>
  <c r="B16" i="3"/>
  <c r="B11" i="3"/>
  <c r="B17" i="3"/>
  <c r="B34" i="3"/>
  <c r="B18" i="3"/>
  <c r="B19" i="3"/>
  <c r="B20" i="3"/>
  <c r="B21" i="3"/>
  <c r="B22" i="3"/>
  <c r="B23" i="3"/>
  <c r="B24" i="3"/>
  <c r="B26" i="3"/>
  <c r="B25" i="3"/>
  <c r="B27" i="3"/>
  <c r="B28" i="3"/>
  <c r="B30" i="3"/>
  <c r="B29" i="3"/>
  <c r="B33" i="3"/>
  <c r="B32" i="3"/>
  <c r="B35" i="3"/>
  <c r="B38" i="3"/>
  <c r="B9" i="3"/>
  <c r="B37" i="3"/>
  <c r="B39" i="3"/>
  <c r="B36" i="3"/>
  <c r="B40" i="3"/>
  <c r="B41" i="3"/>
  <c r="B43" i="3"/>
  <c r="B8" i="3"/>
  <c r="B42" i="3"/>
  <c r="B45" i="3"/>
  <c r="B44" i="3"/>
  <c r="B2" i="2"/>
  <c r="D105" i="2"/>
  <c r="D104" i="2"/>
  <c r="D103" i="2"/>
  <c r="D102" i="2"/>
  <c r="D101" i="2"/>
  <c r="D100" i="2"/>
  <c r="D99" i="2"/>
  <c r="D98" i="2"/>
  <c r="D97" i="2"/>
  <c r="D94" i="2"/>
  <c r="E94" i="2"/>
  <c r="F94" i="2"/>
  <c r="G94" i="2"/>
  <c r="H94" i="2"/>
  <c r="I94" i="2"/>
  <c r="J94" i="2"/>
  <c r="K94" i="2"/>
  <c r="C9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30" i="2"/>
  <c r="B28" i="2"/>
  <c r="B29" i="2"/>
  <c r="B31" i="2"/>
  <c r="B32" i="2"/>
  <c r="B33" i="2"/>
  <c r="B34" i="2"/>
  <c r="B35" i="2"/>
  <c r="B37" i="2"/>
  <c r="B36" i="2"/>
  <c r="B38" i="2"/>
  <c r="B39" i="2"/>
  <c r="B40" i="2"/>
  <c r="B41" i="2"/>
  <c r="B42" i="2"/>
  <c r="B43" i="2"/>
  <c r="B44" i="2"/>
  <c r="B45" i="2"/>
  <c r="B3" i="1"/>
  <c r="B4" i="1"/>
  <c r="B5" i="1"/>
  <c r="B6" i="1"/>
  <c r="B7" i="1"/>
  <c r="B8" i="1"/>
  <c r="B9" i="1"/>
  <c r="C9" i="1" s="1" a="1"/>
  <c r="C9" i="1" s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2" i="1"/>
  <c r="C2" i="1" s="1" a="1"/>
  <c r="C2" i="1" s="1"/>
  <c r="J5" i="5" l="1" a="1"/>
  <c r="J5" i="5" s="1"/>
  <c r="J27" i="5" a="1"/>
  <c r="J27" i="5" s="1"/>
  <c r="K11" i="5" a="1"/>
  <c r="K11" i="5" s="1"/>
  <c r="J9" i="5" a="1"/>
  <c r="J9" i="5" s="1"/>
  <c r="I5" i="5" a="1"/>
  <c r="I5" i="5" s="1"/>
  <c r="C9" i="5" a="1"/>
  <c r="C9" i="5" s="1"/>
  <c r="G71" i="5" a="1"/>
  <c r="G71" i="5" s="1"/>
  <c r="I9" i="5" a="1"/>
  <c r="I9" i="5" s="1"/>
  <c r="D9" i="5" a="1"/>
  <c r="D9" i="5" s="1"/>
  <c r="G5" i="5" a="1"/>
  <c r="G5" i="5" s="1"/>
  <c r="C5" i="5" a="1"/>
  <c r="C5" i="5" s="1"/>
  <c r="H9" i="5" a="1"/>
  <c r="H9" i="5" s="1"/>
  <c r="K5" i="5" a="1"/>
  <c r="K5" i="5" s="1"/>
  <c r="F5" i="5" a="1"/>
  <c r="F5" i="5" s="1"/>
  <c r="I7" i="5" a="1"/>
  <c r="I7" i="5" s="1"/>
  <c r="D61" i="5" a="1"/>
  <c r="D61" i="5" s="1"/>
  <c r="F7" i="5" a="1"/>
  <c r="F7" i="5" s="1"/>
  <c r="J3" i="5" a="1"/>
  <c r="J3" i="5" s="1"/>
  <c r="G61" i="5" a="1"/>
  <c r="G61" i="5" s="1"/>
  <c r="E72" i="5" a="1"/>
  <c r="E72" i="5" s="1"/>
  <c r="D68" i="5" a="1"/>
  <c r="D68" i="5" s="1"/>
  <c r="E2" i="5" a="1"/>
  <c r="E2" i="5" s="1"/>
  <c r="K9" i="5" a="1"/>
  <c r="K9" i="5" s="1"/>
  <c r="J8" i="5" a="1"/>
  <c r="J8" i="5" s="1"/>
  <c r="E7" i="5" a="1"/>
  <c r="E7" i="5" s="1"/>
  <c r="H5" i="5" a="1"/>
  <c r="H5" i="5" s="1"/>
  <c r="I3" i="5" a="1"/>
  <c r="I3" i="5" s="1"/>
  <c r="D57" i="5" a="1"/>
  <c r="D57" i="5" s="1"/>
  <c r="J7" i="5" a="1"/>
  <c r="J7" i="5" s="1"/>
  <c r="J4" i="5" a="1"/>
  <c r="J4" i="5" s="1"/>
  <c r="F3" i="5" a="1"/>
  <c r="F3" i="5" s="1"/>
  <c r="F8" i="5" a="1"/>
  <c r="F8" i="5" s="1"/>
  <c r="E3" i="5" a="1"/>
  <c r="E3" i="5" s="1"/>
  <c r="I8" i="5" a="1"/>
  <c r="I8" i="5" s="1"/>
  <c r="E8" i="5" a="1"/>
  <c r="E8" i="5" s="1"/>
  <c r="E4" i="5" a="1"/>
  <c r="E4" i="5" s="1"/>
  <c r="C4" i="5" a="1"/>
  <c r="C4" i="5" s="1"/>
  <c r="I4" i="5" a="1"/>
  <c r="I4" i="5" s="1"/>
  <c r="C8" i="5" a="1"/>
  <c r="C8" i="5" s="1"/>
  <c r="C3" i="5" a="1"/>
  <c r="C3" i="5" s="1"/>
  <c r="H8" i="5" a="1"/>
  <c r="H8" i="5" s="1"/>
  <c r="D8" i="5" a="1"/>
  <c r="D8" i="5" s="1"/>
  <c r="H7" i="5" a="1"/>
  <c r="H7" i="5" s="1"/>
  <c r="D7" i="5" a="1"/>
  <c r="D7" i="5" s="1"/>
  <c r="H4" i="5" a="1"/>
  <c r="H4" i="5" s="1"/>
  <c r="D4" i="5" a="1"/>
  <c r="D4" i="5" s="1"/>
  <c r="H3" i="5" a="1"/>
  <c r="H3" i="5" s="1"/>
  <c r="D3" i="5" a="1"/>
  <c r="D3" i="5" s="1"/>
  <c r="G57" i="5" a="1"/>
  <c r="G57" i="5" s="1"/>
  <c r="C7" i="5" a="1"/>
  <c r="C7" i="5" s="1"/>
  <c r="J53" i="5" a="1"/>
  <c r="J53" i="5" s="1"/>
  <c r="K8" i="5" a="1"/>
  <c r="K8" i="5" s="1"/>
  <c r="K7" i="5" a="1"/>
  <c r="K7" i="5" s="1"/>
  <c r="K4" i="5" a="1"/>
  <c r="K4" i="5" s="1"/>
  <c r="K3" i="5" a="1"/>
  <c r="K3" i="5" s="1"/>
  <c r="I2" i="5" a="1"/>
  <c r="I2" i="5" s="1"/>
  <c r="D69" i="5" a="1"/>
  <c r="D69" i="5" s="1"/>
  <c r="E49" i="5" a="1"/>
  <c r="E49" i="5" s="1"/>
  <c r="E14" i="5" a="1"/>
  <c r="E14" i="5" s="1"/>
  <c r="H14" i="5" a="1"/>
  <c r="H14" i="5" s="1"/>
  <c r="I14" i="5" a="1"/>
  <c r="I14" i="5" s="1"/>
  <c r="F14" i="5" a="1"/>
  <c r="F14" i="5" s="1"/>
  <c r="J14" i="5" a="1"/>
  <c r="J14" i="5" s="1"/>
  <c r="K14" i="5" a="1"/>
  <c r="K14" i="5" s="1"/>
  <c r="D14" i="5" a="1"/>
  <c r="D14" i="5" s="1"/>
  <c r="D18" i="5" a="1"/>
  <c r="D18" i="5" s="1"/>
  <c r="G18" i="5" a="1"/>
  <c r="G18" i="5" s="1"/>
  <c r="K18" i="5" a="1"/>
  <c r="K18" i="5" s="1"/>
  <c r="E18" i="5" a="1"/>
  <c r="E18" i="5" s="1"/>
  <c r="H18" i="5" a="1"/>
  <c r="H18" i="5" s="1"/>
  <c r="I18" i="5" a="1"/>
  <c r="I18" i="5" s="1"/>
  <c r="F18" i="5" a="1"/>
  <c r="F18" i="5" s="1"/>
  <c r="J18" i="5" a="1"/>
  <c r="J18" i="5" s="1"/>
  <c r="D22" i="5" a="1"/>
  <c r="D22" i="5" s="1"/>
  <c r="G22" i="5" a="1"/>
  <c r="G22" i="5" s="1"/>
  <c r="K22" i="5" a="1"/>
  <c r="K22" i="5" s="1"/>
  <c r="E22" i="5" a="1"/>
  <c r="E22" i="5" s="1"/>
  <c r="H22" i="5" a="1"/>
  <c r="H22" i="5" s="1"/>
  <c r="I22" i="5" a="1"/>
  <c r="I22" i="5" s="1"/>
  <c r="F22" i="5" a="1"/>
  <c r="F22" i="5" s="1"/>
  <c r="I26" i="5" a="1"/>
  <c r="I26" i="5" s="1"/>
  <c r="F26" i="5" a="1"/>
  <c r="F26" i="5" s="1"/>
  <c r="J26" i="5" a="1"/>
  <c r="J26" i="5" s="1"/>
  <c r="D26" i="5" a="1"/>
  <c r="D26" i="5" s="1"/>
  <c r="G26" i="5" a="1"/>
  <c r="G26" i="5" s="1"/>
  <c r="K26" i="5" a="1"/>
  <c r="K26" i="5" s="1"/>
  <c r="H26" i="5" a="1"/>
  <c r="H26" i="5" s="1"/>
  <c r="G31" i="5" a="1"/>
  <c r="G31" i="5" s="1"/>
  <c r="J31" i="5" a="1"/>
  <c r="J31" i="5" s="1"/>
  <c r="D31" i="5" a="1"/>
  <c r="D31" i="5" s="1"/>
  <c r="H31" i="5" a="1"/>
  <c r="H31" i="5" s="1"/>
  <c r="K31" i="5" a="1"/>
  <c r="K31" i="5" s="1"/>
  <c r="E31" i="5" a="1"/>
  <c r="E31" i="5" s="1"/>
  <c r="I31" i="5" a="1"/>
  <c r="I31" i="5" s="1"/>
  <c r="F31" i="5" a="1"/>
  <c r="F31" i="5" s="1"/>
  <c r="E35" i="5" a="1"/>
  <c r="E35" i="5" s="1"/>
  <c r="J35" i="5" a="1"/>
  <c r="J35" i="5" s="1"/>
  <c r="H35" i="5" a="1"/>
  <c r="H35" i="5" s="1"/>
  <c r="K35" i="5" a="1"/>
  <c r="K35" i="5" s="1"/>
  <c r="F35" i="5" a="1"/>
  <c r="F35" i="5" s="1"/>
  <c r="I35" i="5" a="1"/>
  <c r="I35" i="5" s="1"/>
  <c r="D35" i="5" a="1"/>
  <c r="D35" i="5" s="1"/>
  <c r="G35" i="5" a="1"/>
  <c r="G35" i="5" s="1"/>
  <c r="E39" i="5" a="1"/>
  <c r="E39" i="5" s="1"/>
  <c r="H39" i="5" a="1"/>
  <c r="H39" i="5" s="1"/>
  <c r="K39" i="5" a="1"/>
  <c r="K39" i="5" s="1"/>
  <c r="I39" i="5" a="1"/>
  <c r="I39" i="5" s="1"/>
  <c r="F39" i="5" a="1"/>
  <c r="F39" i="5" s="1"/>
  <c r="D39" i="5" a="1"/>
  <c r="D39" i="5" s="1"/>
  <c r="G39" i="5" a="1"/>
  <c r="G39" i="5" s="1"/>
  <c r="J39" i="5" a="1"/>
  <c r="J39" i="5" s="1"/>
  <c r="D43" i="5" a="1"/>
  <c r="D43" i="5" s="1"/>
  <c r="H43" i="5" a="1"/>
  <c r="H43" i="5" s="1"/>
  <c r="K43" i="5" a="1"/>
  <c r="K43" i="5" s="1"/>
  <c r="E43" i="5" a="1"/>
  <c r="E43" i="5" s="1"/>
  <c r="I43" i="5" a="1"/>
  <c r="I43" i="5" s="1"/>
  <c r="F43" i="5" a="1"/>
  <c r="F43" i="5" s="1"/>
  <c r="J43" i="5" a="1"/>
  <c r="J43" i="5" s="1"/>
  <c r="F47" i="5" a="1"/>
  <c r="F47" i="5" s="1"/>
  <c r="G47" i="5" a="1"/>
  <c r="G47" i="5" s="1"/>
  <c r="J47" i="5" a="1"/>
  <c r="J47" i="5" s="1"/>
  <c r="D47" i="5" a="1"/>
  <c r="D47" i="5" s="1"/>
  <c r="H47" i="5" a="1"/>
  <c r="H47" i="5" s="1"/>
  <c r="K47" i="5" a="1"/>
  <c r="K47" i="5" s="1"/>
  <c r="F51" i="5" a="1"/>
  <c r="F51" i="5" s="1"/>
  <c r="G51" i="5" a="1"/>
  <c r="G51" i="5" s="1"/>
  <c r="J51" i="5" a="1"/>
  <c r="J51" i="5" s="1"/>
  <c r="D51" i="5" a="1"/>
  <c r="D51" i="5" s="1"/>
  <c r="H51" i="5" a="1"/>
  <c r="H51" i="5" s="1"/>
  <c r="K51" i="5" a="1"/>
  <c r="K51" i="5" s="1"/>
  <c r="F55" i="5" a="1"/>
  <c r="F55" i="5" s="1"/>
  <c r="G55" i="5" a="1"/>
  <c r="G55" i="5" s="1"/>
  <c r="J55" i="5" a="1"/>
  <c r="J55" i="5" s="1"/>
  <c r="F59" i="5" a="1"/>
  <c r="F59" i="5" s="1"/>
  <c r="G59" i="5" a="1"/>
  <c r="G59" i="5" s="1"/>
  <c r="J59" i="5" a="1"/>
  <c r="J59" i="5" s="1"/>
  <c r="E63" i="5" a="1"/>
  <c r="E63" i="5" s="1"/>
  <c r="H63" i="5" a="1"/>
  <c r="H63" i="5" s="1"/>
  <c r="F63" i="5" a="1"/>
  <c r="F63" i="5" s="1"/>
  <c r="K63" i="5" a="1"/>
  <c r="K63" i="5" s="1"/>
  <c r="E67" i="5" a="1"/>
  <c r="E67" i="5" s="1"/>
  <c r="H67" i="5" a="1"/>
  <c r="H67" i="5" s="1"/>
  <c r="F67" i="5" a="1"/>
  <c r="F67" i="5" s="1"/>
  <c r="K67" i="5" a="1"/>
  <c r="K67" i="5" s="1"/>
  <c r="C72" i="5" a="1"/>
  <c r="C72" i="5" s="1"/>
  <c r="C70" i="5" a="1"/>
  <c r="C70" i="5" s="1"/>
  <c r="C68" i="5" a="1"/>
  <c r="C68" i="5" s="1"/>
  <c r="C66" i="5" a="1"/>
  <c r="C66" i="5" s="1"/>
  <c r="C64" i="5" a="1"/>
  <c r="C64" i="5" s="1"/>
  <c r="C62" i="5" a="1"/>
  <c r="C62" i="5" s="1"/>
  <c r="C58" i="5" a="1"/>
  <c r="C58" i="5" s="1"/>
  <c r="C54" i="5" a="1"/>
  <c r="C54" i="5" s="1"/>
  <c r="C50" i="5" a="1"/>
  <c r="C50" i="5" s="1"/>
  <c r="C46" i="5" a="1"/>
  <c r="C46" i="5" s="1"/>
  <c r="C40" i="5" a="1"/>
  <c r="C40" i="5" s="1"/>
  <c r="C30" i="5" a="1"/>
  <c r="C30" i="5" s="1"/>
  <c r="C28" i="5" a="1"/>
  <c r="C28" i="5" s="1"/>
  <c r="C26" i="5" a="1"/>
  <c r="C26" i="5" s="1"/>
  <c r="C22" i="5" a="1"/>
  <c r="C22" i="5" s="1"/>
  <c r="C18" i="5" a="1"/>
  <c r="C18" i="5" s="1"/>
  <c r="C14" i="5" a="1"/>
  <c r="C14" i="5" s="1"/>
  <c r="I72" i="5" a="1"/>
  <c r="I72" i="5" s="1"/>
  <c r="D72" i="5" a="1"/>
  <c r="D72" i="5" s="1"/>
  <c r="I71" i="5" a="1"/>
  <c r="I71" i="5" s="1"/>
  <c r="D71" i="5" a="1"/>
  <c r="D71" i="5" s="1"/>
  <c r="I70" i="5" a="1"/>
  <c r="I70" i="5" s="1"/>
  <c r="D70" i="5" a="1"/>
  <c r="D70" i="5" s="1"/>
  <c r="I69" i="5" a="1"/>
  <c r="I69" i="5" s="1"/>
  <c r="J67" i="5" a="1"/>
  <c r="J67" i="5" s="1"/>
  <c r="G66" i="5" a="1"/>
  <c r="G66" i="5" s="1"/>
  <c r="J65" i="5" a="1"/>
  <c r="J65" i="5" s="1"/>
  <c r="J63" i="5" a="1"/>
  <c r="J63" i="5" s="1"/>
  <c r="E59" i="5" a="1"/>
  <c r="E59" i="5" s="1"/>
  <c r="E55" i="5" a="1"/>
  <c r="E55" i="5" s="1"/>
  <c r="F54" i="5" a="1"/>
  <c r="F54" i="5" s="1"/>
  <c r="F50" i="5" a="1"/>
  <c r="F50" i="5" s="1"/>
  <c r="E47" i="5" a="1"/>
  <c r="E47" i="5" s="1"/>
  <c r="G14" i="5" a="1"/>
  <c r="G14" i="5" s="1"/>
  <c r="F13" i="5" a="1"/>
  <c r="F13" i="5" s="1"/>
  <c r="I13" i="5" a="1"/>
  <c r="I13" i="5" s="1"/>
  <c r="G13" i="5" a="1"/>
  <c r="G13" i="5" s="1"/>
  <c r="J13" i="5" a="1"/>
  <c r="J13" i="5" s="1"/>
  <c r="D13" i="5" a="1"/>
  <c r="D13" i="5" s="1"/>
  <c r="K13" i="5" a="1"/>
  <c r="K13" i="5" s="1"/>
  <c r="E13" i="5" a="1"/>
  <c r="E13" i="5" s="1"/>
  <c r="H13" i="5" a="1"/>
  <c r="H13" i="5" s="1"/>
  <c r="E17" i="5" a="1"/>
  <c r="E17" i="5" s="1"/>
  <c r="H17" i="5" a="1"/>
  <c r="H17" i="5" s="1"/>
  <c r="F17" i="5" a="1"/>
  <c r="F17" i="5" s="1"/>
  <c r="I17" i="5" a="1"/>
  <c r="I17" i="5" s="1"/>
  <c r="G17" i="5" a="1"/>
  <c r="G17" i="5" s="1"/>
  <c r="J17" i="5" a="1"/>
  <c r="J17" i="5" s="1"/>
  <c r="D17" i="5" a="1"/>
  <c r="D17" i="5" s="1"/>
  <c r="D25" i="5" a="1"/>
  <c r="D25" i="5" s="1"/>
  <c r="G25" i="5" a="1"/>
  <c r="G25" i="5" s="1"/>
  <c r="J25" i="5" a="1"/>
  <c r="J25" i="5" s="1"/>
  <c r="E25" i="5" a="1"/>
  <c r="E25" i="5" s="1"/>
  <c r="K25" i="5" a="1"/>
  <c r="K25" i="5" s="1"/>
  <c r="H25" i="5" a="1"/>
  <c r="H25" i="5" s="1"/>
  <c r="F25" i="5" a="1"/>
  <c r="F25" i="5" s="1"/>
  <c r="I25" i="5" a="1"/>
  <c r="I25" i="5" s="1"/>
  <c r="E34" i="5" a="1"/>
  <c r="E34" i="5" s="1"/>
  <c r="J34" i="5" a="1"/>
  <c r="J34" i="5" s="1"/>
  <c r="H34" i="5" a="1"/>
  <c r="H34" i="5" s="1"/>
  <c r="K34" i="5" a="1"/>
  <c r="K34" i="5" s="1"/>
  <c r="F34" i="5" a="1"/>
  <c r="F34" i="5" s="1"/>
  <c r="I34" i="5" a="1"/>
  <c r="I34" i="5" s="1"/>
  <c r="D34" i="5" a="1"/>
  <c r="D34" i="5" s="1"/>
  <c r="G34" i="5" a="1"/>
  <c r="G34" i="5" s="1"/>
  <c r="I42" i="5" a="1"/>
  <c r="I42" i="5" s="1"/>
  <c r="F42" i="5" a="1"/>
  <c r="F42" i="5" s="1"/>
  <c r="J42" i="5" a="1"/>
  <c r="J42" i="5" s="1"/>
  <c r="D42" i="5" a="1"/>
  <c r="D42" i="5" s="1"/>
  <c r="G42" i="5" a="1"/>
  <c r="G42" i="5" s="1"/>
  <c r="K42" i="5" a="1"/>
  <c r="K42" i="5" s="1"/>
  <c r="E42" i="5" a="1"/>
  <c r="E42" i="5" s="1"/>
  <c r="H42" i="5" a="1"/>
  <c r="H42" i="5" s="1"/>
  <c r="D62" i="5" a="1"/>
  <c r="D62" i="5" s="1"/>
  <c r="G62" i="5" a="1"/>
  <c r="G62" i="5" s="1"/>
  <c r="E62" i="5" a="1"/>
  <c r="E62" i="5" s="1"/>
  <c r="H62" i="5" a="1"/>
  <c r="H62" i="5" s="1"/>
  <c r="K62" i="5" a="1"/>
  <c r="K62" i="5" s="1"/>
  <c r="J70" i="5" a="1"/>
  <c r="J70" i="5" s="1"/>
  <c r="G70" i="5" a="1"/>
  <c r="G70" i="5" s="1"/>
  <c r="D6" i="5" a="1"/>
  <c r="D6" i="5" s="1"/>
  <c r="F6" i="5" a="1"/>
  <c r="F6" i="5" s="1"/>
  <c r="J6" i="5" a="1"/>
  <c r="J6" i="5" s="1"/>
  <c r="D15" i="5" a="1"/>
  <c r="D15" i="5" s="1"/>
  <c r="H15" i="5" a="1"/>
  <c r="H15" i="5" s="1"/>
  <c r="K15" i="5" a="1"/>
  <c r="K15" i="5" s="1"/>
  <c r="E15" i="5" a="1"/>
  <c r="E15" i="5" s="1"/>
  <c r="I15" i="5" a="1"/>
  <c r="I15" i="5" s="1"/>
  <c r="F15" i="5" a="1"/>
  <c r="F15" i="5" s="1"/>
  <c r="G15" i="5" a="1"/>
  <c r="G15" i="5" s="1"/>
  <c r="J15" i="5" a="1"/>
  <c r="J15" i="5" s="1"/>
  <c r="F19" i="5" a="1"/>
  <c r="F19" i="5" s="1"/>
  <c r="I19" i="5" a="1"/>
  <c r="I19" i="5" s="1"/>
  <c r="D19" i="5" a="1"/>
  <c r="D19" i="5" s="1"/>
  <c r="G19" i="5" a="1"/>
  <c r="G19" i="5" s="1"/>
  <c r="E19" i="5" a="1"/>
  <c r="E19" i="5" s="1"/>
  <c r="J19" i="5" a="1"/>
  <c r="J19" i="5" s="1"/>
  <c r="K19" i="5" a="1"/>
  <c r="K19" i="5" s="1"/>
  <c r="G23" i="5" a="1"/>
  <c r="G23" i="5" s="1"/>
  <c r="J23" i="5" a="1"/>
  <c r="J23" i="5" s="1"/>
  <c r="D23" i="5" a="1"/>
  <c r="D23" i="5" s="1"/>
  <c r="H23" i="5" a="1"/>
  <c r="H23" i="5" s="1"/>
  <c r="K23" i="5" a="1"/>
  <c r="K23" i="5" s="1"/>
  <c r="E23" i="5" a="1"/>
  <c r="E23" i="5" s="1"/>
  <c r="I23" i="5" a="1"/>
  <c r="I23" i="5" s="1"/>
  <c r="F23" i="5" a="1"/>
  <c r="F23" i="5" s="1"/>
  <c r="G28" i="5" a="1"/>
  <c r="G28" i="5" s="1"/>
  <c r="D28" i="5" a="1"/>
  <c r="D28" i="5" s="1"/>
  <c r="J28" i="5" a="1"/>
  <c r="J28" i="5" s="1"/>
  <c r="E28" i="5" a="1"/>
  <c r="E28" i="5" s="1"/>
  <c r="H28" i="5" a="1"/>
  <c r="H28" i="5" s="1"/>
  <c r="K28" i="5" a="1"/>
  <c r="K28" i="5" s="1"/>
  <c r="F28" i="5" a="1"/>
  <c r="F28" i="5" s="1"/>
  <c r="E32" i="5" a="1"/>
  <c r="E32" i="5" s="1"/>
  <c r="J32" i="5" a="1"/>
  <c r="J32" i="5" s="1"/>
  <c r="H32" i="5" a="1"/>
  <c r="H32" i="5" s="1"/>
  <c r="K32" i="5" a="1"/>
  <c r="K32" i="5" s="1"/>
  <c r="F32" i="5" a="1"/>
  <c r="F32" i="5" s="1"/>
  <c r="I32" i="5" a="1"/>
  <c r="I32" i="5" s="1"/>
  <c r="G32" i="5" a="1"/>
  <c r="G32" i="5" s="1"/>
  <c r="E36" i="5" a="1"/>
  <c r="E36" i="5" s="1"/>
  <c r="J36" i="5" a="1"/>
  <c r="J36" i="5" s="1"/>
  <c r="H36" i="5" a="1"/>
  <c r="H36" i="5" s="1"/>
  <c r="K36" i="5" a="1"/>
  <c r="K36" i="5" s="1"/>
  <c r="F36" i="5" a="1"/>
  <c r="F36" i="5" s="1"/>
  <c r="I36" i="5" a="1"/>
  <c r="I36" i="5" s="1"/>
  <c r="G36" i="5" a="1"/>
  <c r="G36" i="5" s="1"/>
  <c r="F40" i="5" a="1"/>
  <c r="F40" i="5" s="1"/>
  <c r="I40" i="5" a="1"/>
  <c r="I40" i="5" s="1"/>
  <c r="G40" i="5" a="1"/>
  <c r="G40" i="5" s="1"/>
  <c r="D40" i="5" a="1"/>
  <c r="D40" i="5" s="1"/>
  <c r="J40" i="5" a="1"/>
  <c r="J40" i="5" s="1"/>
  <c r="H40" i="5" a="1"/>
  <c r="H40" i="5" s="1"/>
  <c r="K40" i="5" a="1"/>
  <c r="K40" i="5" s="1"/>
  <c r="F44" i="5" a="1"/>
  <c r="F44" i="5" s="1"/>
  <c r="I44" i="5" a="1"/>
  <c r="I44" i="5" s="1"/>
  <c r="G44" i="5" a="1"/>
  <c r="G44" i="5" s="1"/>
  <c r="D44" i="5" a="1"/>
  <c r="D44" i="5" s="1"/>
  <c r="J44" i="5" a="1"/>
  <c r="J44" i="5" s="1"/>
  <c r="E44" i="5" a="1"/>
  <c r="E44" i="5" s="1"/>
  <c r="H44" i="5" a="1"/>
  <c r="H44" i="5" s="1"/>
  <c r="D48" i="5" a="1"/>
  <c r="D48" i="5" s="1"/>
  <c r="J48" i="5" a="1"/>
  <c r="J48" i="5" s="1"/>
  <c r="E48" i="5" a="1"/>
  <c r="E48" i="5" s="1"/>
  <c r="H48" i="5" a="1"/>
  <c r="H48" i="5" s="1"/>
  <c r="K48" i="5" a="1"/>
  <c r="K48" i="5" s="1"/>
  <c r="F48" i="5" a="1"/>
  <c r="F48" i="5" s="1"/>
  <c r="I48" i="5" a="1"/>
  <c r="I48" i="5" s="1"/>
  <c r="D52" i="5" a="1"/>
  <c r="D52" i="5" s="1"/>
  <c r="J52" i="5" a="1"/>
  <c r="J52" i="5" s="1"/>
  <c r="E52" i="5" a="1"/>
  <c r="E52" i="5" s="1"/>
  <c r="H52" i="5" a="1"/>
  <c r="H52" i="5" s="1"/>
  <c r="K52" i="5" a="1"/>
  <c r="K52" i="5" s="1"/>
  <c r="F52" i="5" a="1"/>
  <c r="F52" i="5" s="1"/>
  <c r="I52" i="5" a="1"/>
  <c r="I52" i="5" s="1"/>
  <c r="D56" i="5" a="1"/>
  <c r="D56" i="5" s="1"/>
  <c r="J56" i="5" a="1"/>
  <c r="J56" i="5" s="1"/>
  <c r="E56" i="5" a="1"/>
  <c r="E56" i="5" s="1"/>
  <c r="H56" i="5" a="1"/>
  <c r="H56" i="5" s="1"/>
  <c r="K56" i="5" a="1"/>
  <c r="K56" i="5" s="1"/>
  <c r="D60" i="5" a="1"/>
  <c r="D60" i="5" s="1"/>
  <c r="J60" i="5" a="1"/>
  <c r="J60" i="5" s="1"/>
  <c r="E60" i="5" a="1"/>
  <c r="E60" i="5" s="1"/>
  <c r="H60" i="5" a="1"/>
  <c r="H60" i="5" s="1"/>
  <c r="K60" i="5" a="1"/>
  <c r="K60" i="5" s="1"/>
  <c r="E64" i="5" a="1"/>
  <c r="E64" i="5" s="1"/>
  <c r="H64" i="5" a="1"/>
  <c r="H64" i="5" s="1"/>
  <c r="F64" i="5" a="1"/>
  <c r="F64" i="5" s="1"/>
  <c r="K64" i="5" a="1"/>
  <c r="K64" i="5" s="1"/>
  <c r="E68" i="5" a="1"/>
  <c r="E68" i="5" s="1"/>
  <c r="H68" i="5" a="1"/>
  <c r="H68" i="5" s="1"/>
  <c r="F68" i="5" a="1"/>
  <c r="F68" i="5" s="1"/>
  <c r="K68" i="5" a="1"/>
  <c r="K68" i="5" s="1"/>
  <c r="K72" i="5" a="1"/>
  <c r="K72" i="5" s="1"/>
  <c r="F72" i="5" a="1"/>
  <c r="F72" i="5" s="1"/>
  <c r="K71" i="5" a="1"/>
  <c r="K71" i="5" s="1"/>
  <c r="F71" i="5" a="1"/>
  <c r="F71" i="5" s="1"/>
  <c r="K70" i="5" a="1"/>
  <c r="K70" i="5" s="1"/>
  <c r="F70" i="5" a="1"/>
  <c r="F70" i="5" s="1"/>
  <c r="K69" i="5" a="1"/>
  <c r="K69" i="5" s="1"/>
  <c r="I67" i="5" a="1"/>
  <c r="I67" i="5" s="1"/>
  <c r="D67" i="5" a="1"/>
  <c r="D67" i="5" s="1"/>
  <c r="I65" i="5" a="1"/>
  <c r="I65" i="5" s="1"/>
  <c r="I63" i="5" a="1"/>
  <c r="I63" i="5" s="1"/>
  <c r="D63" i="5" a="1"/>
  <c r="D63" i="5" s="1"/>
  <c r="I60" i="5" a="1"/>
  <c r="I60" i="5" s="1"/>
  <c r="K59" i="5" a="1"/>
  <c r="K59" i="5" s="1"/>
  <c r="D59" i="5" a="1"/>
  <c r="D59" i="5" s="1"/>
  <c r="I56" i="5" a="1"/>
  <c r="I56" i="5" s="1"/>
  <c r="K55" i="5" a="1"/>
  <c r="K55" i="5" s="1"/>
  <c r="D55" i="5" a="1"/>
  <c r="D55" i="5" s="1"/>
  <c r="I51" i="5" a="1"/>
  <c r="I51" i="5" s="1"/>
  <c r="G48" i="5" a="1"/>
  <c r="G48" i="5" s="1"/>
  <c r="K44" i="5" a="1"/>
  <c r="K44" i="5" s="1"/>
  <c r="E26" i="5" a="1"/>
  <c r="E26" i="5" s="1"/>
  <c r="H19" i="5" a="1"/>
  <c r="H19" i="5" s="1"/>
  <c r="E21" i="5" a="1"/>
  <c r="E21" i="5" s="1"/>
  <c r="H21" i="5" a="1"/>
  <c r="H21" i="5" s="1"/>
  <c r="F21" i="5" a="1"/>
  <c r="F21" i="5" s="1"/>
  <c r="I21" i="5" a="1"/>
  <c r="I21" i="5" s="1"/>
  <c r="G21" i="5" a="1"/>
  <c r="G21" i="5" s="1"/>
  <c r="J21" i="5" a="1"/>
  <c r="J21" i="5" s="1"/>
  <c r="K21" i="5" a="1"/>
  <c r="K21" i="5" s="1"/>
  <c r="D30" i="5" a="1"/>
  <c r="D30" i="5" s="1"/>
  <c r="G30" i="5" a="1"/>
  <c r="G30" i="5" s="1"/>
  <c r="K30" i="5" a="1"/>
  <c r="K30" i="5" s="1"/>
  <c r="E30" i="5" a="1"/>
  <c r="E30" i="5" s="1"/>
  <c r="H30" i="5" a="1"/>
  <c r="H30" i="5" s="1"/>
  <c r="I30" i="5" a="1"/>
  <c r="I30" i="5" s="1"/>
  <c r="J30" i="5" a="1"/>
  <c r="J30" i="5" s="1"/>
  <c r="E38" i="5" a="1"/>
  <c r="E38" i="5" s="1"/>
  <c r="J38" i="5" a="1"/>
  <c r="J38" i="5" s="1"/>
  <c r="H38" i="5" a="1"/>
  <c r="H38" i="5" s="1"/>
  <c r="K38" i="5" a="1"/>
  <c r="K38" i="5" s="1"/>
  <c r="F38" i="5" a="1"/>
  <c r="F38" i="5" s="1"/>
  <c r="I38" i="5" a="1"/>
  <c r="I38" i="5" s="1"/>
  <c r="D38" i="5" a="1"/>
  <c r="D38" i="5" s="1"/>
  <c r="G38" i="5" a="1"/>
  <c r="G38" i="5" s="1"/>
  <c r="D46" i="5" a="1"/>
  <c r="D46" i="5" s="1"/>
  <c r="G46" i="5" a="1"/>
  <c r="G46" i="5" s="1"/>
  <c r="K46" i="5" a="1"/>
  <c r="K46" i="5" s="1"/>
  <c r="E46" i="5" a="1"/>
  <c r="E46" i="5" s="1"/>
  <c r="H46" i="5" a="1"/>
  <c r="H46" i="5" s="1"/>
  <c r="I46" i="5" a="1"/>
  <c r="I46" i="5" s="1"/>
  <c r="D50" i="5" a="1"/>
  <c r="D50" i="5" s="1"/>
  <c r="G50" i="5" a="1"/>
  <c r="G50" i="5" s="1"/>
  <c r="K50" i="5" a="1"/>
  <c r="K50" i="5" s="1"/>
  <c r="E50" i="5" a="1"/>
  <c r="E50" i="5" s="1"/>
  <c r="H50" i="5" a="1"/>
  <c r="H50" i="5" s="1"/>
  <c r="I50" i="5" a="1"/>
  <c r="I50" i="5" s="1"/>
  <c r="D54" i="5" a="1"/>
  <c r="D54" i="5" s="1"/>
  <c r="G54" i="5" a="1"/>
  <c r="G54" i="5" s="1"/>
  <c r="K54" i="5" a="1"/>
  <c r="K54" i="5" s="1"/>
  <c r="E54" i="5" a="1"/>
  <c r="E54" i="5" s="1"/>
  <c r="H54" i="5" a="1"/>
  <c r="H54" i="5" s="1"/>
  <c r="D58" i="5" a="1"/>
  <c r="D58" i="5" s="1"/>
  <c r="G58" i="5" a="1"/>
  <c r="G58" i="5" s="1"/>
  <c r="K58" i="5" a="1"/>
  <c r="K58" i="5" s="1"/>
  <c r="E58" i="5" a="1"/>
  <c r="E58" i="5" s="1"/>
  <c r="H58" i="5" a="1"/>
  <c r="H58" i="5" s="1"/>
  <c r="E66" i="5" a="1"/>
  <c r="E66" i="5" s="1"/>
  <c r="H66" i="5" a="1"/>
  <c r="H66" i="5" s="1"/>
  <c r="F66" i="5" a="1"/>
  <c r="F66" i="5" s="1"/>
  <c r="K66" i="5" a="1"/>
  <c r="K66" i="5" s="1"/>
  <c r="D66" i="5" a="1"/>
  <c r="D66" i="5" s="1"/>
  <c r="I62" i="5" a="1"/>
  <c r="I62" i="5" s="1"/>
  <c r="I58" i="5" a="1"/>
  <c r="I58" i="5" s="1"/>
  <c r="I10" i="5" a="1"/>
  <c r="I10" i="5" s="1"/>
  <c r="E10" i="5" a="1"/>
  <c r="E10" i="5" s="1"/>
  <c r="H10" i="5" a="1"/>
  <c r="H10" i="5" s="1"/>
  <c r="G12" i="5" a="1"/>
  <c r="G12" i="5" s="1"/>
  <c r="J12" i="5" a="1"/>
  <c r="J12" i="5" s="1"/>
  <c r="D12" i="5" a="1"/>
  <c r="D12" i="5" s="1"/>
  <c r="H12" i="5" a="1"/>
  <c r="H12" i="5" s="1"/>
  <c r="K12" i="5" a="1"/>
  <c r="K12" i="5" s="1"/>
  <c r="E12" i="5" a="1"/>
  <c r="E12" i="5" s="1"/>
  <c r="I12" i="5" a="1"/>
  <c r="I12" i="5" s="1"/>
  <c r="F12" i="5" a="1"/>
  <c r="F12" i="5" s="1"/>
  <c r="F16" i="5" a="1"/>
  <c r="F16" i="5" s="1"/>
  <c r="G16" i="5" a="1"/>
  <c r="G16" i="5" s="1"/>
  <c r="J16" i="5" a="1"/>
  <c r="J16" i="5" s="1"/>
  <c r="D16" i="5" a="1"/>
  <c r="D16" i="5" s="1"/>
  <c r="H16" i="5" a="1"/>
  <c r="H16" i="5" s="1"/>
  <c r="K16" i="5" a="1"/>
  <c r="K16" i="5" s="1"/>
  <c r="I16" i="5" a="1"/>
  <c r="I16" i="5" s="1"/>
  <c r="G20" i="5" a="1"/>
  <c r="G20" i="5" s="1"/>
  <c r="D20" i="5" a="1"/>
  <c r="D20" i="5" s="1"/>
  <c r="J20" i="5" a="1"/>
  <c r="J20" i="5" s="1"/>
  <c r="E20" i="5" a="1"/>
  <c r="E20" i="5" s="1"/>
  <c r="H20" i="5" a="1"/>
  <c r="H20" i="5" s="1"/>
  <c r="K20" i="5" a="1"/>
  <c r="K20" i="5" s="1"/>
  <c r="F20" i="5" a="1"/>
  <c r="F20" i="5" s="1"/>
  <c r="I20" i="5" a="1"/>
  <c r="I20" i="5" s="1"/>
  <c r="E24" i="5" a="1"/>
  <c r="E24" i="5" s="1"/>
  <c r="I24" i="5" a="1"/>
  <c r="I24" i="5" s="1"/>
  <c r="F24" i="5" a="1"/>
  <c r="F24" i="5" s="1"/>
  <c r="G24" i="5" a="1"/>
  <c r="G24" i="5" s="1"/>
  <c r="J24" i="5" a="1"/>
  <c r="J24" i="5" s="1"/>
  <c r="K24" i="5" a="1"/>
  <c r="K24" i="5" s="1"/>
  <c r="D24" i="5" a="1"/>
  <c r="D24" i="5" s="1"/>
  <c r="E29" i="5" a="1"/>
  <c r="E29" i="5" s="1"/>
  <c r="H29" i="5" a="1"/>
  <c r="H29" i="5" s="1"/>
  <c r="F29" i="5" a="1"/>
  <c r="F29" i="5" s="1"/>
  <c r="I29" i="5" a="1"/>
  <c r="I29" i="5" s="1"/>
  <c r="G29" i="5" a="1"/>
  <c r="G29" i="5" s="1"/>
  <c r="J29" i="5" a="1"/>
  <c r="J29" i="5" s="1"/>
  <c r="D29" i="5" a="1"/>
  <c r="D29" i="5" s="1"/>
  <c r="K29" i="5" a="1"/>
  <c r="K29" i="5" s="1"/>
  <c r="E33" i="5" a="1"/>
  <c r="E33" i="5" s="1"/>
  <c r="J33" i="5" a="1"/>
  <c r="J33" i="5" s="1"/>
  <c r="H33" i="5" a="1"/>
  <c r="H33" i="5" s="1"/>
  <c r="K33" i="5" a="1"/>
  <c r="K33" i="5" s="1"/>
  <c r="F33" i="5" a="1"/>
  <c r="F33" i="5" s="1"/>
  <c r="I33" i="5" a="1"/>
  <c r="I33" i="5" s="1"/>
  <c r="D33" i="5" a="1"/>
  <c r="D33" i="5" s="1"/>
  <c r="E37" i="5" a="1"/>
  <c r="E37" i="5" s="1"/>
  <c r="J37" i="5" a="1"/>
  <c r="J37" i="5" s="1"/>
  <c r="H37" i="5" a="1"/>
  <c r="H37" i="5" s="1"/>
  <c r="K37" i="5" a="1"/>
  <c r="K37" i="5" s="1"/>
  <c r="F37" i="5" a="1"/>
  <c r="F37" i="5" s="1"/>
  <c r="I37" i="5" a="1"/>
  <c r="I37" i="5" s="1"/>
  <c r="D37" i="5" a="1"/>
  <c r="D37" i="5" s="1"/>
  <c r="D41" i="5" a="1"/>
  <c r="D41" i="5" s="1"/>
  <c r="G41" i="5" a="1"/>
  <c r="G41" i="5" s="1"/>
  <c r="J41" i="5" a="1"/>
  <c r="J41" i="5" s="1"/>
  <c r="E41" i="5" a="1"/>
  <c r="E41" i="5" s="1"/>
  <c r="K41" i="5" a="1"/>
  <c r="K41" i="5" s="1"/>
  <c r="H41" i="5" a="1"/>
  <c r="H41" i="5" s="1"/>
  <c r="F41" i="5" a="1"/>
  <c r="F41" i="5" s="1"/>
  <c r="D45" i="5" a="1"/>
  <c r="D45" i="5" s="1"/>
  <c r="E45" i="5" a="1"/>
  <c r="E45" i="5" s="1"/>
  <c r="H45" i="5" a="1"/>
  <c r="H45" i="5" s="1"/>
  <c r="F45" i="5" a="1"/>
  <c r="F45" i="5" s="1"/>
  <c r="I45" i="5" a="1"/>
  <c r="I45" i="5" s="1"/>
  <c r="G45" i="5" a="1"/>
  <c r="G45" i="5" s="1"/>
  <c r="J45" i="5" a="1"/>
  <c r="J45" i="5" s="1"/>
  <c r="H49" i="5" a="1"/>
  <c r="H49" i="5" s="1"/>
  <c r="F49" i="5" a="1"/>
  <c r="F49" i="5" s="1"/>
  <c r="I49" i="5" a="1"/>
  <c r="I49" i="5" s="1"/>
  <c r="D49" i="5" a="1"/>
  <c r="D49" i="5" s="1"/>
  <c r="G49" i="5" a="1"/>
  <c r="G49" i="5" s="1"/>
  <c r="J49" i="5" a="1"/>
  <c r="J49" i="5" s="1"/>
  <c r="H53" i="5" a="1"/>
  <c r="H53" i="5" s="1"/>
  <c r="F53" i="5" a="1"/>
  <c r="F53" i="5" s="1"/>
  <c r="I53" i="5" a="1"/>
  <c r="I53" i="5" s="1"/>
  <c r="D53" i="5" a="1"/>
  <c r="D53" i="5" s="1"/>
  <c r="G53" i="5" a="1"/>
  <c r="G53" i="5" s="1"/>
  <c r="H57" i="5" a="1"/>
  <c r="H57" i="5" s="1"/>
  <c r="F57" i="5" a="1"/>
  <c r="F57" i="5" s="1"/>
  <c r="I57" i="5" a="1"/>
  <c r="I57" i="5" s="1"/>
  <c r="H61" i="5" a="1"/>
  <c r="H61" i="5" s="1"/>
  <c r="F61" i="5" a="1"/>
  <c r="F61" i="5" s="1"/>
  <c r="I61" i="5" a="1"/>
  <c r="I61" i="5" s="1"/>
  <c r="E65" i="5" a="1"/>
  <c r="E65" i="5" s="1"/>
  <c r="H65" i="5" a="1"/>
  <c r="H65" i="5" s="1"/>
  <c r="F65" i="5" a="1"/>
  <c r="F65" i="5" s="1"/>
  <c r="K65" i="5" a="1"/>
  <c r="K65" i="5" s="1"/>
  <c r="E69" i="5" a="1"/>
  <c r="E69" i="5" s="1"/>
  <c r="H69" i="5" a="1"/>
  <c r="H69" i="5" s="1"/>
  <c r="F69" i="5" a="1"/>
  <c r="F69" i="5" s="1"/>
  <c r="C71" i="5" a="1"/>
  <c r="C71" i="5" s="1"/>
  <c r="C69" i="5" a="1"/>
  <c r="C69" i="5" s="1"/>
  <c r="C67" i="5" a="1"/>
  <c r="C67" i="5" s="1"/>
  <c r="C65" i="5" a="1"/>
  <c r="C65" i="5" s="1"/>
  <c r="C63" i="5" a="1"/>
  <c r="C63" i="5" s="1"/>
  <c r="C61" i="5" a="1"/>
  <c r="C61" i="5" s="1"/>
  <c r="C59" i="5" a="1"/>
  <c r="C59" i="5" s="1"/>
  <c r="C57" i="5" a="1"/>
  <c r="C57" i="5" s="1"/>
  <c r="C55" i="5" a="1"/>
  <c r="C55" i="5" s="1"/>
  <c r="C53" i="5" a="1"/>
  <c r="C53" i="5" s="1"/>
  <c r="C51" i="5" a="1"/>
  <c r="C51" i="5" s="1"/>
  <c r="C49" i="5" a="1"/>
  <c r="C49" i="5" s="1"/>
  <c r="C47" i="5" a="1"/>
  <c r="C47" i="5" s="1"/>
  <c r="C45" i="5" a="1"/>
  <c r="C45" i="5" s="1"/>
  <c r="C43" i="5" a="1"/>
  <c r="C43" i="5" s="1"/>
  <c r="C41" i="5" a="1"/>
  <c r="C41" i="5" s="1"/>
  <c r="C39" i="5" a="1"/>
  <c r="C39" i="5" s="1"/>
  <c r="C37" i="5" a="1"/>
  <c r="C37" i="5" s="1"/>
  <c r="C35" i="5" a="1"/>
  <c r="C35" i="5" s="1"/>
  <c r="C33" i="5" a="1"/>
  <c r="C33" i="5" s="1"/>
  <c r="C31" i="5" a="1"/>
  <c r="C31" i="5" s="1"/>
  <c r="C29" i="5" a="1"/>
  <c r="C29" i="5" s="1"/>
  <c r="C25" i="5" a="1"/>
  <c r="C25" i="5" s="1"/>
  <c r="C23" i="5" a="1"/>
  <c r="C23" i="5" s="1"/>
  <c r="C21" i="5" a="1"/>
  <c r="C21" i="5" s="1"/>
  <c r="C19" i="5" a="1"/>
  <c r="C19" i="5" s="1"/>
  <c r="C17" i="5" a="1"/>
  <c r="C17" i="5" s="1"/>
  <c r="C15" i="5" a="1"/>
  <c r="C15" i="5" s="1"/>
  <c r="C13" i="5" a="1"/>
  <c r="C13" i="5" s="1"/>
  <c r="H72" i="5" a="1"/>
  <c r="H72" i="5" s="1"/>
  <c r="H71" i="5" a="1"/>
  <c r="H71" i="5" s="1"/>
  <c r="H70" i="5" a="1"/>
  <c r="H70" i="5" s="1"/>
  <c r="G69" i="5" a="1"/>
  <c r="G69" i="5" s="1"/>
  <c r="J68" i="5" a="1"/>
  <c r="J68" i="5" s="1"/>
  <c r="G67" i="5" a="1"/>
  <c r="G67" i="5" s="1"/>
  <c r="J66" i="5" a="1"/>
  <c r="J66" i="5" s="1"/>
  <c r="G65" i="5" a="1"/>
  <c r="G65" i="5" s="1"/>
  <c r="J64" i="5" a="1"/>
  <c r="J64" i="5" s="1"/>
  <c r="G63" i="5" a="1"/>
  <c r="G63" i="5" s="1"/>
  <c r="J62" i="5" a="1"/>
  <c r="J62" i="5" s="1"/>
  <c r="K61" i="5" a="1"/>
  <c r="K61" i="5" s="1"/>
  <c r="E61" i="5" a="1"/>
  <c r="E61" i="5" s="1"/>
  <c r="G60" i="5" a="1"/>
  <c r="G60" i="5" s="1"/>
  <c r="I59" i="5" a="1"/>
  <c r="I59" i="5" s="1"/>
  <c r="J58" i="5" a="1"/>
  <c r="J58" i="5" s="1"/>
  <c r="K57" i="5" a="1"/>
  <c r="K57" i="5" s="1"/>
  <c r="E57" i="5" a="1"/>
  <c r="E57" i="5" s="1"/>
  <c r="G56" i="5" a="1"/>
  <c r="G56" i="5" s="1"/>
  <c r="I55" i="5" a="1"/>
  <c r="I55" i="5" s="1"/>
  <c r="J54" i="5" a="1"/>
  <c r="J54" i="5" s="1"/>
  <c r="K53" i="5" a="1"/>
  <c r="K53" i="5" s="1"/>
  <c r="E51" i="5" a="1"/>
  <c r="E51" i="5" s="1"/>
  <c r="F46" i="5" a="1"/>
  <c r="F46" i="5" s="1"/>
  <c r="G43" i="5" a="1"/>
  <c r="G43" i="5" s="1"/>
  <c r="G37" i="5" a="1"/>
  <c r="G37" i="5" s="1"/>
  <c r="D32" i="5" a="1"/>
  <c r="D32" i="5" s="1"/>
  <c r="H24" i="5" a="1"/>
  <c r="H24" i="5" s="1"/>
  <c r="K17" i="5" a="1"/>
  <c r="K17" i="5" s="1"/>
  <c r="H2" i="5" a="1"/>
  <c r="H2" i="5" s="1"/>
  <c r="K10" i="5" a="1"/>
  <c r="K10" i="5" s="1"/>
  <c r="G10" i="5" a="1"/>
  <c r="G10" i="5" s="1"/>
  <c r="D10" i="5" a="1"/>
  <c r="D10" i="5" s="1"/>
  <c r="I6" i="5" a="1"/>
  <c r="I6" i="5" s="1"/>
  <c r="C10" i="5" a="1"/>
  <c r="C10" i="5" s="1"/>
  <c r="C6" i="5" a="1"/>
  <c r="C6" i="5" s="1"/>
  <c r="J10" i="5" a="1"/>
  <c r="J10" i="5" s="1"/>
  <c r="F10" i="5" a="1"/>
  <c r="F10" i="5" s="1"/>
  <c r="H6" i="5" a="1"/>
  <c r="H6" i="5" s="1"/>
  <c r="E6" i="5" a="1"/>
  <c r="E6" i="5" s="1"/>
  <c r="K6" i="5" a="1"/>
  <c r="K6" i="5" s="1"/>
  <c r="G6" i="5" a="1"/>
  <c r="G6" i="5" s="1"/>
  <c r="K2" i="5" a="1"/>
  <c r="K2" i="5" s="1"/>
  <c r="G2" i="5" a="1"/>
  <c r="G2" i="5" s="1"/>
  <c r="D2" i="5" a="1"/>
  <c r="D2" i="5" s="1"/>
  <c r="J2" i="5" a="1"/>
  <c r="J2" i="5" s="1"/>
  <c r="F2" i="5" a="1"/>
  <c r="F2" i="5" s="1"/>
  <c r="I71" i="1" a="1"/>
  <c r="I71" i="1" s="1"/>
  <c r="J71" i="1" a="1"/>
  <c r="J71" i="1" s="1"/>
  <c r="K71" i="1" a="1"/>
  <c r="K71" i="1" s="1"/>
  <c r="C63" i="1" a="1"/>
  <c r="C63" i="1" s="1"/>
  <c r="K63" i="1" a="1"/>
  <c r="K63" i="1" s="1"/>
  <c r="J63" i="1" a="1"/>
  <c r="J63" i="1" s="1"/>
  <c r="K55" i="1" a="1"/>
  <c r="K55" i="1" s="1"/>
  <c r="J55" i="1" a="1"/>
  <c r="J55" i="1" s="1"/>
  <c r="C47" i="1" a="1"/>
  <c r="C47" i="1" s="1"/>
  <c r="K47" i="1" a="1"/>
  <c r="K47" i="1" s="1"/>
  <c r="J47" i="1" a="1"/>
  <c r="J47" i="1" s="1"/>
  <c r="J39" i="1" a="1"/>
  <c r="J39" i="1" s="1"/>
  <c r="K39" i="1" a="1"/>
  <c r="K39" i="1" s="1"/>
  <c r="C27" i="1" a="1"/>
  <c r="C27" i="1" s="1"/>
  <c r="K27" i="1" a="1"/>
  <c r="K27" i="1" s="1"/>
  <c r="J27" i="1" a="1"/>
  <c r="J27" i="1" s="1"/>
  <c r="K23" i="1" a="1"/>
  <c r="K23" i="1" s="1"/>
  <c r="J23" i="1" a="1"/>
  <c r="J23" i="1" s="1"/>
  <c r="K19" i="1" a="1"/>
  <c r="K19" i="1" s="1"/>
  <c r="J19" i="1" a="1"/>
  <c r="J19" i="1" s="1"/>
  <c r="C15" i="1" a="1"/>
  <c r="C15" i="1" s="1"/>
  <c r="K15" i="1" a="1"/>
  <c r="K15" i="1" s="1"/>
  <c r="J15" i="1" a="1"/>
  <c r="J15" i="1" s="1"/>
  <c r="F7" i="1" a="1"/>
  <c r="F7" i="1" s="1"/>
  <c r="J7" i="1" a="1"/>
  <c r="J7" i="1" s="1"/>
  <c r="K7" i="1" a="1"/>
  <c r="K7" i="1" s="1"/>
  <c r="K3" i="1" a="1"/>
  <c r="K3" i="1" s="1"/>
  <c r="J3" i="1" a="1"/>
  <c r="J3" i="1" s="1"/>
  <c r="K70" i="1" a="1"/>
  <c r="K70" i="1" s="1"/>
  <c r="J70" i="1" a="1"/>
  <c r="J70" i="1" s="1"/>
  <c r="K66" i="1" a="1"/>
  <c r="K66" i="1" s="1"/>
  <c r="J66" i="1" a="1"/>
  <c r="J66" i="1" s="1"/>
  <c r="C62" i="1" a="1"/>
  <c r="C62" i="1" s="1"/>
  <c r="K62" i="1" a="1"/>
  <c r="K62" i="1" s="1"/>
  <c r="J62" i="1" a="1"/>
  <c r="J62" i="1" s="1"/>
  <c r="K58" i="1" a="1"/>
  <c r="K58" i="1" s="1"/>
  <c r="J58" i="1" a="1"/>
  <c r="J58" i="1" s="1"/>
  <c r="J50" i="1" a="1"/>
  <c r="J50" i="1" s="1"/>
  <c r="K50" i="1" a="1"/>
  <c r="K50" i="1" s="1"/>
  <c r="K46" i="1" a="1"/>
  <c r="K46" i="1" s="1"/>
  <c r="J46" i="1" a="1"/>
  <c r="J46" i="1" s="1"/>
  <c r="H38" i="1" a="1"/>
  <c r="H38" i="1" s="1"/>
  <c r="K38" i="1" a="1"/>
  <c r="K38" i="1" s="1"/>
  <c r="J38" i="1" a="1"/>
  <c r="J38" i="1" s="1"/>
  <c r="C30" i="1" a="1"/>
  <c r="C30" i="1" s="1"/>
  <c r="K30" i="1" a="1"/>
  <c r="K30" i="1" s="1"/>
  <c r="J30" i="1" a="1"/>
  <c r="J30" i="1" s="1"/>
  <c r="K22" i="1" a="1"/>
  <c r="K22" i="1" s="1"/>
  <c r="J22" i="1" a="1"/>
  <c r="J22" i="1" s="1"/>
  <c r="J18" i="1" a="1"/>
  <c r="J18" i="1" s="1"/>
  <c r="K18" i="1" a="1"/>
  <c r="K18" i="1" s="1"/>
  <c r="K14" i="1" a="1"/>
  <c r="K14" i="1" s="1"/>
  <c r="J14" i="1" a="1"/>
  <c r="J14" i="1" s="1"/>
  <c r="C10" i="1" a="1"/>
  <c r="C10" i="1" s="1"/>
  <c r="J10" i="1" a="1"/>
  <c r="J10" i="1" s="1"/>
  <c r="K10" i="1" a="1"/>
  <c r="K10" i="1" s="1"/>
  <c r="F6" i="1" a="1"/>
  <c r="F6" i="1" s="1"/>
  <c r="K6" i="1" a="1"/>
  <c r="K6" i="1" s="1"/>
  <c r="J6" i="1" a="1"/>
  <c r="J6" i="1" s="1"/>
  <c r="J2" i="1" a="1"/>
  <c r="J2" i="1" s="1"/>
  <c r="K2" i="1" a="1"/>
  <c r="K2" i="1" s="1"/>
  <c r="F69" i="1" a="1"/>
  <c r="F69" i="1" s="1"/>
  <c r="K69" i="1" a="1"/>
  <c r="K69" i="1" s="1"/>
  <c r="J69" i="1" a="1"/>
  <c r="J69" i="1" s="1"/>
  <c r="J65" i="1" a="1"/>
  <c r="J65" i="1" s="1"/>
  <c r="K65" i="1" a="1"/>
  <c r="K65" i="1" s="1"/>
  <c r="J61" i="1" a="1"/>
  <c r="J61" i="1" s="1"/>
  <c r="K61" i="1" a="1"/>
  <c r="K61" i="1" s="1"/>
  <c r="J57" i="1" a="1"/>
  <c r="J57" i="1" s="1"/>
  <c r="K57" i="1" a="1"/>
  <c r="K57" i="1" s="1"/>
  <c r="K53" i="1" a="1"/>
  <c r="K53" i="1" s="1"/>
  <c r="J53" i="1" a="1"/>
  <c r="J53" i="1" s="1"/>
  <c r="J49" i="1" a="1"/>
  <c r="J49" i="1" s="1"/>
  <c r="K49" i="1" a="1"/>
  <c r="K49" i="1" s="1"/>
  <c r="J45" i="1" a="1"/>
  <c r="J45" i="1" s="1"/>
  <c r="K45" i="1" a="1"/>
  <c r="K45" i="1" s="1"/>
  <c r="J41" i="1" a="1"/>
  <c r="J41" i="1" s="1"/>
  <c r="K41" i="1" a="1"/>
  <c r="K41" i="1" s="1"/>
  <c r="K37" i="1" a="1"/>
  <c r="K37" i="1" s="1"/>
  <c r="J37" i="1" a="1"/>
  <c r="J37" i="1" s="1"/>
  <c r="J33" i="1" a="1"/>
  <c r="J33" i="1" s="1"/>
  <c r="K33" i="1" a="1"/>
  <c r="K33" i="1" s="1"/>
  <c r="J29" i="1" a="1"/>
  <c r="J29" i="1" s="1"/>
  <c r="K29" i="1" a="1"/>
  <c r="K29" i="1" s="1"/>
  <c r="J25" i="1" a="1"/>
  <c r="J25" i="1" s="1"/>
  <c r="K25" i="1" a="1"/>
  <c r="K25" i="1" s="1"/>
  <c r="K21" i="1" a="1"/>
  <c r="K21" i="1" s="1"/>
  <c r="J21" i="1" a="1"/>
  <c r="J21" i="1" s="1"/>
  <c r="J17" i="1" a="1"/>
  <c r="J17" i="1" s="1"/>
  <c r="K17" i="1" a="1"/>
  <c r="K17" i="1" s="1"/>
  <c r="J13" i="1" a="1"/>
  <c r="J13" i="1" s="1"/>
  <c r="K13" i="1" a="1"/>
  <c r="K13" i="1" s="1"/>
  <c r="J9" i="1" a="1"/>
  <c r="J9" i="1" s="1"/>
  <c r="K9" i="1" a="1"/>
  <c r="K9" i="1" s="1"/>
  <c r="K5" i="1" a="1"/>
  <c r="K5" i="1" s="1"/>
  <c r="J5" i="1" a="1"/>
  <c r="J5" i="1" s="1"/>
  <c r="D72" i="1" a="1"/>
  <c r="D72" i="1" s="1"/>
  <c r="J72" i="1" a="1"/>
  <c r="J72" i="1" s="1"/>
  <c r="K72" i="1" a="1"/>
  <c r="K72" i="1" s="1"/>
  <c r="J68" i="1" a="1"/>
  <c r="J68" i="1" s="1"/>
  <c r="K68" i="1" a="1"/>
  <c r="K68" i="1" s="1"/>
  <c r="C64" i="1" a="1"/>
  <c r="C64" i="1" s="1"/>
  <c r="K64" i="1" a="1"/>
  <c r="K64" i="1" s="1"/>
  <c r="J64" i="1" a="1"/>
  <c r="J64" i="1" s="1"/>
  <c r="J60" i="1" a="1"/>
  <c r="J60" i="1" s="1"/>
  <c r="K60" i="1" a="1"/>
  <c r="K60" i="1" s="1"/>
  <c r="J56" i="1" a="1"/>
  <c r="J56" i="1" s="1"/>
  <c r="K56" i="1" a="1"/>
  <c r="K56" i="1" s="1"/>
  <c r="J52" i="1" a="1"/>
  <c r="J52" i="1" s="1"/>
  <c r="K52" i="1" a="1"/>
  <c r="K52" i="1" s="1"/>
  <c r="C48" i="1" a="1"/>
  <c r="C48" i="1" s="1"/>
  <c r="K48" i="1" a="1"/>
  <c r="K48" i="1" s="1"/>
  <c r="J48" i="1" a="1"/>
  <c r="J48" i="1" s="1"/>
  <c r="J44" i="1" a="1"/>
  <c r="J44" i="1" s="1"/>
  <c r="K44" i="1" a="1"/>
  <c r="K44" i="1" s="1"/>
  <c r="J40" i="1" a="1"/>
  <c r="J40" i="1" s="1"/>
  <c r="K40" i="1" a="1"/>
  <c r="K40" i="1" s="1"/>
  <c r="J36" i="1" a="1"/>
  <c r="J36" i="1" s="1"/>
  <c r="K36" i="1" a="1"/>
  <c r="K36" i="1" s="1"/>
  <c r="C32" i="1" a="1"/>
  <c r="C32" i="1" s="1"/>
  <c r="K32" i="1" a="1"/>
  <c r="K32" i="1" s="1"/>
  <c r="J32" i="1" a="1"/>
  <c r="J32" i="1" s="1"/>
  <c r="J28" i="1" a="1"/>
  <c r="J28" i="1" s="1"/>
  <c r="K28" i="1" a="1"/>
  <c r="K28" i="1" s="1"/>
  <c r="H24" i="1" a="1"/>
  <c r="H24" i="1" s="1"/>
  <c r="J24" i="1" a="1"/>
  <c r="J24" i="1" s="1"/>
  <c r="K24" i="1" a="1"/>
  <c r="K24" i="1" s="1"/>
  <c r="J20" i="1" a="1"/>
  <c r="J20" i="1" s="1"/>
  <c r="K20" i="1" a="1"/>
  <c r="K20" i="1" s="1"/>
  <c r="C16" i="1" a="1"/>
  <c r="C16" i="1" s="1"/>
  <c r="K16" i="1" a="1"/>
  <c r="K16" i="1" s="1"/>
  <c r="J16" i="1" a="1"/>
  <c r="J16" i="1" s="1"/>
  <c r="J12" i="1" a="1"/>
  <c r="J12" i="1" s="1"/>
  <c r="K12" i="1" a="1"/>
  <c r="K12" i="1" s="1"/>
  <c r="G8" i="1" a="1"/>
  <c r="G8" i="1" s="1"/>
  <c r="J8" i="1" a="1"/>
  <c r="J8" i="1" s="1"/>
  <c r="K8" i="1" a="1"/>
  <c r="K8" i="1" s="1"/>
  <c r="J4" i="1" a="1"/>
  <c r="J4" i="1" s="1"/>
  <c r="K4" i="1" a="1"/>
  <c r="K4" i="1" s="1"/>
  <c r="K67" i="1" a="1"/>
  <c r="K67" i="1" s="1"/>
  <c r="J67" i="1" a="1"/>
  <c r="J67" i="1" s="1"/>
  <c r="C59" i="1" a="1"/>
  <c r="C59" i="1" s="1"/>
  <c r="K59" i="1" a="1"/>
  <c r="K59" i="1" s="1"/>
  <c r="J59" i="1" a="1"/>
  <c r="J59" i="1" s="1"/>
  <c r="K51" i="1" a="1"/>
  <c r="K51" i="1" s="1"/>
  <c r="J51" i="1" a="1"/>
  <c r="J51" i="1" s="1"/>
  <c r="C43" i="1" a="1"/>
  <c r="C43" i="1" s="1"/>
  <c r="K43" i="1" a="1"/>
  <c r="K43" i="1" s="1"/>
  <c r="J43" i="1" a="1"/>
  <c r="J43" i="1" s="1"/>
  <c r="K35" i="1" a="1"/>
  <c r="K35" i="1" s="1"/>
  <c r="J35" i="1" a="1"/>
  <c r="J35" i="1" s="1"/>
  <c r="C31" i="1" a="1"/>
  <c r="C31" i="1" s="1"/>
  <c r="K31" i="1" a="1"/>
  <c r="K31" i="1" s="1"/>
  <c r="J31" i="1" a="1"/>
  <c r="J31" i="1" s="1"/>
  <c r="C11" i="1" a="1"/>
  <c r="C11" i="1" s="1"/>
  <c r="K11" i="1" a="1"/>
  <c r="K11" i="1" s="1"/>
  <c r="J11" i="1" a="1"/>
  <c r="J11" i="1" s="1"/>
  <c r="K54" i="1" a="1"/>
  <c r="K54" i="1" s="1"/>
  <c r="J54" i="1" a="1"/>
  <c r="J54" i="1" s="1"/>
  <c r="C42" i="1" a="1"/>
  <c r="C42" i="1" s="1"/>
  <c r="K42" i="1" a="1"/>
  <c r="K42" i="1" s="1"/>
  <c r="J42" i="1" a="1"/>
  <c r="J42" i="1" s="1"/>
  <c r="K34" i="1" a="1"/>
  <c r="K34" i="1" s="1"/>
  <c r="J34" i="1" a="1"/>
  <c r="J34" i="1" s="1"/>
  <c r="K26" i="1" a="1"/>
  <c r="K26" i="1" s="1"/>
  <c r="J26" i="1" a="1"/>
  <c r="J26" i="1" s="1"/>
  <c r="D41" i="1" a="1"/>
  <c r="D41" i="1" s="1"/>
  <c r="E41" i="1" a="1"/>
  <c r="E41" i="1" s="1"/>
  <c r="F41" i="1" a="1"/>
  <c r="F41" i="1" s="1"/>
  <c r="G41" i="1" a="1"/>
  <c r="G41" i="1" s="1"/>
  <c r="H41" i="1" a="1"/>
  <c r="H41" i="1" s="1"/>
  <c r="I41" i="1" a="1"/>
  <c r="I41" i="1" s="1"/>
  <c r="D17" i="1" a="1"/>
  <c r="D17" i="1" s="1"/>
  <c r="E17" i="1" a="1"/>
  <c r="E17" i="1" s="1"/>
  <c r="F17" i="1" a="1"/>
  <c r="F17" i="1" s="1"/>
  <c r="G17" i="1" a="1"/>
  <c r="G17" i="1" s="1"/>
  <c r="H17" i="1" a="1"/>
  <c r="H17" i="1" s="1"/>
  <c r="I17" i="1" a="1"/>
  <c r="I17" i="1" s="1"/>
  <c r="G61" i="1" a="1"/>
  <c r="G61" i="1" s="1"/>
  <c r="H61" i="1" a="1"/>
  <c r="H61" i="1" s="1"/>
  <c r="I61" i="1" a="1"/>
  <c r="I61" i="1" s="1"/>
  <c r="D61" i="1" a="1"/>
  <c r="D61" i="1" s="1"/>
  <c r="E61" i="1" a="1"/>
  <c r="E61" i="1" s="1"/>
  <c r="F61" i="1" a="1"/>
  <c r="F61" i="1" s="1"/>
  <c r="G53" i="1" a="1"/>
  <c r="G53" i="1" s="1"/>
  <c r="H53" i="1" a="1"/>
  <c r="H53" i="1" s="1"/>
  <c r="I53" i="1" a="1"/>
  <c r="I53" i="1" s="1"/>
  <c r="D53" i="1" a="1"/>
  <c r="D53" i="1" s="1"/>
  <c r="E53" i="1" a="1"/>
  <c r="E53" i="1" s="1"/>
  <c r="F53" i="1" a="1"/>
  <c r="F53" i="1" s="1"/>
  <c r="H45" i="1" a="1"/>
  <c r="H45" i="1" s="1"/>
  <c r="I45" i="1" a="1"/>
  <c r="I45" i="1" s="1"/>
  <c r="D45" i="1" a="1"/>
  <c r="D45" i="1" s="1"/>
  <c r="F45" i="1" a="1"/>
  <c r="F45" i="1" s="1"/>
  <c r="G45" i="1" a="1"/>
  <c r="G45" i="1" s="1"/>
  <c r="F37" i="1" a="1"/>
  <c r="F37" i="1" s="1"/>
  <c r="G37" i="1" a="1"/>
  <c r="G37" i="1" s="1"/>
  <c r="H37" i="1" a="1"/>
  <c r="H37" i="1" s="1"/>
  <c r="D37" i="1" a="1"/>
  <c r="D37" i="1" s="1"/>
  <c r="E37" i="1" a="1"/>
  <c r="E37" i="1" s="1"/>
  <c r="E29" i="1" a="1"/>
  <c r="E29" i="1" s="1"/>
  <c r="F29" i="1" a="1"/>
  <c r="F29" i="1" s="1"/>
  <c r="G29" i="1" a="1"/>
  <c r="G29" i="1" s="1"/>
  <c r="H29" i="1" a="1"/>
  <c r="H29" i="1" s="1"/>
  <c r="I29" i="1" a="1"/>
  <c r="I29" i="1" s="1"/>
  <c r="D29" i="1" a="1"/>
  <c r="D29" i="1" s="1"/>
  <c r="D21" i="1" a="1"/>
  <c r="D21" i="1" s="1"/>
  <c r="E21" i="1" a="1"/>
  <c r="E21" i="1" s="1"/>
  <c r="F21" i="1" a="1"/>
  <c r="F21" i="1" s="1"/>
  <c r="G21" i="1" a="1"/>
  <c r="G21" i="1" s="1"/>
  <c r="I21" i="1" a="1"/>
  <c r="I21" i="1" s="1"/>
  <c r="D13" i="1" a="1"/>
  <c r="D13" i="1" s="1"/>
  <c r="E13" i="1" a="1"/>
  <c r="E13" i="1" s="1"/>
  <c r="F13" i="1" a="1"/>
  <c r="F13" i="1" s="1"/>
  <c r="H13" i="1" a="1"/>
  <c r="H13" i="1" s="1"/>
  <c r="I13" i="1" a="1"/>
  <c r="I13" i="1" s="1"/>
  <c r="D5" i="1" a="1"/>
  <c r="D5" i="1" s="1"/>
  <c r="E5" i="1" a="1"/>
  <c r="E5" i="1" s="1"/>
  <c r="G5" i="1" a="1"/>
  <c r="G5" i="1" s="1"/>
  <c r="H5" i="1" a="1"/>
  <c r="H5" i="1" s="1"/>
  <c r="I5" i="1" a="1"/>
  <c r="I5" i="1" s="1"/>
  <c r="C70" i="1" a="1"/>
  <c r="C70" i="1" s="1"/>
  <c r="C54" i="1" a="1"/>
  <c r="C54" i="1" s="1"/>
  <c r="C38" i="1" a="1"/>
  <c r="C38" i="1" s="1"/>
  <c r="C22" i="1" a="1"/>
  <c r="C22" i="1" s="1"/>
  <c r="C6" i="1" a="1"/>
  <c r="C6" i="1" s="1"/>
  <c r="G72" i="1" a="1"/>
  <c r="G72" i="1" s="1"/>
  <c r="G71" i="1" a="1"/>
  <c r="G71" i="1" s="1"/>
  <c r="F70" i="1" a="1"/>
  <c r="F70" i="1" s="1"/>
  <c r="D63" i="1" a="1"/>
  <c r="D63" i="1" s="1"/>
  <c r="I54" i="1" a="1"/>
  <c r="I54" i="1" s="1"/>
  <c r="E47" i="1" a="1"/>
  <c r="E47" i="1" s="1"/>
  <c r="F32" i="1" a="1"/>
  <c r="F32" i="1" s="1"/>
  <c r="F57" i="1" a="1"/>
  <c r="F57" i="1" s="1"/>
  <c r="G57" i="1" a="1"/>
  <c r="G57" i="1" s="1"/>
  <c r="H57" i="1" a="1"/>
  <c r="H57" i="1" s="1"/>
  <c r="D57" i="1" a="1"/>
  <c r="D57" i="1" s="1"/>
  <c r="E57" i="1" a="1"/>
  <c r="E57" i="1" s="1"/>
  <c r="E25" i="1" a="1"/>
  <c r="E25" i="1" s="1"/>
  <c r="F25" i="1" a="1"/>
  <c r="F25" i="1" s="1"/>
  <c r="G25" i="1" a="1"/>
  <c r="G25" i="1" s="1"/>
  <c r="I25" i="1" a="1"/>
  <c r="I25" i="1" s="1"/>
  <c r="D25" i="1" a="1"/>
  <c r="D25" i="1" s="1"/>
  <c r="F60" i="1" a="1"/>
  <c r="F60" i="1" s="1"/>
  <c r="G60" i="1" a="1"/>
  <c r="G60" i="1" s="1"/>
  <c r="H60" i="1" a="1"/>
  <c r="H60" i="1" s="1"/>
  <c r="I60" i="1" a="1"/>
  <c r="I60" i="1" s="1"/>
  <c r="D60" i="1" a="1"/>
  <c r="D60" i="1" s="1"/>
  <c r="E60" i="1" a="1"/>
  <c r="E60" i="1" s="1"/>
  <c r="G52" i="1" a="1"/>
  <c r="G52" i="1" s="1"/>
  <c r="H52" i="1" a="1"/>
  <c r="H52" i="1" s="1"/>
  <c r="E52" i="1" a="1"/>
  <c r="E52" i="1" s="1"/>
  <c r="F52" i="1" a="1"/>
  <c r="F52" i="1" s="1"/>
  <c r="I44" i="1" a="1"/>
  <c r="I44" i="1" s="1"/>
  <c r="D44" i="1" a="1"/>
  <c r="D44" i="1" s="1"/>
  <c r="F44" i="1" a="1"/>
  <c r="F44" i="1" s="1"/>
  <c r="G44" i="1" a="1"/>
  <c r="G44" i="1" s="1"/>
  <c r="H44" i="1" a="1"/>
  <c r="H44" i="1" s="1"/>
  <c r="G36" i="1" a="1"/>
  <c r="G36" i="1" s="1"/>
  <c r="H36" i="1" a="1"/>
  <c r="H36" i="1" s="1"/>
  <c r="E36" i="1" a="1"/>
  <c r="E36" i="1" s="1"/>
  <c r="F36" i="1" a="1"/>
  <c r="F36" i="1" s="1"/>
  <c r="E28" i="1" a="1"/>
  <c r="E28" i="1" s="1"/>
  <c r="F28" i="1" a="1"/>
  <c r="F28" i="1" s="1"/>
  <c r="G28" i="1" a="1"/>
  <c r="G28" i="1" s="1"/>
  <c r="H28" i="1" a="1"/>
  <c r="H28" i="1" s="1"/>
  <c r="I28" i="1" a="1"/>
  <c r="I28" i="1" s="1"/>
  <c r="D28" i="1" a="1"/>
  <c r="D28" i="1" s="1"/>
  <c r="E20" i="1" a="1"/>
  <c r="E20" i="1" s="1"/>
  <c r="F20" i="1" a="1"/>
  <c r="F20" i="1" s="1"/>
  <c r="G20" i="1" a="1"/>
  <c r="G20" i="1" s="1"/>
  <c r="H20" i="1" a="1"/>
  <c r="H20" i="1" s="1"/>
  <c r="I20" i="1" a="1"/>
  <c r="I20" i="1" s="1"/>
  <c r="D20" i="1" a="1"/>
  <c r="D20" i="1" s="1"/>
  <c r="D12" i="1" a="1"/>
  <c r="D12" i="1" s="1"/>
  <c r="E12" i="1" a="1"/>
  <c r="E12" i="1" s="1"/>
  <c r="F12" i="1" a="1"/>
  <c r="F12" i="1" s="1"/>
  <c r="H12" i="1" a="1"/>
  <c r="H12" i="1" s="1"/>
  <c r="I12" i="1" a="1"/>
  <c r="I12" i="1" s="1"/>
  <c r="I4" i="1" a="1"/>
  <c r="I4" i="1" s="1"/>
  <c r="D4" i="1" a="1"/>
  <c r="D4" i="1" s="1"/>
  <c r="E4" i="1" a="1"/>
  <c r="E4" i="1" s="1"/>
  <c r="G4" i="1" a="1"/>
  <c r="G4" i="1" s="1"/>
  <c r="H4" i="1" a="1"/>
  <c r="H4" i="1" s="1"/>
  <c r="C69" i="1" a="1"/>
  <c r="C69" i="1" s="1"/>
  <c r="C53" i="1" a="1"/>
  <c r="C53" i="1" s="1"/>
  <c r="C37" i="1" a="1"/>
  <c r="C37" i="1" s="1"/>
  <c r="C21" i="1" a="1"/>
  <c r="C21" i="1" s="1"/>
  <c r="C5" i="1" a="1"/>
  <c r="C5" i="1" s="1"/>
  <c r="F72" i="1" a="1"/>
  <c r="F72" i="1" s="1"/>
  <c r="F71" i="1" a="1"/>
  <c r="F71" i="1" s="1"/>
  <c r="E69" i="1" a="1"/>
  <c r="E69" i="1" s="1"/>
  <c r="E68" i="1" a="1"/>
  <c r="E68" i="1" s="1"/>
  <c r="D62" i="1" a="1"/>
  <c r="D62" i="1" s="1"/>
  <c r="E46" i="1" a="1"/>
  <c r="E46" i="1" s="1"/>
  <c r="G15" i="1" a="1"/>
  <c r="G15" i="1" s="1"/>
  <c r="G49" i="1" a="1"/>
  <c r="G49" i="1" s="1"/>
  <c r="H49" i="1" a="1"/>
  <c r="H49" i="1" s="1"/>
  <c r="I49" i="1" a="1"/>
  <c r="I49" i="1" s="1"/>
  <c r="D49" i="1" a="1"/>
  <c r="D49" i="1" s="1"/>
  <c r="E49" i="1" a="1"/>
  <c r="E49" i="1" s="1"/>
  <c r="F49" i="1" a="1"/>
  <c r="F49" i="1" s="1"/>
  <c r="F59" i="1" a="1"/>
  <c r="F59" i="1" s="1"/>
  <c r="G59" i="1" a="1"/>
  <c r="G59" i="1" s="1"/>
  <c r="H59" i="1" a="1"/>
  <c r="H59" i="1" s="1"/>
  <c r="D59" i="1" a="1"/>
  <c r="D59" i="1" s="1"/>
  <c r="E59" i="1" a="1"/>
  <c r="E59" i="1" s="1"/>
  <c r="G51" i="1" a="1"/>
  <c r="G51" i="1" s="1"/>
  <c r="H51" i="1" a="1"/>
  <c r="H51" i="1" s="1"/>
  <c r="I51" i="1" a="1"/>
  <c r="I51" i="1" s="1"/>
  <c r="E51" i="1" a="1"/>
  <c r="E51" i="1" s="1"/>
  <c r="F51" i="1" a="1"/>
  <c r="F51" i="1" s="1"/>
  <c r="H43" i="1" a="1"/>
  <c r="H43" i="1" s="1"/>
  <c r="D43" i="1" a="1"/>
  <c r="D43" i="1" s="1"/>
  <c r="I43" i="1" a="1"/>
  <c r="I43" i="1" s="1"/>
  <c r="E43" i="1" a="1"/>
  <c r="E43" i="1" s="1"/>
  <c r="F43" i="1" a="1"/>
  <c r="F43" i="1" s="1"/>
  <c r="G43" i="1" a="1"/>
  <c r="G43" i="1" s="1"/>
  <c r="G35" i="1" a="1"/>
  <c r="G35" i="1" s="1"/>
  <c r="H35" i="1" a="1"/>
  <c r="H35" i="1" s="1"/>
  <c r="I35" i="1" a="1"/>
  <c r="I35" i="1" s="1"/>
  <c r="E35" i="1" a="1"/>
  <c r="E35" i="1" s="1"/>
  <c r="F35" i="1" a="1"/>
  <c r="F35" i="1" s="1"/>
  <c r="F27" i="1" a="1"/>
  <c r="F27" i="1" s="1"/>
  <c r="G27" i="1" a="1"/>
  <c r="G27" i="1" s="1"/>
  <c r="I27" i="1" a="1"/>
  <c r="I27" i="1" s="1"/>
  <c r="D27" i="1" a="1"/>
  <c r="D27" i="1" s="1"/>
  <c r="E27" i="1" a="1"/>
  <c r="E27" i="1" s="1"/>
  <c r="E19" i="1" a="1"/>
  <c r="E19" i="1" s="1"/>
  <c r="F19" i="1" a="1"/>
  <c r="F19" i="1" s="1"/>
  <c r="G19" i="1" a="1"/>
  <c r="G19" i="1" s="1"/>
  <c r="H19" i="1" a="1"/>
  <c r="H19" i="1" s="1"/>
  <c r="I19" i="1" a="1"/>
  <c r="I19" i="1" s="1"/>
  <c r="D19" i="1" a="1"/>
  <c r="D19" i="1" s="1"/>
  <c r="D11" i="1" a="1"/>
  <c r="D11" i="1" s="1"/>
  <c r="E11" i="1" a="1"/>
  <c r="E11" i="1" s="1"/>
  <c r="F11" i="1" a="1"/>
  <c r="F11" i="1" s="1"/>
  <c r="H11" i="1" a="1"/>
  <c r="H11" i="1" s="1"/>
  <c r="I11" i="1" a="1"/>
  <c r="I11" i="1" s="1"/>
  <c r="I3" i="1" a="1"/>
  <c r="I3" i="1" s="1"/>
  <c r="D3" i="1" a="1"/>
  <c r="D3" i="1" s="1"/>
  <c r="E3" i="1" a="1"/>
  <c r="E3" i="1" s="1"/>
  <c r="G3" i="1" a="1"/>
  <c r="G3" i="1" s="1"/>
  <c r="H3" i="1" a="1"/>
  <c r="H3" i="1" s="1"/>
  <c r="C58" i="1" a="1"/>
  <c r="C58" i="1" s="1"/>
  <c r="C26" i="1" a="1"/>
  <c r="C26" i="1" s="1"/>
  <c r="E71" i="1" a="1"/>
  <c r="E71" i="1" s="1"/>
  <c r="E70" i="1" a="1"/>
  <c r="E70" i="1" s="1"/>
  <c r="D69" i="1" a="1"/>
  <c r="D69" i="1" s="1"/>
  <c r="D68" i="1" a="1"/>
  <c r="D68" i="1" s="1"/>
  <c r="I52" i="1" a="1"/>
  <c r="I52" i="1" s="1"/>
  <c r="E45" i="1" a="1"/>
  <c r="E45" i="1" s="1"/>
  <c r="I37" i="1" a="1"/>
  <c r="I37" i="1" s="1"/>
  <c r="G30" i="1" a="1"/>
  <c r="G30" i="1" s="1"/>
  <c r="H22" i="1" a="1"/>
  <c r="H22" i="1" s="1"/>
  <c r="G14" i="1" a="1"/>
  <c r="G14" i="1" s="1"/>
  <c r="H65" i="1" a="1"/>
  <c r="H65" i="1" s="1"/>
  <c r="I65" i="1" a="1"/>
  <c r="I65" i="1" s="1"/>
  <c r="D65" i="1" a="1"/>
  <c r="D65" i="1" s="1"/>
  <c r="F65" i="1" a="1"/>
  <c r="F65" i="1" s="1"/>
  <c r="G65" i="1" a="1"/>
  <c r="G65" i="1" s="1"/>
  <c r="D67" i="1" a="1"/>
  <c r="D67" i="1" s="1"/>
  <c r="E67" i="1" a="1"/>
  <c r="E67" i="1" s="1"/>
  <c r="G67" i="1" a="1"/>
  <c r="G67" i="1" s="1"/>
  <c r="H67" i="1" a="1"/>
  <c r="H67" i="1" s="1"/>
  <c r="I66" i="1" a="1"/>
  <c r="I66" i="1" s="1"/>
  <c r="D66" i="1" a="1"/>
  <c r="D66" i="1" s="1"/>
  <c r="E66" i="1" a="1"/>
  <c r="E66" i="1" s="1"/>
  <c r="F66" i="1" a="1"/>
  <c r="F66" i="1" s="1"/>
  <c r="G66" i="1" a="1"/>
  <c r="G66" i="1" s="1"/>
  <c r="H66" i="1" a="1"/>
  <c r="H66" i="1" s="1"/>
  <c r="E58" i="1" a="1"/>
  <c r="E58" i="1" s="1"/>
  <c r="F58" i="1" a="1"/>
  <c r="F58" i="1" s="1"/>
  <c r="G58" i="1" a="1"/>
  <c r="G58" i="1" s="1"/>
  <c r="H58" i="1" a="1"/>
  <c r="H58" i="1" s="1"/>
  <c r="D58" i="1" a="1"/>
  <c r="D58" i="1" s="1"/>
  <c r="G50" i="1" a="1"/>
  <c r="G50" i="1" s="1"/>
  <c r="H50" i="1" a="1"/>
  <c r="H50" i="1" s="1"/>
  <c r="D50" i="1" a="1"/>
  <c r="D50" i="1" s="1"/>
  <c r="I50" i="1" a="1"/>
  <c r="I50" i="1" s="1"/>
  <c r="E50" i="1" a="1"/>
  <c r="E50" i="1" s="1"/>
  <c r="F50" i="1" a="1"/>
  <c r="F50" i="1" s="1"/>
  <c r="I42" i="1" a="1"/>
  <c r="I42" i="1" s="1"/>
  <c r="D42" i="1" a="1"/>
  <c r="D42" i="1" s="1"/>
  <c r="E42" i="1" a="1"/>
  <c r="E42" i="1" s="1"/>
  <c r="G42" i="1" a="1"/>
  <c r="G42" i="1" s="1"/>
  <c r="H42" i="1" a="1"/>
  <c r="H42" i="1" s="1"/>
  <c r="H34" i="1" a="1"/>
  <c r="H34" i="1" s="1"/>
  <c r="D34" i="1" a="1"/>
  <c r="D34" i="1" s="1"/>
  <c r="I34" i="1" a="1"/>
  <c r="I34" i="1" s="1"/>
  <c r="F34" i="1" a="1"/>
  <c r="F34" i="1" s="1"/>
  <c r="G34" i="1" a="1"/>
  <c r="G34" i="1" s="1"/>
  <c r="E26" i="1" a="1"/>
  <c r="E26" i="1" s="1"/>
  <c r="F26" i="1" a="1"/>
  <c r="F26" i="1" s="1"/>
  <c r="G26" i="1" a="1"/>
  <c r="G26" i="1" s="1"/>
  <c r="I26" i="1" a="1"/>
  <c r="I26" i="1" s="1"/>
  <c r="D26" i="1" a="1"/>
  <c r="D26" i="1" s="1"/>
  <c r="D18" i="1" a="1"/>
  <c r="D18" i="1" s="1"/>
  <c r="E18" i="1" a="1"/>
  <c r="E18" i="1" s="1"/>
  <c r="F18" i="1" a="1"/>
  <c r="F18" i="1" s="1"/>
  <c r="H18" i="1" a="1"/>
  <c r="H18" i="1" s="1"/>
  <c r="I18" i="1" a="1"/>
  <c r="I18" i="1" s="1"/>
  <c r="D10" i="1" a="1"/>
  <c r="D10" i="1" s="1"/>
  <c r="E10" i="1" a="1"/>
  <c r="E10" i="1" s="1"/>
  <c r="G10" i="1" a="1"/>
  <c r="G10" i="1" s="1"/>
  <c r="H10" i="1" a="1"/>
  <c r="H10" i="1" s="1"/>
  <c r="I10" i="1" a="1"/>
  <c r="I10" i="1" s="1"/>
  <c r="C68" i="1" a="1"/>
  <c r="C68" i="1" s="1"/>
  <c r="C57" i="1" a="1"/>
  <c r="C57" i="1" s="1"/>
  <c r="C52" i="1" a="1"/>
  <c r="C52" i="1" s="1"/>
  <c r="C41" i="1" a="1"/>
  <c r="C41" i="1" s="1"/>
  <c r="C36" i="1" a="1"/>
  <c r="C36" i="1" s="1"/>
  <c r="C25" i="1" a="1"/>
  <c r="C25" i="1" s="1"/>
  <c r="C20" i="1" a="1"/>
  <c r="C20" i="1" s="1"/>
  <c r="C4" i="1" a="1"/>
  <c r="C4" i="1" s="1"/>
  <c r="E72" i="1" a="1"/>
  <c r="E72" i="1" s="1"/>
  <c r="D71" i="1" a="1"/>
  <c r="D71" i="1" s="1"/>
  <c r="D70" i="1" a="1"/>
  <c r="D70" i="1" s="1"/>
  <c r="I67" i="1" a="1"/>
  <c r="I67" i="1" s="1"/>
  <c r="I59" i="1" a="1"/>
  <c r="I59" i="1" s="1"/>
  <c r="D52" i="1" a="1"/>
  <c r="D52" i="1" s="1"/>
  <c r="E44" i="1" a="1"/>
  <c r="E44" i="1" s="1"/>
  <c r="I36" i="1" a="1"/>
  <c r="I36" i="1" s="1"/>
  <c r="H21" i="1" a="1"/>
  <c r="H21" i="1" s="1"/>
  <c r="G13" i="1" a="1"/>
  <c r="G13" i="1" s="1"/>
  <c r="F5" i="1" a="1"/>
  <c r="F5" i="1" s="1"/>
  <c r="D9" i="1" a="1"/>
  <c r="D9" i="1" s="1"/>
  <c r="E9" i="1" a="1"/>
  <c r="E9" i="1" s="1"/>
  <c r="F9" i="1" a="1"/>
  <c r="F9" i="1" s="1"/>
  <c r="H9" i="1" a="1"/>
  <c r="H9" i="1" s="1"/>
  <c r="I9" i="1" a="1"/>
  <c r="I9" i="1" s="1"/>
  <c r="C67" i="1" a="1"/>
  <c r="C67" i="1" s="1"/>
  <c r="C51" i="1" a="1"/>
  <c r="C51" i="1" s="1"/>
  <c r="C46" i="1" a="1"/>
  <c r="C46" i="1" s="1"/>
  <c r="C35" i="1" a="1"/>
  <c r="C35" i="1" s="1"/>
  <c r="C19" i="1" a="1"/>
  <c r="C19" i="1" s="1"/>
  <c r="C14" i="1" a="1"/>
  <c r="C14" i="1" s="1"/>
  <c r="C3" i="1" a="1"/>
  <c r="C3" i="1" s="1"/>
  <c r="I69" i="1" a="1"/>
  <c r="I69" i="1" s="1"/>
  <c r="I68" i="1" a="1"/>
  <c r="I68" i="1" s="1"/>
  <c r="F67" i="1" a="1"/>
  <c r="F67" i="1" s="1"/>
  <c r="I58" i="1" a="1"/>
  <c r="I58" i="1" s="1"/>
  <c r="D51" i="1" a="1"/>
  <c r="D51" i="1" s="1"/>
  <c r="D36" i="1" a="1"/>
  <c r="D36" i="1" s="1"/>
  <c r="G12" i="1" a="1"/>
  <c r="G12" i="1" s="1"/>
  <c r="F4" i="1" a="1"/>
  <c r="F4" i="1" s="1"/>
  <c r="I2" i="1" a="1"/>
  <c r="I2" i="1" s="1"/>
  <c r="D2" i="1" a="1"/>
  <c r="D2" i="1" s="1"/>
  <c r="E2" i="1" a="1"/>
  <c r="E2" i="1" s="1"/>
  <c r="F2" i="1" a="1"/>
  <c r="F2" i="1" s="1"/>
  <c r="G2" i="1" a="1"/>
  <c r="G2" i="1" s="1"/>
  <c r="H2" i="1" a="1"/>
  <c r="H2" i="1" s="1"/>
  <c r="H64" i="1" a="1"/>
  <c r="H64" i="1" s="1"/>
  <c r="I64" i="1" a="1"/>
  <c r="I64" i="1" s="1"/>
  <c r="D64" i="1" a="1"/>
  <c r="D64" i="1" s="1"/>
  <c r="F64" i="1" a="1"/>
  <c r="F64" i="1" s="1"/>
  <c r="G64" i="1" a="1"/>
  <c r="G64" i="1" s="1"/>
  <c r="F56" i="1" a="1"/>
  <c r="F56" i="1" s="1"/>
  <c r="G56" i="1" a="1"/>
  <c r="G56" i="1" s="1"/>
  <c r="H56" i="1" a="1"/>
  <c r="H56" i="1" s="1"/>
  <c r="D56" i="1" a="1"/>
  <c r="D56" i="1" s="1"/>
  <c r="E56" i="1" a="1"/>
  <c r="E56" i="1" s="1"/>
  <c r="H48" i="1" a="1"/>
  <c r="H48" i="1" s="1"/>
  <c r="D48" i="1" a="1"/>
  <c r="D48" i="1" s="1"/>
  <c r="I48" i="1" a="1"/>
  <c r="I48" i="1" s="1"/>
  <c r="F48" i="1" a="1"/>
  <c r="F48" i="1" s="1"/>
  <c r="G48" i="1" a="1"/>
  <c r="G48" i="1" s="1"/>
  <c r="D40" i="1" a="1"/>
  <c r="D40" i="1" s="1"/>
  <c r="E40" i="1" a="1"/>
  <c r="E40" i="1" s="1"/>
  <c r="F40" i="1" a="1"/>
  <c r="F40" i="1" s="1"/>
  <c r="H40" i="1" a="1"/>
  <c r="H40" i="1" s="1"/>
  <c r="I40" i="1" a="1"/>
  <c r="I40" i="1" s="1"/>
  <c r="D32" i="1" a="1"/>
  <c r="D32" i="1" s="1"/>
  <c r="I32" i="1" a="1"/>
  <c r="I32" i="1" s="1"/>
  <c r="E32" i="1" a="1"/>
  <c r="E32" i="1" s="1"/>
  <c r="G32" i="1" a="1"/>
  <c r="G32" i="1" s="1"/>
  <c r="H32" i="1" a="1"/>
  <c r="H32" i="1" s="1"/>
  <c r="E24" i="1" a="1"/>
  <c r="E24" i="1" s="1"/>
  <c r="F24" i="1" a="1"/>
  <c r="F24" i="1" s="1"/>
  <c r="G24" i="1" a="1"/>
  <c r="G24" i="1" s="1"/>
  <c r="I24" i="1" a="1"/>
  <c r="I24" i="1" s="1"/>
  <c r="D24" i="1" a="1"/>
  <c r="D24" i="1" s="1"/>
  <c r="D16" i="1" a="1"/>
  <c r="D16" i="1" s="1"/>
  <c r="E16" i="1" a="1"/>
  <c r="E16" i="1" s="1"/>
  <c r="F16" i="1" a="1"/>
  <c r="F16" i="1" s="1"/>
  <c r="G16" i="1" a="1"/>
  <c r="G16" i="1" s="1"/>
  <c r="H16" i="1" a="1"/>
  <c r="H16" i="1" s="1"/>
  <c r="I16" i="1" a="1"/>
  <c r="I16" i="1" s="1"/>
  <c r="D8" i="1" a="1"/>
  <c r="D8" i="1" s="1"/>
  <c r="E8" i="1" a="1"/>
  <c r="E8" i="1" s="1"/>
  <c r="F8" i="1" a="1"/>
  <c r="F8" i="1" s="1"/>
  <c r="H8" i="1" a="1"/>
  <c r="H8" i="1" s="1"/>
  <c r="I8" i="1" a="1"/>
  <c r="I8" i="1" s="1"/>
  <c r="C72" i="1" a="1"/>
  <c r="C72" i="1" s="1"/>
  <c r="C61" i="1" a="1"/>
  <c r="C61" i="1" s="1"/>
  <c r="C56" i="1" a="1"/>
  <c r="C56" i="1" s="1"/>
  <c r="C45" i="1" a="1"/>
  <c r="C45" i="1" s="1"/>
  <c r="C40" i="1" a="1"/>
  <c r="C40" i="1" s="1"/>
  <c r="C29" i="1" a="1"/>
  <c r="C29" i="1" s="1"/>
  <c r="C24" i="1" a="1"/>
  <c r="C24" i="1" s="1"/>
  <c r="C13" i="1" a="1"/>
  <c r="C13" i="1" s="1"/>
  <c r="C8" i="1" a="1"/>
  <c r="C8" i="1" s="1"/>
  <c r="I70" i="1" a="1"/>
  <c r="I70" i="1" s="1"/>
  <c r="H69" i="1" a="1"/>
  <c r="H69" i="1" s="1"/>
  <c r="H68" i="1" a="1"/>
  <c r="H68" i="1" s="1"/>
  <c r="I57" i="1" a="1"/>
  <c r="I57" i="1" s="1"/>
  <c r="F42" i="1" a="1"/>
  <c r="F42" i="1" s="1"/>
  <c r="D35" i="1" a="1"/>
  <c r="D35" i="1" s="1"/>
  <c r="H27" i="1" a="1"/>
  <c r="H27" i="1" s="1"/>
  <c r="G11" i="1" a="1"/>
  <c r="G11" i="1" s="1"/>
  <c r="F3" i="1" a="1"/>
  <c r="F3" i="1" s="1"/>
  <c r="H33" i="1" a="1"/>
  <c r="H33" i="1" s="1"/>
  <c r="I33" i="1" a="1"/>
  <c r="I33" i="1" s="1"/>
  <c r="D33" i="1" a="1"/>
  <c r="D33" i="1" s="1"/>
  <c r="F33" i="1" a="1"/>
  <c r="F33" i="1" s="1"/>
  <c r="G33" i="1" a="1"/>
  <c r="G33" i="1" s="1"/>
  <c r="H63" i="1" a="1"/>
  <c r="H63" i="1" s="1"/>
  <c r="I63" i="1" a="1"/>
  <c r="I63" i="1" s="1"/>
  <c r="E63" i="1" a="1"/>
  <c r="E63" i="1" s="1"/>
  <c r="F63" i="1" a="1"/>
  <c r="F63" i="1" s="1"/>
  <c r="G63" i="1" a="1"/>
  <c r="G63" i="1" s="1"/>
  <c r="G55" i="1" a="1"/>
  <c r="G55" i="1" s="1"/>
  <c r="H55" i="1" a="1"/>
  <c r="H55" i="1" s="1"/>
  <c r="D55" i="1" a="1"/>
  <c r="D55" i="1" s="1"/>
  <c r="E55" i="1" a="1"/>
  <c r="E55" i="1" s="1"/>
  <c r="F55" i="1" a="1"/>
  <c r="F55" i="1" s="1"/>
  <c r="G47" i="1" a="1"/>
  <c r="G47" i="1" s="1"/>
  <c r="H47" i="1" a="1"/>
  <c r="H47" i="1" s="1"/>
  <c r="I47" i="1" a="1"/>
  <c r="I47" i="1" s="1"/>
  <c r="D47" i="1" a="1"/>
  <c r="D47" i="1" s="1"/>
  <c r="F47" i="1" a="1"/>
  <c r="F47" i="1" s="1"/>
  <c r="E39" i="1" a="1"/>
  <c r="E39" i="1" s="1"/>
  <c r="F39" i="1" a="1"/>
  <c r="F39" i="1" s="1"/>
  <c r="G39" i="1" a="1"/>
  <c r="G39" i="1" s="1"/>
  <c r="H39" i="1" a="1"/>
  <c r="H39" i="1" s="1"/>
  <c r="I39" i="1" a="1"/>
  <c r="I39" i="1" s="1"/>
  <c r="D39" i="1" a="1"/>
  <c r="D39" i="1" s="1"/>
  <c r="D31" i="1" a="1"/>
  <c r="D31" i="1" s="1"/>
  <c r="E31" i="1" a="1"/>
  <c r="E31" i="1" s="1"/>
  <c r="F31" i="1" a="1"/>
  <c r="F31" i="1" s="1"/>
  <c r="G31" i="1" a="1"/>
  <c r="G31" i="1" s="1"/>
  <c r="H31" i="1" a="1"/>
  <c r="H31" i="1" s="1"/>
  <c r="I31" i="1" a="1"/>
  <c r="I31" i="1" s="1"/>
  <c r="E23" i="1" a="1"/>
  <c r="E23" i="1" s="1"/>
  <c r="F23" i="1" a="1"/>
  <c r="F23" i="1" s="1"/>
  <c r="G23" i="1" a="1"/>
  <c r="G23" i="1" s="1"/>
  <c r="H23" i="1" a="1"/>
  <c r="H23" i="1" s="1"/>
  <c r="I23" i="1" a="1"/>
  <c r="I23" i="1" s="1"/>
  <c r="D23" i="1" a="1"/>
  <c r="D23" i="1" s="1"/>
  <c r="D15" i="1" a="1"/>
  <c r="D15" i="1" s="1"/>
  <c r="E15" i="1" a="1"/>
  <c r="E15" i="1" s="1"/>
  <c r="F15" i="1" a="1"/>
  <c r="F15" i="1" s="1"/>
  <c r="H15" i="1" a="1"/>
  <c r="H15" i="1" s="1"/>
  <c r="I15" i="1" a="1"/>
  <c r="I15" i="1" s="1"/>
  <c r="I7" i="1" a="1"/>
  <c r="I7" i="1" s="1"/>
  <c r="D7" i="1" a="1"/>
  <c r="D7" i="1" s="1"/>
  <c r="E7" i="1" a="1"/>
  <c r="E7" i="1" s="1"/>
  <c r="G7" i="1" a="1"/>
  <c r="G7" i="1" s="1"/>
  <c r="H7" i="1" a="1"/>
  <c r="H7" i="1" s="1"/>
  <c r="C71" i="1" a="1"/>
  <c r="C71" i="1" s="1"/>
  <c r="C66" i="1" a="1"/>
  <c r="C66" i="1" s="1"/>
  <c r="C55" i="1" a="1"/>
  <c r="C55" i="1" s="1"/>
  <c r="C50" i="1" a="1"/>
  <c r="C50" i="1" s="1"/>
  <c r="C39" i="1" a="1"/>
  <c r="C39" i="1" s="1"/>
  <c r="C34" i="1" a="1"/>
  <c r="C34" i="1" s="1"/>
  <c r="C23" i="1" a="1"/>
  <c r="C23" i="1" s="1"/>
  <c r="C18" i="1" a="1"/>
  <c r="C18" i="1" s="1"/>
  <c r="C7" i="1" a="1"/>
  <c r="C7" i="1" s="1"/>
  <c r="I72" i="1" a="1"/>
  <c r="I72" i="1" s="1"/>
  <c r="H71" i="1" a="1"/>
  <c r="H71" i="1" s="1"/>
  <c r="H70" i="1" a="1"/>
  <c r="H70" i="1" s="1"/>
  <c r="G68" i="1" a="1"/>
  <c r="G68" i="1" s="1"/>
  <c r="E65" i="1" a="1"/>
  <c r="E65" i="1" s="1"/>
  <c r="I56" i="1" a="1"/>
  <c r="I56" i="1" s="1"/>
  <c r="E34" i="1" a="1"/>
  <c r="E34" i="1" s="1"/>
  <c r="H26" i="1" a="1"/>
  <c r="H26" i="1" s="1"/>
  <c r="G18" i="1" a="1"/>
  <c r="G18" i="1" s="1"/>
  <c r="F10" i="1" a="1"/>
  <c r="F10" i="1" s="1"/>
  <c r="G62" i="1" a="1"/>
  <c r="G62" i="1" s="1"/>
  <c r="H62" i="1" a="1"/>
  <c r="H62" i="1" s="1"/>
  <c r="I62" i="1" a="1"/>
  <c r="I62" i="1" s="1"/>
  <c r="E62" i="1" a="1"/>
  <c r="E62" i="1" s="1"/>
  <c r="F62" i="1" a="1"/>
  <c r="F62" i="1" s="1"/>
  <c r="F54" i="1" a="1"/>
  <c r="F54" i="1" s="1"/>
  <c r="G54" i="1" a="1"/>
  <c r="G54" i="1" s="1"/>
  <c r="H54" i="1" a="1"/>
  <c r="H54" i="1" s="1"/>
  <c r="D54" i="1" a="1"/>
  <c r="D54" i="1" s="1"/>
  <c r="E54" i="1" a="1"/>
  <c r="E54" i="1" s="1"/>
  <c r="H46" i="1" a="1"/>
  <c r="H46" i="1" s="1"/>
  <c r="I46" i="1" a="1"/>
  <c r="I46" i="1" s="1"/>
  <c r="D46" i="1" a="1"/>
  <c r="D46" i="1" s="1"/>
  <c r="F46" i="1" a="1"/>
  <c r="F46" i="1" s="1"/>
  <c r="G46" i="1" a="1"/>
  <c r="G46" i="1" s="1"/>
  <c r="E38" i="1" a="1"/>
  <c r="E38" i="1" s="1"/>
  <c r="F38" i="1" a="1"/>
  <c r="F38" i="1" s="1"/>
  <c r="G38" i="1" a="1"/>
  <c r="G38" i="1" s="1"/>
  <c r="D38" i="1" a="1"/>
  <c r="D38" i="1" s="1"/>
  <c r="I38" i="1" a="1"/>
  <c r="I38" i="1" s="1"/>
  <c r="D30" i="1" a="1"/>
  <c r="D30" i="1" s="1"/>
  <c r="E30" i="1" a="1"/>
  <c r="E30" i="1" s="1"/>
  <c r="F30" i="1" a="1"/>
  <c r="F30" i="1" s="1"/>
  <c r="H30" i="1" a="1"/>
  <c r="H30" i="1" s="1"/>
  <c r="I30" i="1" a="1"/>
  <c r="I30" i="1" s="1"/>
  <c r="E22" i="1" a="1"/>
  <c r="E22" i="1" s="1"/>
  <c r="F22" i="1" a="1"/>
  <c r="F22" i="1" s="1"/>
  <c r="G22" i="1" a="1"/>
  <c r="G22" i="1" s="1"/>
  <c r="I22" i="1" a="1"/>
  <c r="I22" i="1" s="1"/>
  <c r="D22" i="1" a="1"/>
  <c r="D22" i="1" s="1"/>
  <c r="D14" i="1" a="1"/>
  <c r="D14" i="1" s="1"/>
  <c r="E14" i="1" a="1"/>
  <c r="E14" i="1" s="1"/>
  <c r="F14" i="1" a="1"/>
  <c r="F14" i="1" s="1"/>
  <c r="H14" i="1" a="1"/>
  <c r="H14" i="1" s="1"/>
  <c r="I14" i="1" a="1"/>
  <c r="I14" i="1" s="1"/>
  <c r="D6" i="1" a="1"/>
  <c r="D6" i="1" s="1"/>
  <c r="E6" i="1" a="1"/>
  <c r="E6" i="1" s="1"/>
  <c r="G6" i="1" a="1"/>
  <c r="G6" i="1" s="1"/>
  <c r="H6" i="1" a="1"/>
  <c r="H6" i="1" s="1"/>
  <c r="I6" i="1" a="1"/>
  <c r="I6" i="1" s="1"/>
  <c r="C65" i="1" a="1"/>
  <c r="C65" i="1" s="1"/>
  <c r="C60" i="1" a="1"/>
  <c r="C60" i="1" s="1"/>
  <c r="C49" i="1" a="1"/>
  <c r="C49" i="1" s="1"/>
  <c r="C44" i="1" a="1"/>
  <c r="C44" i="1" s="1"/>
  <c r="C33" i="1" a="1"/>
  <c r="C33" i="1" s="1"/>
  <c r="C28" i="1" a="1"/>
  <c r="C28" i="1" s="1"/>
  <c r="C17" i="1" a="1"/>
  <c r="C17" i="1" s="1"/>
  <c r="C12" i="1" a="1"/>
  <c r="C12" i="1" s="1"/>
  <c r="H72" i="1" a="1"/>
  <c r="H72" i="1" s="1"/>
  <c r="G70" i="1" a="1"/>
  <c r="G70" i="1" s="1"/>
  <c r="G69" i="1" a="1"/>
  <c r="G69" i="1" s="1"/>
  <c r="F68" i="1" a="1"/>
  <c r="F68" i="1" s="1"/>
  <c r="E64" i="1" a="1"/>
  <c r="E64" i="1" s="1"/>
  <c r="I55" i="1" a="1"/>
  <c r="I55" i="1" s="1"/>
  <c r="E48" i="1" a="1"/>
  <c r="E48" i="1" s="1"/>
  <c r="G40" i="1" a="1"/>
  <c r="G40" i="1" s="1"/>
  <c r="E33" i="1" a="1"/>
  <c r="E33" i="1" s="1"/>
  <c r="H25" i="1" a="1"/>
  <c r="H25" i="1" s="1"/>
  <c r="G9" i="1" a="1"/>
  <c r="G9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55673C-D315-4611-97F0-54F5CC3597DB}" keepAlive="1" name="Query - Errors in import dependency" description="Connection to the 'Errors in import dependency' query in the workbook." type="5" refreshedVersion="0" background="1">
    <dbPr connection="Provider=Microsoft.Mashup.OleDb.1;Data Source=$Workbook$;Location=&quot;Errors in import dependency&quot;;Extended Properties=&quot;&quot;" command="SELECT * FROM [Errors in import dependency]"/>
  </connection>
  <connection id="2" xr16:uid="{71D4CD84-1958-4743-89F8-AA0FCBD41A1F}" keepAlive="1" name="Query - import concentration" description="Connection to the 'import concentration' query in the workbook." type="5" refreshedVersion="8" background="1" saveData="1">
    <dbPr connection="Provider=Microsoft.Mashup.OleDb.1;Data Source=$Workbook$;Location=&quot;import concentration&quot;;Extended Properties=&quot;&quot;" command="SELECT * FROM [import concentration]"/>
  </connection>
  <connection id="3" xr16:uid="{5FD82BAC-F64E-487D-AC79-3A148344D9AC}" keepAlive="1" name="Query - import dependency" description="Connection to the 'import dependency' query in the workbook." type="5" refreshedVersion="8" background="1" saveData="1">
    <dbPr connection="Provider=Microsoft.Mashup.OleDb.1;Data Source=$Workbook$;Location=&quot;import dependency&quot;;Extended Properties=&quot;&quot;" command="SELECT * FROM [import dependency]"/>
  </connection>
  <connection id="4" xr16:uid="{E326643A-AF19-461E-AC8D-544B82A5ACC4}" keepAlive="1" name="Query - import dependency high net load" description="Connection to the 'import dependency high net load' query in the workbook." type="5" refreshedVersion="8" background="1" saveData="1">
    <dbPr connection="Provider=Microsoft.Mashup.OleDb.1;Data Source=$Workbook$;Location=&quot;import dependency high net load&quot;;Extended Properties=&quot;&quot;" command="SELECT * FROM [import dependency high net loa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<sst xmlns="http://schemas.openxmlformats.org/spreadsheetml/2006/main" count="625" uniqueCount="186">
  <si>
    <t>Column1</t>
  </si>
  <si>
    <t>Total</t>
  </si>
  <si>
    <t>2016</t>
  </si>
  <si>
    <t>2017</t>
  </si>
  <si>
    <t>2018</t>
  </si>
  <si>
    <t>2019</t>
  </si>
  <si>
    <t>2020</t>
  </si>
  <si>
    <t>2021</t>
  </si>
  <si>
    <t>2022</t>
  </si>
  <si>
    <t>2023</t>
  </si>
  <si>
    <t>gen_only?</t>
  </si>
  <si>
    <t>TI_hrs_missing</t>
  </si>
  <si>
    <t>D_hrs_missing</t>
  </si>
  <si>
    <t>AEC</t>
  </si>
  <si>
    <t>N</t>
  </si>
  <si>
    <t>AECI</t>
  </si>
  <si>
    <t>AVA</t>
  </si>
  <si>
    <t>AZPS</t>
  </si>
  <si>
    <t>BANC</t>
  </si>
  <si>
    <t>BPAT</t>
  </si>
  <si>
    <t>CISO</t>
  </si>
  <si>
    <t>CPLE</t>
  </si>
  <si>
    <t>CPLW</t>
  </si>
  <si>
    <t>DUK</t>
  </si>
  <si>
    <t>EPE</t>
  </si>
  <si>
    <t>ERCO</t>
  </si>
  <si>
    <t>FMPP</t>
  </si>
  <si>
    <t>FPC</t>
  </si>
  <si>
    <t>FPL</t>
  </si>
  <si>
    <t>GCPD</t>
  </si>
  <si>
    <t>IPCO</t>
  </si>
  <si>
    <t>ISNE</t>
  </si>
  <si>
    <t>JEA</t>
  </si>
  <si>
    <t>LDWP</t>
  </si>
  <si>
    <t>LGEE</t>
  </si>
  <si>
    <t>MISO</t>
  </si>
  <si>
    <t>NEVP</t>
  </si>
  <si>
    <t>NWMT</t>
  </si>
  <si>
    <t>NYIS</t>
  </si>
  <si>
    <t>PACE</t>
  </si>
  <si>
    <t>PACW</t>
  </si>
  <si>
    <t>PGE</t>
  </si>
  <si>
    <t>PJM</t>
  </si>
  <si>
    <t>PNM</t>
  </si>
  <si>
    <t>PSCO</t>
  </si>
  <si>
    <t>PSEI</t>
  </si>
  <si>
    <t>SC</t>
  </si>
  <si>
    <t>SCEG</t>
  </si>
  <si>
    <t>SCL</t>
  </si>
  <si>
    <t>SOCO</t>
  </si>
  <si>
    <t>SRP</t>
  </si>
  <si>
    <t>SWPP</t>
  </si>
  <si>
    <t>TEC</t>
  </si>
  <si>
    <t>TEPC</t>
  </si>
  <si>
    <t>TPWR</t>
  </si>
  <si>
    <t>TVA</t>
  </si>
  <si>
    <t>WACM</t>
  </si>
  <si>
    <t>WALC</t>
  </si>
  <si>
    <t>avg_demand</t>
  </si>
  <si>
    <t>EIA</t>
  </si>
  <si>
    <t>QGIS</t>
  </si>
  <si>
    <t>POWERSOUTH ENERGY COOPERATIVE</t>
  </si>
  <si>
    <t>ASSOCIATED ELECTRIC COOPERATIVE, INC.</t>
  </si>
  <si>
    <t>AVISTA CORPORATION</t>
  </si>
  <si>
    <t>ARIZONA PUBLIC SERVICE COMPANY</t>
  </si>
  <si>
    <t>BALANCING AUTHORITY OF NORTHERN CALIFORNIA</t>
  </si>
  <si>
    <t>BONNEVILLE POWER ADMINISTRATION</t>
  </si>
  <si>
    <t>CALIFORNIA INDEPENDENT SYSTEM OPERATOR</t>
  </si>
  <si>
    <t>DUKE ENERGY PROGRESS EAST</t>
  </si>
  <si>
    <t>DUKE ENERGY PROGRESS WEST</t>
  </si>
  <si>
    <t>DUKE ENERGY CAROLINAS</t>
  </si>
  <si>
    <t>EL PASO ELECTRIC COMPANY</t>
  </si>
  <si>
    <t>ELECTRIC RELIABILITY COUNCIL OF TEXAS, INC.</t>
  </si>
  <si>
    <t>FLORIDA MUNICIPAL POWER POOL</t>
  </si>
  <si>
    <t>DUKE ENERGY FLORIDA INC</t>
  </si>
  <si>
    <t>FLORIDA POWER &amp; LIGHT COMPANY</t>
  </si>
  <si>
    <t>PUBLIC UTILITY DISTRICT NO. 2 OF GRANT COUNTY, WASHINGTON</t>
  </si>
  <si>
    <t>IDAHO POWER COMPANY</t>
  </si>
  <si>
    <t>ISO NEW ENGLAND INC.</t>
  </si>
  <si>
    <t>LOS ANGELES DEPARTMENT OF WATER AND POWER</t>
  </si>
  <si>
    <t>LOUISVILLE GAS AND ELECTRIC COMPANY AND KENTUCKY UTILITIES</t>
  </si>
  <si>
    <t>MIDCONTINENT INDEPENDENT TRANSMISSION SYSTEM OPERATOR, INC..</t>
  </si>
  <si>
    <t>NEVADA POWER COMPANY</t>
  </si>
  <si>
    <t>NORTHWESTERN ENERGY (NWMT)</t>
  </si>
  <si>
    <t>NEW YORK INDEPENDENT SYSTEM OPERATOR</t>
  </si>
  <si>
    <t>PACIFICORP - EAST</t>
  </si>
  <si>
    <t>PACIFICORP - WEST</t>
  </si>
  <si>
    <t>PORTLAND GENERAL ELECTRIC COMPANY</t>
  </si>
  <si>
    <t>PJM INTERCONNECTION, LLC</t>
  </si>
  <si>
    <t>PUBLIC SERVICE COMPANY OF NEW MEXICO</t>
  </si>
  <si>
    <t>PUBLIC SERVICE COMPANY OF COLORADO</t>
  </si>
  <si>
    <t>PUGET SOUND ENERGY</t>
  </si>
  <si>
    <t>SOUTH CAROLINA PUBLIC SERVICE AUTHORITY</t>
  </si>
  <si>
    <t>SOUTH CAROLINA ELECTRIC &amp; GAS COMPANY</t>
  </si>
  <si>
    <t>SEATTLE CITY LIGHT</t>
  </si>
  <si>
    <t>SOUTHERN COMPANY SERVICES, INC. - TRANS</t>
  </si>
  <si>
    <t>SALT RIVER PROJECT</t>
  </si>
  <si>
    <t>SOUTHWEST POWER POOL</t>
  </si>
  <si>
    <t>TAMPA ELECTRIC COMPANY</t>
  </si>
  <si>
    <t>TUCSON ELECTRIC POWER COMPANY</t>
  </si>
  <si>
    <t>CITY OF TACOMA, DEPARTMENT OF PUBLIC UTILITIES, LIGHT DIVISION</t>
  </si>
  <si>
    <t>TENNESSEE VALLEY AUTHORITY</t>
  </si>
  <si>
    <t>WESTERN AREA POWER ADMINISTRATION - ROCKY MOUNTAIN REGION</t>
  </si>
  <si>
    <t>WESTERN AREA POWER ADMINISTRATION - DESERT SOUTHWEST REGION</t>
  </si>
  <si>
    <t>NAME</t>
  </si>
  <si>
    <t>ALCOA POWER GENERATING, INC. - YADKIN DIVISION</t>
  </si>
  <si>
    <t>ARLINGTON VALLEY, LLC - AVBA</t>
  </si>
  <si>
    <t>AVANGRID RENEWABLES LLC</t>
  </si>
  <si>
    <t>CHUGACH ELECTRIC ASSN INC</t>
  </si>
  <si>
    <t>CITY OF HOMESTEAD</t>
  </si>
  <si>
    <t>CITY OF TALLAHASSEE</t>
  </si>
  <si>
    <t>ELECTRIC ENERGY, INC.</t>
  </si>
  <si>
    <t>GAINESVILLE REGIONAL UTILITIES</t>
  </si>
  <si>
    <t>GILA RIVER POWER, LLC</t>
  </si>
  <si>
    <t>GRIDFORCE ENERGY MANAGEMENT, LLC</t>
  </si>
  <si>
    <t>GRIDFORCE SOUTH</t>
  </si>
  <si>
    <t>GRIFFITH ENERGY, LLC</t>
  </si>
  <si>
    <t>HAWAIIAN ELECTRIC CO INC</t>
  </si>
  <si>
    <t>IMPERIAL IRRIGATION DISTRICT</t>
  </si>
  <si>
    <t>NATURENER POWER WATCH, LLC (GWA)</t>
  </si>
  <si>
    <t>NATURENER WIND WATCH, LLC</t>
  </si>
  <si>
    <t>NEW BRUNSWICK SYSTEM OPERATOR</t>
  </si>
  <si>
    <t>NEW HARQUAHALA GENERATING COMPANY, LLC - HGBA</t>
  </si>
  <si>
    <t>NEW SMYRNA BEACH, UTILITIES COMMISSION OF</t>
  </si>
  <si>
    <t>OHIO VALLEY ELECTRIC CORPORATION</t>
  </si>
  <si>
    <t>PUBLIC UTILITY DISTRICT NO. 1 OF CHELAN COUNTY</t>
  </si>
  <si>
    <t>PUD NO. 1 OF DOUGLAS COUNTY</t>
  </si>
  <si>
    <t>SEMINOLE ELECTRIC COOPERATIVE</t>
  </si>
  <si>
    <t>SOUTHEASTERN POWER ADMINISTRATION</t>
  </si>
  <si>
    <t>SOUTHWESTERN POWER ADMINISTRATION</t>
  </si>
  <si>
    <t>TURLOCK IRRIGATION DISTRICT</t>
  </si>
  <si>
    <t>WESTERN AREA POWER ADMINISTRATION UGP WEST</t>
  </si>
  <si>
    <t>EIA Name</t>
  </si>
  <si>
    <t>Name</t>
  </si>
  <si>
    <t>US Weighted Avg</t>
  </si>
  <si>
    <t>Figure: Demand-weighted average of import reliance by year for U.S. Balancing Authorities</t>
  </si>
  <si>
    <t>Year</t>
  </si>
  <si>
    <t>Import Reliance</t>
  </si>
  <si>
    <t>Annual Avg</t>
  </si>
  <si>
    <t>Column2</t>
  </si>
  <si>
    <t>Arizona Public Service Company</t>
  </si>
  <si>
    <t>Associated Electric Cooperative, Inc.</t>
  </si>
  <si>
    <t>Avista Corporation</t>
  </si>
  <si>
    <t>Balancing Authority of Northern California</t>
  </si>
  <si>
    <t>Bonneville Power Administration</t>
  </si>
  <si>
    <t>California Independent System Operator</t>
  </si>
  <si>
    <t>City of Tacoma, Department of Public Utilities, Light Division</t>
  </si>
  <si>
    <t>Dominion Energy South Carolina, Inc.</t>
  </si>
  <si>
    <t>Duke Energy Carolinas</t>
  </si>
  <si>
    <t>Duke Energy Florida, Inc.</t>
  </si>
  <si>
    <t>Duke Energy Progress East</t>
  </si>
  <si>
    <t>Duke Energy Progress West</t>
  </si>
  <si>
    <t>El Paso Electric Company</t>
  </si>
  <si>
    <t>Electric Reliability Council of Texas, Inc.</t>
  </si>
  <si>
    <t>Florida Municipal Power Pool</t>
  </si>
  <si>
    <t>Florida Power &amp; Light Co.</t>
  </si>
  <si>
    <t>Idaho Power Company</t>
  </si>
  <si>
    <t>ISO New England</t>
  </si>
  <si>
    <t>Los Angeles Department of Water and Power</t>
  </si>
  <si>
    <t>Louisville Gas and Electric Company and Kentucky Utilities Company</t>
  </si>
  <si>
    <t>Midcontinent Independent System Operator, Inc.</t>
  </si>
  <si>
    <t>Nevada Power Company</t>
  </si>
  <si>
    <t>New York Independent System Operator</t>
  </si>
  <si>
    <t>NorthWestern Corporation</t>
  </si>
  <si>
    <t>PacifiCorp East</t>
  </si>
  <si>
    <t>PacifiCorp West</t>
  </si>
  <si>
    <t>PJM Interconnection, LLC</t>
  </si>
  <si>
    <t>Portland General Electric Company</t>
  </si>
  <si>
    <t>PowerSouth Energy Cooperative</t>
  </si>
  <si>
    <t>Public Service Company of Colorado</t>
  </si>
  <si>
    <t>Public Service Company of New Mexico</t>
  </si>
  <si>
    <t>Public Utility District No. 2 of Grant County, Washington</t>
  </si>
  <si>
    <t>Puget Sound Energy, Inc.</t>
  </si>
  <si>
    <t>Salt River Project Agricultural Improvement and Power District</t>
  </si>
  <si>
    <t>Seattle City Light</t>
  </si>
  <si>
    <t>South Carolina Public Service Authority</t>
  </si>
  <si>
    <t>Southern Company Services, Inc. - Trans</t>
  </si>
  <si>
    <t>Southwest Power Pool</t>
  </si>
  <si>
    <t>Tampa Electric Company</t>
  </si>
  <si>
    <t>Tennessee Valley Authority</t>
  </si>
  <si>
    <t>Tucson Electric Power</t>
  </si>
  <si>
    <t>Western Area Power Administration - Desert Southwest Region</t>
  </si>
  <si>
    <t>Western Area Power Administration - Rocky Mountain Region</t>
  </si>
  <si>
    <t>Average Import Share During High Net Load</t>
  </si>
  <si>
    <t>Average Import Share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</si>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</sst>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2" xfId="0" applyFont="1" applyFill="1" applyBorder="1"/>
    <xf numFmtId="0" fontId="0" fillId="3" borderId="1" xfId="0" applyFill="1" applyBorder="1"/>
    <xf numFmtId="0" fontId="0" fillId="0" borderId="3" xfId="0" applyBorder="1" applyAlignment="1">
      <alignment vertical="center"/>
    </xf>
    <xf numFmtId="14" fontId="0" fillId="0" borderId="3" xfId="0" applyNumberFormat="1" applyBorder="1" applyAlignment="1">
      <alignment vertical="center"/>
    </xf>
    <xf numFmtId="11" fontId="0" fillId="0" borderId="3" xfId="0" applyNumberFormat="1" applyBorder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/>
    <xf numFmtId="2" fontId="0" fillId="0" borderId="0" xfId="0" applyNumberFormat="1"/>
    <xf numFmtId="0" fontId="2" fillId="2" borderId="4" xfId="0" applyFont="1" applyFill="1" applyBorder="1"/>
    <xf numFmtId="2" fontId="2" fillId="2" borderId="4" xfId="0" applyNumberFormat="1" applyFont="1" applyFill="1" applyBorder="1"/>
    <xf numFmtId="0" fontId="0" fillId="0" borderId="0" xfId="0" applyNumberFormat="1"/>
  </cellXfs>
  <cellStyles count="1">
    <cellStyle name="Normal" xfId="0" builtinId="0"/>
  </cellStyles>
  <dxfs count="42"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 outline="0">
        <top style="thin">
          <color theme="9" tint="0.39997558519241921"/>
        </top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2" formatCode="0.00"/>
      <fill>
        <patternFill patternType="solid">
          <fgColor theme="9"/>
          <bgColor theme="9"/>
        </patternFill>
      </fill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'import dependency'!$D$1:$K$1</c:f>
              <c:strCach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</c:strCache>
            </c:strRef>
          </c:cat>
          <c:val>
            <c:numRef>
              <c:f>'import dependency'!$D$94:$K$94</c:f>
              <c:numCache>
                <c:formatCode>0.000</c:formatCode>
                <c:ptCount val="8"/>
                <c:pt idx="0">
                  <c:v>6.9675387830384169E-2</c:v>
                </c:pt>
                <c:pt idx="1">
                  <c:v>6.9843378297270192E-2</c:v>
                </c:pt>
                <c:pt idx="2">
                  <c:v>6.6340813206166735E-2</c:v>
                </c:pt>
                <c:pt idx="3">
                  <c:v>7.0178220164113236E-2</c:v>
                </c:pt>
                <c:pt idx="4">
                  <c:v>7.1967650499217994E-2</c:v>
                </c:pt>
                <c:pt idx="5">
                  <c:v>6.9998335209873086E-2</c:v>
                </c:pt>
                <c:pt idx="6">
                  <c:v>6.9029514976539585E-2</c:v>
                </c:pt>
                <c:pt idx="7">
                  <c:v>6.3849914789031667E-2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01-414B-BCB5-0708F516928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1877510943"/>
        <c:axId val="751630703"/>
      </c:barChart>
      <c:catAx>
        <c:axId val="187751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630703"/>
        <c:crosses val="autoZero"/>
        <c:auto val="1"/>
        <c:lblAlgn val="ctr"/>
        <c:lblOffset val="100"/>
        <c:noMultiLvlLbl val="0"/>
      </c:catAx>
      <c:valAx>
        <c:axId val="75163070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Import Reliance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51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612154</xdr:colOff>
      <xdr:row>88</xdr:row>
      <xdr:rowOff>51341</xdr:rowOff>
    </xdr:from>
    <xdr:to>
      <xdr:col>16</xdr:col>
      <xdr:colOff>383322</xdr:colOff>
      <xdr:row>99</xdr:row>
      <xdr:rowOff>34848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F74085-9C56-B4D9-944B-7BF570A9D5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teve\OneDrive\2024_electricity_trade_paper\data\ba%20crosswalk.xlsx" TargetMode="External"/><Relationship Id="rId1" Type="http://schemas.openxmlformats.org/officeDocument/2006/relationships/externalLinkPath" Target="ba%20crosswal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 crosswalk"/>
      <sheetName val="GIS Table"/>
    </sheetNames>
    <sheetDataSet>
      <sheetData sheetId="0">
        <row r="2">
          <cell r="A2" t="str">
            <v>AD</v>
          </cell>
          <cell r="B2" t="str">
            <v>Alcoa Power Generating, Inc. - Yadkin Division</v>
          </cell>
          <cell r="C2" t="str">
            <v>ALCOA POWER GENERATING, INC. - YADKIN DIVISION</v>
          </cell>
        </row>
        <row r="3">
          <cell r="A3" t="str">
            <v>AEC</v>
          </cell>
          <cell r="B3" t="str">
            <v>PowerSouth Energy Cooperative</v>
          </cell>
          <cell r="C3" t="str">
            <v>POWERSOUTH ENERGY COOPERATIVE</v>
          </cell>
        </row>
        <row r="4">
          <cell r="A4" t="str">
            <v>AECI</v>
          </cell>
          <cell r="B4" t="str">
            <v>Associated Electric Cooperative, Inc.</v>
          </cell>
          <cell r="C4" t="str">
            <v>ASSOCIATED ELECTRIC COOPERATIVE, INC.</v>
          </cell>
        </row>
        <row r="5">
          <cell r="A5" t="str">
            <v>AVA</v>
          </cell>
          <cell r="B5" t="str">
            <v>Avista Corporation</v>
          </cell>
          <cell r="C5" t="str">
            <v>AVISTA CORPORATION</v>
          </cell>
        </row>
        <row r="6">
          <cell r="A6" t="str">
            <v>AVRN</v>
          </cell>
          <cell r="B6" t="str">
            <v>Avangrid Renewables, LLC</v>
          </cell>
          <cell r="C6" t="str">
            <v>AVANGRID RENEWABLES LLC</v>
          </cell>
        </row>
        <row r="7">
          <cell r="A7" t="str">
            <v>AZPS</v>
          </cell>
          <cell r="B7" t="str">
            <v>Arizona Public Service Company</v>
          </cell>
          <cell r="C7" t="str">
            <v>ARIZONA PUBLIC SERVICE COMPANY</v>
          </cell>
        </row>
        <row r="8">
          <cell r="A8" t="str">
            <v>BANC</v>
          </cell>
          <cell r="B8" t="str">
            <v>Balancing Authority of Northern California</v>
          </cell>
          <cell r="C8" t="str">
            <v>BALANCING AUTHORITY OF NORTHERN CALIFORNIA</v>
          </cell>
        </row>
        <row r="9">
          <cell r="A9" t="str">
            <v>BPAT</v>
          </cell>
          <cell r="B9" t="str">
            <v>Bonneville Power Administration</v>
          </cell>
          <cell r="C9" t="str">
            <v>BONNEVILLE POWER ADMINISTRATION</v>
          </cell>
        </row>
        <row r="10">
          <cell r="A10" t="str">
            <v>CHPD</v>
          </cell>
          <cell r="B10" t="str">
            <v>Public Utility District No. 1 of Chelan County</v>
          </cell>
          <cell r="C10" t="str">
            <v>PUBLIC UTILITY DISTRICT NO. 1 OF CHELAN COUNTY</v>
          </cell>
        </row>
        <row r="11">
          <cell r="A11" t="str">
            <v>CISO</v>
          </cell>
          <cell r="B11" t="str">
            <v>California Independent System Operator</v>
          </cell>
          <cell r="C11" t="str">
            <v>CALIFORNIA INDEPENDENT SYSTEM OPERATOR</v>
          </cell>
        </row>
        <row r="12">
          <cell r="A12" t="str">
            <v>CPLE</v>
          </cell>
          <cell r="B12" t="str">
            <v>Duke Energy Progress East</v>
          </cell>
          <cell r="C12" t="str">
            <v>DUKE ENERGY PROGRESS EAST</v>
          </cell>
        </row>
        <row r="13">
          <cell r="A13" t="str">
            <v>CPLW</v>
          </cell>
          <cell r="B13" t="str">
            <v>Duke Energy Progress West</v>
          </cell>
          <cell r="C13" t="str">
            <v>DUKE ENERGY PROGRESS WEST</v>
          </cell>
        </row>
        <row r="14">
          <cell r="A14" t="str">
            <v>DEAA</v>
          </cell>
          <cell r="B14" t="str">
            <v>Arlington Valley, LLC</v>
          </cell>
          <cell r="C14" t="str">
            <v>ARLINGTON VALLEY, LLC - AVBA</v>
          </cell>
        </row>
        <row r="15">
          <cell r="A15" t="str">
            <v>DOPD</v>
          </cell>
          <cell r="B15" t="str">
            <v>PUD No. 1 of Douglas County</v>
          </cell>
          <cell r="C15" t="str">
            <v>PUD NO. 1 OF DOUGLAS COUNTY</v>
          </cell>
        </row>
        <row r="16">
          <cell r="A16" t="str">
            <v>DUK</v>
          </cell>
          <cell r="B16" t="str">
            <v>Duke Energy Carolinas</v>
          </cell>
          <cell r="C16" t="str">
            <v>DUKE ENERGY CAROLINAS</v>
          </cell>
        </row>
        <row r="17">
          <cell r="A17" t="str">
            <v>EEI</v>
          </cell>
          <cell r="B17" t="str">
            <v>Electric Energy, Inc.</v>
          </cell>
          <cell r="C17" t="str">
            <v>ELECTRIC ENERGY, INC.</v>
          </cell>
        </row>
        <row r="18">
          <cell r="A18" t="str">
            <v>EPE</v>
          </cell>
          <cell r="B18" t="str">
            <v>El Paso Electric Company</v>
          </cell>
          <cell r="C18" t="str">
            <v>EL PASO ELECTRIC COMPANY</v>
          </cell>
        </row>
        <row r="19">
          <cell r="A19" t="str">
            <v>ERCO</v>
          </cell>
          <cell r="B19" t="str">
            <v>Electric Reliability Council of Texas, Inc.</v>
          </cell>
          <cell r="C19" t="str">
            <v>ELECTRIC RELIABILITY COUNCIL OF TEXAS, INC.</v>
          </cell>
        </row>
        <row r="20">
          <cell r="A20" t="str">
            <v>FMPP</v>
          </cell>
          <cell r="B20" t="str">
            <v>Florida Municipal Power Pool</v>
          </cell>
          <cell r="C20" t="str">
            <v>FLORIDA MUNICIPAL POWER POOL</v>
          </cell>
        </row>
        <row r="21">
          <cell r="A21" t="str">
            <v>FPC</v>
          </cell>
          <cell r="B21" t="str">
            <v>Duke Energy Florida, Inc.</v>
          </cell>
          <cell r="C21" t="str">
            <v>DUKE ENERGY FLORIDA INC</v>
          </cell>
        </row>
        <row r="22">
          <cell r="A22" t="str">
            <v>FPL</v>
          </cell>
          <cell r="B22" t="str">
            <v>Florida Power &amp; Light Co.</v>
          </cell>
          <cell r="C22" t="str">
            <v>FLORIDA POWER &amp; LIGHT COMPANY</v>
          </cell>
        </row>
        <row r="23">
          <cell r="A23" t="str">
            <v>GCPD</v>
          </cell>
          <cell r="B23" t="str">
            <v>Public Utility District No. 2 of Grant County, Washington</v>
          </cell>
          <cell r="C23" t="str">
            <v>PUBLIC UTILITY DISTRICT NO. 2 OF GRANT COUNTY, WASHINGTON</v>
          </cell>
        </row>
        <row r="24">
          <cell r="A24" t="str">
            <v>GLHB</v>
          </cell>
          <cell r="B24" t="str">
            <v>GridLiance</v>
          </cell>
          <cell r="C24" t="str">
            <v>ELECTRIC ENERGY, INC.</v>
          </cell>
        </row>
        <row r="25">
          <cell r="A25" t="str">
            <v>GRID</v>
          </cell>
          <cell r="B25" t="str">
            <v>Gridforce Energy Management, LLC</v>
          </cell>
          <cell r="C25" t="str">
            <v>GRIDFORCE ENERGY MANAGEMENT, LLC</v>
          </cell>
        </row>
        <row r="26">
          <cell r="A26" t="str">
            <v>GRIF</v>
          </cell>
          <cell r="B26" t="str">
            <v>Griffith Energy, LLC</v>
          </cell>
          <cell r="C26" t="str">
            <v>GRIFFITH ENERGY, LLC</v>
          </cell>
        </row>
        <row r="27">
          <cell r="A27" t="str">
            <v>GRMA</v>
          </cell>
          <cell r="B27" t="str">
            <v>Gila River Power, LLC</v>
          </cell>
          <cell r="C27" t="str">
            <v>GILA RIVER POWER, LLC</v>
          </cell>
        </row>
        <row r="28">
          <cell r="A28" t="str">
            <v>GVL</v>
          </cell>
          <cell r="B28" t="str">
            <v>Gainesville Regional Utilities</v>
          </cell>
          <cell r="C28" t="str">
            <v>GAINESVILLE REGIONAL UTILITIES</v>
          </cell>
        </row>
        <row r="29">
          <cell r="A29" t="str">
            <v>GWA</v>
          </cell>
          <cell r="B29" t="str">
            <v>NaturEner Power Watch, LLC</v>
          </cell>
          <cell r="C29" t="str">
            <v>NATURENER POWER WATCH, LLC (GWA)</v>
          </cell>
        </row>
        <row r="30">
          <cell r="A30" t="str">
            <v>HGMA</v>
          </cell>
          <cell r="B30" t="str">
            <v>New Harquahala Generating Company, LLC</v>
          </cell>
          <cell r="C30" t="str">
            <v>NEW HARQUAHALA GENERATING COMPANY, LLC - HGBA</v>
          </cell>
        </row>
        <row r="31">
          <cell r="A31" t="str">
            <v>HST</v>
          </cell>
          <cell r="B31" t="str">
            <v>City of Homestead</v>
          </cell>
          <cell r="C31" t="str">
            <v>CITY OF HOMESTEAD</v>
          </cell>
        </row>
        <row r="32">
          <cell r="A32" t="str">
            <v>IID</v>
          </cell>
          <cell r="B32" t="str">
            <v>Imperial Irrigation District</v>
          </cell>
          <cell r="C32" t="str">
            <v>IMPERIAL IRRIGATION DISTRICT</v>
          </cell>
        </row>
        <row r="33">
          <cell r="A33" t="str">
            <v>IPCO</v>
          </cell>
          <cell r="B33" t="str">
            <v>Idaho Power Company</v>
          </cell>
          <cell r="C33" t="str">
            <v>IDAHO POWER COMPANY</v>
          </cell>
        </row>
        <row r="34">
          <cell r="A34" t="str">
            <v>ISNE</v>
          </cell>
          <cell r="B34" t="str">
            <v>ISO New England</v>
          </cell>
          <cell r="C34" t="str">
            <v>ISO NEW ENGLAND INC.</v>
          </cell>
        </row>
        <row r="35">
          <cell r="A35" t="str">
            <v>JEA</v>
          </cell>
          <cell r="B35" t="str">
            <v>JEA</v>
          </cell>
          <cell r="C35" t="str">
            <v>JEA</v>
          </cell>
        </row>
        <row r="36">
          <cell r="A36" t="str">
            <v>LDWP</v>
          </cell>
          <cell r="B36" t="str">
            <v>Los Angeles Department of Water and Power</v>
          </cell>
          <cell r="C36" t="str">
            <v>LOS ANGELES DEPARTMENT OF WATER AND POWER</v>
          </cell>
        </row>
        <row r="37">
          <cell r="A37" t="str">
            <v>LGEE</v>
          </cell>
          <cell r="B37" t="str">
            <v>Louisville Gas and Electric Company and Kentucky Utilities Company</v>
          </cell>
          <cell r="C37" t="str">
            <v>LOUISVILLE GAS AND ELECTRIC COMPANY AND KENTUCKY UTILITIES</v>
          </cell>
        </row>
        <row r="38">
          <cell r="A38" t="str">
            <v>MISO</v>
          </cell>
          <cell r="B38" t="str">
            <v>Midcontinent Independent System Operator, Inc.</v>
          </cell>
          <cell r="C38" t="str">
            <v>MIDCONTINENT INDEPENDENT TRANSMISSION SYSTEM OPERATOR, INC..</v>
          </cell>
        </row>
        <row r="39">
          <cell r="A39" t="str">
            <v>NEVP</v>
          </cell>
          <cell r="B39" t="str">
            <v>Nevada Power Company</v>
          </cell>
          <cell r="C39" t="str">
            <v>NEVADA POWER COMPANY</v>
          </cell>
        </row>
        <row r="40">
          <cell r="A40" t="str">
            <v>NSB</v>
          </cell>
          <cell r="B40" t="str">
            <v>Utilities Commission of New Smyrna Beach</v>
          </cell>
          <cell r="C40" t="str">
            <v>NEW SMYRNA BEACH, UTILITIES COMMISSION OF</v>
          </cell>
        </row>
        <row r="41">
          <cell r="A41" t="str">
            <v>NWMT</v>
          </cell>
          <cell r="B41" t="str">
            <v>NorthWestern Corporation</v>
          </cell>
          <cell r="C41" t="str">
            <v>NORTHWESTERN ENERGY (NWMT)</v>
          </cell>
        </row>
        <row r="42">
          <cell r="A42" t="str">
            <v>NYIS</v>
          </cell>
          <cell r="B42" t="str">
            <v>New York Independent System Operator</v>
          </cell>
          <cell r="C42" t="str">
            <v>NEW YORK INDEPENDENT SYSTEM OPERATOR</v>
          </cell>
        </row>
        <row r="43">
          <cell r="A43" t="str">
            <v>OVEC</v>
          </cell>
          <cell r="B43" t="str">
            <v>Ohio Valley Electric Corporation</v>
          </cell>
          <cell r="C43" t="str">
            <v>OHIO VALLEY ELECTRIC CORPORATION</v>
          </cell>
        </row>
        <row r="44">
          <cell r="A44" t="str">
            <v>PACE</v>
          </cell>
          <cell r="B44" t="str">
            <v>PacifiCorp East</v>
          </cell>
          <cell r="C44" t="str">
            <v>PACIFICORP - EAST</v>
          </cell>
        </row>
        <row r="45">
          <cell r="A45" t="str">
            <v>PACW</v>
          </cell>
          <cell r="B45" t="str">
            <v>PacifiCorp West</v>
          </cell>
          <cell r="C45" t="str">
            <v>PACIFICORP - WEST</v>
          </cell>
        </row>
        <row r="46">
          <cell r="A46" t="str">
            <v>PGE</v>
          </cell>
          <cell r="B46" t="str">
            <v>Portland General Electric Company</v>
          </cell>
          <cell r="C46" t="str">
            <v>PORTLAND GENERAL ELECTRIC COMPANY</v>
          </cell>
        </row>
        <row r="47">
          <cell r="A47" t="str">
            <v>PJM</v>
          </cell>
          <cell r="B47" t="str">
            <v>PJM Interconnection, LLC</v>
          </cell>
          <cell r="C47" t="str">
            <v>PJM INTERCONNECTION, LLC</v>
          </cell>
        </row>
        <row r="48">
          <cell r="A48" t="str">
            <v>PNM</v>
          </cell>
          <cell r="B48" t="str">
            <v>Public Service Company of New Mexico</v>
          </cell>
          <cell r="C48" t="str">
            <v>PUBLIC SERVICE COMPANY OF NEW MEXICO</v>
          </cell>
        </row>
        <row r="49">
          <cell r="A49" t="str">
            <v>PSCO</v>
          </cell>
          <cell r="B49" t="str">
            <v>Public Service Company of Colorado</v>
          </cell>
          <cell r="C49" t="str">
            <v>PUBLIC SERVICE COMPANY OF COLORADO</v>
          </cell>
        </row>
        <row r="50">
          <cell r="A50" t="str">
            <v>PSEI</v>
          </cell>
          <cell r="B50" t="str">
            <v>Puget Sound Energy, Inc.</v>
          </cell>
          <cell r="C50" t="str">
            <v>PUGET SOUND ENERGY</v>
          </cell>
        </row>
        <row r="51">
          <cell r="A51" t="str">
            <v>SC</v>
          </cell>
          <cell r="B51" t="str">
            <v>South Carolina Public Service Authority</v>
          </cell>
          <cell r="C51" t="str">
            <v>SOUTH CAROLINA PUBLIC SERVICE AUTHORITY</v>
          </cell>
        </row>
        <row r="52">
          <cell r="A52" t="str">
            <v>SCEG</v>
          </cell>
          <cell r="B52" t="str">
            <v>Dominion Energy South Carolina, Inc.</v>
          </cell>
          <cell r="C52" t="str">
            <v>SOUTH CAROLINA ELECTRIC &amp; GAS COMPANY</v>
          </cell>
        </row>
        <row r="53">
          <cell r="A53" t="str">
            <v>SCL</v>
          </cell>
          <cell r="B53" t="str">
            <v>Seattle City Light</v>
          </cell>
          <cell r="C53" t="str">
            <v>SEATTLE CITY LIGHT</v>
          </cell>
        </row>
        <row r="54">
          <cell r="A54" t="str">
            <v>SEC</v>
          </cell>
          <cell r="B54" t="str">
            <v>Seminole Electric Cooperative</v>
          </cell>
          <cell r="C54" t="str">
            <v>SEMINOLE ELECTRIC COOPERATIVE</v>
          </cell>
        </row>
        <row r="55">
          <cell r="A55" t="str">
            <v>SEPA</v>
          </cell>
          <cell r="B55" t="str">
            <v>Southeastern Power Administration</v>
          </cell>
          <cell r="C55" t="str">
            <v>SOUTHEASTERN POWER ADMINISTRATION</v>
          </cell>
        </row>
        <row r="56">
          <cell r="A56" t="str">
            <v>SOCO</v>
          </cell>
          <cell r="B56" t="str">
            <v>Southern Company Services, Inc. - Trans</v>
          </cell>
          <cell r="C56" t="str">
            <v>SOUTHERN COMPANY SERVICES, INC. - TRANS</v>
          </cell>
        </row>
        <row r="57">
          <cell r="A57" t="str">
            <v>SPA</v>
          </cell>
          <cell r="B57" t="str">
            <v>Southwestern Power Administration</v>
          </cell>
          <cell r="C57" t="str">
            <v>SOUTHWESTERN POWER ADMINISTRATION</v>
          </cell>
        </row>
        <row r="58">
          <cell r="A58" t="str">
            <v>SRP</v>
          </cell>
          <cell r="B58" t="str">
            <v>Salt River Project Agricultural Improvement and Power District</v>
          </cell>
          <cell r="C58" t="str">
            <v>SALT RIVER PROJECT</v>
          </cell>
        </row>
        <row r="59">
          <cell r="A59" t="str">
            <v>SWPP</v>
          </cell>
          <cell r="B59" t="str">
            <v>Southwest Power Pool</v>
          </cell>
          <cell r="C59" t="str">
            <v>SOUTHWEST POWER POOL</v>
          </cell>
        </row>
        <row r="60">
          <cell r="A60" t="str">
            <v>TAL</v>
          </cell>
          <cell r="B60" t="str">
            <v>City of Tallahassee</v>
          </cell>
          <cell r="C60" t="str">
            <v>CITY OF TALLAHASSEE</v>
          </cell>
        </row>
        <row r="61">
          <cell r="A61" t="str">
            <v>TEC</v>
          </cell>
          <cell r="B61" t="str">
            <v>Tampa Electric Company</v>
          </cell>
          <cell r="C61" t="str">
            <v>TAMPA ELECTRIC COMPANY</v>
          </cell>
        </row>
        <row r="62">
          <cell r="A62" t="str">
            <v>TEPC</v>
          </cell>
          <cell r="B62" t="str">
            <v>Tucson Electric Power</v>
          </cell>
          <cell r="C62" t="str">
            <v>TUCSON ELECTRIC POWER COMPANY</v>
          </cell>
        </row>
        <row r="63">
          <cell r="A63" t="str">
            <v>TIDC</v>
          </cell>
          <cell r="B63" t="str">
            <v>Turlock Irrigation District</v>
          </cell>
          <cell r="C63" t="str">
            <v>TURLOCK IRRIGATION DISTRICT</v>
          </cell>
        </row>
        <row r="64">
          <cell r="A64" t="str">
            <v>TPWR</v>
          </cell>
          <cell r="B64" t="str">
            <v>City of Tacoma, Department of Public Utilities, Light Division</v>
          </cell>
          <cell r="C64" t="str">
            <v>CITY OF TACOMA, DEPARTMENT OF PUBLIC UTILITIES, LIGHT DIVISION</v>
          </cell>
        </row>
        <row r="65">
          <cell r="A65" t="str">
            <v>TVA</v>
          </cell>
          <cell r="B65" t="str">
            <v>Tennessee Valley Authority</v>
          </cell>
          <cell r="C65" t="str">
            <v>TENNESSEE VALLEY AUTHORITY</v>
          </cell>
        </row>
        <row r="66">
          <cell r="A66" t="str">
            <v>WACM</v>
          </cell>
          <cell r="B66" t="str">
            <v>Western Area Power Administration - Rocky Mountain Region</v>
          </cell>
          <cell r="C66" t="str">
            <v>WESTERN AREA POWER ADMINISTRATION - ROCKY MOUNTAIN REGION</v>
          </cell>
        </row>
        <row r="67">
          <cell r="A67" t="str">
            <v>WALC</v>
          </cell>
          <cell r="B67" t="str">
            <v>Western Area Power Administration - Desert Southwest Region</v>
          </cell>
          <cell r="C67" t="str">
            <v>WESTERN AREA POWER ADMINISTRATION - DESERT SOUTHWEST REGION</v>
          </cell>
        </row>
        <row r="68">
          <cell r="A68" t="str">
            <v>WAUW</v>
          </cell>
          <cell r="B68" t="str">
            <v>Western Area Power Administration - Upper Great Plains West</v>
          </cell>
          <cell r="C68" t="str">
            <v>WESTERN AREA POWER ADMINISTRATION UGP WEST</v>
          </cell>
        </row>
        <row r="69">
          <cell r="A69" t="str">
            <v>WWA</v>
          </cell>
          <cell r="B69" t="str">
            <v>NaturEner Wind Watch, LLC</v>
          </cell>
          <cell r="C69" t="str">
            <v>NATURENER WIND WATCH, LLC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921ECB0-570E-4EC0-AD67-D70870D1FF0D}" autoFormatId="16" applyNumberFormats="0" applyBorderFormats="0" applyFontFormats="0" applyPatternFormats="0" applyAlignmentFormats="0" applyWidthHeightFormats="0">
  <queryTableRefresh nextId="18">
    <queryTableFields count="15">
      <queryTableField id="1" name="Column1" tableColumnId="1"/>
      <queryTableField id="17" dataBound="0" tableColumnId="15"/>
      <queryTableField id="2" name="Total" tableColumnId="2"/>
      <queryTableField id="3" name="2016" tableColumnId="3"/>
      <queryTableField id="4" name="2017" tableColumnId="4"/>
      <queryTableField id="5" name="2018" tableColumnId="5"/>
      <queryTableField id="6" name="2019" tableColumnId="6"/>
      <queryTableField id="7" name="2020" tableColumnId="7"/>
      <queryTableField id="8" name="2021" tableColumnId="8"/>
      <queryTableField id="9" name="2022" tableColumnId="9"/>
      <queryTableField id="10" name="2023" tableColumnId="10"/>
      <queryTableField id="11" name="gen_only?" tableColumnId="11"/>
      <queryTableField id="14" name="avg_demand" tableColumnId="14"/>
      <queryTableField id="12" name="TI_hrs_missing" tableColumnId="12"/>
      <queryTableField id="13" name="D_hrs_missing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D860C09-9D66-4163-81D9-92BE0A21A9CF}" autoFormatId="16" applyNumberFormats="0" applyBorderFormats="0" applyFontFormats="0" applyPatternFormats="0" applyAlignmentFormats="0" applyWidthHeightFormats="0">
  <queryTableRefresh nextId="16">
    <queryTableFields count="9">
      <queryTableField id="1" name="Column1" tableColumnId="1"/>
      <queryTableField id="9" dataBound="0" tableColumnId="9"/>
      <queryTableField id="10" name="Average Import Share During High Net Load" tableColumnId="10"/>
      <queryTableField id="11" name="Average Import Share" tableColumnId="11"/>
      <queryTableField id="14" name="Difference" tableColumnId="12"/>
      <queryTableField id="5" name="gen_only?" tableColumnId="5"/>
      <queryTableField id="6" name="avg_demand" tableColumnId="6"/>
      <queryTableField id="7" name="TI_hrs_missing" tableColumnId="7"/>
      <queryTableField id="8" name="D_hrs_missing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23DDEC9-E374-4B53-A4C3-682A3D052353}" autoFormatId="16" applyNumberFormats="0" applyBorderFormats="0" applyFontFormats="0" applyPatternFormats="0" applyAlignmentFormats="0" applyWidthHeightFormats="0">
  <queryTableRefresh nextId="17" unboundColumnsRight="2">
    <queryTableFields count="16">
      <queryTableField id="1" name="Column1" tableColumnId="1"/>
      <queryTableField id="14" dataBound="0" tableColumnId="14"/>
      <queryTableField id="2" name="Total" tableColumnId="2"/>
      <queryTableField id="3" name="2016" tableColumnId="3"/>
      <queryTableField id="4" name="2017" tableColumnId="4"/>
      <queryTableField id="5" name="2018" tableColumnId="5"/>
      <queryTableField id="6" name="2019" tableColumnId="6"/>
      <queryTableField id="7" name="2020" tableColumnId="7"/>
      <queryTableField id="8" name="2021" tableColumnId="8"/>
      <queryTableField id="9" name="2022" tableColumnId="9"/>
      <queryTableField id="10" name="2023" tableColumnId="10"/>
      <queryTableField id="11" name="gen_only?" tableColumnId="11"/>
      <queryTableField id="12" name="avg_demand" tableColumnId="12"/>
      <queryTableField id="13" name="D_hrs_missing" tableColumnId="13"/>
      <queryTableField id="15" dataBound="0" tableColumnId="15"/>
      <queryTableField id="16" dataBound="0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48B855-271A-494A-9203-FC6E649F9EF9}" name="import_dependency" displayName="import_dependency" ref="A1:O45" tableType="queryTable" totalsRowShown="0">
  <autoFilter ref="A1:O45" xr:uid="{5848B855-271A-494A-9203-FC6E649F9EF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sortState xmlns:xlrd2="http://schemas.microsoft.com/office/spreadsheetml/2017/richdata2" ref="A2:O45">
    <sortCondition descending="1" ref="C1:C45"/>
  </sortState>
  <tableColumns count="15">
    <tableColumn id="1" xr3:uid="{5F13253A-0AED-4CEC-B18E-E7905032BE5B}" uniqueName="1" name="Column1" queryTableFieldId="1" dataDxfId="41"/>
    <tableColumn id="15" xr3:uid="{B970E784-12FC-4497-A9AD-B807499DF6BA}" uniqueName="15" name="Name" queryTableFieldId="17" dataDxfId="40">
      <calculatedColumnFormula>_xlfn.XLOOKUP(import_dependency[[#This Row],[Column1]],'[1]ba crosswalk'!$A$2:$A$69,'[1]ba crosswalk'!$B$2:$B$69,"",0)</calculatedColumnFormula>
    </tableColumn>
    <tableColumn id="2" xr3:uid="{CB32E8B2-9115-4BDF-8B72-47C5EBA1090F}" uniqueName="2" name="Total" queryTableFieldId="2" dataDxfId="39"/>
    <tableColumn id="3" xr3:uid="{4E8527E2-F6AF-4420-8C7F-E3805A54D254}" uniqueName="3" name="2016" queryTableFieldId="3" dataDxfId="38"/>
    <tableColumn id="4" xr3:uid="{B80F3D48-7B2E-4DA5-B01F-563690404C0D}" uniqueName="4" name="2017" queryTableFieldId="4" dataDxfId="37"/>
    <tableColumn id="5" xr3:uid="{04494282-9B57-4BC9-B2AD-9C3F33299D0D}" uniqueName="5" name="2018" queryTableFieldId="5" dataDxfId="36"/>
    <tableColumn id="6" xr3:uid="{8A8A52AD-C65D-4C2E-861F-F5C7EDB6DDC9}" uniqueName="6" name="2019" queryTableFieldId="6" dataDxfId="35"/>
    <tableColumn id="7" xr3:uid="{D92DD4F3-E92F-473B-8868-3F0384CE15E5}" uniqueName="7" name="2020" queryTableFieldId="7" dataDxfId="34"/>
    <tableColumn id="8" xr3:uid="{1A7504F8-A1BD-4761-9BAD-6A79921C556A}" uniqueName="8" name="2021" queryTableFieldId="8" dataDxfId="33"/>
    <tableColumn id="9" xr3:uid="{71B2A299-1CA9-4E8C-B0AF-6443C59A54FB}" uniqueName="9" name="2022" queryTableFieldId="9" dataDxfId="32"/>
    <tableColumn id="10" xr3:uid="{8510312E-3D2E-4A7B-9A73-1789642FA285}" uniqueName="10" name="2023" queryTableFieldId="10" dataDxfId="31"/>
    <tableColumn id="11" xr3:uid="{E9A9E99F-254B-41D3-8ED6-5DF820693456}" uniqueName="11" name="gen_only?" queryTableFieldId="11" dataDxfId="30"/>
    <tableColumn id="14" xr3:uid="{02EC7DB3-ADEC-4E40-AB87-1542389D2317}" uniqueName="14" name="avg_demand" queryTableFieldId="14" dataDxfId="29"/>
    <tableColumn id="12" xr3:uid="{FB725A23-AD78-4011-8907-82A350AB75A9}" uniqueName="12" name="TI_hrs_missing" queryTableFieldId="12"/>
    <tableColumn id="13" xr3:uid="{3B6E0F31-911B-46BF-AE98-311E02A7B867}" uniqueName="13" name="D_hrs_missing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397CEE-3233-4698-9B73-E4D7F421B764}" name="import_dependency_high_net_load" displayName="import_dependency_high_net_load" ref="A1:I45" tableType="queryTable" totalsRowShown="0">
  <autoFilter ref="A1:I45" xr:uid="{C7397CEE-3233-4698-9B73-E4D7F421B764}"/>
  <sortState xmlns:xlrd2="http://schemas.microsoft.com/office/spreadsheetml/2017/richdata2" ref="A2:I45">
    <sortCondition descending="1" ref="E1:E45"/>
  </sortState>
  <tableColumns count="9">
    <tableColumn id="1" xr3:uid="{A9E46756-1BE4-4FC7-9BDD-4561ECE15447}" uniqueName="1" name="Column1" queryTableFieldId="1" dataDxfId="2"/>
    <tableColumn id="9" xr3:uid="{280E9427-DAF1-4B53-8865-25559324B38A}" uniqueName="9" name="Name" queryTableFieldId="9" dataDxfId="1">
      <calculatedColumnFormula>_xlfn.XLOOKUP(import_dependency_high_net_load[[#This Row],[Column1]],'[1]ba crosswalk'!$A$2:$A$69,'[1]ba crosswalk'!$B$2:$B$69,"",0)</calculatedColumnFormula>
    </tableColumn>
    <tableColumn id="10" xr3:uid="{F925C6D3-6AF9-40CD-83BF-E75D620DBD25}" uniqueName="10" name="Average Import Share During High Net Load" queryTableFieldId="10"/>
    <tableColumn id="11" xr3:uid="{FC2C25D5-371F-4B10-9ED5-6D488CEC367C}" uniqueName="11" name="Average Import Share" queryTableFieldId="11"/>
    <tableColumn id="12" xr3:uid="{89CC141D-4214-41A2-886C-731630193D76}" uniqueName="12" name="Difference" queryTableFieldId="14"/>
    <tableColumn id="5" xr3:uid="{9C1C4E50-10D7-4689-BC78-81E4EA9AD97E}" uniqueName="5" name="gen_only?" queryTableFieldId="5" dataDxfId="0"/>
    <tableColumn id="6" xr3:uid="{46818F3E-59F6-4F64-854C-405001D03152}" uniqueName="6" name="avg_demand" queryTableFieldId="6"/>
    <tableColumn id="7" xr3:uid="{7A347BC2-7B09-4D38-B9BE-056641452C46}" uniqueName="7" name="TI_hrs_missing" queryTableFieldId="7"/>
    <tableColumn id="8" xr3:uid="{49303827-9ECF-4DAF-921D-AC14353DCA4B}" uniqueName="8" name="D_hrs_missing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2FFEFE-6165-4BBE-B172-FF3F5CD974D5}" name="import_concentration" displayName="import_concentration" ref="A1:P45" tableType="queryTable" totalsRowShown="0">
  <autoFilter ref="A1:P45" xr:uid="{BB2FFEFE-6165-4BBE-B172-FF3F5CD974D5}"/>
  <sortState xmlns:xlrd2="http://schemas.microsoft.com/office/spreadsheetml/2017/richdata2" ref="A2:P45">
    <sortCondition ref="B1:B45"/>
  </sortState>
  <tableColumns count="16">
    <tableColumn id="1" xr3:uid="{B9BD31C9-58D5-4BAA-8EC7-BA4A0262FE76}" uniqueName="1" name="Column1" queryTableFieldId="1" dataDxfId="28"/>
    <tableColumn id="14" xr3:uid="{3D8C5B62-51BF-4FE7-9938-BD06AFAAE69C}" uniqueName="14" name="Name" queryTableFieldId="14">
      <calculatedColumnFormula>_xlfn.XLOOKUP(import_concentration[[#This Row],[Column1]],'[1]ba crosswalk'!$A$2:$A$69,'[1]ba crosswalk'!$B$2:$B$69,"",0)</calculatedColumnFormula>
    </tableColumn>
    <tableColumn id="2" xr3:uid="{FEE15405-D69F-4766-812F-8AC423443A17}" uniqueName="2" name="Total" queryTableFieldId="2" dataDxfId="27"/>
    <tableColumn id="3" xr3:uid="{B270B0C5-7D29-4748-948C-03178DD10E76}" uniqueName="3" name="2016" queryTableFieldId="3" dataDxfId="26"/>
    <tableColumn id="4" xr3:uid="{D7E0BA29-AC40-4136-80B7-294F972E875C}" uniqueName="4" name="2017" queryTableFieldId="4" dataDxfId="25"/>
    <tableColumn id="5" xr3:uid="{253D3889-08A9-45A9-9402-75AC2B814566}" uniqueName="5" name="2018" queryTableFieldId="5" dataDxfId="24"/>
    <tableColumn id="6" xr3:uid="{D19441EC-742E-4E35-B50D-417FB7DD0212}" uniqueName="6" name="2019" queryTableFieldId="6" dataDxfId="23"/>
    <tableColumn id="7" xr3:uid="{93899563-BFE0-435B-B024-0754754A9861}" uniqueName="7" name="2020" queryTableFieldId="7" dataDxfId="22"/>
    <tableColumn id="8" xr3:uid="{87FDA0E1-4CD7-4930-81C1-2C53343C6C81}" uniqueName="8" name="2021" queryTableFieldId="8" dataDxfId="21"/>
    <tableColumn id="9" xr3:uid="{90F7E9B3-CFA9-46C9-ADC0-0B36CA7800CF}" uniqueName="9" name="2022" queryTableFieldId="9" dataDxfId="20"/>
    <tableColumn id="10" xr3:uid="{283422E8-6305-47D7-96B3-304188D07FA1}" uniqueName="10" name="2023" queryTableFieldId="10" dataDxfId="19"/>
    <tableColumn id="11" xr3:uid="{B6111D63-28B4-456D-8269-E6C225AEC274}" uniqueName="11" name="gen_only?" queryTableFieldId="11" dataDxfId="18"/>
    <tableColumn id="12" xr3:uid="{4BB62F29-6E5E-46EF-8B18-287AE471D865}" uniqueName="12" name="avg_demand" queryTableFieldId="12"/>
    <tableColumn id="13" xr3:uid="{65879A6C-8800-403F-B533-FA695B195F3F}" uniqueName="13" name="D_hrs_missing" queryTableFieldId="13"/>
    <tableColumn id="15" xr3:uid="{E3F6A993-AB8F-426F-900B-244A7198564B}" uniqueName="15" name="Annual Avg" queryTableFieldId="15" dataDxfId="17">
      <calculatedColumnFormula>AVERAGE(import_concentration[[#This Row],[2016]:[2023]])</calculatedColumnFormula>
    </tableColumn>
    <tableColumn id="16" xr3:uid="{79092EC3-F9B5-4B4C-A037-214348BA9E46}" uniqueName="16" name="Column2" queryTableFieldId="16" dataDxfId="16">
      <calculatedColumnFormula>import_concentration[[#This Row],[Total]]&gt;import_concentration[[#This Row],[Annual Avg]]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6F8731-5DA5-4DCD-A067-4E802F38A63A}" name="Table3" displayName="Table3" ref="A1:J45" totalsRowShown="0" headerRowDxfId="15" headerRowBorderDxfId="14" tableBorderDxfId="13" totalsRowBorderDxfId="12" dataCellStyle="Normal">
  <autoFilter ref="A1:J45" xr:uid="{F76F8731-5DA5-4DCD-A067-4E802F38A63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5D7E327A-BBE0-4B19-8F3F-78648531CF2F}" name="Name" dataCellStyle="Normal"/>
    <tableColumn id="2" xr3:uid="{96B29CF0-9CB7-4EFB-9D85-FA1B25CE54F7}" name="Total" dataDxfId="11" dataCellStyle="Normal"/>
    <tableColumn id="3" xr3:uid="{BE8340A5-5513-4936-99DA-F33947C86DB3}" name="2016" dataDxfId="10" dataCellStyle="Normal"/>
    <tableColumn id="4" xr3:uid="{EA6DD258-EA9F-4C9E-BAFB-F2A9D3411570}" name="2017" dataDxfId="9" dataCellStyle="Normal"/>
    <tableColumn id="5" xr3:uid="{78FD660A-E1C1-4218-A995-4367DC8AE8A5}" name="2018" dataDxfId="8" dataCellStyle="Normal"/>
    <tableColumn id="6" xr3:uid="{7B592E87-363F-4BC0-B3E7-5F70E7343BBB}" name="2019" dataDxfId="7" dataCellStyle="Normal"/>
    <tableColumn id="7" xr3:uid="{1DCBCA27-1772-404B-9268-C16A672ED722}" name="2020" dataDxfId="6" dataCellStyle="Normal"/>
    <tableColumn id="8" xr3:uid="{DE8D132D-23BC-4D9E-A446-E1E5076A7EBD}" name="2021" dataDxfId="5" dataCellStyle="Normal"/>
    <tableColumn id="9" xr3:uid="{26B33752-D8A4-4098-B473-34FD84A0DFC7}" name="2022" dataDxfId="4" dataCellStyle="Normal"/>
    <tableColumn id="10" xr3:uid="{173BAC8B-A07D-4F85-8C69-3C1E1DF639E7}" name="2023" dataDxfId="3" dataCellStyle="Norm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84AAC-8B35-4F50-898D-B9FA09F6B712}">
  <dimension ref="A1:O105"/>
  <sheetViews>
    <sheetView zoomScale="76" zoomScaleNormal="100" workbookViewId="0">
      <selection activeCell="B2" sqref="B2"/>
    </sheetView>
  </sheetViews>
  <sheetFormatPr defaultRowHeight="14.25" x14ac:dyDescent="0.45"/>
  <cols>
    <col min="1" max="1" width="10.86328125" bestFit="1" customWidth="1"/>
    <col min="2" max="2" width="55.59765625" customWidth="1"/>
    <col min="3" max="11" width="5.59765625" customWidth="1"/>
    <col min="12" max="12" width="13.6640625" bestFit="1" customWidth="1"/>
    <col min="13" max="13" width="15.6640625" bestFit="1" customWidth="1"/>
    <col min="14" max="14" width="15.46484375" customWidth="1"/>
    <col min="15" max="15" width="11.6640625" customWidth="1"/>
    <col min="18" max="18" width="13.33203125" customWidth="1"/>
    <col min="19" max="19" width="12.6640625" customWidth="1"/>
  </cols>
  <sheetData>
    <row r="1" spans="1:15" x14ac:dyDescent="0.45">
      <c r="A1" t="s">
        <v>0</v>
      </c>
      <c r="B1" t="s">
        <v>133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58</v>
      </c>
      <c r="N1" t="s">
        <v>11</v>
      </c>
      <c r="O1" t="s">
        <v>12</v>
      </c>
    </row>
    <row r="2" spans="1:15" x14ac:dyDescent="0.45">
      <c r="A2" t="s">
        <v>41</v>
      </c>
      <c r="B2" t="str">
        <f>_xlfn.XLOOKUP(import_dependency[[#This Row],[Column1]],'[1]ba crosswalk'!$A$2:$A$69,'[1]ba crosswalk'!$B$2:$B$69,"",0)</f>
        <v>Portland General Electric Company</v>
      </c>
      <c r="C2" s="8">
        <v>0.7</v>
      </c>
      <c r="D2" s="8">
        <v>0.71</v>
      </c>
      <c r="E2" s="8">
        <v>0.75</v>
      </c>
      <c r="F2" s="8">
        <v>0.67</v>
      </c>
      <c r="G2" s="8">
        <v>0.73</v>
      </c>
      <c r="H2" s="8">
        <v>0.75</v>
      </c>
      <c r="I2" s="8">
        <v>0.71</v>
      </c>
      <c r="J2" s="8">
        <v>0.75</v>
      </c>
      <c r="K2" s="8">
        <v>0.65</v>
      </c>
      <c r="L2" t="s">
        <v>14</v>
      </c>
      <c r="M2">
        <v>2395</v>
      </c>
      <c r="N2">
        <v>792</v>
      </c>
      <c r="O2">
        <v>743</v>
      </c>
    </row>
    <row r="3" spans="1:15" x14ac:dyDescent="0.45">
      <c r="A3" t="s">
        <v>45</v>
      </c>
      <c r="B3" t="str">
        <f>_xlfn.XLOOKUP(import_dependency[[#This Row],[Column1]],'[1]ba crosswalk'!$A$2:$A$69,'[1]ba crosswalk'!$B$2:$B$69,"",0)</f>
        <v>Puget Sound Energy, Inc.</v>
      </c>
      <c r="C3" s="8">
        <v>0.56999999999999995</v>
      </c>
      <c r="D3" s="8">
        <v>0.47</v>
      </c>
      <c r="E3" s="8">
        <v>0.51</v>
      </c>
      <c r="F3" s="8">
        <v>0.54</v>
      </c>
      <c r="G3" s="8">
        <v>0.44</v>
      </c>
      <c r="H3" s="8">
        <v>0.3</v>
      </c>
      <c r="I3" s="8">
        <v>0.73</v>
      </c>
      <c r="J3" s="8">
        <v>0.79</v>
      </c>
      <c r="K3" s="8">
        <v>0.68</v>
      </c>
      <c r="L3" t="s">
        <v>14</v>
      </c>
      <c r="M3">
        <v>2628</v>
      </c>
      <c r="N3">
        <v>12911</v>
      </c>
      <c r="O3">
        <v>12908</v>
      </c>
    </row>
    <row r="4" spans="1:15" x14ac:dyDescent="0.45">
      <c r="A4" t="s">
        <v>54</v>
      </c>
      <c r="B4" t="str">
        <f>_xlfn.XLOOKUP(import_dependency[[#This Row],[Column1]],'[1]ba crosswalk'!$A$2:$A$69,'[1]ba crosswalk'!$B$2:$B$69,"",0)</f>
        <v>City of Tacoma, Department of Public Utilities, Light Division</v>
      </c>
      <c r="C4" s="8">
        <v>0.48</v>
      </c>
      <c r="D4" s="8">
        <v>0.36</v>
      </c>
      <c r="E4" s="8">
        <v>0.38</v>
      </c>
      <c r="F4" s="8">
        <v>0.51</v>
      </c>
      <c r="G4" s="8">
        <v>0.67</v>
      </c>
      <c r="H4" s="8">
        <v>0.45</v>
      </c>
      <c r="I4" s="8">
        <v>0.46</v>
      </c>
      <c r="J4" s="8">
        <v>0.45</v>
      </c>
      <c r="K4" s="8">
        <v>0.57999999999999996</v>
      </c>
      <c r="L4" t="s">
        <v>14</v>
      </c>
      <c r="M4">
        <v>556</v>
      </c>
      <c r="N4">
        <v>24</v>
      </c>
      <c r="O4">
        <v>24</v>
      </c>
    </row>
    <row r="5" spans="1:15" x14ac:dyDescent="0.45">
      <c r="A5" t="s">
        <v>24</v>
      </c>
      <c r="B5" t="str">
        <f>_xlfn.XLOOKUP(import_dependency[[#This Row],[Column1]],'[1]ba crosswalk'!$A$2:$A$69,'[1]ba crosswalk'!$B$2:$B$69,"",0)</f>
        <v>El Paso Electric Company</v>
      </c>
      <c r="C5" s="8">
        <v>0.44</v>
      </c>
      <c r="D5" s="8">
        <v>0.55000000000000004</v>
      </c>
      <c r="E5" s="8">
        <v>0.52</v>
      </c>
      <c r="F5" s="8">
        <v>0.39</v>
      </c>
      <c r="G5" s="8">
        <v>0.36</v>
      </c>
      <c r="H5" s="8">
        <v>0.42</v>
      </c>
      <c r="I5" s="8">
        <v>0.44</v>
      </c>
      <c r="J5" s="8">
        <v>0.46</v>
      </c>
      <c r="K5" s="8">
        <v>0.36</v>
      </c>
      <c r="L5" t="s">
        <v>14</v>
      </c>
      <c r="M5">
        <v>987</v>
      </c>
      <c r="N5">
        <v>24</v>
      </c>
      <c r="O5">
        <v>24</v>
      </c>
    </row>
    <row r="6" spans="1:15" x14ac:dyDescent="0.45">
      <c r="A6" t="s">
        <v>22</v>
      </c>
      <c r="B6" t="str">
        <f>_xlfn.XLOOKUP(import_dependency[[#This Row],[Column1]],'[1]ba crosswalk'!$A$2:$A$69,'[1]ba crosswalk'!$B$2:$B$69,"",0)</f>
        <v>Duke Energy Progress West</v>
      </c>
      <c r="C6" s="8">
        <v>0.42</v>
      </c>
      <c r="D6" s="8">
        <v>0.64</v>
      </c>
      <c r="E6" s="8">
        <v>0.66</v>
      </c>
      <c r="F6" s="8">
        <v>0.56000000000000005</v>
      </c>
      <c r="G6" s="8">
        <v>0.57999999999999996</v>
      </c>
      <c r="H6" s="8">
        <v>0.26</v>
      </c>
      <c r="I6" s="8">
        <v>0.19</v>
      </c>
      <c r="J6" s="8">
        <v>0.19</v>
      </c>
      <c r="K6" s="8">
        <v>0.17</v>
      </c>
      <c r="L6" t="s">
        <v>14</v>
      </c>
      <c r="M6">
        <v>573</v>
      </c>
      <c r="N6">
        <v>24</v>
      </c>
      <c r="O6">
        <v>24</v>
      </c>
    </row>
    <row r="7" spans="1:15" x14ac:dyDescent="0.45">
      <c r="A7" t="s">
        <v>16</v>
      </c>
      <c r="B7" t="str">
        <f>_xlfn.XLOOKUP(import_dependency[[#This Row],[Column1]],'[1]ba crosswalk'!$A$2:$A$69,'[1]ba crosswalk'!$B$2:$B$69,"",0)</f>
        <v>Avista Corporation</v>
      </c>
      <c r="C7" s="8">
        <v>0.4</v>
      </c>
      <c r="D7" s="8">
        <v>0.43</v>
      </c>
      <c r="E7" s="8">
        <v>0.46</v>
      </c>
      <c r="F7" s="8">
        <v>0.4</v>
      </c>
      <c r="G7" s="8">
        <v>0.4</v>
      </c>
      <c r="H7" s="8">
        <v>0.35</v>
      </c>
      <c r="I7" s="8">
        <v>0.33</v>
      </c>
      <c r="J7" s="8">
        <v>0.36</v>
      </c>
      <c r="K7" s="8">
        <v>0.38</v>
      </c>
      <c r="L7" t="s">
        <v>14</v>
      </c>
      <c r="M7">
        <v>1411</v>
      </c>
      <c r="N7">
        <v>409</v>
      </c>
      <c r="O7">
        <v>409</v>
      </c>
    </row>
    <row r="8" spans="1:15" x14ac:dyDescent="0.45">
      <c r="A8" t="s">
        <v>48</v>
      </c>
      <c r="B8" t="str">
        <f>_xlfn.XLOOKUP(import_dependency[[#This Row],[Column1]],'[1]ba crosswalk'!$A$2:$A$69,'[1]ba crosswalk'!$B$2:$B$69,"",0)</f>
        <v>Seattle City Light</v>
      </c>
      <c r="C8" s="8">
        <v>0.39</v>
      </c>
      <c r="D8" s="8">
        <v>0.28999999999999998</v>
      </c>
      <c r="E8" s="8">
        <v>0.35</v>
      </c>
      <c r="F8" s="8">
        <v>0.35</v>
      </c>
      <c r="G8" s="8">
        <v>0.45</v>
      </c>
      <c r="H8" s="8">
        <v>0.37</v>
      </c>
      <c r="I8" s="8">
        <v>0.37</v>
      </c>
      <c r="J8" s="8">
        <v>0.39</v>
      </c>
      <c r="K8" s="8">
        <v>0.52</v>
      </c>
      <c r="L8" t="s">
        <v>14</v>
      </c>
      <c r="M8">
        <v>1092</v>
      </c>
      <c r="N8">
        <v>27</v>
      </c>
      <c r="O8">
        <v>26</v>
      </c>
    </row>
    <row r="9" spans="1:15" x14ac:dyDescent="0.45">
      <c r="A9" t="s">
        <v>40</v>
      </c>
      <c r="B9" t="str">
        <f>_xlfn.XLOOKUP(import_dependency[[#This Row],[Column1]],'[1]ba crosswalk'!$A$2:$A$69,'[1]ba crosswalk'!$B$2:$B$69,"",0)</f>
        <v>PacifiCorp West</v>
      </c>
      <c r="C9" s="8">
        <v>0.37</v>
      </c>
      <c r="D9" s="8">
        <v>0.14000000000000001</v>
      </c>
      <c r="E9" s="8">
        <v>0.13</v>
      </c>
      <c r="F9" s="8">
        <v>0.22</v>
      </c>
      <c r="G9" s="8">
        <v>0.36</v>
      </c>
      <c r="H9" s="8">
        <v>0.4</v>
      </c>
      <c r="I9" s="8">
        <v>0.39</v>
      </c>
      <c r="J9" s="8">
        <v>0.61</v>
      </c>
      <c r="K9" s="8">
        <v>0.75</v>
      </c>
      <c r="L9" t="s">
        <v>14</v>
      </c>
      <c r="M9">
        <v>2361</v>
      </c>
      <c r="N9">
        <v>2187</v>
      </c>
      <c r="O9">
        <v>192</v>
      </c>
    </row>
    <row r="10" spans="1:15" x14ac:dyDescent="0.45">
      <c r="A10" t="s">
        <v>46</v>
      </c>
      <c r="B10" t="str">
        <f>_xlfn.XLOOKUP(import_dependency[[#This Row],[Column1]],'[1]ba crosswalk'!$A$2:$A$69,'[1]ba crosswalk'!$B$2:$B$69,"",0)</f>
        <v>South Carolina Public Service Authority</v>
      </c>
      <c r="C10" s="8">
        <v>0.32</v>
      </c>
      <c r="D10" s="8">
        <v>0.27</v>
      </c>
      <c r="E10" s="8">
        <v>0.32</v>
      </c>
      <c r="F10" s="8">
        <v>0.28000000000000003</v>
      </c>
      <c r="G10" s="8">
        <v>0.39</v>
      </c>
      <c r="H10" s="8">
        <v>0.38</v>
      </c>
      <c r="I10" s="8">
        <v>0.33</v>
      </c>
      <c r="J10" s="8">
        <v>0.36</v>
      </c>
      <c r="K10" s="8">
        <v>0.3</v>
      </c>
      <c r="L10" t="s">
        <v>14</v>
      </c>
      <c r="M10">
        <v>2675</v>
      </c>
      <c r="N10">
        <v>2933</v>
      </c>
      <c r="O10">
        <v>2933</v>
      </c>
    </row>
    <row r="11" spans="1:15" x14ac:dyDescent="0.45">
      <c r="A11" t="s">
        <v>53</v>
      </c>
      <c r="B11" t="str">
        <f>_xlfn.XLOOKUP(import_dependency[[#This Row],[Column1]],'[1]ba crosswalk'!$A$2:$A$69,'[1]ba crosswalk'!$B$2:$B$69,"",0)</f>
        <v>Tucson Electric Power</v>
      </c>
      <c r="C11" s="8">
        <v>0.3</v>
      </c>
      <c r="D11" s="8">
        <v>0.38</v>
      </c>
      <c r="E11" s="8">
        <v>0.4</v>
      </c>
      <c r="F11" s="8">
        <v>0.24</v>
      </c>
      <c r="G11" s="8">
        <v>0.28000000000000003</v>
      </c>
      <c r="H11" s="8">
        <v>0.32</v>
      </c>
      <c r="I11" s="8">
        <v>0.28000000000000003</v>
      </c>
      <c r="J11" s="8">
        <v>0.3</v>
      </c>
      <c r="K11" s="8">
        <v>0.22</v>
      </c>
      <c r="L11" t="s">
        <v>14</v>
      </c>
      <c r="M11">
        <v>1545</v>
      </c>
      <c r="N11">
        <v>1431</v>
      </c>
      <c r="O11">
        <v>1428</v>
      </c>
    </row>
    <row r="12" spans="1:15" x14ac:dyDescent="0.45">
      <c r="A12" t="s">
        <v>30</v>
      </c>
      <c r="B12" t="str">
        <f>_xlfn.XLOOKUP(import_dependency[[#This Row],[Column1]],'[1]ba crosswalk'!$A$2:$A$69,'[1]ba crosswalk'!$B$2:$B$69,"",0)</f>
        <v>Idaho Power Company</v>
      </c>
      <c r="C12" s="8">
        <v>0.28999999999999998</v>
      </c>
      <c r="D12" s="8">
        <v>0.32</v>
      </c>
      <c r="E12" s="8">
        <v>0.22</v>
      </c>
      <c r="F12" s="8">
        <v>0.23</v>
      </c>
      <c r="G12" s="8">
        <v>0.22</v>
      </c>
      <c r="H12" s="8">
        <v>0.27</v>
      </c>
      <c r="I12" s="8">
        <v>0.34</v>
      </c>
      <c r="J12" s="8">
        <v>0.4</v>
      </c>
      <c r="K12" s="8">
        <v>0.27</v>
      </c>
      <c r="L12" t="s">
        <v>14</v>
      </c>
      <c r="M12">
        <v>2000</v>
      </c>
      <c r="N12">
        <v>25</v>
      </c>
      <c r="O12">
        <v>25</v>
      </c>
    </row>
    <row r="13" spans="1:15" x14ac:dyDescent="0.45">
      <c r="A13" t="s">
        <v>18</v>
      </c>
      <c r="B13" t="str">
        <f>_xlfn.XLOOKUP(import_dependency[[#This Row],[Column1]],'[1]ba crosswalk'!$A$2:$A$69,'[1]ba crosswalk'!$B$2:$B$69,"",0)</f>
        <v>Balancing Authority of Northern California</v>
      </c>
      <c r="C13" s="8">
        <v>0.25</v>
      </c>
      <c r="D13" s="8">
        <v>0.25</v>
      </c>
      <c r="E13" s="8">
        <v>0.23</v>
      </c>
      <c r="F13" s="8">
        <v>0.26</v>
      </c>
      <c r="G13" s="8">
        <v>0.17</v>
      </c>
      <c r="H13" s="8">
        <v>0.28000000000000003</v>
      </c>
      <c r="I13" s="8">
        <v>0.25</v>
      </c>
      <c r="J13" s="8">
        <v>0.4</v>
      </c>
      <c r="K13" s="8">
        <v>0.16</v>
      </c>
      <c r="L13" t="s">
        <v>14</v>
      </c>
      <c r="M13">
        <v>1982</v>
      </c>
      <c r="N13">
        <v>288</v>
      </c>
      <c r="O13">
        <v>264</v>
      </c>
    </row>
    <row r="14" spans="1:15" x14ac:dyDescent="0.45">
      <c r="A14" t="s">
        <v>20</v>
      </c>
      <c r="B14" t="str">
        <f>_xlfn.XLOOKUP(import_dependency[[#This Row],[Column1]],'[1]ba crosswalk'!$A$2:$A$69,'[1]ba crosswalk'!$B$2:$B$69,"",0)</f>
        <v>California Independent System Operator</v>
      </c>
      <c r="C14" s="8">
        <v>0.24</v>
      </c>
      <c r="D14" s="8">
        <v>0.28000000000000003</v>
      </c>
      <c r="E14" s="8">
        <v>0.26</v>
      </c>
      <c r="F14" s="8">
        <v>0.28000000000000003</v>
      </c>
      <c r="G14" s="8">
        <v>0.25</v>
      </c>
      <c r="H14" s="8">
        <v>0.27</v>
      </c>
      <c r="I14" s="8">
        <v>0.25</v>
      </c>
      <c r="J14" s="8">
        <v>0.22</v>
      </c>
      <c r="K14" s="8">
        <v>0.14000000000000001</v>
      </c>
      <c r="L14" t="s">
        <v>14</v>
      </c>
      <c r="M14">
        <v>25511</v>
      </c>
      <c r="N14">
        <v>152</v>
      </c>
      <c r="O14">
        <v>25</v>
      </c>
    </row>
    <row r="15" spans="1:15" x14ac:dyDescent="0.45">
      <c r="A15" t="s">
        <v>27</v>
      </c>
      <c r="B15" t="str">
        <f>_xlfn.XLOOKUP(import_dependency[[#This Row],[Column1]],'[1]ba crosswalk'!$A$2:$A$69,'[1]ba crosswalk'!$B$2:$B$69,"",0)</f>
        <v>Duke Energy Florida, Inc.</v>
      </c>
      <c r="C15" s="8">
        <v>0.24</v>
      </c>
      <c r="D15" s="8">
        <v>0.26</v>
      </c>
      <c r="E15" s="8">
        <v>0.26</v>
      </c>
      <c r="F15" s="8">
        <v>0.26</v>
      </c>
      <c r="G15" s="8">
        <v>0.25</v>
      </c>
      <c r="H15" s="8">
        <v>0.25</v>
      </c>
      <c r="I15" s="8">
        <v>0.23</v>
      </c>
      <c r="J15" s="8">
        <v>0.2</v>
      </c>
      <c r="K15" s="8">
        <v>0.24</v>
      </c>
      <c r="L15" t="s">
        <v>14</v>
      </c>
      <c r="M15">
        <v>6247</v>
      </c>
      <c r="N15">
        <v>24</v>
      </c>
      <c r="O15">
        <v>24</v>
      </c>
    </row>
    <row r="16" spans="1:15" x14ac:dyDescent="0.45">
      <c r="A16" t="s">
        <v>32</v>
      </c>
      <c r="B16" t="str">
        <f>_xlfn.XLOOKUP(import_dependency[[#This Row],[Column1]],'[1]ba crosswalk'!$A$2:$A$69,'[1]ba crosswalk'!$B$2:$B$69,"",0)</f>
        <v>JEA</v>
      </c>
      <c r="C16" s="8">
        <v>0.2</v>
      </c>
      <c r="D16" s="8">
        <v>7.0000000000000007E-2</v>
      </c>
      <c r="E16" s="8">
        <v>0.06</v>
      </c>
      <c r="F16" s="8">
        <v>0.27</v>
      </c>
      <c r="G16" s="8">
        <v>0.33</v>
      </c>
      <c r="H16" s="8">
        <v>0.15</v>
      </c>
      <c r="I16" s="8">
        <v>0.25</v>
      </c>
      <c r="J16" s="8">
        <v>0.28000000000000003</v>
      </c>
      <c r="K16" s="8">
        <v>0.31</v>
      </c>
      <c r="L16" t="s">
        <v>14</v>
      </c>
      <c r="M16">
        <v>1504</v>
      </c>
      <c r="N16">
        <v>86</v>
      </c>
      <c r="O16">
        <v>75</v>
      </c>
    </row>
    <row r="17" spans="1:15" x14ac:dyDescent="0.45">
      <c r="A17" t="s">
        <v>33</v>
      </c>
      <c r="B17" t="str">
        <f>_xlfn.XLOOKUP(import_dependency[[#This Row],[Column1]],'[1]ba crosswalk'!$A$2:$A$69,'[1]ba crosswalk'!$B$2:$B$69,"",0)</f>
        <v>Los Angeles Department of Water and Power</v>
      </c>
      <c r="C17" s="8">
        <v>0.19</v>
      </c>
      <c r="D17" s="8">
        <v>0.17</v>
      </c>
      <c r="E17" s="8">
        <v>0.15</v>
      </c>
      <c r="F17" s="8">
        <v>0.16</v>
      </c>
      <c r="G17" s="8">
        <v>0.15</v>
      </c>
      <c r="H17" s="8">
        <v>0.17</v>
      </c>
      <c r="I17" s="8">
        <v>0.19</v>
      </c>
      <c r="J17" s="8">
        <v>0.25</v>
      </c>
      <c r="K17" s="8">
        <v>0.27</v>
      </c>
      <c r="L17" t="s">
        <v>14</v>
      </c>
      <c r="M17">
        <v>3059</v>
      </c>
      <c r="N17">
        <v>299</v>
      </c>
      <c r="O17">
        <v>292</v>
      </c>
    </row>
    <row r="18" spans="1:15" x14ac:dyDescent="0.45">
      <c r="A18" t="s">
        <v>57</v>
      </c>
      <c r="B18" t="str">
        <f>_xlfn.XLOOKUP(import_dependency[[#This Row],[Column1]],'[1]ba crosswalk'!$A$2:$A$69,'[1]ba crosswalk'!$B$2:$B$69,"",0)</f>
        <v>Western Area Power Administration - Desert Southwest Region</v>
      </c>
      <c r="C18" s="8">
        <v>0.18</v>
      </c>
      <c r="D18" s="8">
        <v>0.24</v>
      </c>
      <c r="E18" s="8">
        <v>0.34</v>
      </c>
      <c r="F18" s="8">
        <v>0.3</v>
      </c>
      <c r="G18" s="8">
        <v>0.16</v>
      </c>
      <c r="H18" s="8">
        <v>0.1</v>
      </c>
      <c r="I18" s="8">
        <v>0.08</v>
      </c>
      <c r="J18" s="8">
        <v>0.13</v>
      </c>
      <c r="K18" s="8">
        <v>0.11</v>
      </c>
      <c r="L18" t="s">
        <v>14</v>
      </c>
      <c r="M18">
        <v>1059</v>
      </c>
      <c r="N18">
        <v>24</v>
      </c>
      <c r="O18">
        <v>24</v>
      </c>
    </row>
    <row r="19" spans="1:15" x14ac:dyDescent="0.45">
      <c r="A19" t="s">
        <v>31</v>
      </c>
      <c r="B19" t="str">
        <f>_xlfn.XLOOKUP(import_dependency[[#This Row],[Column1]],'[1]ba crosswalk'!$A$2:$A$69,'[1]ba crosswalk'!$B$2:$B$69,"",0)</f>
        <v>ISO New England</v>
      </c>
      <c r="C19" s="8">
        <v>0.17</v>
      </c>
      <c r="D19" s="8">
        <v>0.16</v>
      </c>
      <c r="E19" s="8">
        <v>0.16</v>
      </c>
      <c r="F19" s="8">
        <v>0.17</v>
      </c>
      <c r="G19" s="8">
        <v>0.19</v>
      </c>
      <c r="H19" s="8">
        <v>0.2</v>
      </c>
      <c r="I19" s="8">
        <v>0.16</v>
      </c>
      <c r="J19" s="8">
        <v>0.14000000000000001</v>
      </c>
      <c r="K19" s="8">
        <v>0.14000000000000001</v>
      </c>
      <c r="L19" t="s">
        <v>14</v>
      </c>
      <c r="M19">
        <v>13627</v>
      </c>
      <c r="N19">
        <v>24</v>
      </c>
      <c r="O19">
        <v>24</v>
      </c>
    </row>
    <row r="20" spans="1:15" x14ac:dyDescent="0.45">
      <c r="A20" t="s">
        <v>36</v>
      </c>
      <c r="B20" t="str">
        <f>_xlfn.XLOOKUP(import_dependency[[#This Row],[Column1]],'[1]ba crosswalk'!$A$2:$A$69,'[1]ba crosswalk'!$B$2:$B$69,"",0)</f>
        <v>Nevada Power Company</v>
      </c>
      <c r="C20" s="8">
        <v>0.17</v>
      </c>
      <c r="D20" s="8">
        <v>0.17</v>
      </c>
      <c r="E20" s="8">
        <v>0.22</v>
      </c>
      <c r="F20" s="8">
        <v>0.2</v>
      </c>
      <c r="G20" s="8">
        <v>0.17</v>
      </c>
      <c r="H20" s="8">
        <v>0.17</v>
      </c>
      <c r="I20" s="8">
        <v>0.17</v>
      </c>
      <c r="J20" s="8">
        <v>0.17</v>
      </c>
      <c r="K20" s="8">
        <v>0.15</v>
      </c>
      <c r="L20" t="s">
        <v>14</v>
      </c>
      <c r="M20">
        <v>4306</v>
      </c>
      <c r="N20">
        <v>241</v>
      </c>
      <c r="O20">
        <v>241</v>
      </c>
    </row>
    <row r="21" spans="1:15" x14ac:dyDescent="0.45">
      <c r="A21" t="s">
        <v>17</v>
      </c>
      <c r="B21" t="str">
        <f>_xlfn.XLOOKUP(import_dependency[[#This Row],[Column1]],'[1]ba crosswalk'!$A$2:$A$69,'[1]ba crosswalk'!$B$2:$B$69,"",0)</f>
        <v>Arizona Public Service Company</v>
      </c>
      <c r="C21" s="8">
        <v>0.16</v>
      </c>
      <c r="D21" s="8">
        <v>0</v>
      </c>
      <c r="E21" s="8">
        <v>0</v>
      </c>
      <c r="F21" s="8">
        <v>0</v>
      </c>
      <c r="G21" s="8">
        <v>0</v>
      </c>
      <c r="H21" s="8">
        <v>0.24</v>
      </c>
      <c r="I21" s="8">
        <v>0.37</v>
      </c>
      <c r="J21" s="8">
        <v>0.34</v>
      </c>
      <c r="K21" s="8">
        <v>0.4</v>
      </c>
      <c r="L21" t="s">
        <v>14</v>
      </c>
      <c r="M21">
        <v>3575</v>
      </c>
      <c r="N21">
        <v>24</v>
      </c>
      <c r="O21">
        <v>24</v>
      </c>
    </row>
    <row r="22" spans="1:15" x14ac:dyDescent="0.45">
      <c r="A22" t="s">
        <v>38</v>
      </c>
      <c r="B22" t="str">
        <f>_xlfn.XLOOKUP(import_dependency[[#This Row],[Column1]],'[1]ba crosswalk'!$A$2:$A$69,'[1]ba crosswalk'!$B$2:$B$69,"",0)</f>
        <v>New York Independent System Operator</v>
      </c>
      <c r="C22" s="8">
        <v>0.16</v>
      </c>
      <c r="D22" s="8">
        <v>0.16</v>
      </c>
      <c r="E22" s="8">
        <v>0.18</v>
      </c>
      <c r="F22" s="8">
        <v>0.17</v>
      </c>
      <c r="G22" s="8">
        <v>0.16</v>
      </c>
      <c r="H22" s="8">
        <v>0.14000000000000001</v>
      </c>
      <c r="I22" s="8">
        <v>0.18</v>
      </c>
      <c r="J22" s="8">
        <v>0.19</v>
      </c>
      <c r="K22" s="8">
        <v>0.16</v>
      </c>
      <c r="L22" t="s">
        <v>14</v>
      </c>
      <c r="M22">
        <v>17681</v>
      </c>
      <c r="N22">
        <v>24</v>
      </c>
      <c r="O22">
        <v>24</v>
      </c>
    </row>
    <row r="23" spans="1:15" x14ac:dyDescent="0.45">
      <c r="A23" t="s">
        <v>44</v>
      </c>
      <c r="B23" t="str">
        <f>_xlfn.XLOOKUP(import_dependency[[#This Row],[Column1]],'[1]ba crosswalk'!$A$2:$A$69,'[1]ba crosswalk'!$B$2:$B$69,"",0)</f>
        <v>Public Service Company of Colorado</v>
      </c>
      <c r="C23" s="8">
        <v>7.0000000000000007E-2</v>
      </c>
      <c r="D23" s="8">
        <v>0.12</v>
      </c>
      <c r="E23" s="8">
        <v>0.11</v>
      </c>
      <c r="F23" s="8">
        <v>7.0000000000000007E-2</v>
      </c>
      <c r="G23" s="8">
        <v>7.0000000000000007E-2</v>
      </c>
      <c r="H23" s="8">
        <v>0.08</v>
      </c>
      <c r="I23" s="8">
        <v>0.05</v>
      </c>
      <c r="J23" s="8">
        <v>0.04</v>
      </c>
      <c r="K23" s="8">
        <v>0</v>
      </c>
      <c r="L23" t="s">
        <v>14</v>
      </c>
      <c r="M23">
        <v>5177</v>
      </c>
      <c r="N23">
        <v>24</v>
      </c>
      <c r="O23">
        <v>24</v>
      </c>
    </row>
    <row r="24" spans="1:15" x14ac:dyDescent="0.45">
      <c r="A24" t="s">
        <v>15</v>
      </c>
      <c r="B24" t="str">
        <f>_xlfn.XLOOKUP(import_dependency[[#This Row],[Column1]],'[1]ba crosswalk'!$A$2:$A$69,'[1]ba crosswalk'!$B$2:$B$69,"",0)</f>
        <v>Associated Electric Cooperative, Inc.</v>
      </c>
      <c r="C24" s="8">
        <v>0.06</v>
      </c>
      <c r="D24" s="8">
        <v>0.02</v>
      </c>
      <c r="E24" s="8">
        <v>0.03</v>
      </c>
      <c r="F24" s="8">
        <v>0.04</v>
      </c>
      <c r="G24" s="8">
        <v>0.05</v>
      </c>
      <c r="H24" s="8">
        <v>0.06</v>
      </c>
      <c r="I24" s="8">
        <v>0.09</v>
      </c>
      <c r="J24" s="8">
        <v>0.08</v>
      </c>
      <c r="K24" s="8">
        <v>0.11</v>
      </c>
      <c r="L24" t="s">
        <v>14</v>
      </c>
      <c r="M24">
        <v>2572</v>
      </c>
      <c r="N24">
        <v>24</v>
      </c>
      <c r="O24">
        <v>24</v>
      </c>
    </row>
    <row r="25" spans="1:15" x14ac:dyDescent="0.45">
      <c r="A25" t="s">
        <v>35</v>
      </c>
      <c r="B25" t="str">
        <f>_xlfn.XLOOKUP(import_dependency[[#This Row],[Column1]],'[1]ba crosswalk'!$A$2:$A$69,'[1]ba crosswalk'!$B$2:$B$69,"",0)</f>
        <v>Midcontinent Independent System Operator, Inc.</v>
      </c>
      <c r="C25" s="8">
        <v>0.06</v>
      </c>
      <c r="D25" s="8">
        <v>7.0000000000000007E-2</v>
      </c>
      <c r="E25" s="8">
        <v>0.08</v>
      </c>
      <c r="F25" s="8">
        <v>0.06</v>
      </c>
      <c r="G25" s="8">
        <v>0.08</v>
      </c>
      <c r="H25" s="8">
        <v>0.09</v>
      </c>
      <c r="I25" s="8">
        <v>0.06</v>
      </c>
      <c r="J25" s="8">
        <v>0.05</v>
      </c>
      <c r="K25" s="8">
        <v>0.06</v>
      </c>
      <c r="L25" t="s">
        <v>14</v>
      </c>
      <c r="M25">
        <v>73947</v>
      </c>
      <c r="N25">
        <v>24</v>
      </c>
      <c r="O25">
        <v>24</v>
      </c>
    </row>
    <row r="26" spans="1:15" x14ac:dyDescent="0.45">
      <c r="A26" t="s">
        <v>39</v>
      </c>
      <c r="B26" t="str">
        <f>_xlfn.XLOOKUP(import_dependency[[#This Row],[Column1]],'[1]ba crosswalk'!$A$2:$A$69,'[1]ba crosswalk'!$B$2:$B$69,"",0)</f>
        <v>PacifiCorp East</v>
      </c>
      <c r="C26" s="8">
        <v>0.05</v>
      </c>
      <c r="D26" s="8">
        <v>0.04</v>
      </c>
      <c r="E26" s="8">
        <v>7.0000000000000007E-2</v>
      </c>
      <c r="F26" s="8">
        <v>0.05</v>
      </c>
      <c r="G26" s="8">
        <v>7.0000000000000007E-2</v>
      </c>
      <c r="H26" s="8">
        <v>0.06</v>
      </c>
      <c r="I26" s="8">
        <v>0.03</v>
      </c>
      <c r="J26" s="8">
        <v>0.02</v>
      </c>
      <c r="K26" s="8">
        <v>0.04</v>
      </c>
      <c r="L26" t="s">
        <v>14</v>
      </c>
      <c r="M26">
        <v>5581</v>
      </c>
      <c r="N26">
        <v>650</v>
      </c>
      <c r="O26">
        <v>192</v>
      </c>
    </row>
    <row r="27" spans="1:15" x14ac:dyDescent="0.45">
      <c r="A27" t="s">
        <v>43</v>
      </c>
      <c r="B27" t="str">
        <f>_xlfn.XLOOKUP(import_dependency[[#This Row],[Column1]],'[1]ba crosswalk'!$A$2:$A$69,'[1]ba crosswalk'!$B$2:$B$69,"",0)</f>
        <v>Public Service Company of New Mexico</v>
      </c>
      <c r="C27" s="8">
        <v>0.05</v>
      </c>
      <c r="D27" s="8">
        <v>0.02</v>
      </c>
      <c r="E27" s="8">
        <v>0.01</v>
      </c>
      <c r="F27" s="8">
        <v>0.09</v>
      </c>
      <c r="G27" s="8">
        <v>0.08</v>
      </c>
      <c r="H27" s="8">
        <v>0.05</v>
      </c>
      <c r="I27" s="8">
        <v>0.04</v>
      </c>
      <c r="J27" s="8">
        <v>0.05</v>
      </c>
      <c r="K27" s="8">
        <v>0.06</v>
      </c>
      <c r="L27" t="s">
        <v>14</v>
      </c>
      <c r="M27">
        <v>1615</v>
      </c>
      <c r="N27">
        <v>24</v>
      </c>
      <c r="O27">
        <v>24</v>
      </c>
    </row>
    <row r="28" spans="1:15" x14ac:dyDescent="0.45">
      <c r="A28" t="s">
        <v>26</v>
      </c>
      <c r="B28" t="str">
        <f>_xlfn.XLOOKUP(import_dependency[[#This Row],[Column1]],'[1]ba crosswalk'!$A$2:$A$69,'[1]ba crosswalk'!$B$2:$B$69,"",0)</f>
        <v>Florida Municipal Power Pool</v>
      </c>
      <c r="C28" s="8">
        <v>0.04</v>
      </c>
      <c r="D28" s="8">
        <v>0.05</v>
      </c>
      <c r="E28" s="8">
        <v>0.06</v>
      </c>
      <c r="F28" s="8">
        <v>0.05</v>
      </c>
      <c r="G28" s="8">
        <v>0.03</v>
      </c>
      <c r="H28" s="8">
        <v>0.03</v>
      </c>
      <c r="I28" s="8">
        <v>0.02</v>
      </c>
      <c r="J28" s="8">
        <v>0.03</v>
      </c>
      <c r="K28" s="8">
        <v>0.05</v>
      </c>
      <c r="L28" t="s">
        <v>14</v>
      </c>
      <c r="M28">
        <v>2084</v>
      </c>
      <c r="N28">
        <v>99</v>
      </c>
      <c r="O28">
        <v>75</v>
      </c>
    </row>
    <row r="29" spans="1:15" x14ac:dyDescent="0.45">
      <c r="A29" t="s">
        <v>34</v>
      </c>
      <c r="B29" t="str">
        <f>_xlfn.XLOOKUP(import_dependency[[#This Row],[Column1]],'[1]ba crosswalk'!$A$2:$A$69,'[1]ba crosswalk'!$B$2:$B$69,"",0)</f>
        <v>Louisville Gas and Electric Company and Kentucky Utilities Company</v>
      </c>
      <c r="C29" s="8">
        <v>0.04</v>
      </c>
      <c r="D29" s="8">
        <v>0</v>
      </c>
      <c r="E29" s="8">
        <v>0</v>
      </c>
      <c r="F29" s="8">
        <v>0</v>
      </c>
      <c r="G29" s="8">
        <v>0.03</v>
      </c>
      <c r="H29" s="8">
        <v>0.06</v>
      </c>
      <c r="I29" s="8">
        <v>7.0000000000000007E-2</v>
      </c>
      <c r="J29" s="8">
        <v>0.09</v>
      </c>
      <c r="K29" s="8">
        <v>0.12</v>
      </c>
      <c r="L29" t="s">
        <v>14</v>
      </c>
      <c r="M29">
        <v>4072</v>
      </c>
      <c r="N29">
        <v>60</v>
      </c>
      <c r="O29">
        <v>44</v>
      </c>
    </row>
    <row r="30" spans="1:15" x14ac:dyDescent="0.45">
      <c r="A30" t="s">
        <v>13</v>
      </c>
      <c r="B30" t="str">
        <f>_xlfn.XLOOKUP(import_dependency[[#This Row],[Column1]],'[1]ba crosswalk'!$A$2:$A$69,'[1]ba crosswalk'!$B$2:$B$69,"",0)</f>
        <v>PowerSouth Energy Cooperative</v>
      </c>
      <c r="C30" s="8">
        <v>0.04</v>
      </c>
      <c r="D30" s="8">
        <v>0.02</v>
      </c>
      <c r="E30" s="8">
        <v>0.01</v>
      </c>
      <c r="F30" s="8">
        <v>0.02</v>
      </c>
      <c r="G30" s="8">
        <v>7.0000000000000007E-2</v>
      </c>
      <c r="H30" s="8">
        <v>7.0000000000000007E-2</v>
      </c>
      <c r="I30" s="8">
        <v>0.08</v>
      </c>
      <c r="J30" s="8"/>
      <c r="K30" s="8"/>
      <c r="L30" t="s">
        <v>14</v>
      </c>
      <c r="M30">
        <v>526</v>
      </c>
      <c r="N30">
        <v>48</v>
      </c>
      <c r="O30">
        <v>48</v>
      </c>
    </row>
    <row r="31" spans="1:15" x14ac:dyDescent="0.45">
      <c r="A31" t="s">
        <v>21</v>
      </c>
      <c r="B31" t="str">
        <f>_xlfn.XLOOKUP(import_dependency[[#This Row],[Column1]],'[1]ba crosswalk'!$A$2:$A$69,'[1]ba crosswalk'!$B$2:$B$69,"",0)</f>
        <v>Duke Energy Progress East</v>
      </c>
      <c r="C31" s="8">
        <v>0.03</v>
      </c>
      <c r="D31" s="8">
        <v>0.02</v>
      </c>
      <c r="E31" s="8">
        <v>0.02</v>
      </c>
      <c r="F31" s="8">
        <v>0.03</v>
      </c>
      <c r="G31" s="8">
        <v>0.03</v>
      </c>
      <c r="H31" s="8">
        <v>0.03</v>
      </c>
      <c r="I31" s="8">
        <v>0.05</v>
      </c>
      <c r="J31" s="8">
        <v>0.04</v>
      </c>
      <c r="K31" s="8">
        <v>0.03</v>
      </c>
      <c r="L31" t="s">
        <v>14</v>
      </c>
      <c r="M31">
        <v>6968</v>
      </c>
      <c r="N31">
        <v>24</v>
      </c>
      <c r="O31">
        <v>24</v>
      </c>
    </row>
    <row r="32" spans="1:15" x14ac:dyDescent="0.45">
      <c r="A32" t="s">
        <v>23</v>
      </c>
      <c r="B32" t="str">
        <f>_xlfn.XLOOKUP(import_dependency[[#This Row],[Column1]],'[1]ba crosswalk'!$A$2:$A$69,'[1]ba crosswalk'!$B$2:$B$69,"",0)</f>
        <v>Duke Energy Carolinas</v>
      </c>
      <c r="C32" s="8">
        <v>0.02</v>
      </c>
      <c r="D32" s="8">
        <v>0.02</v>
      </c>
      <c r="E32" s="8">
        <v>0.02</v>
      </c>
      <c r="F32" s="8">
        <v>0.01</v>
      </c>
      <c r="G32" s="8">
        <v>0.01</v>
      </c>
      <c r="H32" s="8">
        <v>0.01</v>
      </c>
      <c r="I32" s="8">
        <v>0.01</v>
      </c>
      <c r="J32" s="8">
        <v>0.02</v>
      </c>
      <c r="K32" s="8">
        <v>0.02</v>
      </c>
      <c r="L32" t="s">
        <v>14</v>
      </c>
      <c r="M32">
        <v>11964</v>
      </c>
      <c r="N32">
        <v>24</v>
      </c>
      <c r="O32">
        <v>24</v>
      </c>
    </row>
    <row r="33" spans="1:15" x14ac:dyDescent="0.45">
      <c r="A33" t="s">
        <v>28</v>
      </c>
      <c r="B33" t="str">
        <f>_xlfn.XLOOKUP(import_dependency[[#This Row],[Column1]],'[1]ba crosswalk'!$A$2:$A$69,'[1]ba crosswalk'!$B$2:$B$69,"",0)</f>
        <v>Florida Power &amp; Light Co.</v>
      </c>
      <c r="C33" s="8">
        <v>0.02</v>
      </c>
      <c r="D33" s="8">
        <v>0.05</v>
      </c>
      <c r="E33" s="8">
        <v>0.04</v>
      </c>
      <c r="F33" s="8">
        <v>0.01</v>
      </c>
      <c r="G33" s="8">
        <v>0.01</v>
      </c>
      <c r="H33" s="8">
        <v>0</v>
      </c>
      <c r="I33" s="8">
        <v>0</v>
      </c>
      <c r="J33" s="8">
        <v>0</v>
      </c>
      <c r="K33" s="8">
        <v>0</v>
      </c>
      <c r="L33" t="s">
        <v>14</v>
      </c>
      <c r="M33">
        <v>14910</v>
      </c>
      <c r="N33">
        <v>48</v>
      </c>
      <c r="O33">
        <v>48</v>
      </c>
    </row>
    <row r="34" spans="1:15" x14ac:dyDescent="0.45">
      <c r="A34" t="s">
        <v>29</v>
      </c>
      <c r="B34" t="str">
        <f>_xlfn.XLOOKUP(import_dependency[[#This Row],[Column1]],'[1]ba crosswalk'!$A$2:$A$69,'[1]ba crosswalk'!$B$2:$B$69,"",0)</f>
        <v>Public Utility District No. 2 of Grant County, Washington</v>
      </c>
      <c r="C34" s="8">
        <v>0.02</v>
      </c>
      <c r="D34" s="8">
        <v>0.01</v>
      </c>
      <c r="E34" s="8">
        <v>0.02</v>
      </c>
      <c r="F34" s="8">
        <v>0.02</v>
      </c>
      <c r="G34" s="8">
        <v>0.03</v>
      </c>
      <c r="H34" s="8">
        <v>0</v>
      </c>
      <c r="I34" s="8">
        <v>0.01</v>
      </c>
      <c r="J34" s="8">
        <v>0.02</v>
      </c>
      <c r="K34" s="8">
        <v>0.06</v>
      </c>
      <c r="L34" t="s">
        <v>14</v>
      </c>
      <c r="M34">
        <v>623</v>
      </c>
      <c r="N34">
        <v>24</v>
      </c>
      <c r="O34">
        <v>24</v>
      </c>
    </row>
    <row r="35" spans="1:15" x14ac:dyDescent="0.45">
      <c r="A35" t="s">
        <v>55</v>
      </c>
      <c r="B35" t="str">
        <f>_xlfn.XLOOKUP(import_dependency[[#This Row],[Column1]],'[1]ba crosswalk'!$A$2:$A$69,'[1]ba crosswalk'!$B$2:$B$69,"",0)</f>
        <v>Tennessee Valley Authority</v>
      </c>
      <c r="C35" s="8">
        <v>0.02</v>
      </c>
      <c r="D35" s="8">
        <v>0.01</v>
      </c>
      <c r="E35" s="8">
        <v>0.01</v>
      </c>
      <c r="F35" s="8">
        <v>0.01</v>
      </c>
      <c r="G35" s="8">
        <v>0.01</v>
      </c>
      <c r="H35" s="8">
        <v>0.01</v>
      </c>
      <c r="I35" s="8">
        <v>0.03</v>
      </c>
      <c r="J35" s="8">
        <v>0.04</v>
      </c>
      <c r="K35" s="8">
        <v>0.02</v>
      </c>
      <c r="L35" t="s">
        <v>14</v>
      </c>
      <c r="M35">
        <v>18061</v>
      </c>
      <c r="N35">
        <v>503</v>
      </c>
      <c r="O35">
        <v>429</v>
      </c>
    </row>
    <row r="36" spans="1:15" x14ac:dyDescent="0.45">
      <c r="A36" t="s">
        <v>47</v>
      </c>
      <c r="B36" t="str">
        <f>_xlfn.XLOOKUP(import_dependency[[#This Row],[Column1]],'[1]ba crosswalk'!$A$2:$A$69,'[1]ba crosswalk'!$B$2:$B$69,"",0)</f>
        <v>Dominion Energy South Carolina, Inc.</v>
      </c>
      <c r="C36" s="8">
        <v>0.01</v>
      </c>
      <c r="D36" s="8">
        <v>0</v>
      </c>
      <c r="E36" s="8">
        <v>0.01</v>
      </c>
      <c r="F36" s="8">
        <v>0.01</v>
      </c>
      <c r="G36" s="8">
        <v>0.01</v>
      </c>
      <c r="H36" s="8">
        <v>0.01</v>
      </c>
      <c r="I36" s="8">
        <v>0.02</v>
      </c>
      <c r="J36" s="8">
        <v>0</v>
      </c>
      <c r="K36" s="8">
        <v>0.01</v>
      </c>
      <c r="L36" t="s">
        <v>14</v>
      </c>
      <c r="M36">
        <v>2780</v>
      </c>
      <c r="N36">
        <v>97</v>
      </c>
      <c r="O36">
        <v>97</v>
      </c>
    </row>
    <row r="37" spans="1:15" x14ac:dyDescent="0.45">
      <c r="A37" t="s">
        <v>37</v>
      </c>
      <c r="B37" t="str">
        <f>_xlfn.XLOOKUP(import_dependency[[#This Row],[Column1]],'[1]ba crosswalk'!$A$2:$A$69,'[1]ba crosswalk'!$B$2:$B$69,"",0)</f>
        <v>NorthWestern Corporation</v>
      </c>
      <c r="C37" s="8">
        <v>0.01</v>
      </c>
      <c r="D37" s="8">
        <v>0</v>
      </c>
      <c r="E37" s="8">
        <v>0</v>
      </c>
      <c r="F37" s="8">
        <v>0.01</v>
      </c>
      <c r="G37" s="8">
        <v>0.01</v>
      </c>
      <c r="H37" s="8">
        <v>0.03</v>
      </c>
      <c r="I37" s="8">
        <v>0.02</v>
      </c>
      <c r="J37" s="8">
        <v>0</v>
      </c>
      <c r="K37" s="8">
        <v>0</v>
      </c>
      <c r="L37" t="s">
        <v>14</v>
      </c>
      <c r="M37">
        <v>1337</v>
      </c>
      <c r="N37">
        <v>24</v>
      </c>
      <c r="O37">
        <v>24</v>
      </c>
    </row>
    <row r="38" spans="1:15" x14ac:dyDescent="0.45">
      <c r="A38" t="s">
        <v>50</v>
      </c>
      <c r="B38" t="str">
        <f>_xlfn.XLOOKUP(import_dependency[[#This Row],[Column1]],'[1]ba crosswalk'!$A$2:$A$69,'[1]ba crosswalk'!$B$2:$B$69,"",0)</f>
        <v>Salt River Project Agricultural Improvement and Power District</v>
      </c>
      <c r="C38" s="8">
        <v>0.01</v>
      </c>
      <c r="D38" s="8">
        <v>0.06</v>
      </c>
      <c r="E38" s="8">
        <v>0.04</v>
      </c>
      <c r="F38" s="8">
        <v>0.03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t="s">
        <v>14</v>
      </c>
      <c r="M38">
        <v>3513</v>
      </c>
      <c r="N38">
        <v>945</v>
      </c>
      <c r="O38">
        <v>920</v>
      </c>
    </row>
    <row r="39" spans="1:15" x14ac:dyDescent="0.45">
      <c r="A39" t="s">
        <v>51</v>
      </c>
      <c r="B39" t="str">
        <f>_xlfn.XLOOKUP(import_dependency[[#This Row],[Column1]],'[1]ba crosswalk'!$A$2:$A$69,'[1]ba crosswalk'!$B$2:$B$69,"",0)</f>
        <v>Southwest Power Pool</v>
      </c>
      <c r="C39" s="8">
        <v>0.01</v>
      </c>
      <c r="D39" s="8">
        <v>0</v>
      </c>
      <c r="E39" s="8">
        <v>0</v>
      </c>
      <c r="F39" s="8">
        <v>0</v>
      </c>
      <c r="G39" s="8">
        <v>0.01</v>
      </c>
      <c r="H39" s="8">
        <v>0.01</v>
      </c>
      <c r="I39" s="8">
        <v>0.01</v>
      </c>
      <c r="J39" s="8">
        <v>0</v>
      </c>
      <c r="K39" s="8">
        <v>0.01</v>
      </c>
      <c r="L39" t="s">
        <v>14</v>
      </c>
      <c r="M39">
        <v>30591</v>
      </c>
      <c r="N39">
        <v>2208</v>
      </c>
      <c r="O39">
        <v>48</v>
      </c>
    </row>
    <row r="40" spans="1:15" x14ac:dyDescent="0.45">
      <c r="A40" t="s">
        <v>52</v>
      </c>
      <c r="B40" t="str">
        <f>_xlfn.XLOOKUP(import_dependency[[#This Row],[Column1]],'[1]ba crosswalk'!$A$2:$A$69,'[1]ba crosswalk'!$B$2:$B$69,"",0)</f>
        <v>Tampa Electric Company</v>
      </c>
      <c r="C40" s="8">
        <v>0.01</v>
      </c>
      <c r="D40" s="8">
        <v>0.01</v>
      </c>
      <c r="E40" s="8">
        <v>0.01</v>
      </c>
      <c r="F40" s="8">
        <v>0.01</v>
      </c>
      <c r="G40" s="8">
        <v>0</v>
      </c>
      <c r="H40" s="8">
        <v>0.02</v>
      </c>
      <c r="I40" s="8">
        <v>0.02</v>
      </c>
      <c r="J40" s="8">
        <v>0.02</v>
      </c>
      <c r="K40" s="8">
        <v>0.02</v>
      </c>
      <c r="L40" t="s">
        <v>14</v>
      </c>
      <c r="M40">
        <v>2481</v>
      </c>
      <c r="N40">
        <v>72</v>
      </c>
      <c r="O40">
        <v>72</v>
      </c>
    </row>
    <row r="41" spans="1:15" x14ac:dyDescent="0.45">
      <c r="A41" t="s">
        <v>19</v>
      </c>
      <c r="B41" t="str">
        <f>_xlfn.XLOOKUP(import_dependency[[#This Row],[Column1]],'[1]ba crosswalk'!$A$2:$A$69,'[1]ba crosswalk'!$B$2:$B$69,"",0)</f>
        <v>Bonneville Power Administration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t="s">
        <v>14</v>
      </c>
      <c r="M41">
        <v>6394</v>
      </c>
      <c r="N41">
        <v>24</v>
      </c>
      <c r="O41">
        <v>24</v>
      </c>
    </row>
    <row r="42" spans="1:15" x14ac:dyDescent="0.45">
      <c r="A42" t="s">
        <v>25</v>
      </c>
      <c r="B42" t="str">
        <f>_xlfn.XLOOKUP(import_dependency[[#This Row],[Column1]],'[1]ba crosswalk'!$A$2:$A$69,'[1]ba crosswalk'!$B$2:$B$69,"",0)</f>
        <v>Electric Reliability Council of Texas, Inc.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t="s">
        <v>14</v>
      </c>
      <c r="M42">
        <v>44348</v>
      </c>
      <c r="N42">
        <v>72</v>
      </c>
      <c r="O42">
        <v>72</v>
      </c>
    </row>
    <row r="43" spans="1:15" x14ac:dyDescent="0.45">
      <c r="A43" t="s">
        <v>42</v>
      </c>
      <c r="B43" t="str">
        <f>_xlfn.XLOOKUP(import_dependency[[#This Row],[Column1]],'[1]ba crosswalk'!$A$2:$A$69,'[1]ba crosswalk'!$B$2:$B$69,"",0)</f>
        <v>PJM Interconnection, LLC</v>
      </c>
      <c r="C43" s="8">
        <v>0</v>
      </c>
      <c r="D43" s="8">
        <v>0.01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t="s">
        <v>14</v>
      </c>
      <c r="M43">
        <v>90978</v>
      </c>
      <c r="N43">
        <v>27</v>
      </c>
      <c r="O43">
        <v>27</v>
      </c>
    </row>
    <row r="44" spans="1:15" x14ac:dyDescent="0.45">
      <c r="A44" t="s">
        <v>49</v>
      </c>
      <c r="B44" t="str">
        <f>_xlfn.XLOOKUP(import_dependency[[#This Row],[Column1]],'[1]ba crosswalk'!$A$2:$A$69,'[1]ba crosswalk'!$B$2:$B$69,"",0)</f>
        <v>Southern Company Services, Inc. - Trans</v>
      </c>
      <c r="C44" s="8">
        <v>0</v>
      </c>
      <c r="D44" s="8">
        <v>0</v>
      </c>
      <c r="E44" s="8">
        <v>0</v>
      </c>
      <c r="F44" s="8">
        <v>0.01</v>
      </c>
      <c r="G44" s="8">
        <v>0.02</v>
      </c>
      <c r="H44" s="8">
        <v>0</v>
      </c>
      <c r="I44" s="8">
        <v>0</v>
      </c>
      <c r="J44" s="8">
        <v>0</v>
      </c>
      <c r="K44" s="8">
        <v>0</v>
      </c>
      <c r="L44" t="s">
        <v>14</v>
      </c>
      <c r="M44">
        <v>26372</v>
      </c>
      <c r="N44">
        <v>1206</v>
      </c>
      <c r="O44">
        <v>1204</v>
      </c>
    </row>
    <row r="45" spans="1:15" x14ac:dyDescent="0.45">
      <c r="A45" t="s">
        <v>56</v>
      </c>
      <c r="B45" t="str">
        <f>_xlfn.XLOOKUP(import_dependency[[#This Row],[Column1]],'[1]ba crosswalk'!$A$2:$A$69,'[1]ba crosswalk'!$B$2:$B$69,"",0)</f>
        <v>Western Area Power Administration - Rocky Mountain Region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t="s">
        <v>14</v>
      </c>
      <c r="M45">
        <v>2846</v>
      </c>
      <c r="N45">
        <v>528</v>
      </c>
      <c r="O45">
        <v>480</v>
      </c>
    </row>
    <row r="48" spans="1:15" x14ac:dyDescent="0.45">
      <c r="A48" t="s">
        <v>59</v>
      </c>
      <c r="B48" t="s">
        <v>60</v>
      </c>
      <c r="C48" s="1" t="s">
        <v>1</v>
      </c>
      <c r="D48" s="1" t="s">
        <v>2</v>
      </c>
      <c r="E48" s="1" t="s">
        <v>3</v>
      </c>
      <c r="F48" s="1" t="s">
        <v>4</v>
      </c>
      <c r="G48" s="1" t="s">
        <v>5</v>
      </c>
      <c r="H48" s="1" t="s">
        <v>6</v>
      </c>
      <c r="I48" s="1" t="s">
        <v>7</v>
      </c>
      <c r="J48" s="1" t="s">
        <v>8</v>
      </c>
      <c r="K48" s="1" t="s">
        <v>9</v>
      </c>
    </row>
    <row r="49" spans="1:11" x14ac:dyDescent="0.45">
      <c r="A49" s="2" t="s">
        <v>17</v>
      </c>
      <c r="B49" t="s">
        <v>64</v>
      </c>
      <c r="C49">
        <v>0.16</v>
      </c>
      <c r="D49">
        <v>0</v>
      </c>
      <c r="E49">
        <v>0</v>
      </c>
      <c r="F49">
        <v>0</v>
      </c>
      <c r="G49">
        <v>0</v>
      </c>
      <c r="H49">
        <v>0.24</v>
      </c>
      <c r="I49">
        <v>0.37</v>
      </c>
      <c r="J49">
        <v>0.34</v>
      </c>
      <c r="K49">
        <v>0.4</v>
      </c>
    </row>
    <row r="50" spans="1:11" x14ac:dyDescent="0.45">
      <c r="A50" s="2" t="s">
        <v>15</v>
      </c>
      <c r="B50" t="s">
        <v>62</v>
      </c>
      <c r="C50">
        <v>0.06</v>
      </c>
      <c r="D50">
        <v>0.02</v>
      </c>
      <c r="E50">
        <v>0.03</v>
      </c>
      <c r="F50">
        <v>0.04</v>
      </c>
      <c r="G50">
        <v>0.05</v>
      </c>
      <c r="H50">
        <v>0.06</v>
      </c>
      <c r="I50">
        <v>0.09</v>
      </c>
      <c r="J50">
        <v>0.08</v>
      </c>
      <c r="K50">
        <v>0.11</v>
      </c>
    </row>
    <row r="51" spans="1:11" x14ac:dyDescent="0.45">
      <c r="A51" s="2" t="s">
        <v>16</v>
      </c>
      <c r="B51" t="s">
        <v>63</v>
      </c>
      <c r="C51">
        <v>0.4</v>
      </c>
      <c r="D51">
        <v>0.43</v>
      </c>
      <c r="E51">
        <v>0.46</v>
      </c>
      <c r="F51">
        <v>0.4</v>
      </c>
      <c r="G51">
        <v>0.4</v>
      </c>
      <c r="H51">
        <v>0.35</v>
      </c>
      <c r="I51">
        <v>0.33</v>
      </c>
      <c r="J51">
        <v>0.36</v>
      </c>
      <c r="K51">
        <v>0.38</v>
      </c>
    </row>
    <row r="52" spans="1:11" x14ac:dyDescent="0.45">
      <c r="A52" s="2" t="s">
        <v>18</v>
      </c>
      <c r="B52" t="s">
        <v>65</v>
      </c>
      <c r="C52">
        <v>0.25</v>
      </c>
      <c r="D52">
        <v>0.25</v>
      </c>
      <c r="E52">
        <v>0.23</v>
      </c>
      <c r="F52">
        <v>0.26</v>
      </c>
      <c r="G52">
        <v>0.17</v>
      </c>
      <c r="H52">
        <v>0.28000000000000003</v>
      </c>
      <c r="I52">
        <v>0.25</v>
      </c>
      <c r="J52">
        <v>0.4</v>
      </c>
      <c r="K52">
        <v>0.16</v>
      </c>
    </row>
    <row r="53" spans="1:11" x14ac:dyDescent="0.45">
      <c r="A53" s="2" t="s">
        <v>19</v>
      </c>
      <c r="B53" t="s">
        <v>66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45">
      <c r="A54" s="2" t="s">
        <v>20</v>
      </c>
      <c r="B54" t="s">
        <v>67</v>
      </c>
      <c r="C54">
        <v>0.24</v>
      </c>
      <c r="D54">
        <v>0.28000000000000003</v>
      </c>
      <c r="E54">
        <v>0.26</v>
      </c>
      <c r="F54">
        <v>0.28000000000000003</v>
      </c>
      <c r="G54">
        <v>0.25</v>
      </c>
      <c r="H54">
        <v>0.27</v>
      </c>
      <c r="I54">
        <v>0.25</v>
      </c>
      <c r="J54">
        <v>0.22</v>
      </c>
      <c r="K54">
        <v>0.14000000000000001</v>
      </c>
    </row>
    <row r="55" spans="1:11" x14ac:dyDescent="0.45">
      <c r="A55" s="2" t="s">
        <v>54</v>
      </c>
      <c r="B55" t="s">
        <v>100</v>
      </c>
      <c r="C55">
        <v>0.48</v>
      </c>
      <c r="D55">
        <v>0.36</v>
      </c>
      <c r="E55">
        <v>0.38</v>
      </c>
      <c r="F55">
        <v>0.51</v>
      </c>
      <c r="G55">
        <v>0.67</v>
      </c>
      <c r="H55">
        <v>0.45</v>
      </c>
      <c r="I55">
        <v>0.46</v>
      </c>
      <c r="J55">
        <v>0.45</v>
      </c>
      <c r="K55">
        <v>0.57999999999999996</v>
      </c>
    </row>
    <row r="56" spans="1:11" x14ac:dyDescent="0.45">
      <c r="A56" s="2" t="s">
        <v>23</v>
      </c>
      <c r="B56" t="s">
        <v>70</v>
      </c>
      <c r="C56">
        <v>0.02</v>
      </c>
      <c r="D56">
        <v>0.02</v>
      </c>
      <c r="E56">
        <v>0.02</v>
      </c>
      <c r="F56">
        <v>0.01</v>
      </c>
      <c r="G56">
        <v>0.01</v>
      </c>
      <c r="H56">
        <v>0.01</v>
      </c>
      <c r="I56">
        <v>0.01</v>
      </c>
      <c r="J56">
        <v>0.02</v>
      </c>
      <c r="K56">
        <v>0.02</v>
      </c>
    </row>
    <row r="57" spans="1:11" x14ac:dyDescent="0.45">
      <c r="A57" s="2" t="s">
        <v>27</v>
      </c>
      <c r="B57" t="s">
        <v>74</v>
      </c>
      <c r="C57">
        <v>0.24</v>
      </c>
      <c r="D57">
        <v>0.26</v>
      </c>
      <c r="E57">
        <v>0.26</v>
      </c>
      <c r="F57">
        <v>0.26</v>
      </c>
      <c r="G57">
        <v>0.25</v>
      </c>
      <c r="H57">
        <v>0.25</v>
      </c>
      <c r="I57">
        <v>0.23</v>
      </c>
      <c r="J57">
        <v>0.2</v>
      </c>
      <c r="K57">
        <v>0.24</v>
      </c>
    </row>
    <row r="58" spans="1:11" x14ac:dyDescent="0.45">
      <c r="A58" s="2" t="s">
        <v>21</v>
      </c>
      <c r="B58" t="s">
        <v>68</v>
      </c>
      <c r="C58">
        <v>0.03</v>
      </c>
      <c r="D58">
        <v>0.02</v>
      </c>
      <c r="E58">
        <v>0.02</v>
      </c>
      <c r="F58">
        <v>0.03</v>
      </c>
      <c r="G58">
        <v>0.03</v>
      </c>
      <c r="H58">
        <v>0.03</v>
      </c>
      <c r="I58">
        <v>0.05</v>
      </c>
      <c r="J58">
        <v>0.04</v>
      </c>
      <c r="K58">
        <v>0.03</v>
      </c>
    </row>
    <row r="59" spans="1:11" x14ac:dyDescent="0.45">
      <c r="A59" s="2" t="s">
        <v>22</v>
      </c>
      <c r="B59" t="s">
        <v>69</v>
      </c>
      <c r="C59">
        <v>0.42</v>
      </c>
      <c r="D59">
        <v>0.64</v>
      </c>
      <c r="E59">
        <v>0.66</v>
      </c>
      <c r="F59">
        <v>0.56000000000000005</v>
      </c>
      <c r="G59">
        <v>0.57999999999999996</v>
      </c>
      <c r="H59">
        <v>0.26</v>
      </c>
      <c r="I59">
        <v>0.19</v>
      </c>
      <c r="J59">
        <v>0.19</v>
      </c>
      <c r="K59">
        <v>0.17</v>
      </c>
    </row>
    <row r="60" spans="1:11" x14ac:dyDescent="0.45">
      <c r="A60" s="2" t="s">
        <v>24</v>
      </c>
      <c r="B60" t="s">
        <v>71</v>
      </c>
      <c r="C60">
        <v>0.44</v>
      </c>
      <c r="D60">
        <v>0.55000000000000004</v>
      </c>
      <c r="E60">
        <v>0.52</v>
      </c>
      <c r="F60">
        <v>0.39</v>
      </c>
      <c r="G60">
        <v>0.36</v>
      </c>
      <c r="H60">
        <v>0.42</v>
      </c>
      <c r="I60">
        <v>0.44</v>
      </c>
      <c r="J60">
        <v>0.46</v>
      </c>
      <c r="K60">
        <v>0.36</v>
      </c>
    </row>
    <row r="61" spans="1:11" x14ac:dyDescent="0.45">
      <c r="A61" s="2" t="s">
        <v>25</v>
      </c>
      <c r="B61" t="s">
        <v>72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45">
      <c r="A62" s="2" t="s">
        <v>26</v>
      </c>
      <c r="B62" t="s">
        <v>73</v>
      </c>
      <c r="C62">
        <v>0.04</v>
      </c>
      <c r="D62">
        <v>0.05</v>
      </c>
      <c r="E62">
        <v>0.06</v>
      </c>
      <c r="F62">
        <v>0.05</v>
      </c>
      <c r="G62">
        <v>0.03</v>
      </c>
      <c r="H62">
        <v>0.03</v>
      </c>
      <c r="I62">
        <v>0.02</v>
      </c>
      <c r="J62">
        <v>0.03</v>
      </c>
      <c r="K62">
        <v>0.05</v>
      </c>
    </row>
    <row r="63" spans="1:11" x14ac:dyDescent="0.45">
      <c r="A63" s="2" t="s">
        <v>28</v>
      </c>
      <c r="B63" t="s">
        <v>75</v>
      </c>
      <c r="C63">
        <v>0.02</v>
      </c>
      <c r="D63">
        <v>0.05</v>
      </c>
      <c r="E63">
        <v>0.04</v>
      </c>
      <c r="F63">
        <v>0.01</v>
      </c>
      <c r="G63">
        <v>0.01</v>
      </c>
      <c r="H63">
        <v>0</v>
      </c>
      <c r="I63">
        <v>0</v>
      </c>
      <c r="J63">
        <v>0</v>
      </c>
      <c r="K63">
        <v>0</v>
      </c>
    </row>
    <row r="64" spans="1:11" x14ac:dyDescent="0.45">
      <c r="A64" s="2" t="s">
        <v>30</v>
      </c>
      <c r="B64" t="s">
        <v>77</v>
      </c>
      <c r="C64">
        <v>0.28999999999999998</v>
      </c>
      <c r="D64">
        <v>0.32</v>
      </c>
      <c r="E64">
        <v>0.22</v>
      </c>
      <c r="F64">
        <v>0.23</v>
      </c>
      <c r="G64">
        <v>0.22</v>
      </c>
      <c r="H64">
        <v>0.27</v>
      </c>
      <c r="I64">
        <v>0.34</v>
      </c>
      <c r="J64">
        <v>0.4</v>
      </c>
      <c r="K64">
        <v>0.27</v>
      </c>
    </row>
    <row r="65" spans="1:11" x14ac:dyDescent="0.45">
      <c r="A65" s="2" t="s">
        <v>31</v>
      </c>
      <c r="B65" t="s">
        <v>78</v>
      </c>
      <c r="C65">
        <v>0.17</v>
      </c>
      <c r="D65">
        <v>0.16</v>
      </c>
      <c r="E65">
        <v>0.16</v>
      </c>
      <c r="F65">
        <v>0.17</v>
      </c>
      <c r="G65">
        <v>0.19</v>
      </c>
      <c r="H65">
        <v>0.2</v>
      </c>
      <c r="I65">
        <v>0.16</v>
      </c>
      <c r="J65">
        <v>0.14000000000000001</v>
      </c>
      <c r="K65">
        <v>0.14000000000000001</v>
      </c>
    </row>
    <row r="66" spans="1:11" x14ac:dyDescent="0.45">
      <c r="A66" s="2" t="s">
        <v>32</v>
      </c>
      <c r="B66" t="s">
        <v>32</v>
      </c>
      <c r="C66">
        <v>0.2</v>
      </c>
      <c r="D66">
        <v>7.0000000000000007E-2</v>
      </c>
      <c r="E66">
        <v>0.06</v>
      </c>
      <c r="F66">
        <v>0.27</v>
      </c>
      <c r="G66">
        <v>0.33</v>
      </c>
      <c r="H66">
        <v>0.15</v>
      </c>
      <c r="I66">
        <v>0.25</v>
      </c>
      <c r="J66">
        <v>0.28000000000000003</v>
      </c>
      <c r="K66">
        <v>0.31</v>
      </c>
    </row>
    <row r="67" spans="1:11" x14ac:dyDescent="0.45">
      <c r="A67" s="2" t="s">
        <v>33</v>
      </c>
      <c r="B67" t="s">
        <v>79</v>
      </c>
      <c r="C67">
        <v>0.19</v>
      </c>
      <c r="D67">
        <v>0.17</v>
      </c>
      <c r="E67">
        <v>0.15</v>
      </c>
      <c r="F67">
        <v>0.16</v>
      </c>
      <c r="G67">
        <v>0.15</v>
      </c>
      <c r="H67">
        <v>0.17</v>
      </c>
      <c r="I67">
        <v>0.19</v>
      </c>
      <c r="J67">
        <v>0.25</v>
      </c>
      <c r="K67">
        <v>0.27</v>
      </c>
    </row>
    <row r="68" spans="1:11" x14ac:dyDescent="0.45">
      <c r="A68" s="2" t="s">
        <v>34</v>
      </c>
      <c r="B68" t="s">
        <v>80</v>
      </c>
      <c r="C68">
        <v>0.04</v>
      </c>
      <c r="D68">
        <v>0</v>
      </c>
      <c r="E68">
        <v>0</v>
      </c>
      <c r="F68">
        <v>0</v>
      </c>
      <c r="G68">
        <v>0.03</v>
      </c>
      <c r="H68">
        <v>0.06</v>
      </c>
      <c r="I68">
        <v>7.0000000000000007E-2</v>
      </c>
      <c r="J68">
        <v>0.09</v>
      </c>
      <c r="K68">
        <v>0.12</v>
      </c>
    </row>
    <row r="69" spans="1:11" x14ac:dyDescent="0.45">
      <c r="A69" s="2" t="s">
        <v>35</v>
      </c>
      <c r="B69" t="s">
        <v>81</v>
      </c>
      <c r="C69">
        <v>0.06</v>
      </c>
      <c r="D69">
        <v>7.0000000000000007E-2</v>
      </c>
      <c r="E69">
        <v>0.08</v>
      </c>
      <c r="F69">
        <v>0.06</v>
      </c>
      <c r="G69">
        <v>0.08</v>
      </c>
      <c r="H69">
        <v>0.09</v>
      </c>
      <c r="I69">
        <v>0.06</v>
      </c>
      <c r="J69">
        <v>0.05</v>
      </c>
      <c r="K69">
        <v>0.06</v>
      </c>
    </row>
    <row r="70" spans="1:11" x14ac:dyDescent="0.45">
      <c r="A70" s="2" t="s">
        <v>36</v>
      </c>
      <c r="B70" t="s">
        <v>82</v>
      </c>
      <c r="C70">
        <v>0.17</v>
      </c>
      <c r="D70">
        <v>0.17</v>
      </c>
      <c r="E70">
        <v>0.22</v>
      </c>
      <c r="F70">
        <v>0.2</v>
      </c>
      <c r="G70">
        <v>0.17</v>
      </c>
      <c r="H70">
        <v>0.17</v>
      </c>
      <c r="I70">
        <v>0.17</v>
      </c>
      <c r="J70">
        <v>0.17</v>
      </c>
      <c r="K70">
        <v>0.15</v>
      </c>
    </row>
    <row r="71" spans="1:11" x14ac:dyDescent="0.45">
      <c r="A71" s="2" t="s">
        <v>38</v>
      </c>
      <c r="B71" t="s">
        <v>84</v>
      </c>
      <c r="C71">
        <v>0.16</v>
      </c>
      <c r="D71">
        <v>0.16</v>
      </c>
      <c r="E71">
        <v>0.18</v>
      </c>
      <c r="F71">
        <v>0.17</v>
      </c>
      <c r="G71">
        <v>0.16</v>
      </c>
      <c r="H71">
        <v>0.14000000000000001</v>
      </c>
      <c r="I71">
        <v>0.18</v>
      </c>
      <c r="J71">
        <v>0.19</v>
      </c>
      <c r="K71">
        <v>0.16</v>
      </c>
    </row>
    <row r="72" spans="1:11" x14ac:dyDescent="0.45">
      <c r="A72" s="2" t="s">
        <v>37</v>
      </c>
      <c r="B72" t="s">
        <v>83</v>
      </c>
      <c r="C72">
        <v>0.01</v>
      </c>
      <c r="D72">
        <v>0</v>
      </c>
      <c r="E72">
        <v>0</v>
      </c>
      <c r="F72">
        <v>0.01</v>
      </c>
      <c r="G72">
        <v>0.01</v>
      </c>
      <c r="H72">
        <v>0.03</v>
      </c>
      <c r="I72">
        <v>0.02</v>
      </c>
      <c r="J72">
        <v>0</v>
      </c>
      <c r="K72">
        <v>0</v>
      </c>
    </row>
    <row r="73" spans="1:11" x14ac:dyDescent="0.45">
      <c r="A73" s="2" t="s">
        <v>39</v>
      </c>
      <c r="B73" t="s">
        <v>85</v>
      </c>
      <c r="C73">
        <v>0.05</v>
      </c>
      <c r="D73">
        <v>0.04</v>
      </c>
      <c r="E73">
        <v>7.0000000000000007E-2</v>
      </c>
      <c r="F73">
        <v>0.05</v>
      </c>
      <c r="G73">
        <v>7.0000000000000007E-2</v>
      </c>
      <c r="H73">
        <v>0.06</v>
      </c>
      <c r="I73">
        <v>0.03</v>
      </c>
      <c r="J73">
        <v>0.02</v>
      </c>
      <c r="K73">
        <v>0.04</v>
      </c>
    </row>
    <row r="74" spans="1:11" x14ac:dyDescent="0.45">
      <c r="A74" s="2" t="s">
        <v>40</v>
      </c>
      <c r="B74" t="s">
        <v>86</v>
      </c>
      <c r="C74">
        <v>0.37</v>
      </c>
      <c r="D74">
        <v>0.14000000000000001</v>
      </c>
      <c r="E74">
        <v>0.13</v>
      </c>
      <c r="F74">
        <v>0.22</v>
      </c>
      <c r="G74">
        <v>0.36</v>
      </c>
      <c r="H74">
        <v>0.4</v>
      </c>
      <c r="I74">
        <v>0.39</v>
      </c>
      <c r="J74">
        <v>0.61</v>
      </c>
      <c r="K74">
        <v>0.75</v>
      </c>
    </row>
    <row r="75" spans="1:11" x14ac:dyDescent="0.45">
      <c r="A75" s="2" t="s">
        <v>42</v>
      </c>
      <c r="B75" t="s">
        <v>88</v>
      </c>
      <c r="C75">
        <v>0</v>
      </c>
      <c r="D75">
        <v>0.01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45">
      <c r="A76" s="2" t="s">
        <v>41</v>
      </c>
      <c r="B76" t="s">
        <v>87</v>
      </c>
      <c r="C76">
        <v>0.7</v>
      </c>
      <c r="D76">
        <v>0.71</v>
      </c>
      <c r="E76">
        <v>0.75</v>
      </c>
      <c r="F76">
        <v>0.67</v>
      </c>
      <c r="G76">
        <v>0.73</v>
      </c>
      <c r="H76">
        <v>0.75</v>
      </c>
      <c r="I76">
        <v>0.71</v>
      </c>
      <c r="J76">
        <v>0.75</v>
      </c>
      <c r="K76">
        <v>0.65</v>
      </c>
    </row>
    <row r="77" spans="1:11" x14ac:dyDescent="0.45">
      <c r="A77" s="2" t="s">
        <v>13</v>
      </c>
      <c r="B77" t="s">
        <v>61</v>
      </c>
      <c r="C77">
        <v>0.04</v>
      </c>
      <c r="D77">
        <v>0.02</v>
      </c>
      <c r="E77">
        <v>0.01</v>
      </c>
      <c r="F77">
        <v>0.02</v>
      </c>
      <c r="G77">
        <v>7.0000000000000007E-2</v>
      </c>
      <c r="H77">
        <v>7.0000000000000007E-2</v>
      </c>
      <c r="I77">
        <v>0.08</v>
      </c>
      <c r="J77">
        <v>0</v>
      </c>
      <c r="K77">
        <v>0</v>
      </c>
    </row>
    <row r="78" spans="1:11" x14ac:dyDescent="0.45">
      <c r="A78" s="2" t="s">
        <v>44</v>
      </c>
      <c r="B78" t="s">
        <v>90</v>
      </c>
      <c r="C78">
        <v>7.0000000000000007E-2</v>
      </c>
      <c r="D78">
        <v>0.12</v>
      </c>
      <c r="E78">
        <v>0.11</v>
      </c>
      <c r="F78">
        <v>7.0000000000000007E-2</v>
      </c>
      <c r="G78">
        <v>7.0000000000000007E-2</v>
      </c>
      <c r="H78">
        <v>0.08</v>
      </c>
      <c r="I78">
        <v>0.05</v>
      </c>
      <c r="J78">
        <v>0.04</v>
      </c>
      <c r="K78">
        <v>0</v>
      </c>
    </row>
    <row r="79" spans="1:11" x14ac:dyDescent="0.45">
      <c r="A79" s="2" t="s">
        <v>43</v>
      </c>
      <c r="B79" t="s">
        <v>89</v>
      </c>
      <c r="C79">
        <v>0.05</v>
      </c>
      <c r="D79">
        <v>0.02</v>
      </c>
      <c r="E79">
        <v>0.01</v>
      </c>
      <c r="F79">
        <v>0.09</v>
      </c>
      <c r="G79">
        <v>0.08</v>
      </c>
      <c r="H79">
        <v>0.05</v>
      </c>
      <c r="I79">
        <v>0.04</v>
      </c>
      <c r="J79">
        <v>0.05</v>
      </c>
      <c r="K79">
        <v>0.06</v>
      </c>
    </row>
    <row r="80" spans="1:11" x14ac:dyDescent="0.45">
      <c r="A80" s="2" t="s">
        <v>29</v>
      </c>
      <c r="B80" t="s">
        <v>76</v>
      </c>
      <c r="C80">
        <v>0.02</v>
      </c>
      <c r="D80">
        <v>0.01</v>
      </c>
      <c r="E80">
        <v>0.02</v>
      </c>
      <c r="F80">
        <v>0.02</v>
      </c>
      <c r="G80">
        <v>0.03</v>
      </c>
      <c r="H80">
        <v>0</v>
      </c>
      <c r="I80">
        <v>0.01</v>
      </c>
      <c r="J80">
        <v>0.02</v>
      </c>
      <c r="K80">
        <v>0.06</v>
      </c>
    </row>
    <row r="81" spans="1:13" x14ac:dyDescent="0.45">
      <c r="A81" s="2" t="s">
        <v>45</v>
      </c>
      <c r="B81" t="s">
        <v>91</v>
      </c>
      <c r="C81">
        <v>0.56999999999999995</v>
      </c>
      <c r="D81">
        <v>0.47</v>
      </c>
      <c r="E81">
        <v>0.51</v>
      </c>
      <c r="F81">
        <v>0.54</v>
      </c>
      <c r="G81">
        <v>0.44</v>
      </c>
      <c r="H81">
        <v>0.3</v>
      </c>
      <c r="I81">
        <v>0.73</v>
      </c>
      <c r="J81">
        <v>0.79</v>
      </c>
      <c r="K81">
        <v>0.68</v>
      </c>
    </row>
    <row r="82" spans="1:13" x14ac:dyDescent="0.45">
      <c r="A82" s="2" t="s">
        <v>50</v>
      </c>
      <c r="B82" t="s">
        <v>96</v>
      </c>
      <c r="C82">
        <v>0.01</v>
      </c>
      <c r="D82">
        <v>0.06</v>
      </c>
      <c r="E82">
        <v>0.04</v>
      </c>
      <c r="F82">
        <v>0.03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3" x14ac:dyDescent="0.45">
      <c r="A83" s="2" t="s">
        <v>48</v>
      </c>
      <c r="B83" t="s">
        <v>94</v>
      </c>
      <c r="C83">
        <v>0.39</v>
      </c>
      <c r="D83">
        <v>0.28999999999999998</v>
      </c>
      <c r="E83">
        <v>0.35</v>
      </c>
      <c r="F83">
        <v>0.35</v>
      </c>
      <c r="G83">
        <v>0.45</v>
      </c>
      <c r="H83">
        <v>0.37</v>
      </c>
      <c r="I83">
        <v>0.37</v>
      </c>
      <c r="J83">
        <v>0.39</v>
      </c>
      <c r="K83">
        <v>0.52</v>
      </c>
    </row>
    <row r="84" spans="1:13" x14ac:dyDescent="0.45">
      <c r="A84" s="2" t="s">
        <v>47</v>
      </c>
      <c r="B84" t="s">
        <v>93</v>
      </c>
      <c r="C84">
        <v>0.01</v>
      </c>
      <c r="D84">
        <v>0</v>
      </c>
      <c r="E84">
        <v>0.01</v>
      </c>
      <c r="F84">
        <v>0.01</v>
      </c>
      <c r="G84">
        <v>0.01</v>
      </c>
      <c r="H84">
        <v>0.01</v>
      </c>
      <c r="I84">
        <v>0.02</v>
      </c>
      <c r="J84">
        <v>0</v>
      </c>
      <c r="K84">
        <v>0.01</v>
      </c>
    </row>
    <row r="85" spans="1:13" x14ac:dyDescent="0.45">
      <c r="A85" s="2" t="s">
        <v>46</v>
      </c>
      <c r="B85" t="s">
        <v>92</v>
      </c>
      <c r="C85">
        <v>0.32</v>
      </c>
      <c r="D85">
        <v>0.27</v>
      </c>
      <c r="E85">
        <v>0.32</v>
      </c>
      <c r="F85">
        <v>0.28000000000000003</v>
      </c>
      <c r="G85">
        <v>0.39</v>
      </c>
      <c r="H85">
        <v>0.38</v>
      </c>
      <c r="I85">
        <v>0.33</v>
      </c>
      <c r="J85">
        <v>0.36</v>
      </c>
      <c r="K85">
        <v>0.3</v>
      </c>
    </row>
    <row r="86" spans="1:13" x14ac:dyDescent="0.45">
      <c r="A86" s="2" t="s">
        <v>49</v>
      </c>
      <c r="B86" t="s">
        <v>95</v>
      </c>
      <c r="C86">
        <v>0</v>
      </c>
      <c r="D86">
        <v>0</v>
      </c>
      <c r="E86">
        <v>0</v>
      </c>
      <c r="F86">
        <v>0.01</v>
      </c>
      <c r="G86">
        <v>0.02</v>
      </c>
      <c r="H86">
        <v>0</v>
      </c>
      <c r="I86">
        <v>0</v>
      </c>
      <c r="J86">
        <v>0</v>
      </c>
      <c r="K86">
        <v>0</v>
      </c>
    </row>
    <row r="87" spans="1:13" x14ac:dyDescent="0.45">
      <c r="A87" s="2" t="s">
        <v>51</v>
      </c>
      <c r="B87" t="s">
        <v>97</v>
      </c>
      <c r="C87">
        <v>0.01</v>
      </c>
      <c r="D87">
        <v>0</v>
      </c>
      <c r="E87">
        <v>0</v>
      </c>
      <c r="F87">
        <v>0</v>
      </c>
      <c r="G87">
        <v>0.01</v>
      </c>
      <c r="H87">
        <v>0.01</v>
      </c>
      <c r="I87">
        <v>0.01</v>
      </c>
      <c r="J87">
        <v>0</v>
      </c>
      <c r="K87">
        <v>0.01</v>
      </c>
    </row>
    <row r="88" spans="1:13" x14ac:dyDescent="0.45">
      <c r="A88" s="2" t="s">
        <v>52</v>
      </c>
      <c r="B88" t="s">
        <v>98</v>
      </c>
      <c r="C88">
        <v>0.01</v>
      </c>
      <c r="D88">
        <v>0.01</v>
      </c>
      <c r="E88">
        <v>0.01</v>
      </c>
      <c r="F88">
        <v>0.01</v>
      </c>
      <c r="G88">
        <v>0</v>
      </c>
      <c r="H88">
        <v>0.02</v>
      </c>
      <c r="I88">
        <v>0.02</v>
      </c>
      <c r="J88">
        <v>0.02</v>
      </c>
      <c r="K88">
        <v>0.02</v>
      </c>
      <c r="M88" t="s">
        <v>135</v>
      </c>
    </row>
    <row r="89" spans="1:13" x14ac:dyDescent="0.45">
      <c r="A89" s="2" t="s">
        <v>55</v>
      </c>
      <c r="B89" t="s">
        <v>101</v>
      </c>
      <c r="C89">
        <v>0.02</v>
      </c>
      <c r="D89">
        <v>0.01</v>
      </c>
      <c r="E89">
        <v>0.01</v>
      </c>
      <c r="F89">
        <v>0.01</v>
      </c>
      <c r="G89">
        <v>0.01</v>
      </c>
      <c r="H89">
        <v>0.01</v>
      </c>
      <c r="I89">
        <v>0.03</v>
      </c>
      <c r="J89">
        <v>0.04</v>
      </c>
      <c r="K89">
        <v>0.02</v>
      </c>
    </row>
    <row r="90" spans="1:13" x14ac:dyDescent="0.45">
      <c r="A90" s="2" t="s">
        <v>53</v>
      </c>
      <c r="B90" t="s">
        <v>99</v>
      </c>
      <c r="C90">
        <v>0.3</v>
      </c>
      <c r="D90">
        <v>0.38</v>
      </c>
      <c r="E90">
        <v>0.4</v>
      </c>
      <c r="F90">
        <v>0.24</v>
      </c>
      <c r="G90">
        <v>0.28000000000000003</v>
      </c>
      <c r="H90">
        <v>0.32</v>
      </c>
      <c r="I90">
        <v>0.28000000000000003</v>
      </c>
      <c r="J90">
        <v>0.3</v>
      </c>
      <c r="K90">
        <v>0.22</v>
      </c>
    </row>
    <row r="91" spans="1:13" x14ac:dyDescent="0.45">
      <c r="A91" s="2" t="s">
        <v>57</v>
      </c>
      <c r="B91" t="s">
        <v>103</v>
      </c>
      <c r="C91">
        <v>0.18</v>
      </c>
      <c r="D91">
        <v>0.24</v>
      </c>
      <c r="E91">
        <v>0.34</v>
      </c>
      <c r="F91">
        <v>0.3</v>
      </c>
      <c r="G91">
        <v>0.16</v>
      </c>
      <c r="H91">
        <v>0.1</v>
      </c>
      <c r="I91">
        <v>0.08</v>
      </c>
      <c r="J91">
        <v>0.13</v>
      </c>
      <c r="K91">
        <v>0.11</v>
      </c>
    </row>
    <row r="92" spans="1:13" x14ac:dyDescent="0.45">
      <c r="A92" s="2" t="s">
        <v>56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4" spans="1:13" x14ac:dyDescent="0.45">
      <c r="B94" t="s">
        <v>134</v>
      </c>
      <c r="C94" s="7">
        <f>SUMPRODUCT(import_dependency[Total],import_dependency[[avg_demand]:[avg_demand]])/SUM(import_dependency[[avg_demand]:[avg_demand]])</f>
        <v>6.7089026842550289E-2</v>
      </c>
      <c r="D94" s="7">
        <f>SUMPRODUCT(import_dependency[2016],import_dependency[[avg_demand]:[avg_demand]])/SUM(import_dependency[[avg_demand]:[avg_demand]])</f>
        <v>6.9675387830384169E-2</v>
      </c>
      <c r="E94" s="7">
        <f>SUMPRODUCT(import_dependency[2017],import_dependency[[avg_demand]:[avg_demand]])/SUM(import_dependency[[avg_demand]:[avg_demand]])</f>
        <v>6.9843378297270192E-2</v>
      </c>
      <c r="F94" s="7">
        <f>SUMPRODUCT(import_dependency[2018],import_dependency[[avg_demand]:[avg_demand]])/SUM(import_dependency[[avg_demand]:[avg_demand]])</f>
        <v>6.6340813206166735E-2</v>
      </c>
      <c r="G94" s="7">
        <f>SUMPRODUCT(import_dependency[2019],import_dependency[[avg_demand]:[avg_demand]])/SUM(import_dependency[[avg_demand]:[avg_demand]])</f>
        <v>7.0178220164113236E-2</v>
      </c>
      <c r="H94" s="7">
        <f>SUMPRODUCT(import_dependency[2020],import_dependency[[avg_demand]:[avg_demand]])/SUM(import_dependency[[avg_demand]:[avg_demand]])</f>
        <v>7.1967650499217994E-2</v>
      </c>
      <c r="I94" s="7">
        <f>SUMPRODUCT(import_dependency[2021],import_dependency[[avg_demand]:[avg_demand]])/SUM(import_dependency[[avg_demand]:[avg_demand]])</f>
        <v>6.9998335209873086E-2</v>
      </c>
      <c r="J94" s="7">
        <f>SUMPRODUCT(import_dependency[2022],import_dependency[[avg_demand]:[avg_demand]])/SUM(import_dependency[[avg_demand]:[avg_demand]])</f>
        <v>6.9029514976539585E-2</v>
      </c>
      <c r="K94" s="7">
        <f>SUMPRODUCT(import_dependency[2023],import_dependency[[avg_demand]:[avg_demand]])/SUM(import_dependency[[avg_demand]:[avg_demand]])</f>
        <v>6.3849914789031667E-2</v>
      </c>
    </row>
    <row r="96" spans="1:13" x14ac:dyDescent="0.45">
      <c r="C96" t="s">
        <v>136</v>
      </c>
      <c r="D96" t="s">
        <v>137</v>
      </c>
    </row>
    <row r="97" spans="3:4" x14ac:dyDescent="0.45">
      <c r="C97">
        <v>2016</v>
      </c>
      <c r="D97" s="7">
        <f>SUMPRODUCT(import_dependency[Total],import_dependency[[avg_demand]:[avg_demand]])/SUM(import_dependency[[avg_demand]:[avg_demand]])</f>
        <v>6.7089026842550289E-2</v>
      </c>
    </row>
    <row r="98" spans="3:4" x14ac:dyDescent="0.45">
      <c r="C98">
        <v>2017</v>
      </c>
      <c r="D98" s="7">
        <f>SUMPRODUCT(import_dependency[2016],import_dependency[[avg_demand]:[avg_demand]])/SUM(import_dependency[[avg_demand]:[avg_demand]])</f>
        <v>6.9675387830384169E-2</v>
      </c>
    </row>
    <row r="99" spans="3:4" x14ac:dyDescent="0.45">
      <c r="C99">
        <v>2018</v>
      </c>
      <c r="D99" s="7">
        <f>SUMPRODUCT(import_dependency[2017],import_dependency[[avg_demand]:[avg_demand]])/SUM(import_dependency[[avg_demand]:[avg_demand]])</f>
        <v>6.9843378297270192E-2</v>
      </c>
    </row>
    <row r="100" spans="3:4" x14ac:dyDescent="0.45">
      <c r="C100">
        <v>2019</v>
      </c>
      <c r="D100" s="7">
        <f>SUMPRODUCT(import_dependency[2018],import_dependency[[avg_demand]:[avg_demand]])/SUM(import_dependency[[avg_demand]:[avg_demand]])</f>
        <v>6.6340813206166735E-2</v>
      </c>
    </row>
    <row r="101" spans="3:4" x14ac:dyDescent="0.45">
      <c r="C101">
        <v>2020</v>
      </c>
      <c r="D101" s="7">
        <f>SUMPRODUCT(import_dependency[2019],import_dependency[[avg_demand]:[avg_demand]])/SUM(import_dependency[[avg_demand]:[avg_demand]])</f>
        <v>7.0178220164113236E-2</v>
      </c>
    </row>
    <row r="102" spans="3:4" x14ac:dyDescent="0.45">
      <c r="C102">
        <v>2021</v>
      </c>
      <c r="D102" s="7">
        <f>SUMPRODUCT(import_dependency[2020],import_dependency[[avg_demand]:[avg_demand]])/SUM(import_dependency[[avg_demand]:[avg_demand]])</f>
        <v>7.1967650499217994E-2</v>
      </c>
    </row>
    <row r="103" spans="3:4" x14ac:dyDescent="0.45">
      <c r="C103">
        <v>2022</v>
      </c>
      <c r="D103" s="7">
        <f>SUMPRODUCT(import_dependency[2021],import_dependency[[avg_demand]:[avg_demand]])/SUM(import_dependency[[avg_demand]:[avg_demand]])</f>
        <v>6.9998335209873086E-2</v>
      </c>
    </row>
    <row r="104" spans="3:4" x14ac:dyDescent="0.45">
      <c r="C104">
        <v>2023</v>
      </c>
      <c r="D104" s="7">
        <f>SUMPRODUCT(import_dependency[2022],import_dependency[[avg_demand]:[avg_demand]])/SUM(import_dependency[[avg_demand]:[avg_demand]])</f>
        <v>6.9029514976539585E-2</v>
      </c>
    </row>
    <row r="105" spans="3:4" x14ac:dyDescent="0.45">
      <c r="C105">
        <v>2024</v>
      </c>
      <c r="D105" s="7">
        <f>SUMPRODUCT(import_dependency[2023],import_dependency[[avg_demand]:[avg_demand]])/SUM(import_dependency[[avg_demand]:[avg_demand]])</f>
        <v>6.3849914789031667E-2</v>
      </c>
    </row>
  </sheetData>
  <sortState xmlns:xlrd2="http://schemas.microsoft.com/office/spreadsheetml/2017/richdata2" ref="A49:K92">
    <sortCondition ref="B49:B92"/>
  </sortState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A8277-EB3D-43A3-9079-4789A49DBC9F}">
  <dimension ref="A1:I45"/>
  <sheetViews>
    <sheetView tabSelected="1" topLeftCell="A17" workbookViewId="0">
      <selection activeCell="E2" sqref="E2:E45"/>
    </sheetView>
  </sheetViews>
  <sheetFormatPr defaultRowHeight="14.25" x14ac:dyDescent="0.45"/>
  <cols>
    <col min="1" max="1" width="10.19921875" bestFit="1" customWidth="1"/>
    <col min="2" max="2" width="54.46484375" bestFit="1" customWidth="1"/>
    <col min="3" max="3" width="37.19921875" bestFit="1" customWidth="1"/>
    <col min="4" max="4" width="20.1328125" bestFit="1" customWidth="1"/>
    <col min="5" max="5" width="12.33203125" bestFit="1" customWidth="1"/>
    <col min="6" max="6" width="10.86328125" bestFit="1" customWidth="1"/>
    <col min="7" max="7" width="12.86328125" bestFit="1" customWidth="1"/>
    <col min="8" max="8" width="14.53125" customWidth="1"/>
    <col min="9" max="11" width="14.33203125" bestFit="1" customWidth="1"/>
  </cols>
  <sheetData>
    <row r="1" spans="1:9" x14ac:dyDescent="0.45">
      <c r="A1" t="s">
        <v>0</v>
      </c>
      <c r="B1" t="s">
        <v>133</v>
      </c>
      <c r="C1" t="s">
        <v>183</v>
      </c>
      <c r="D1" t="s">
        <v>184</v>
      </c>
      <c r="E1" t="s">
        <v>185</v>
      </c>
      <c r="F1" t="s">
        <v>10</v>
      </c>
      <c r="G1" t="s">
        <v>58</v>
      </c>
      <c r="H1" t="s">
        <v>11</v>
      </c>
      <c r="I1" t="s">
        <v>12</v>
      </c>
    </row>
    <row r="2" spans="1:9" x14ac:dyDescent="0.45">
      <c r="A2" s="11" t="s">
        <v>40</v>
      </c>
      <c r="B2" s="11" t="str">
        <f>_xlfn.XLOOKUP(import_dependency_high_net_load[[#This Row],[Column1]],'[1]ba crosswalk'!$A$2:$A$69,'[1]ba crosswalk'!$B$2:$B$69,"",0)</f>
        <v>PacifiCorp West</v>
      </c>
      <c r="C2">
        <v>0.59915563113228099</v>
      </c>
      <c r="D2">
        <v>0.45699028168907702</v>
      </c>
      <c r="E2">
        <v>0.14216534944320397</v>
      </c>
      <c r="F2" s="11" t="s">
        <v>14</v>
      </c>
      <c r="G2">
        <v>2361.05800653595</v>
      </c>
      <c r="H2">
        <v>2187</v>
      </c>
      <c r="I2">
        <v>192</v>
      </c>
    </row>
    <row r="3" spans="1:9" x14ac:dyDescent="0.45">
      <c r="A3" s="11" t="s">
        <v>15</v>
      </c>
      <c r="B3" s="11" t="str">
        <f>_xlfn.XLOOKUP(import_dependency_high_net_load[[#This Row],[Column1]],'[1]ba crosswalk'!$A$2:$A$69,'[1]ba crosswalk'!$B$2:$B$69,"",0)</f>
        <v>Associated Electric Cooperative, Inc.</v>
      </c>
      <c r="C3">
        <v>0.18043422670525999</v>
      </c>
      <c r="D3">
        <v>6.9973636505656703E-2</v>
      </c>
      <c r="E3">
        <v>0.11046059019960329</v>
      </c>
      <c r="F3" s="11" t="s">
        <v>14</v>
      </c>
      <c r="G3">
        <v>2561.1605406745998</v>
      </c>
      <c r="H3">
        <v>24</v>
      </c>
      <c r="I3">
        <v>24</v>
      </c>
    </row>
    <row r="4" spans="1:9" x14ac:dyDescent="0.45">
      <c r="A4" s="11" t="s">
        <v>36</v>
      </c>
      <c r="B4" s="11" t="str">
        <f>_xlfn.XLOOKUP(import_dependency_high_net_load[[#This Row],[Column1]],'[1]ba crosswalk'!$A$2:$A$69,'[1]ba crosswalk'!$B$2:$B$69,"",0)</f>
        <v>Nevada Power Company</v>
      </c>
      <c r="C4">
        <v>0.273458583392518</v>
      </c>
      <c r="D4">
        <v>0.171411953963474</v>
      </c>
      <c r="E4">
        <v>0.10204662942904399</v>
      </c>
      <c r="F4" s="11" t="s">
        <v>14</v>
      </c>
      <c r="G4">
        <v>4306.1458446173601</v>
      </c>
      <c r="H4">
        <v>241</v>
      </c>
      <c r="I4">
        <v>241</v>
      </c>
    </row>
    <row r="5" spans="1:9" x14ac:dyDescent="0.45">
      <c r="A5" s="11" t="s">
        <v>17</v>
      </c>
      <c r="B5" s="11" t="str">
        <f>_xlfn.XLOOKUP(import_dependency_high_net_load[[#This Row],[Column1]],'[1]ba crosswalk'!$A$2:$A$69,'[1]ba crosswalk'!$B$2:$B$69,"",0)</f>
        <v>Arizona Public Service Company</v>
      </c>
      <c r="C5">
        <v>0.32927509008542899</v>
      </c>
      <c r="D5">
        <v>0.230024701184074</v>
      </c>
      <c r="E5">
        <v>9.9250388901354986E-2</v>
      </c>
      <c r="F5" s="11" t="s">
        <v>14</v>
      </c>
      <c r="G5">
        <v>3570.9230260480299</v>
      </c>
      <c r="H5">
        <v>24</v>
      </c>
      <c r="I5">
        <v>24</v>
      </c>
    </row>
    <row r="6" spans="1:9" x14ac:dyDescent="0.45">
      <c r="A6" s="11" t="s">
        <v>30</v>
      </c>
      <c r="B6" s="11" t="str">
        <f>_xlfn.XLOOKUP(import_dependency_high_net_load[[#This Row],[Column1]],'[1]ba crosswalk'!$A$2:$A$69,'[1]ba crosswalk'!$B$2:$B$69,"",0)</f>
        <v>Idaho Power Company</v>
      </c>
      <c r="C6">
        <v>0.38602158036684298</v>
      </c>
      <c r="D6">
        <v>0.28959855645082899</v>
      </c>
      <c r="E6">
        <v>9.6423023916013983E-2</v>
      </c>
      <c r="F6" s="11" t="s">
        <v>14</v>
      </c>
      <c r="G6">
        <v>1999.8668771549701</v>
      </c>
      <c r="H6">
        <v>25</v>
      </c>
      <c r="I6">
        <v>25</v>
      </c>
    </row>
    <row r="7" spans="1:9" x14ac:dyDescent="0.45">
      <c r="A7" s="11" t="s">
        <v>53</v>
      </c>
      <c r="B7" t="str">
        <f>_xlfn.XLOOKUP(import_dependency_high_net_load[[#This Row],[Column1]],'[1]ba crosswalk'!$A$2:$A$69,'[1]ba crosswalk'!$B$2:$B$69,"",0)</f>
        <v>Tucson Electric Power</v>
      </c>
      <c r="C7">
        <v>0.36244419266261302</v>
      </c>
      <c r="D7">
        <v>0.27234106744579101</v>
      </c>
      <c r="E7">
        <v>9.0103125216822011E-2</v>
      </c>
      <c r="F7" s="11" t="s">
        <v>14</v>
      </c>
      <c r="G7">
        <v>1544.9337320334</v>
      </c>
      <c r="H7">
        <v>1431</v>
      </c>
      <c r="I7">
        <v>1428</v>
      </c>
    </row>
    <row r="8" spans="1:9" x14ac:dyDescent="0.45">
      <c r="A8" s="11" t="s">
        <v>48</v>
      </c>
      <c r="B8" s="11" t="str">
        <f>_xlfn.XLOOKUP(import_dependency_high_net_load[[#This Row],[Column1]],'[1]ba crosswalk'!$A$2:$A$69,'[1]ba crosswalk'!$B$2:$B$69,"",0)</f>
        <v>Seattle City Light</v>
      </c>
      <c r="C8">
        <v>0.48980970658497203</v>
      </c>
      <c r="D8">
        <v>0.40693664298317</v>
      </c>
      <c r="E8">
        <v>8.2873063601802022E-2</v>
      </c>
      <c r="F8" s="11" t="s">
        <v>14</v>
      </c>
      <c r="G8">
        <v>1092.41102461128</v>
      </c>
      <c r="H8">
        <v>27</v>
      </c>
      <c r="I8">
        <v>26</v>
      </c>
    </row>
    <row r="9" spans="1:9" x14ac:dyDescent="0.45">
      <c r="A9" s="11" t="s">
        <v>16</v>
      </c>
      <c r="B9" s="11" t="str">
        <f>_xlfn.XLOOKUP(import_dependency_high_net_load[[#This Row],[Column1]],'[1]ba crosswalk'!$A$2:$A$69,'[1]ba crosswalk'!$B$2:$B$69,"",0)</f>
        <v>Avista Corporation</v>
      </c>
      <c r="C9">
        <v>0.45118409203731902</v>
      </c>
      <c r="D9">
        <v>0.36945362877312599</v>
      </c>
      <c r="E9">
        <v>8.1730463264193032E-2</v>
      </c>
      <c r="F9" s="11" t="s">
        <v>14</v>
      </c>
      <c r="G9">
        <v>1412.3995436507901</v>
      </c>
      <c r="H9">
        <v>409</v>
      </c>
      <c r="I9">
        <v>409</v>
      </c>
    </row>
    <row r="10" spans="1:9" x14ac:dyDescent="0.45">
      <c r="A10" s="11" t="s">
        <v>43</v>
      </c>
      <c r="B10" s="11" t="str">
        <f>_xlfn.XLOOKUP(import_dependency_high_net_load[[#This Row],[Column1]],'[1]ba crosswalk'!$A$2:$A$69,'[1]ba crosswalk'!$B$2:$B$69,"",0)</f>
        <v>Public Service Company of New Mexico</v>
      </c>
      <c r="C10">
        <v>0.14233479345150599</v>
      </c>
      <c r="D10">
        <v>6.3158696983020901E-2</v>
      </c>
      <c r="E10">
        <v>7.9176096468485085E-2</v>
      </c>
      <c r="F10" s="11" t="s">
        <v>14</v>
      </c>
      <c r="G10">
        <v>1618.5088417658701</v>
      </c>
      <c r="H10">
        <v>24</v>
      </c>
      <c r="I10">
        <v>24</v>
      </c>
    </row>
    <row r="11" spans="1:9" x14ac:dyDescent="0.45">
      <c r="A11" s="11" t="s">
        <v>21</v>
      </c>
      <c r="B11" s="11" t="str">
        <f>_xlfn.XLOOKUP(import_dependency_high_net_load[[#This Row],[Column1]],'[1]ba crosswalk'!$A$2:$A$69,'[1]ba crosswalk'!$B$2:$B$69,"",0)</f>
        <v>Duke Energy Progress East</v>
      </c>
      <c r="C11">
        <v>7.6974515955227099E-2</v>
      </c>
      <c r="D11">
        <v>3.55716959029597E-2</v>
      </c>
      <c r="E11">
        <v>4.1402820052267399E-2</v>
      </c>
      <c r="F11" s="11" t="s">
        <v>14</v>
      </c>
      <c r="G11">
        <v>6976.4644097222199</v>
      </c>
      <c r="H11">
        <v>24</v>
      </c>
      <c r="I11">
        <v>24</v>
      </c>
    </row>
    <row r="12" spans="1:9" x14ac:dyDescent="0.45">
      <c r="A12" s="11" t="s">
        <v>39</v>
      </c>
      <c r="B12" s="11" t="str">
        <f>_xlfn.XLOOKUP(import_dependency_high_net_load[[#This Row],[Column1]],'[1]ba crosswalk'!$A$2:$A$69,'[1]ba crosswalk'!$B$2:$B$69,"",0)</f>
        <v>PacifiCorp East</v>
      </c>
      <c r="C12">
        <v>8.52214238171565E-2</v>
      </c>
      <c r="D12">
        <v>4.51231443775219E-2</v>
      </c>
      <c r="E12">
        <v>4.00982794396346E-2</v>
      </c>
      <c r="F12" s="11" t="s">
        <v>14</v>
      </c>
      <c r="G12">
        <v>5581.1606668692302</v>
      </c>
      <c r="H12">
        <v>650</v>
      </c>
      <c r="I12">
        <v>192</v>
      </c>
    </row>
    <row r="13" spans="1:9" x14ac:dyDescent="0.45">
      <c r="A13" s="11" t="s">
        <v>55</v>
      </c>
      <c r="B13" s="11" t="str">
        <f>_xlfn.XLOOKUP(import_dependency_high_net_load[[#This Row],[Column1]],'[1]ba crosswalk'!$A$2:$A$69,'[1]ba crosswalk'!$B$2:$B$69,"",0)</f>
        <v>Tennessee Valley Authority</v>
      </c>
      <c r="C13">
        <v>5.73182244182108E-2</v>
      </c>
      <c r="D13">
        <v>2.0340984543006601E-2</v>
      </c>
      <c r="E13">
        <v>3.6977239875204196E-2</v>
      </c>
      <c r="F13" s="11" t="s">
        <v>14</v>
      </c>
      <c r="G13">
        <v>18060.997805196999</v>
      </c>
      <c r="H13">
        <v>503</v>
      </c>
      <c r="I13">
        <v>429</v>
      </c>
    </row>
    <row r="14" spans="1:9" x14ac:dyDescent="0.45">
      <c r="A14" s="11" t="s">
        <v>44</v>
      </c>
      <c r="B14" s="11" t="str">
        <f>_xlfn.XLOOKUP(import_dependency_high_net_load[[#This Row],[Column1]],'[1]ba crosswalk'!$A$2:$A$69,'[1]ba crosswalk'!$B$2:$B$69,"",0)</f>
        <v>Public Service Company of Colorado</v>
      </c>
      <c r="C14">
        <v>6.9926404354887797E-2</v>
      </c>
      <c r="D14">
        <v>5.2980056562646802E-2</v>
      </c>
      <c r="E14">
        <v>1.6946347792240996E-2</v>
      </c>
      <c r="F14" s="11" t="s">
        <v>14</v>
      </c>
      <c r="G14">
        <v>5176.6646762751498</v>
      </c>
      <c r="H14">
        <v>24</v>
      </c>
      <c r="I14">
        <v>24</v>
      </c>
    </row>
    <row r="15" spans="1:9" x14ac:dyDescent="0.45">
      <c r="A15" s="11" t="s">
        <v>37</v>
      </c>
      <c r="B15" s="11" t="str">
        <f>_xlfn.XLOOKUP(import_dependency_high_net_load[[#This Row],[Column1]],'[1]ba crosswalk'!$A$2:$A$69,'[1]ba crosswalk'!$B$2:$B$69,"",0)</f>
        <v>NorthWestern Corporation</v>
      </c>
      <c r="C15">
        <v>2.4170482387764401E-2</v>
      </c>
      <c r="D15">
        <v>1.1370905392981599E-2</v>
      </c>
      <c r="E15">
        <v>1.2799576994782801E-2</v>
      </c>
      <c r="F15" s="11" t="s">
        <v>14</v>
      </c>
      <c r="G15">
        <v>1337.3451788049699</v>
      </c>
      <c r="H15">
        <v>24</v>
      </c>
      <c r="I15">
        <v>24</v>
      </c>
    </row>
    <row r="16" spans="1:9" x14ac:dyDescent="0.45">
      <c r="A16" s="11" t="s">
        <v>28</v>
      </c>
      <c r="B16" s="11" t="str">
        <f>_xlfn.XLOOKUP(import_dependency_high_net_load[[#This Row],[Column1]],'[1]ba crosswalk'!$A$2:$A$69,'[1]ba crosswalk'!$B$2:$B$69,"",0)</f>
        <v>Florida Power &amp; Light Co.</v>
      </c>
      <c r="C16">
        <v>1.32639083332266E-2</v>
      </c>
      <c r="D16">
        <v>4.2631577432095799E-3</v>
      </c>
      <c r="E16">
        <v>9.0007505900170197E-3</v>
      </c>
      <c r="F16" s="11" t="s">
        <v>14</v>
      </c>
      <c r="G16">
        <v>15082.1916666667</v>
      </c>
      <c r="H16">
        <v>48</v>
      </c>
      <c r="I16">
        <v>48</v>
      </c>
    </row>
    <row r="17" spans="1:9" x14ac:dyDescent="0.45">
      <c r="A17" s="11" t="s">
        <v>52</v>
      </c>
      <c r="B17" s="11" t="str">
        <f>_xlfn.XLOOKUP(import_dependency_high_net_load[[#This Row],[Column1]],'[1]ba crosswalk'!$A$2:$A$69,'[1]ba crosswalk'!$B$2:$B$69,"",0)</f>
        <v>Tampa Electric Company</v>
      </c>
      <c r="C17">
        <v>2.2773178782242599E-2</v>
      </c>
      <c r="D17">
        <v>1.63016192949102E-2</v>
      </c>
      <c r="E17">
        <v>6.4715594873323984E-3</v>
      </c>
      <c r="F17" s="11" t="s">
        <v>14</v>
      </c>
      <c r="G17">
        <v>2481.2643697900799</v>
      </c>
      <c r="H17">
        <v>72</v>
      </c>
      <c r="I17">
        <v>72</v>
      </c>
    </row>
    <row r="18" spans="1:9" x14ac:dyDescent="0.45">
      <c r="A18" s="11" t="s">
        <v>25</v>
      </c>
      <c r="B18" s="11" t="str">
        <f>_xlfn.XLOOKUP(import_dependency_high_net_load[[#This Row],[Column1]],'[1]ba crosswalk'!$A$2:$A$69,'[1]ba crosswalk'!$B$2:$B$69,"",0)</f>
        <v>Electric Reliability Council of Texas, Inc.</v>
      </c>
      <c r="C18">
        <v>9.5512340627569303E-3</v>
      </c>
      <c r="D18">
        <v>3.9491553303893602E-3</v>
      </c>
      <c r="E18">
        <v>5.6020787323675702E-3</v>
      </c>
      <c r="F18" s="11" t="s">
        <v>14</v>
      </c>
      <c r="G18">
        <v>44347.6427071086</v>
      </c>
      <c r="H18">
        <v>72</v>
      </c>
      <c r="I18">
        <v>72</v>
      </c>
    </row>
    <row r="19" spans="1:9" x14ac:dyDescent="0.45">
      <c r="A19" s="11" t="s">
        <v>24</v>
      </c>
      <c r="B19" s="11" t="str">
        <f>_xlfn.XLOOKUP(import_dependency_high_net_load[[#This Row],[Column1]],'[1]ba crosswalk'!$A$2:$A$69,'[1]ba crosswalk'!$B$2:$B$69,"",0)</f>
        <v>El Paso Electric Company</v>
      </c>
      <c r="C19">
        <v>0.40879367672359201</v>
      </c>
      <c r="D19">
        <v>0.404928950771408</v>
      </c>
      <c r="E19">
        <v>3.8647259521840116E-3</v>
      </c>
      <c r="F19" s="11" t="s">
        <v>14</v>
      </c>
      <c r="G19">
        <v>987.22817586133999</v>
      </c>
      <c r="H19">
        <v>24</v>
      </c>
      <c r="I19">
        <v>24</v>
      </c>
    </row>
    <row r="20" spans="1:9" x14ac:dyDescent="0.45">
      <c r="A20" s="11" t="s">
        <v>56</v>
      </c>
      <c r="B20" s="11" t="str">
        <f>_xlfn.XLOOKUP(import_dependency_high_net_load[[#This Row],[Column1]],'[1]ba crosswalk'!$A$2:$A$69,'[1]ba crosswalk'!$B$2:$B$69,"",0)</f>
        <v>Western Area Power Administration - Rocky Mountain Region</v>
      </c>
      <c r="C20">
        <v>2.4757251038561899E-3</v>
      </c>
      <c r="D20">
        <v>4.4941582986886302E-4</v>
      </c>
      <c r="E20">
        <v>2.0263092739873268E-3</v>
      </c>
      <c r="F20" s="11" t="s">
        <v>14</v>
      </c>
      <c r="G20">
        <v>2845.9103255125801</v>
      </c>
      <c r="H20">
        <v>528</v>
      </c>
      <c r="I20">
        <v>480</v>
      </c>
    </row>
    <row r="21" spans="1:9" x14ac:dyDescent="0.45">
      <c r="A21" s="11" t="s">
        <v>42</v>
      </c>
      <c r="B21" s="11" t="str">
        <f>_xlfn.XLOOKUP(import_dependency_high_net_load[[#This Row],[Column1]],'[1]ba crosswalk'!$A$2:$A$69,'[1]ba crosswalk'!$B$2:$B$69,"",0)</f>
        <v>PJM Interconnection, LLC</v>
      </c>
      <c r="C21">
        <v>7.2990683328579302E-4</v>
      </c>
      <c r="D21">
        <v>3.3011557909023298E-4</v>
      </c>
      <c r="E21">
        <v>3.9979125419556004E-4</v>
      </c>
      <c r="F21" s="11" t="s">
        <v>14</v>
      </c>
      <c r="G21">
        <v>91168.0339285714</v>
      </c>
      <c r="H21">
        <v>27</v>
      </c>
      <c r="I21">
        <v>27</v>
      </c>
    </row>
    <row r="22" spans="1:9" x14ac:dyDescent="0.45">
      <c r="A22" s="11" t="s">
        <v>51</v>
      </c>
      <c r="B22" s="11" t="str">
        <f>_xlfn.XLOOKUP(import_dependency_high_net_load[[#This Row],[Column1]],'[1]ba crosswalk'!$A$2:$A$69,'[1]ba crosswalk'!$B$2:$B$69,"",0)</f>
        <v>Southwest Power Pool</v>
      </c>
      <c r="C22">
        <v>5.8536396666302604E-3</v>
      </c>
      <c r="D22">
        <v>5.76903958997979E-3</v>
      </c>
      <c r="E22">
        <v>8.4600076650470472E-5</v>
      </c>
      <c r="F22" s="11" t="s">
        <v>14</v>
      </c>
      <c r="G22">
        <v>30784.665190972199</v>
      </c>
      <c r="H22">
        <v>2208</v>
      </c>
      <c r="I22">
        <v>48</v>
      </c>
    </row>
    <row r="23" spans="1:9" x14ac:dyDescent="0.45">
      <c r="A23" s="11" t="s">
        <v>19</v>
      </c>
      <c r="B23" s="11" t="str">
        <f>_xlfn.XLOOKUP(import_dependency_high_net_load[[#This Row],[Column1]],'[1]ba crosswalk'!$A$2:$A$69,'[1]ba crosswalk'!$B$2:$B$69,"",0)</f>
        <v>Bonneville Power Administration</v>
      </c>
      <c r="C23">
        <v>0</v>
      </c>
      <c r="D23">
        <v>0</v>
      </c>
      <c r="E23">
        <v>0</v>
      </c>
      <c r="F23" s="11" t="s">
        <v>14</v>
      </c>
      <c r="G23">
        <v>6401.7965686274501</v>
      </c>
      <c r="H23">
        <v>24</v>
      </c>
      <c r="I23">
        <v>24</v>
      </c>
    </row>
    <row r="24" spans="1:9" x14ac:dyDescent="0.45">
      <c r="A24" s="11" t="s">
        <v>49</v>
      </c>
      <c r="B24" s="11" t="str">
        <f>_xlfn.XLOOKUP(import_dependency_high_net_load[[#This Row],[Column1]],'[1]ba crosswalk'!$A$2:$A$69,'[1]ba crosswalk'!$B$2:$B$69,"",0)</f>
        <v>Southern Company Services, Inc. - Trans</v>
      </c>
      <c r="C24">
        <v>6.2083398210071401E-3</v>
      </c>
      <c r="D24">
        <v>6.6614463056253103E-3</v>
      </c>
      <c r="E24">
        <v>-4.5310648461817024E-4</v>
      </c>
      <c r="F24" s="11" t="s">
        <v>14</v>
      </c>
      <c r="G24">
        <v>26371.8360965428</v>
      </c>
      <c r="H24">
        <v>1206</v>
      </c>
      <c r="I24">
        <v>1204</v>
      </c>
    </row>
    <row r="25" spans="1:9" x14ac:dyDescent="0.45">
      <c r="A25" s="11" t="s">
        <v>50</v>
      </c>
      <c r="B25" s="11" t="str">
        <f>_xlfn.XLOOKUP(import_dependency_high_net_load[[#This Row],[Column1]],'[1]ba crosswalk'!$A$2:$A$69,'[1]ba crosswalk'!$B$2:$B$69,"",0)</f>
        <v>Salt River Project Agricultural Improvement and Power District</v>
      </c>
      <c r="C25">
        <v>4.5015559040199497E-5</v>
      </c>
      <c r="D25">
        <v>3.7730296893233599E-3</v>
      </c>
      <c r="E25">
        <v>-3.7280141302831605E-3</v>
      </c>
      <c r="F25" s="11" t="s">
        <v>14</v>
      </c>
      <c r="G25">
        <v>3570.61029265873</v>
      </c>
      <c r="H25">
        <v>945</v>
      </c>
      <c r="I25">
        <v>920</v>
      </c>
    </row>
    <row r="26" spans="1:9" x14ac:dyDescent="0.45">
      <c r="A26" s="11" t="s">
        <v>47</v>
      </c>
      <c r="B26" s="11" t="str">
        <f>_xlfn.XLOOKUP(import_dependency_high_net_load[[#This Row],[Column1]],'[1]ba crosswalk'!$A$2:$A$69,'[1]ba crosswalk'!$B$2:$B$69,"",0)</f>
        <v>Dominion Energy South Carolina, Inc.</v>
      </c>
      <c r="C26">
        <v>3.3140082745086201E-3</v>
      </c>
      <c r="D26">
        <v>9.4434218950419403E-3</v>
      </c>
      <c r="E26">
        <v>-6.1294136205333203E-3</v>
      </c>
      <c r="F26" s="11" t="s">
        <v>14</v>
      </c>
      <c r="G26">
        <v>2780.4703356804098</v>
      </c>
      <c r="H26">
        <v>97</v>
      </c>
      <c r="I26">
        <v>97</v>
      </c>
    </row>
    <row r="27" spans="1:9" x14ac:dyDescent="0.45">
      <c r="A27" s="11" t="s">
        <v>23</v>
      </c>
      <c r="B27" s="11" t="str">
        <f>_xlfn.XLOOKUP(import_dependency_high_net_load[[#This Row],[Column1]],'[1]ba crosswalk'!$A$2:$A$69,'[1]ba crosswalk'!$B$2:$B$69,"",0)</f>
        <v>Duke Energy Carolinas</v>
      </c>
      <c r="C27">
        <v>7.4020500603076802E-3</v>
      </c>
      <c r="D27">
        <v>1.42164342302322E-2</v>
      </c>
      <c r="E27">
        <v>-6.8143841699245195E-3</v>
      </c>
      <c r="F27" s="11" t="s">
        <v>14</v>
      </c>
      <c r="G27">
        <v>12001.8200768849</v>
      </c>
      <c r="H27">
        <v>24</v>
      </c>
      <c r="I27">
        <v>24</v>
      </c>
    </row>
    <row r="28" spans="1:9" x14ac:dyDescent="0.45">
      <c r="A28" s="11" t="s">
        <v>26</v>
      </c>
      <c r="B28" s="11" t="str">
        <f>_xlfn.XLOOKUP(import_dependency_high_net_load[[#This Row],[Column1]],'[1]ba crosswalk'!$A$2:$A$69,'[1]ba crosswalk'!$B$2:$B$69,"",0)</f>
        <v>Florida Municipal Power Pool</v>
      </c>
      <c r="C28">
        <v>2.78729180642674E-2</v>
      </c>
      <c r="D28">
        <v>3.5087335889887203E-2</v>
      </c>
      <c r="E28">
        <v>-7.2144178256198024E-3</v>
      </c>
      <c r="F28" s="11" t="s">
        <v>14</v>
      </c>
      <c r="G28">
        <v>2084.2371031877101</v>
      </c>
      <c r="H28">
        <v>99</v>
      </c>
      <c r="I28">
        <v>75</v>
      </c>
    </row>
    <row r="29" spans="1:9" x14ac:dyDescent="0.45">
      <c r="A29" s="11" t="s">
        <v>18</v>
      </c>
      <c r="B29" s="11" t="str">
        <f>_xlfn.XLOOKUP(import_dependency_high_net_load[[#This Row],[Column1]],'[1]ba crosswalk'!$A$2:$A$69,'[1]ba crosswalk'!$B$2:$B$69,"",0)</f>
        <v>Balancing Authority of Northern California</v>
      </c>
      <c r="C29">
        <v>0.24706642214742</v>
      </c>
      <c r="D29">
        <v>0.25453948486760802</v>
      </c>
      <c r="E29">
        <v>-7.4730627201880229E-3</v>
      </c>
      <c r="F29" s="11" t="s">
        <v>14</v>
      </c>
      <c r="G29">
        <v>1991.10798611111</v>
      </c>
      <c r="H29">
        <v>288</v>
      </c>
      <c r="I29">
        <v>264</v>
      </c>
    </row>
    <row r="30" spans="1:9" x14ac:dyDescent="0.45">
      <c r="A30" s="11" t="s">
        <v>35</v>
      </c>
      <c r="B30" s="11" t="str">
        <f>_xlfn.XLOOKUP(import_dependency_high_net_load[[#This Row],[Column1]],'[1]ba crosswalk'!$A$2:$A$69,'[1]ba crosswalk'!$B$2:$B$69,"",0)</f>
        <v>Midcontinent Independent System Operator, Inc.</v>
      </c>
      <c r="C30">
        <v>5.6071407465126899E-2</v>
      </c>
      <c r="D30">
        <v>6.4606396037771005E-2</v>
      </c>
      <c r="E30">
        <v>-8.534988572644106E-3</v>
      </c>
      <c r="F30" s="11" t="s">
        <v>14</v>
      </c>
      <c r="G30">
        <v>73946.867284929205</v>
      </c>
      <c r="H30">
        <v>24</v>
      </c>
      <c r="I30">
        <v>24</v>
      </c>
    </row>
    <row r="31" spans="1:9" x14ac:dyDescent="0.45">
      <c r="A31" s="11" t="s">
        <v>34</v>
      </c>
      <c r="B31" s="11" t="str">
        <f>_xlfn.XLOOKUP(import_dependency_high_net_load[[#This Row],[Column1]],'[1]ba crosswalk'!$A$2:$A$69,'[1]ba crosswalk'!$B$2:$B$69,"",0)</f>
        <v>Louisville Gas and Electric Company and Kentucky Utilities Company</v>
      </c>
      <c r="C31">
        <v>4.9869039378560298E-2</v>
      </c>
      <c r="D31">
        <v>5.9974883966156398E-2</v>
      </c>
      <c r="E31">
        <v>-1.0105844587596099E-2</v>
      </c>
      <c r="F31" s="11" t="s">
        <v>14</v>
      </c>
      <c r="G31">
        <v>4071.6648733103498</v>
      </c>
      <c r="H31">
        <v>60</v>
      </c>
      <c r="I31">
        <v>44</v>
      </c>
    </row>
    <row r="32" spans="1:9" x14ac:dyDescent="0.45">
      <c r="A32" s="11" t="s">
        <v>29</v>
      </c>
      <c r="B32" s="11" t="str">
        <f>_xlfn.XLOOKUP(import_dependency_high_net_load[[#This Row],[Column1]],'[1]ba crosswalk'!$A$2:$A$69,'[1]ba crosswalk'!$B$2:$B$69,"",0)</f>
        <v>Public Utility District No. 2 of Grant County, Washington</v>
      </c>
      <c r="C32">
        <v>1.40908158067764E-2</v>
      </c>
      <c r="D32">
        <v>2.5204000915998701E-2</v>
      </c>
      <c r="E32">
        <v>-1.1113185109222301E-2</v>
      </c>
      <c r="F32" s="11" t="s">
        <v>14</v>
      </c>
      <c r="G32">
        <v>623.42456107903899</v>
      </c>
      <c r="H32">
        <v>24</v>
      </c>
      <c r="I32">
        <v>24</v>
      </c>
    </row>
    <row r="33" spans="1:9" x14ac:dyDescent="0.45">
      <c r="A33" s="11" t="s">
        <v>27</v>
      </c>
      <c r="B33" s="11" t="str">
        <f>_xlfn.XLOOKUP(import_dependency_high_net_load[[#This Row],[Column1]],'[1]ba crosswalk'!$A$2:$A$69,'[1]ba crosswalk'!$B$2:$B$69,"",0)</f>
        <v>Duke Energy Florida, Inc.</v>
      </c>
      <c r="C33">
        <v>0.221283793147036</v>
      </c>
      <c r="D33">
        <v>0.236978627076222</v>
      </c>
      <c r="E33">
        <v>-1.5694833929185997E-2</v>
      </c>
      <c r="F33" s="11" t="s">
        <v>14</v>
      </c>
      <c r="G33">
        <v>6247.34830970844</v>
      </c>
      <c r="H33">
        <v>24</v>
      </c>
      <c r="I33">
        <v>24</v>
      </c>
    </row>
    <row r="34" spans="1:9" x14ac:dyDescent="0.45">
      <c r="A34" s="11" t="s">
        <v>41</v>
      </c>
      <c r="B34" s="11" t="str">
        <f>_xlfn.XLOOKUP(import_dependency_high_net_load[[#This Row],[Column1]],'[1]ba crosswalk'!$A$2:$A$69,'[1]ba crosswalk'!$B$2:$B$69,"",0)</f>
        <v>Portland General Electric Company</v>
      </c>
      <c r="C34">
        <v>0.69053036962618797</v>
      </c>
      <c r="D34">
        <v>0.70961320445540399</v>
      </c>
      <c r="E34">
        <v>-1.9082834829216022E-2</v>
      </c>
      <c r="F34" s="11" t="s">
        <v>14</v>
      </c>
      <c r="G34">
        <v>2394.8021321849001</v>
      </c>
      <c r="H34">
        <v>792</v>
      </c>
      <c r="I34">
        <v>743</v>
      </c>
    </row>
    <row r="35" spans="1:9" x14ac:dyDescent="0.45">
      <c r="A35" s="11" t="s">
        <v>22</v>
      </c>
      <c r="B35" s="11" t="str">
        <f>_xlfn.XLOOKUP(import_dependency_high_net_load[[#This Row],[Column1]],'[1]ba crosswalk'!$A$2:$A$69,'[1]ba crosswalk'!$B$2:$B$69,"",0)</f>
        <v>Duke Energy Progress West</v>
      </c>
      <c r="C35">
        <v>0.306591216089042</v>
      </c>
      <c r="D35">
        <v>0.328722506912973</v>
      </c>
      <c r="E35">
        <v>-2.2131290823931005E-2</v>
      </c>
      <c r="F35" s="11" t="s">
        <v>14</v>
      </c>
      <c r="G35">
        <v>572.75286999484797</v>
      </c>
      <c r="H35">
        <v>24</v>
      </c>
      <c r="I35">
        <v>24</v>
      </c>
    </row>
    <row r="36" spans="1:9" x14ac:dyDescent="0.45">
      <c r="A36" s="11" t="s">
        <v>32</v>
      </c>
      <c r="B36" s="11" t="str">
        <f>_xlfn.XLOOKUP(import_dependency_high_net_load[[#This Row],[Column1]],'[1]ba crosswalk'!$A$2:$A$69,'[1]ba crosswalk'!$B$2:$B$69,"",0)</f>
        <v>JEA</v>
      </c>
      <c r="C36">
        <v>0.23785553588153099</v>
      </c>
      <c r="D36">
        <v>0.26522872137711401</v>
      </c>
      <c r="E36">
        <v>-2.7373185495583013E-2</v>
      </c>
      <c r="F36" s="11" t="s">
        <v>14</v>
      </c>
      <c r="G36">
        <v>1503.58101377862</v>
      </c>
      <c r="H36">
        <v>86</v>
      </c>
      <c r="I36">
        <v>75</v>
      </c>
    </row>
    <row r="37" spans="1:9" x14ac:dyDescent="0.45">
      <c r="A37" s="11" t="s">
        <v>38</v>
      </c>
      <c r="B37" s="11" t="str">
        <f>_xlfn.XLOOKUP(import_dependency_high_net_load[[#This Row],[Column1]],'[1]ba crosswalk'!$A$2:$A$69,'[1]ba crosswalk'!$B$2:$B$69,"",0)</f>
        <v>New York Independent System Operator</v>
      </c>
      <c r="C37">
        <v>0.14009496531805901</v>
      </c>
      <c r="D37">
        <v>0.16759143416358699</v>
      </c>
      <c r="E37">
        <v>-2.7496468845527977E-2</v>
      </c>
      <c r="F37" s="11" t="s">
        <v>14</v>
      </c>
      <c r="G37">
        <v>17672.247755456301</v>
      </c>
      <c r="H37">
        <v>24</v>
      </c>
      <c r="I37">
        <v>24</v>
      </c>
    </row>
    <row r="38" spans="1:9" x14ac:dyDescent="0.45">
      <c r="A38" s="11" t="s">
        <v>31</v>
      </c>
      <c r="B38" s="11" t="str">
        <f>_xlfn.XLOOKUP(import_dependency_high_net_load[[#This Row],[Column1]],'[1]ba crosswalk'!$A$2:$A$69,'[1]ba crosswalk'!$B$2:$B$69,"",0)</f>
        <v>ISO New England</v>
      </c>
      <c r="C38">
        <v>0.128279197213086</v>
      </c>
      <c r="D38">
        <v>0.16727700135312801</v>
      </c>
      <c r="E38">
        <v>-3.8997804140042003E-2</v>
      </c>
      <c r="F38" s="11" t="s">
        <v>14</v>
      </c>
      <c r="G38">
        <v>13626.720675852401</v>
      </c>
      <c r="H38">
        <v>24</v>
      </c>
      <c r="I38">
        <v>24</v>
      </c>
    </row>
    <row r="39" spans="1:9" x14ac:dyDescent="0.45">
      <c r="A39" s="11" t="s">
        <v>45</v>
      </c>
      <c r="B39" s="11" t="str">
        <f>_xlfn.XLOOKUP(import_dependency_high_net_load[[#This Row],[Column1]],'[1]ba crosswalk'!$A$2:$A$69,'[1]ba crosswalk'!$B$2:$B$69,"",0)</f>
        <v>Puget Sound Energy, Inc.</v>
      </c>
      <c r="C39">
        <v>0.593513965936039</v>
      </c>
      <c r="D39">
        <v>0.63357952390241001</v>
      </c>
      <c r="E39">
        <v>-4.0065557966371013E-2</v>
      </c>
      <c r="F39" s="11" t="s">
        <v>14</v>
      </c>
      <c r="G39">
        <v>2628.0624727532099</v>
      </c>
      <c r="H39">
        <v>12911</v>
      </c>
      <c r="I39">
        <v>12908</v>
      </c>
    </row>
    <row r="40" spans="1:9" x14ac:dyDescent="0.45">
      <c r="A40" s="11" t="s">
        <v>20</v>
      </c>
      <c r="B40" s="11" t="str">
        <f>_xlfn.XLOOKUP(import_dependency_high_net_load[[#This Row],[Column1]],'[1]ba crosswalk'!$A$2:$A$69,'[1]ba crosswalk'!$B$2:$B$69,"",0)</f>
        <v>California Independent System Operator</v>
      </c>
      <c r="C40">
        <v>0.189859397986852</v>
      </c>
      <c r="D40">
        <v>0.23486328853952401</v>
      </c>
      <c r="E40">
        <v>-4.500389055267201E-2</v>
      </c>
      <c r="F40" s="11" t="s">
        <v>14</v>
      </c>
      <c r="G40">
        <v>25440.606772453801</v>
      </c>
      <c r="H40">
        <v>152</v>
      </c>
      <c r="I40">
        <v>25</v>
      </c>
    </row>
    <row r="41" spans="1:9" x14ac:dyDescent="0.45">
      <c r="A41" s="11" t="s">
        <v>13</v>
      </c>
      <c r="B41" s="11" t="str">
        <f>_xlfn.XLOOKUP(import_dependency_high_net_load[[#This Row],[Column1]],'[1]ba crosswalk'!$A$2:$A$69,'[1]ba crosswalk'!$B$2:$B$69,"",0)</f>
        <v>PowerSouth Energy Cooperative</v>
      </c>
      <c r="C41">
        <v>9.9608055711980607E-3</v>
      </c>
      <c r="D41">
        <v>5.8126077655668802E-2</v>
      </c>
      <c r="E41">
        <v>-4.8165272084470745E-2</v>
      </c>
      <c r="F41" s="11" t="s">
        <v>14</v>
      </c>
      <c r="G41">
        <v>525.87298506359105</v>
      </c>
      <c r="H41">
        <v>48</v>
      </c>
      <c r="I41">
        <v>48</v>
      </c>
    </row>
    <row r="42" spans="1:9" x14ac:dyDescent="0.45">
      <c r="A42" s="11" t="s">
        <v>46</v>
      </c>
      <c r="B42" s="11" t="str">
        <f>_xlfn.XLOOKUP(import_dependency_high_net_load[[#This Row],[Column1]],'[1]ba crosswalk'!$A$2:$A$69,'[1]ba crosswalk'!$B$2:$B$69,"",0)</f>
        <v>South Carolina Public Service Authority</v>
      </c>
      <c r="C42">
        <v>0.27198719146931599</v>
      </c>
      <c r="D42">
        <v>0.34007180312089402</v>
      </c>
      <c r="E42">
        <v>-6.8084611651578031E-2</v>
      </c>
      <c r="F42" s="11" t="s">
        <v>14</v>
      </c>
      <c r="G42">
        <v>2674.6062987965202</v>
      </c>
      <c r="H42">
        <v>2933</v>
      </c>
      <c r="I42">
        <v>2933</v>
      </c>
    </row>
    <row r="43" spans="1:9" x14ac:dyDescent="0.45">
      <c r="A43" s="11" t="s">
        <v>57</v>
      </c>
      <c r="B43" s="11" t="str">
        <f>_xlfn.XLOOKUP(import_dependency_high_net_load[[#This Row],[Column1]],'[1]ba crosswalk'!$A$2:$A$69,'[1]ba crosswalk'!$B$2:$B$69,"",0)</f>
        <v>Western Area Power Administration - Desert Southwest Region</v>
      </c>
      <c r="C43">
        <v>6.1591376780097802E-2</v>
      </c>
      <c r="D43">
        <v>0.14915029619570899</v>
      </c>
      <c r="E43">
        <v>-8.7558919415611197E-2</v>
      </c>
      <c r="F43" s="11" t="s">
        <v>14</v>
      </c>
      <c r="G43">
        <v>1059.4894314098501</v>
      </c>
      <c r="H43">
        <v>24</v>
      </c>
      <c r="I43">
        <v>24</v>
      </c>
    </row>
    <row r="44" spans="1:9" x14ac:dyDescent="0.45">
      <c r="A44" s="11" t="s">
        <v>54</v>
      </c>
      <c r="B44" s="11" t="str">
        <f>_xlfn.XLOOKUP(import_dependency_high_net_load[[#This Row],[Column1]],'[1]ba crosswalk'!$A$2:$A$69,'[1]ba crosswalk'!$B$2:$B$69,"",0)</f>
        <v>City of Tacoma, Department of Public Utilities, Light Division</v>
      </c>
      <c r="C44">
        <v>0.42667362489643201</v>
      </c>
      <c r="D44">
        <v>0.51711557272083297</v>
      </c>
      <c r="E44">
        <v>-9.0441947824400959E-2</v>
      </c>
      <c r="F44" s="11" t="s">
        <v>14</v>
      </c>
      <c r="G44">
        <v>556.38351585928103</v>
      </c>
      <c r="H44">
        <v>24</v>
      </c>
      <c r="I44">
        <v>24</v>
      </c>
    </row>
    <row r="45" spans="1:9" x14ac:dyDescent="0.45">
      <c r="A45" s="11" t="s">
        <v>33</v>
      </c>
      <c r="B45" s="11" t="str">
        <f>_xlfn.XLOOKUP(import_dependency_high_net_load[[#This Row],[Column1]],'[1]ba crosswalk'!$A$2:$A$69,'[1]ba crosswalk'!$B$2:$B$69,"",0)</f>
        <v>Los Angeles Department of Water and Power</v>
      </c>
      <c r="C45">
        <v>0.100781542336248</v>
      </c>
      <c r="D45">
        <v>0.19381146832145901</v>
      </c>
      <c r="E45">
        <v>-9.3029925985211009E-2</v>
      </c>
      <c r="F45" s="11" t="s">
        <v>14</v>
      </c>
      <c r="G45">
        <v>3058.5885739197101</v>
      </c>
      <c r="H45">
        <v>299</v>
      </c>
      <c r="I45">
        <v>292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694D-13E0-4AC3-9417-71D9864FF94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AA142-690B-466F-9998-071A67C09F51}">
  <dimension ref="A1:R45"/>
  <sheetViews>
    <sheetView topLeftCell="A2" workbookViewId="0">
      <selection activeCell="A2" sqref="A2:A45"/>
    </sheetView>
  </sheetViews>
  <sheetFormatPr defaultRowHeight="14.25" x14ac:dyDescent="0.45"/>
  <cols>
    <col min="1" max="1" width="10.19921875" bestFit="1" customWidth="1"/>
    <col min="2" max="2" width="54.46484375" bestFit="1" customWidth="1"/>
    <col min="3" max="11" width="5.59765625" customWidth="1"/>
    <col min="12" max="12" width="10.86328125" bestFit="1" customWidth="1"/>
    <col min="13" max="13" width="12.86328125" bestFit="1" customWidth="1"/>
    <col min="14" max="14" width="14.33203125" bestFit="1" customWidth="1"/>
  </cols>
  <sheetData>
    <row r="1" spans="1:18" x14ac:dyDescent="0.45">
      <c r="A1" t="s">
        <v>0</v>
      </c>
      <c r="B1" t="s">
        <v>133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58</v>
      </c>
      <c r="N1" t="s">
        <v>12</v>
      </c>
      <c r="O1" t="s">
        <v>138</v>
      </c>
      <c r="P1" t="s">
        <v>139</v>
      </c>
    </row>
    <row r="2" spans="1:18" x14ac:dyDescent="0.45">
      <c r="A2" t="s">
        <v>17</v>
      </c>
      <c r="B2" t="str">
        <f>_xlfn.XLOOKUP(import_concentration[[#This Row],[Column1]],'[1]ba crosswalk'!$A$2:$A$69,'[1]ba crosswalk'!$B$2:$B$69,"",0)</f>
        <v>Arizona Public Service Company</v>
      </c>
      <c r="C2" s="8">
        <v>1.02</v>
      </c>
      <c r="D2" s="8">
        <v>1.18</v>
      </c>
      <c r="E2" s="8">
        <v>1.45</v>
      </c>
      <c r="F2" s="8">
        <v>1.33</v>
      </c>
      <c r="G2" s="8">
        <v>1.17</v>
      </c>
      <c r="H2" s="8">
        <v>0.76</v>
      </c>
      <c r="I2" s="8">
        <v>0.52</v>
      </c>
      <c r="J2" s="8">
        <v>0.54</v>
      </c>
      <c r="K2" s="8">
        <v>0.42</v>
      </c>
      <c r="L2" t="s">
        <v>14</v>
      </c>
      <c r="M2">
        <v>3571</v>
      </c>
      <c r="N2">
        <v>0</v>
      </c>
      <c r="O2" s="8">
        <f>AVERAGE(import_concentration[[#This Row],[2016]:[2023]])</f>
        <v>0.92125000000000001</v>
      </c>
      <c r="P2" t="b">
        <f>import_concentration[[#This Row],[Total]]&gt;import_concentration[[#This Row],[Annual Avg]]</f>
        <v>1</v>
      </c>
    </row>
    <row r="3" spans="1:18" x14ac:dyDescent="0.45">
      <c r="A3" t="s">
        <v>15</v>
      </c>
      <c r="B3" t="str">
        <f>_xlfn.XLOOKUP(import_concentration[[#This Row],[Column1]],'[1]ba crosswalk'!$A$2:$A$69,'[1]ba crosswalk'!$B$2:$B$69,"",0)</f>
        <v>Associated Electric Cooperative, Inc.</v>
      </c>
      <c r="C3" s="8">
        <v>0.95</v>
      </c>
      <c r="D3" s="8">
        <v>0.89</v>
      </c>
      <c r="E3" s="8">
        <v>0.76</v>
      </c>
      <c r="F3" s="8">
        <v>0.89</v>
      </c>
      <c r="G3" s="8">
        <v>0.81</v>
      </c>
      <c r="H3" s="8">
        <v>0.9</v>
      </c>
      <c r="I3" s="8">
        <v>1.01</v>
      </c>
      <c r="J3" s="8">
        <v>0.88</v>
      </c>
      <c r="K3" s="8">
        <v>1.04</v>
      </c>
      <c r="L3" t="s">
        <v>14</v>
      </c>
      <c r="M3">
        <v>2561</v>
      </c>
      <c r="N3">
        <v>0</v>
      </c>
      <c r="O3" s="8">
        <f>AVERAGE(import_concentration[[#This Row],[2016]:[2023]])</f>
        <v>0.89749999999999996</v>
      </c>
      <c r="P3" t="b">
        <f>import_concentration[[#This Row],[Total]]&gt;import_concentration[[#This Row],[Annual Avg]]</f>
        <v>1</v>
      </c>
      <c r="R3">
        <f>CORREL(import_concentration[Total],import_concentration[avg_demand])</f>
        <v>0.29917984446195106</v>
      </c>
    </row>
    <row r="4" spans="1:18" x14ac:dyDescent="0.45">
      <c r="A4" t="s">
        <v>16</v>
      </c>
      <c r="B4" t="str">
        <f>_xlfn.XLOOKUP(import_concentration[[#This Row],[Column1]],'[1]ba crosswalk'!$A$2:$A$69,'[1]ba crosswalk'!$B$2:$B$69,"",0)</f>
        <v>Avista Corporation</v>
      </c>
      <c r="C4" s="8">
        <v>0.73</v>
      </c>
      <c r="D4" s="8">
        <v>0.6</v>
      </c>
      <c r="E4" s="8">
        <v>0.56000000000000005</v>
      </c>
      <c r="F4" s="8">
        <v>0.62</v>
      </c>
      <c r="G4" s="8">
        <v>0.71</v>
      </c>
      <c r="H4" s="8">
        <v>0.56999999999999995</v>
      </c>
      <c r="I4" s="8">
        <v>0.83</v>
      </c>
      <c r="J4" s="8">
        <v>0.81</v>
      </c>
      <c r="K4" s="8">
        <v>0.99</v>
      </c>
      <c r="L4" t="s">
        <v>14</v>
      </c>
      <c r="M4">
        <v>1412</v>
      </c>
      <c r="N4">
        <v>0</v>
      </c>
      <c r="O4" s="8">
        <f>AVERAGE(import_concentration[[#This Row],[2016]:[2023]])</f>
        <v>0.71125000000000005</v>
      </c>
      <c r="P4" t="b">
        <f>import_concentration[[#This Row],[Total]]&gt;import_concentration[[#This Row],[Annual Avg]]</f>
        <v>1</v>
      </c>
    </row>
    <row r="5" spans="1:18" x14ac:dyDescent="0.45">
      <c r="A5" t="s">
        <v>18</v>
      </c>
      <c r="B5" t="str">
        <f>_xlfn.XLOOKUP(import_concentration[[#This Row],[Column1]],'[1]ba crosswalk'!$A$2:$A$69,'[1]ba crosswalk'!$B$2:$B$69,"",0)</f>
        <v>Balancing Authority of Northern California</v>
      </c>
      <c r="C5" s="8">
        <v>0.57999999999999996</v>
      </c>
      <c r="D5" s="8">
        <v>0.22</v>
      </c>
      <c r="E5" s="8">
        <v>0.39</v>
      </c>
      <c r="F5" s="8">
        <v>0.37</v>
      </c>
      <c r="G5" s="8">
        <v>0.52</v>
      </c>
      <c r="H5" s="8">
        <v>0.55000000000000004</v>
      </c>
      <c r="I5" s="8">
        <v>0.51</v>
      </c>
      <c r="J5" s="8">
        <v>0.71</v>
      </c>
      <c r="K5" s="8">
        <v>1.02</v>
      </c>
      <c r="L5" t="s">
        <v>14</v>
      </c>
      <c r="M5">
        <v>1991</v>
      </c>
      <c r="N5">
        <v>0</v>
      </c>
      <c r="O5" s="8">
        <f>AVERAGE(import_concentration[[#This Row],[2016]:[2023]])</f>
        <v>0.53624999999999989</v>
      </c>
      <c r="P5" t="b">
        <f>import_concentration[[#This Row],[Total]]&gt;import_concentration[[#This Row],[Annual Avg]]</f>
        <v>1</v>
      </c>
    </row>
    <row r="6" spans="1:18" x14ac:dyDescent="0.45">
      <c r="A6" t="s">
        <v>19</v>
      </c>
      <c r="B6" t="str">
        <f>_xlfn.XLOOKUP(import_concentration[[#This Row],[Column1]],'[1]ba crosswalk'!$A$2:$A$69,'[1]ba crosswalk'!$B$2:$B$69,"",0)</f>
        <v>Bonneville Power Administration</v>
      </c>
      <c r="C6" s="8">
        <v>1.93</v>
      </c>
      <c r="D6" s="8">
        <v>1.64</v>
      </c>
      <c r="E6" s="8">
        <v>1.71</v>
      </c>
      <c r="F6" s="8">
        <v>1.68</v>
      </c>
      <c r="G6" s="8">
        <v>1.86</v>
      </c>
      <c r="H6" s="8">
        <v>1.72</v>
      </c>
      <c r="I6" s="8">
        <v>1.86</v>
      </c>
      <c r="J6" s="8">
        <v>1.92</v>
      </c>
      <c r="K6" s="8">
        <v>2.11</v>
      </c>
      <c r="L6" t="s">
        <v>14</v>
      </c>
      <c r="M6">
        <v>6402</v>
      </c>
      <c r="N6">
        <v>0</v>
      </c>
      <c r="O6" s="8">
        <f>AVERAGE(import_concentration[[#This Row],[2016]:[2023]])</f>
        <v>1.8124999999999998</v>
      </c>
      <c r="P6" t="b">
        <f>import_concentration[[#This Row],[Total]]&gt;import_concentration[[#This Row],[Annual Avg]]</f>
        <v>1</v>
      </c>
    </row>
    <row r="7" spans="1:18" x14ac:dyDescent="0.45">
      <c r="A7" t="s">
        <v>20</v>
      </c>
      <c r="B7" t="str">
        <f>_xlfn.XLOOKUP(import_concentration[[#This Row],[Column1]],'[1]ba crosswalk'!$A$2:$A$69,'[1]ba crosswalk'!$B$2:$B$69,"",0)</f>
        <v>California Independent System Operator</v>
      </c>
      <c r="C7" s="8">
        <v>1.88</v>
      </c>
      <c r="D7" s="8">
        <v>1.73</v>
      </c>
      <c r="E7" s="8">
        <v>1.73</v>
      </c>
      <c r="F7" s="8">
        <v>1.69</v>
      </c>
      <c r="G7" s="8">
        <v>1.73</v>
      </c>
      <c r="H7" s="8">
        <v>1.82</v>
      </c>
      <c r="I7" s="8">
        <v>1.93</v>
      </c>
      <c r="J7" s="8">
        <v>1.91</v>
      </c>
      <c r="K7" s="8">
        <v>1.92</v>
      </c>
      <c r="L7" t="s">
        <v>14</v>
      </c>
      <c r="M7">
        <v>25441</v>
      </c>
      <c r="N7">
        <v>0</v>
      </c>
      <c r="O7" s="8">
        <f>AVERAGE(import_concentration[[#This Row],[2016]:[2023]])</f>
        <v>1.8075000000000001</v>
      </c>
      <c r="P7" t="b">
        <f>import_concentration[[#This Row],[Total]]&gt;import_concentration[[#This Row],[Annual Avg]]</f>
        <v>1</v>
      </c>
    </row>
    <row r="8" spans="1:18" x14ac:dyDescent="0.45">
      <c r="A8" t="s">
        <v>54</v>
      </c>
      <c r="B8" t="str">
        <f>_xlfn.XLOOKUP(import_concentration[[#This Row],[Column1]],'[1]ba crosswalk'!$A$2:$A$69,'[1]ba crosswalk'!$B$2:$B$69,"",0)</f>
        <v>City of Tacoma, Department of Public Utilities, Light Division</v>
      </c>
      <c r="C8" s="8">
        <v>0.01</v>
      </c>
      <c r="D8" s="8">
        <v>0</v>
      </c>
      <c r="E8" s="8">
        <v>0</v>
      </c>
      <c r="F8" s="8">
        <v>0.02</v>
      </c>
      <c r="G8" s="8">
        <v>0</v>
      </c>
      <c r="H8" s="8">
        <v>0.03</v>
      </c>
      <c r="I8" s="8">
        <v>0</v>
      </c>
      <c r="J8" s="8">
        <v>0.02</v>
      </c>
      <c r="K8" s="8">
        <v>0</v>
      </c>
      <c r="L8" t="s">
        <v>14</v>
      </c>
      <c r="M8">
        <v>556</v>
      </c>
      <c r="N8">
        <v>0</v>
      </c>
      <c r="O8" s="8">
        <f>AVERAGE(import_concentration[[#This Row],[2016]:[2023]])</f>
        <v>8.7500000000000008E-3</v>
      </c>
      <c r="P8" t="b">
        <f>import_concentration[[#This Row],[Total]]&gt;import_concentration[[#This Row],[Annual Avg]]</f>
        <v>1</v>
      </c>
    </row>
    <row r="9" spans="1:18" x14ac:dyDescent="0.45">
      <c r="A9" t="s">
        <v>47</v>
      </c>
      <c r="B9" t="str">
        <f>_xlfn.XLOOKUP(import_concentration[[#This Row],[Column1]],'[1]ba crosswalk'!$A$2:$A$69,'[1]ba crosswalk'!$B$2:$B$69,"",0)</f>
        <v>Dominion Energy South Carolina, Inc.</v>
      </c>
      <c r="C9" s="8">
        <v>0.33</v>
      </c>
      <c r="D9" s="8">
        <v>0.16</v>
      </c>
      <c r="E9" s="8">
        <v>0.23</v>
      </c>
      <c r="F9" s="8">
        <v>0.37</v>
      </c>
      <c r="G9" s="8">
        <v>0.51</v>
      </c>
      <c r="H9" s="8">
        <v>0.5</v>
      </c>
      <c r="I9" s="8">
        <v>0.4</v>
      </c>
      <c r="J9" s="8">
        <v>0.31</v>
      </c>
      <c r="K9" s="8">
        <v>0.15</v>
      </c>
      <c r="L9" t="s">
        <v>14</v>
      </c>
      <c r="M9">
        <v>2780</v>
      </c>
      <c r="N9">
        <v>0</v>
      </c>
      <c r="O9" s="8">
        <f>AVERAGE(import_concentration[[#This Row],[2016]:[2023]])</f>
        <v>0.32874999999999999</v>
      </c>
      <c r="P9" t="b">
        <f>import_concentration[[#This Row],[Total]]&gt;import_concentration[[#This Row],[Annual Avg]]</f>
        <v>1</v>
      </c>
    </row>
    <row r="10" spans="1:18" x14ac:dyDescent="0.45">
      <c r="A10" t="s">
        <v>23</v>
      </c>
      <c r="B10" t="str">
        <f>_xlfn.XLOOKUP(import_concentration[[#This Row],[Column1]],'[1]ba crosswalk'!$A$2:$A$69,'[1]ba crosswalk'!$B$2:$B$69,"",0)</f>
        <v>Duke Energy Carolinas</v>
      </c>
      <c r="C10" s="8">
        <v>1.65</v>
      </c>
      <c r="D10" s="8">
        <v>1.81</v>
      </c>
      <c r="E10" s="8">
        <v>1.62</v>
      </c>
      <c r="F10" s="8">
        <v>1.68</v>
      </c>
      <c r="G10" s="8">
        <v>1.58</v>
      </c>
      <c r="H10" s="8">
        <v>1.48</v>
      </c>
      <c r="I10" s="8">
        <v>1.55</v>
      </c>
      <c r="J10" s="8">
        <v>1.62</v>
      </c>
      <c r="K10" s="8">
        <v>1.5</v>
      </c>
      <c r="L10" t="s">
        <v>14</v>
      </c>
      <c r="M10">
        <v>12002</v>
      </c>
      <c r="N10">
        <v>0</v>
      </c>
      <c r="O10" s="8">
        <f>AVERAGE(import_concentration[[#This Row],[2016]:[2023]])</f>
        <v>1.605</v>
      </c>
      <c r="P10" t="b">
        <f>import_concentration[[#This Row],[Total]]&gt;import_concentration[[#This Row],[Annual Avg]]</f>
        <v>1</v>
      </c>
    </row>
    <row r="11" spans="1:18" x14ac:dyDescent="0.45">
      <c r="A11" t="s">
        <v>27</v>
      </c>
      <c r="B11" t="str">
        <f>_xlfn.XLOOKUP(import_concentration[[#This Row],[Column1]],'[1]ba crosswalk'!$A$2:$A$69,'[1]ba crosswalk'!$B$2:$B$69,"",0)</f>
        <v>Duke Energy Florida, Inc.</v>
      </c>
      <c r="C11" s="8">
        <v>1.56</v>
      </c>
      <c r="D11" s="8">
        <v>1.59</v>
      </c>
      <c r="E11" s="8">
        <v>1.57</v>
      </c>
      <c r="F11" s="8">
        <v>1.71</v>
      </c>
      <c r="G11" s="8">
        <v>1.59</v>
      </c>
      <c r="H11" s="8">
        <v>1.51</v>
      </c>
      <c r="I11" s="8">
        <v>1.54</v>
      </c>
      <c r="J11" s="8">
        <v>1.42</v>
      </c>
      <c r="K11" s="8">
        <v>1.36</v>
      </c>
      <c r="L11" t="s">
        <v>14</v>
      </c>
      <c r="M11">
        <v>6247</v>
      </c>
      <c r="N11">
        <v>0</v>
      </c>
      <c r="O11" s="8">
        <f>AVERAGE(import_concentration[[#This Row],[2016]:[2023]])</f>
        <v>1.5362499999999999</v>
      </c>
      <c r="P11" t="b">
        <f>import_concentration[[#This Row],[Total]]&gt;import_concentration[[#This Row],[Annual Avg]]</f>
        <v>1</v>
      </c>
    </row>
    <row r="12" spans="1:18" x14ac:dyDescent="0.45">
      <c r="A12" t="s">
        <v>21</v>
      </c>
      <c r="B12" t="str">
        <f>_xlfn.XLOOKUP(import_concentration[[#This Row],[Column1]],'[1]ba crosswalk'!$A$2:$A$69,'[1]ba crosswalk'!$B$2:$B$69,"",0)</f>
        <v>Duke Energy Progress East</v>
      </c>
      <c r="C12" s="8">
        <v>1.17</v>
      </c>
      <c r="D12" s="8">
        <v>1.08</v>
      </c>
      <c r="E12" s="8">
        <v>1</v>
      </c>
      <c r="F12" s="8">
        <v>1.01</v>
      </c>
      <c r="G12" s="8">
        <v>1.17</v>
      </c>
      <c r="H12" s="8">
        <v>1.1000000000000001</v>
      </c>
      <c r="I12" s="8">
        <v>1.1599999999999999</v>
      </c>
      <c r="J12" s="8">
        <v>1.18</v>
      </c>
      <c r="K12" s="8">
        <v>1.0900000000000001</v>
      </c>
      <c r="L12" t="s">
        <v>14</v>
      </c>
      <c r="M12">
        <v>6976</v>
      </c>
      <c r="N12">
        <v>0</v>
      </c>
      <c r="O12" s="8">
        <f>AVERAGE(import_concentration[[#This Row],[2016]:[2023]])</f>
        <v>1.0987499999999999</v>
      </c>
      <c r="P12" t="b">
        <f>import_concentration[[#This Row],[Total]]&gt;import_concentration[[#This Row],[Annual Avg]]</f>
        <v>1</v>
      </c>
    </row>
    <row r="13" spans="1:18" x14ac:dyDescent="0.45">
      <c r="A13" t="s">
        <v>22</v>
      </c>
      <c r="B13" t="str">
        <f>_xlfn.XLOOKUP(import_concentration[[#This Row],[Column1]],'[1]ba crosswalk'!$A$2:$A$69,'[1]ba crosswalk'!$B$2:$B$69,"",0)</f>
        <v>Duke Energy Progress West</v>
      </c>
      <c r="C13" s="8">
        <v>0.9</v>
      </c>
      <c r="D13" s="8">
        <v>0.95</v>
      </c>
      <c r="E13" s="8">
        <v>0.96</v>
      </c>
      <c r="F13" s="8">
        <v>0.95</v>
      </c>
      <c r="G13" s="8">
        <v>0.75</v>
      </c>
      <c r="H13" s="8">
        <v>0.64</v>
      </c>
      <c r="I13" s="8">
        <v>0.87</v>
      </c>
      <c r="J13" s="8">
        <v>0.96</v>
      </c>
      <c r="K13" s="8">
        <v>0.74</v>
      </c>
      <c r="L13" t="s">
        <v>14</v>
      </c>
      <c r="M13">
        <v>573</v>
      </c>
      <c r="N13">
        <v>0</v>
      </c>
      <c r="O13" s="8">
        <f>AVERAGE(import_concentration[[#This Row],[2016]:[2023]])</f>
        <v>0.85250000000000004</v>
      </c>
      <c r="P13" t="b">
        <f>import_concentration[[#This Row],[Total]]&gt;import_concentration[[#This Row],[Annual Avg]]</f>
        <v>1</v>
      </c>
    </row>
    <row r="14" spans="1:18" x14ac:dyDescent="0.45">
      <c r="A14" t="s">
        <v>24</v>
      </c>
      <c r="B14" t="str">
        <f>_xlfn.XLOOKUP(import_concentration[[#This Row],[Column1]],'[1]ba crosswalk'!$A$2:$A$69,'[1]ba crosswalk'!$B$2:$B$69,"",0)</f>
        <v>El Paso Electric Company</v>
      </c>
      <c r="C14" s="8">
        <v>0.74</v>
      </c>
      <c r="D14" s="8">
        <v>0.76</v>
      </c>
      <c r="E14" s="8">
        <v>0.74</v>
      </c>
      <c r="F14" s="8">
        <v>0.64</v>
      </c>
      <c r="G14" s="8">
        <v>0.62</v>
      </c>
      <c r="H14" s="8">
        <v>0.48</v>
      </c>
      <c r="I14" s="8">
        <v>0.68</v>
      </c>
      <c r="J14" s="8">
        <v>0.79</v>
      </c>
      <c r="K14" s="8">
        <v>0.62</v>
      </c>
      <c r="L14" t="s">
        <v>14</v>
      </c>
      <c r="M14">
        <v>987</v>
      </c>
      <c r="N14">
        <v>0</v>
      </c>
      <c r="O14" s="8">
        <f>AVERAGE(import_concentration[[#This Row],[2016]:[2023]])</f>
        <v>0.66625000000000012</v>
      </c>
      <c r="P14" t="b">
        <f>import_concentration[[#This Row],[Total]]&gt;import_concentration[[#This Row],[Annual Avg]]</f>
        <v>1</v>
      </c>
    </row>
    <row r="15" spans="1:18" x14ac:dyDescent="0.45">
      <c r="A15" t="s">
        <v>25</v>
      </c>
      <c r="B15" t="str">
        <f>_xlfn.XLOOKUP(import_concentration[[#This Row],[Column1]],'[1]ba crosswalk'!$A$2:$A$69,'[1]ba crosswalk'!$B$2:$B$69,"",0)</f>
        <v>Electric Reliability Council of Texas, Inc.</v>
      </c>
      <c r="C15" s="8">
        <v>0.2</v>
      </c>
      <c r="D15" s="8">
        <v>0.05</v>
      </c>
      <c r="E15" s="8">
        <v>0.06</v>
      </c>
      <c r="F15" s="8">
        <v>0.09</v>
      </c>
      <c r="G15" s="8">
        <v>0.15</v>
      </c>
      <c r="H15" s="8">
        <v>0.32</v>
      </c>
      <c r="I15" s="8">
        <v>0.26</v>
      </c>
      <c r="J15" s="8">
        <v>0.23</v>
      </c>
      <c r="K15" s="8">
        <v>0.16</v>
      </c>
      <c r="L15" t="s">
        <v>14</v>
      </c>
      <c r="M15">
        <v>44348</v>
      </c>
      <c r="N15">
        <v>0</v>
      </c>
      <c r="O15" s="8">
        <f>AVERAGE(import_concentration[[#This Row],[2016]:[2023]])</f>
        <v>0.16499999999999998</v>
      </c>
      <c r="P15" t="b">
        <f>import_concentration[[#This Row],[Total]]&gt;import_concentration[[#This Row],[Annual Avg]]</f>
        <v>1</v>
      </c>
    </row>
    <row r="16" spans="1:18" x14ac:dyDescent="0.45">
      <c r="A16" t="s">
        <v>26</v>
      </c>
      <c r="B16" t="str">
        <f>_xlfn.XLOOKUP(import_concentration[[#This Row],[Column1]],'[1]ba crosswalk'!$A$2:$A$69,'[1]ba crosswalk'!$B$2:$B$69,"",0)</f>
        <v>Florida Municipal Power Pool</v>
      </c>
      <c r="C16" s="8">
        <v>0.88</v>
      </c>
      <c r="D16" s="8">
        <v>0.93</v>
      </c>
      <c r="E16" s="8">
        <v>0.92</v>
      </c>
      <c r="F16" s="8">
        <v>0.79</v>
      </c>
      <c r="G16" s="8">
        <v>0.93</v>
      </c>
      <c r="H16" s="8">
        <v>0.91</v>
      </c>
      <c r="I16" s="8">
        <v>0.85</v>
      </c>
      <c r="J16" s="8">
        <v>0.8</v>
      </c>
      <c r="K16" s="8">
        <v>0.76</v>
      </c>
      <c r="L16" t="s">
        <v>14</v>
      </c>
      <c r="M16">
        <v>2084</v>
      </c>
      <c r="N16">
        <v>0</v>
      </c>
      <c r="O16" s="8">
        <f>AVERAGE(import_concentration[[#This Row],[2016]:[2023]])</f>
        <v>0.86124999999999996</v>
      </c>
      <c r="P16" t="b">
        <f>import_concentration[[#This Row],[Total]]&gt;import_concentration[[#This Row],[Annual Avg]]</f>
        <v>1</v>
      </c>
    </row>
    <row r="17" spans="1:16" x14ac:dyDescent="0.45">
      <c r="A17" t="s">
        <v>28</v>
      </c>
      <c r="B17" t="str">
        <f>_xlfn.XLOOKUP(import_concentration[[#This Row],[Column1]],'[1]ba crosswalk'!$A$2:$A$69,'[1]ba crosswalk'!$B$2:$B$69,"",0)</f>
        <v>Florida Power &amp; Light Co.</v>
      </c>
      <c r="C17" s="8">
        <v>1.05</v>
      </c>
      <c r="D17" s="8">
        <v>1.18</v>
      </c>
      <c r="E17" s="8">
        <v>1.1599999999999999</v>
      </c>
      <c r="F17" s="8">
        <v>0.87</v>
      </c>
      <c r="G17" s="8">
        <v>0.89</v>
      </c>
      <c r="H17" s="8">
        <v>0.9</v>
      </c>
      <c r="I17" s="8">
        <v>0.95</v>
      </c>
      <c r="J17" s="8">
        <v>1.07</v>
      </c>
      <c r="K17" s="8">
        <v>1</v>
      </c>
      <c r="L17" t="s">
        <v>14</v>
      </c>
      <c r="M17">
        <v>15082</v>
      </c>
      <c r="N17">
        <v>0</v>
      </c>
      <c r="O17" s="8">
        <f>AVERAGE(import_concentration[[#This Row],[2016]:[2023]])</f>
        <v>1.0024999999999999</v>
      </c>
      <c r="P17" t="b">
        <f>import_concentration[[#This Row],[Total]]&gt;import_concentration[[#This Row],[Annual Avg]]</f>
        <v>1</v>
      </c>
    </row>
    <row r="18" spans="1:16" x14ac:dyDescent="0.45">
      <c r="A18" t="s">
        <v>30</v>
      </c>
      <c r="B18" t="str">
        <f>_xlfn.XLOOKUP(import_concentration[[#This Row],[Column1]],'[1]ba crosswalk'!$A$2:$A$69,'[1]ba crosswalk'!$B$2:$B$69,"",0)</f>
        <v>Idaho Power Company</v>
      </c>
      <c r="C18" s="8">
        <v>0.77</v>
      </c>
      <c r="D18" s="8">
        <v>0.82</v>
      </c>
      <c r="E18" s="8">
        <v>0.84</v>
      </c>
      <c r="F18" s="8">
        <v>0.87</v>
      </c>
      <c r="G18" s="8">
        <v>0.64</v>
      </c>
      <c r="H18" s="8">
        <v>1.02</v>
      </c>
      <c r="I18" s="8">
        <v>0.56000000000000005</v>
      </c>
      <c r="J18" s="8">
        <v>0.76</v>
      </c>
      <c r="K18" s="8">
        <v>0.56000000000000005</v>
      </c>
      <c r="L18" t="s">
        <v>14</v>
      </c>
      <c r="M18">
        <v>2000</v>
      </c>
      <c r="N18">
        <v>0</v>
      </c>
      <c r="O18" s="8">
        <f>AVERAGE(import_concentration[[#This Row],[2016]:[2023]])</f>
        <v>0.75875000000000004</v>
      </c>
      <c r="P18" t="b">
        <f>import_concentration[[#This Row],[Total]]&gt;import_concentration[[#This Row],[Annual Avg]]</f>
        <v>1</v>
      </c>
    </row>
    <row r="19" spans="1:16" x14ac:dyDescent="0.45">
      <c r="A19" t="s">
        <v>31</v>
      </c>
      <c r="B19" t="str">
        <f>_xlfn.XLOOKUP(import_concentration[[#This Row],[Column1]],'[1]ba crosswalk'!$A$2:$A$69,'[1]ba crosswalk'!$B$2:$B$69,"",0)</f>
        <v>ISO New England</v>
      </c>
      <c r="C19" s="8">
        <v>0.91</v>
      </c>
      <c r="D19" s="8">
        <v>0.98</v>
      </c>
      <c r="E19" s="8">
        <v>0.87</v>
      </c>
      <c r="F19" s="8">
        <v>0.93</v>
      </c>
      <c r="G19" s="8">
        <v>0.94</v>
      </c>
      <c r="H19" s="8">
        <v>0.92</v>
      </c>
      <c r="I19" s="8">
        <v>0.86</v>
      </c>
      <c r="J19" s="8">
        <v>0.79</v>
      </c>
      <c r="K19" s="8">
        <v>0.89</v>
      </c>
      <c r="L19" t="s">
        <v>14</v>
      </c>
      <c r="M19">
        <v>13627</v>
      </c>
      <c r="N19">
        <v>0</v>
      </c>
      <c r="O19" s="8">
        <f>AVERAGE(import_concentration[[#This Row],[2016]:[2023]])</f>
        <v>0.89750000000000008</v>
      </c>
      <c r="P19" t="b">
        <f>import_concentration[[#This Row],[Total]]&gt;import_concentration[[#This Row],[Annual Avg]]</f>
        <v>1</v>
      </c>
    </row>
    <row r="20" spans="1:16" x14ac:dyDescent="0.45">
      <c r="A20" t="s">
        <v>32</v>
      </c>
      <c r="B20" t="str">
        <f>_xlfn.XLOOKUP(import_concentration[[#This Row],[Column1]],'[1]ba crosswalk'!$A$2:$A$69,'[1]ba crosswalk'!$B$2:$B$69,"",0)</f>
        <v>JEA</v>
      </c>
      <c r="C20" s="8">
        <v>0.12</v>
      </c>
      <c r="D20" s="8">
        <v>0.04</v>
      </c>
      <c r="E20" s="8">
        <v>0.06</v>
      </c>
      <c r="F20" s="8">
        <v>0.04</v>
      </c>
      <c r="G20" s="8">
        <v>0.06</v>
      </c>
      <c r="H20" s="8">
        <v>0.05</v>
      </c>
      <c r="I20" s="8">
        <v>0.18</v>
      </c>
      <c r="J20" s="8">
        <v>0.19</v>
      </c>
      <c r="K20" s="8">
        <v>0.18</v>
      </c>
      <c r="L20" t="s">
        <v>14</v>
      </c>
      <c r="M20">
        <v>1504</v>
      </c>
      <c r="N20">
        <v>0</v>
      </c>
      <c r="O20" s="8">
        <f>AVERAGE(import_concentration[[#This Row],[2016]:[2023]])</f>
        <v>0.1</v>
      </c>
      <c r="P20" t="b">
        <f>import_concentration[[#This Row],[Total]]&gt;import_concentration[[#This Row],[Annual Avg]]</f>
        <v>1</v>
      </c>
    </row>
    <row r="21" spans="1:16" x14ac:dyDescent="0.45">
      <c r="A21" t="s">
        <v>33</v>
      </c>
      <c r="B21" t="str">
        <f>_xlfn.XLOOKUP(import_concentration[[#This Row],[Column1]],'[1]ba crosswalk'!$A$2:$A$69,'[1]ba crosswalk'!$B$2:$B$69,"",0)</f>
        <v>Los Angeles Department of Water and Power</v>
      </c>
      <c r="C21" s="8">
        <v>1.23</v>
      </c>
      <c r="D21" s="8">
        <v>1.22</v>
      </c>
      <c r="E21" s="8">
        <v>1.17</v>
      </c>
      <c r="F21" s="8">
        <v>1.19</v>
      </c>
      <c r="G21" s="8">
        <v>1.21</v>
      </c>
      <c r="H21" s="8">
        <v>1.07</v>
      </c>
      <c r="I21" s="8">
        <v>1.2</v>
      </c>
      <c r="J21" s="8">
        <v>1.25</v>
      </c>
      <c r="K21" s="8">
        <v>1.35</v>
      </c>
      <c r="L21" t="s">
        <v>14</v>
      </c>
      <c r="M21">
        <v>3059</v>
      </c>
      <c r="N21">
        <v>0</v>
      </c>
      <c r="O21" s="8">
        <f>AVERAGE(import_concentration[[#This Row],[2016]:[2023]])</f>
        <v>1.2074999999999998</v>
      </c>
      <c r="P21" t="b">
        <f>import_concentration[[#This Row],[Total]]&gt;import_concentration[[#This Row],[Annual Avg]]</f>
        <v>1</v>
      </c>
    </row>
    <row r="22" spans="1:16" x14ac:dyDescent="0.45">
      <c r="A22" t="s">
        <v>34</v>
      </c>
      <c r="B22" t="str">
        <f>_xlfn.XLOOKUP(import_concentration[[#This Row],[Column1]],'[1]ba crosswalk'!$A$2:$A$69,'[1]ba crosswalk'!$B$2:$B$69,"",0)</f>
        <v>Louisville Gas and Electric Company and Kentucky Utilities Company</v>
      </c>
      <c r="C22" s="8">
        <v>1.4</v>
      </c>
      <c r="D22" s="8">
        <v>1.26</v>
      </c>
      <c r="E22" s="8">
        <v>1.26</v>
      </c>
      <c r="F22" s="8">
        <v>1.21</v>
      </c>
      <c r="G22" s="8">
        <v>0.93</v>
      </c>
      <c r="H22" s="8">
        <v>0.81</v>
      </c>
      <c r="I22" s="8">
        <v>1.23</v>
      </c>
      <c r="J22" s="8">
        <v>1.23</v>
      </c>
      <c r="K22" s="8">
        <v>0.99</v>
      </c>
      <c r="L22" t="s">
        <v>14</v>
      </c>
      <c r="M22">
        <v>4072</v>
      </c>
      <c r="N22">
        <v>0</v>
      </c>
      <c r="O22" s="8">
        <f>AVERAGE(import_concentration[[#This Row],[2016]:[2023]])</f>
        <v>1.1150000000000002</v>
      </c>
      <c r="P22" t="b">
        <f>import_concentration[[#This Row],[Total]]&gt;import_concentration[[#This Row],[Annual Avg]]</f>
        <v>1</v>
      </c>
    </row>
    <row r="23" spans="1:16" x14ac:dyDescent="0.45">
      <c r="A23" t="s">
        <v>35</v>
      </c>
      <c r="B23" t="str">
        <f>_xlfn.XLOOKUP(import_concentration[[#This Row],[Column1]],'[1]ba crosswalk'!$A$2:$A$69,'[1]ba crosswalk'!$B$2:$B$69,"",0)</f>
        <v>Midcontinent Independent System Operator, Inc.</v>
      </c>
      <c r="C23" s="8">
        <v>1.74</v>
      </c>
      <c r="D23" s="8">
        <v>1.88</v>
      </c>
      <c r="E23" s="8">
        <v>1.83</v>
      </c>
      <c r="F23" s="8">
        <v>1.84</v>
      </c>
      <c r="G23" s="8">
        <v>1.79</v>
      </c>
      <c r="H23" s="8">
        <v>1.62</v>
      </c>
      <c r="I23" s="8">
        <v>1.61</v>
      </c>
      <c r="J23" s="8">
        <v>1.67</v>
      </c>
      <c r="K23" s="8">
        <v>1.39</v>
      </c>
      <c r="L23" t="s">
        <v>14</v>
      </c>
      <c r="M23">
        <v>73947</v>
      </c>
      <c r="N23">
        <v>0</v>
      </c>
      <c r="O23" s="8">
        <f>AVERAGE(import_concentration[[#This Row],[2016]:[2023]])</f>
        <v>1.7037500000000001</v>
      </c>
      <c r="P23" t="b">
        <f>import_concentration[[#This Row],[Total]]&gt;import_concentration[[#This Row],[Annual Avg]]</f>
        <v>1</v>
      </c>
    </row>
    <row r="24" spans="1:16" x14ac:dyDescent="0.45">
      <c r="A24" t="s">
        <v>36</v>
      </c>
      <c r="B24" t="str">
        <f>_xlfn.XLOOKUP(import_concentration[[#This Row],[Column1]],'[1]ba crosswalk'!$A$2:$A$69,'[1]ba crosswalk'!$B$2:$B$69,"",0)</f>
        <v>Nevada Power Company</v>
      </c>
      <c r="C24" s="8">
        <v>1.33</v>
      </c>
      <c r="D24" s="8">
        <v>1.37</v>
      </c>
      <c r="E24" s="8">
        <v>1.38</v>
      </c>
      <c r="F24" s="8">
        <v>1.27</v>
      </c>
      <c r="G24" s="8">
        <v>1.33</v>
      </c>
      <c r="H24" s="8">
        <v>1.32</v>
      </c>
      <c r="I24" s="8">
        <v>1.21</v>
      </c>
      <c r="J24" s="8">
        <v>1.17</v>
      </c>
      <c r="K24" s="8">
        <v>1.05</v>
      </c>
      <c r="L24" t="s">
        <v>14</v>
      </c>
      <c r="M24">
        <v>4306</v>
      </c>
      <c r="N24">
        <v>0</v>
      </c>
      <c r="O24" s="8">
        <f>AVERAGE(import_concentration[[#This Row],[2016]:[2023]])</f>
        <v>1.2625000000000002</v>
      </c>
      <c r="P24" t="b">
        <f>import_concentration[[#This Row],[Total]]&gt;import_concentration[[#This Row],[Annual Avg]]</f>
        <v>1</v>
      </c>
    </row>
    <row r="25" spans="1:16" x14ac:dyDescent="0.45">
      <c r="A25" t="s">
        <v>38</v>
      </c>
      <c r="B25" t="str">
        <f>_xlfn.XLOOKUP(import_concentration[[#This Row],[Column1]],'[1]ba crosswalk'!$A$2:$A$69,'[1]ba crosswalk'!$B$2:$B$69,"",0)</f>
        <v>New York Independent System Operator</v>
      </c>
      <c r="C25" s="8">
        <v>1.17</v>
      </c>
      <c r="D25" s="8">
        <v>1.1499999999999999</v>
      </c>
      <c r="E25" s="8">
        <v>1.23</v>
      </c>
      <c r="F25" s="8">
        <v>1.1599999999999999</v>
      </c>
      <c r="G25" s="8">
        <v>1.1000000000000001</v>
      </c>
      <c r="H25" s="8">
        <v>1.1100000000000001</v>
      </c>
      <c r="I25" s="8">
        <v>1.1599999999999999</v>
      </c>
      <c r="J25" s="8">
        <v>1.17</v>
      </c>
      <c r="K25" s="8">
        <v>0.96</v>
      </c>
      <c r="L25" t="s">
        <v>14</v>
      </c>
      <c r="M25">
        <v>17672</v>
      </c>
      <c r="N25">
        <v>0</v>
      </c>
      <c r="O25" s="8">
        <f>AVERAGE(import_concentration[[#This Row],[2016]:[2023]])</f>
        <v>1.1300000000000003</v>
      </c>
      <c r="P25" t="b">
        <f>import_concentration[[#This Row],[Total]]&gt;import_concentration[[#This Row],[Annual Avg]]</f>
        <v>1</v>
      </c>
    </row>
    <row r="26" spans="1:16" x14ac:dyDescent="0.45">
      <c r="A26" t="s">
        <v>37</v>
      </c>
      <c r="B26" t="str">
        <f>_xlfn.XLOOKUP(import_concentration[[#This Row],[Column1]],'[1]ba crosswalk'!$A$2:$A$69,'[1]ba crosswalk'!$B$2:$B$69,"",0)</f>
        <v>NorthWestern Corporation</v>
      </c>
      <c r="C26" s="8">
        <v>1.68</v>
      </c>
      <c r="D26" s="8">
        <v>1.32</v>
      </c>
      <c r="E26" s="8">
        <v>1.44</v>
      </c>
      <c r="F26" s="8">
        <v>1.57</v>
      </c>
      <c r="G26" s="8">
        <v>1.65</v>
      </c>
      <c r="H26" s="8">
        <v>1.53</v>
      </c>
      <c r="I26" s="8">
        <v>1.67</v>
      </c>
      <c r="J26" s="8">
        <v>1.66</v>
      </c>
      <c r="K26" s="8">
        <v>1.64</v>
      </c>
      <c r="L26" t="s">
        <v>14</v>
      </c>
      <c r="M26">
        <v>1337</v>
      </c>
      <c r="N26">
        <v>0</v>
      </c>
      <c r="O26" s="8">
        <f>AVERAGE(import_concentration[[#This Row],[2016]:[2023]])</f>
        <v>1.56</v>
      </c>
      <c r="P26" t="b">
        <f>import_concentration[[#This Row],[Total]]&gt;import_concentration[[#This Row],[Annual Avg]]</f>
        <v>1</v>
      </c>
    </row>
    <row r="27" spans="1:16" x14ac:dyDescent="0.45">
      <c r="A27" t="s">
        <v>39</v>
      </c>
      <c r="B27" t="str">
        <f>_xlfn.XLOOKUP(import_concentration[[#This Row],[Column1]],'[1]ba crosswalk'!$A$2:$A$69,'[1]ba crosswalk'!$B$2:$B$69,"",0)</f>
        <v>PacifiCorp East</v>
      </c>
      <c r="C27" s="8">
        <v>1.17</v>
      </c>
      <c r="D27" s="8">
        <v>0.96</v>
      </c>
      <c r="E27" s="8">
        <v>1.03</v>
      </c>
      <c r="F27" s="8">
        <v>1.01</v>
      </c>
      <c r="G27" s="8">
        <v>1.05</v>
      </c>
      <c r="H27" s="8">
        <v>1.0900000000000001</v>
      </c>
      <c r="I27" s="8">
        <v>1</v>
      </c>
      <c r="J27" s="8">
        <v>1.23</v>
      </c>
      <c r="K27" s="8">
        <v>1</v>
      </c>
      <c r="L27" t="s">
        <v>14</v>
      </c>
      <c r="M27">
        <v>5581</v>
      </c>
      <c r="N27">
        <v>0</v>
      </c>
      <c r="O27" s="8">
        <f>AVERAGE(import_concentration[[#This Row],[2016]:[2023]])</f>
        <v>1.0462499999999999</v>
      </c>
      <c r="P27" t="b">
        <f>import_concentration[[#This Row],[Total]]&gt;import_concentration[[#This Row],[Annual Avg]]</f>
        <v>1</v>
      </c>
    </row>
    <row r="28" spans="1:16" x14ac:dyDescent="0.45">
      <c r="A28" t="s">
        <v>40</v>
      </c>
      <c r="B28" t="str">
        <f>_xlfn.XLOOKUP(import_concentration[[#This Row],[Column1]],'[1]ba crosswalk'!$A$2:$A$69,'[1]ba crosswalk'!$B$2:$B$69,"",0)</f>
        <v>PacifiCorp West</v>
      </c>
      <c r="C28" s="8">
        <v>1.19</v>
      </c>
      <c r="D28" s="8">
        <v>0.89</v>
      </c>
      <c r="E28" s="8">
        <v>1</v>
      </c>
      <c r="F28" s="8">
        <v>0.86</v>
      </c>
      <c r="G28" s="8">
        <v>1.1599999999999999</v>
      </c>
      <c r="H28" s="8">
        <v>1.1499999999999999</v>
      </c>
      <c r="I28" s="8">
        <v>1.2</v>
      </c>
      <c r="J28" s="8">
        <v>1.26</v>
      </c>
      <c r="K28" s="8">
        <v>1.33</v>
      </c>
      <c r="L28" t="s">
        <v>14</v>
      </c>
      <c r="M28">
        <v>2361</v>
      </c>
      <c r="N28">
        <v>0</v>
      </c>
      <c r="O28" s="8">
        <f>AVERAGE(import_concentration[[#This Row],[2016]:[2023]])</f>
        <v>1.1062500000000002</v>
      </c>
      <c r="P28" t="b">
        <f>import_concentration[[#This Row],[Total]]&gt;import_concentration[[#This Row],[Annual Avg]]</f>
        <v>1</v>
      </c>
    </row>
    <row r="29" spans="1:16" x14ac:dyDescent="0.45">
      <c r="A29" t="s">
        <v>42</v>
      </c>
      <c r="B29" t="str">
        <f>_xlfn.XLOOKUP(import_concentration[[#This Row],[Column1]],'[1]ba crosswalk'!$A$2:$A$69,'[1]ba crosswalk'!$B$2:$B$69,"",0)</f>
        <v>PJM Interconnection, LLC</v>
      </c>
      <c r="C29" s="8">
        <v>1.65</v>
      </c>
      <c r="D29" s="8">
        <v>1.62</v>
      </c>
      <c r="E29" s="8">
        <v>1.48</v>
      </c>
      <c r="F29" s="8">
        <v>0.85</v>
      </c>
      <c r="G29" s="8">
        <v>0.91</v>
      </c>
      <c r="H29" s="8">
        <v>1.3</v>
      </c>
      <c r="I29" s="8">
        <v>1.38</v>
      </c>
      <c r="J29" s="8">
        <v>1.54</v>
      </c>
      <c r="K29" s="8">
        <v>1.35</v>
      </c>
      <c r="L29" t="s">
        <v>14</v>
      </c>
      <c r="M29">
        <v>91168</v>
      </c>
      <c r="N29">
        <v>0</v>
      </c>
      <c r="O29" s="8">
        <f>AVERAGE(import_concentration[[#This Row],[2016]:[2023]])</f>
        <v>1.30375</v>
      </c>
      <c r="P29" t="b">
        <f>import_concentration[[#This Row],[Total]]&gt;import_concentration[[#This Row],[Annual Avg]]</f>
        <v>1</v>
      </c>
    </row>
    <row r="30" spans="1:16" x14ac:dyDescent="0.45">
      <c r="A30" t="s">
        <v>41</v>
      </c>
      <c r="B30" t="str">
        <f>_xlfn.XLOOKUP(import_concentration[[#This Row],[Column1]],'[1]ba crosswalk'!$A$2:$A$69,'[1]ba crosswalk'!$B$2:$B$69,"",0)</f>
        <v>Portland General Electric Company</v>
      </c>
      <c r="C30" s="8">
        <v>0.18</v>
      </c>
      <c r="D30" s="8">
        <v>0.3</v>
      </c>
      <c r="E30" s="8">
        <v>0.28000000000000003</v>
      </c>
      <c r="F30" s="8">
        <v>0.31</v>
      </c>
      <c r="G30" s="8">
        <v>0.19</v>
      </c>
      <c r="H30" s="8">
        <v>0.08</v>
      </c>
      <c r="I30" s="8">
        <v>0.09</v>
      </c>
      <c r="J30" s="8">
        <v>0.06</v>
      </c>
      <c r="K30" s="8">
        <v>0</v>
      </c>
      <c r="L30" t="s">
        <v>14</v>
      </c>
      <c r="M30">
        <v>2395</v>
      </c>
      <c r="N30">
        <v>0</v>
      </c>
      <c r="O30" s="8">
        <f>AVERAGE(import_concentration[[#This Row],[2016]:[2023]])</f>
        <v>0.16375000000000003</v>
      </c>
      <c r="P30" t="b">
        <f>import_concentration[[#This Row],[Total]]&gt;import_concentration[[#This Row],[Annual Avg]]</f>
        <v>1</v>
      </c>
    </row>
    <row r="31" spans="1:16" x14ac:dyDescent="0.45">
      <c r="A31" t="s">
        <v>13</v>
      </c>
      <c r="B31" t="str">
        <f>_xlfn.XLOOKUP(import_concentration[[#This Row],[Column1]],'[1]ba crosswalk'!$A$2:$A$69,'[1]ba crosswalk'!$B$2:$B$69,"",0)</f>
        <v>PowerSouth Energy Cooperative</v>
      </c>
      <c r="C31" s="8">
        <v>0.36</v>
      </c>
      <c r="D31" s="8">
        <v>0.25</v>
      </c>
      <c r="E31" s="8">
        <v>0.21</v>
      </c>
      <c r="F31" s="8">
        <v>0.16</v>
      </c>
      <c r="G31" s="8">
        <v>0.31</v>
      </c>
      <c r="H31" s="8">
        <v>0.54</v>
      </c>
      <c r="I31" s="8">
        <v>0.41</v>
      </c>
      <c r="J31" s="8">
        <v>0</v>
      </c>
      <c r="K31" s="8">
        <v>0</v>
      </c>
      <c r="L31" t="s">
        <v>14</v>
      </c>
      <c r="M31">
        <v>526</v>
      </c>
      <c r="N31">
        <v>0</v>
      </c>
      <c r="O31" s="8">
        <f>AVERAGE(import_concentration[[#This Row],[2016]:[2023]])</f>
        <v>0.23499999999999999</v>
      </c>
      <c r="P31" t="b">
        <f>import_concentration[[#This Row],[Total]]&gt;import_concentration[[#This Row],[Annual Avg]]</f>
        <v>1</v>
      </c>
    </row>
    <row r="32" spans="1:16" x14ac:dyDescent="0.45">
      <c r="A32" t="s">
        <v>44</v>
      </c>
      <c r="B32" t="str">
        <f>_xlfn.XLOOKUP(import_concentration[[#This Row],[Column1]],'[1]ba crosswalk'!$A$2:$A$69,'[1]ba crosswalk'!$B$2:$B$69,"",0)</f>
        <v>Public Service Company of Colorado</v>
      </c>
      <c r="C32" s="8">
        <v>0.26</v>
      </c>
      <c r="D32" s="8">
        <v>0.04</v>
      </c>
      <c r="E32" s="8">
        <v>0.02</v>
      </c>
      <c r="F32" s="8">
        <v>0.06</v>
      </c>
      <c r="G32" s="8">
        <v>0.14000000000000001</v>
      </c>
      <c r="H32" s="8">
        <v>0.25</v>
      </c>
      <c r="I32" s="8">
        <v>0.38</v>
      </c>
      <c r="J32" s="8">
        <v>0.53</v>
      </c>
      <c r="K32" s="8">
        <v>0.52</v>
      </c>
      <c r="L32" t="s">
        <v>14</v>
      </c>
      <c r="M32">
        <v>5177</v>
      </c>
      <c r="N32">
        <v>0</v>
      </c>
      <c r="O32" s="8">
        <f>AVERAGE(import_concentration[[#This Row],[2016]:[2023]])</f>
        <v>0.24249999999999999</v>
      </c>
      <c r="P32" t="b">
        <f>import_concentration[[#This Row],[Total]]&gt;import_concentration[[#This Row],[Annual Avg]]</f>
        <v>1</v>
      </c>
    </row>
    <row r="33" spans="1:16" x14ac:dyDescent="0.45">
      <c r="A33" t="s">
        <v>43</v>
      </c>
      <c r="B33" t="str">
        <f>_xlfn.XLOOKUP(import_concentration[[#This Row],[Column1]],'[1]ba crosswalk'!$A$2:$A$69,'[1]ba crosswalk'!$B$2:$B$69,"",0)</f>
        <v>Public Service Company of New Mexico</v>
      </c>
      <c r="C33" s="8">
        <v>1.51</v>
      </c>
      <c r="D33" s="8">
        <v>0.95</v>
      </c>
      <c r="E33" s="8">
        <v>1.25</v>
      </c>
      <c r="F33" s="8">
        <v>1.49</v>
      </c>
      <c r="G33" s="8">
        <v>1.42</v>
      </c>
      <c r="H33" s="8">
        <v>1.38</v>
      </c>
      <c r="I33" s="8">
        <v>1.36</v>
      </c>
      <c r="J33" s="8">
        <v>1.5</v>
      </c>
      <c r="K33" s="8">
        <v>1.62</v>
      </c>
      <c r="L33" t="s">
        <v>14</v>
      </c>
      <c r="M33">
        <v>1619</v>
      </c>
      <c r="N33">
        <v>0</v>
      </c>
      <c r="O33" s="8">
        <f>AVERAGE(import_concentration[[#This Row],[2016]:[2023]])</f>
        <v>1.3712500000000003</v>
      </c>
      <c r="P33" t="b">
        <f>import_concentration[[#This Row],[Total]]&gt;import_concentration[[#This Row],[Annual Avg]]</f>
        <v>1</v>
      </c>
    </row>
    <row r="34" spans="1:16" x14ac:dyDescent="0.45">
      <c r="A34" t="s">
        <v>29</v>
      </c>
      <c r="B34" t="str">
        <f>_xlfn.XLOOKUP(import_concentration[[#This Row],[Column1]],'[1]ba crosswalk'!$A$2:$A$69,'[1]ba crosswalk'!$B$2:$B$69,"",0)</f>
        <v>Public Utility District No. 2 of Grant County, Washington</v>
      </c>
      <c r="C34" s="8">
        <v>0.82</v>
      </c>
      <c r="D34" s="8">
        <v>0.57999999999999996</v>
      </c>
      <c r="E34" s="8">
        <v>0.66</v>
      </c>
      <c r="F34" s="8">
        <v>0.75</v>
      </c>
      <c r="G34" s="8">
        <v>0.83</v>
      </c>
      <c r="H34" s="8">
        <v>0.48</v>
      </c>
      <c r="I34" s="8">
        <v>0.75</v>
      </c>
      <c r="J34" s="8">
        <v>0.85</v>
      </c>
      <c r="K34" s="8">
        <v>1.03</v>
      </c>
      <c r="L34" t="s">
        <v>14</v>
      </c>
      <c r="M34">
        <v>623</v>
      </c>
      <c r="N34">
        <v>0</v>
      </c>
      <c r="O34" s="8">
        <f>AVERAGE(import_concentration[[#This Row],[2016]:[2023]])</f>
        <v>0.74124999999999996</v>
      </c>
      <c r="P34" t="b">
        <f>import_concentration[[#This Row],[Total]]&gt;import_concentration[[#This Row],[Annual Avg]]</f>
        <v>1</v>
      </c>
    </row>
    <row r="35" spans="1:16" x14ac:dyDescent="0.45">
      <c r="A35" t="s">
        <v>45</v>
      </c>
      <c r="B35" t="str">
        <f>_xlfn.XLOOKUP(import_concentration[[#This Row],[Column1]],'[1]ba crosswalk'!$A$2:$A$69,'[1]ba crosswalk'!$B$2:$B$69,"",0)</f>
        <v>Puget Sound Energy, Inc.</v>
      </c>
      <c r="C35" s="8">
        <v>0.35</v>
      </c>
      <c r="D35" s="8">
        <v>0.22</v>
      </c>
      <c r="E35" s="8">
        <v>0.3</v>
      </c>
      <c r="F35" s="8">
        <v>0.19</v>
      </c>
      <c r="G35" s="8">
        <v>0.28000000000000003</v>
      </c>
      <c r="H35" s="8">
        <v>0.78</v>
      </c>
      <c r="I35" s="8">
        <v>0.4</v>
      </c>
      <c r="J35" s="8">
        <v>0.4</v>
      </c>
      <c r="K35" s="8">
        <v>0.41</v>
      </c>
      <c r="L35" t="s">
        <v>14</v>
      </c>
      <c r="M35">
        <v>2628</v>
      </c>
      <c r="N35">
        <v>0</v>
      </c>
      <c r="O35" s="8">
        <f>AVERAGE(import_concentration[[#This Row],[2016]:[2023]])</f>
        <v>0.3725</v>
      </c>
      <c r="P35" t="b">
        <f>import_concentration[[#This Row],[Total]]&gt;import_concentration[[#This Row],[Annual Avg]]</f>
        <v>0</v>
      </c>
    </row>
    <row r="36" spans="1:16" x14ac:dyDescent="0.45">
      <c r="A36" t="s">
        <v>50</v>
      </c>
      <c r="B36" t="str">
        <f>_xlfn.XLOOKUP(import_concentration[[#This Row],[Column1]],'[1]ba crosswalk'!$A$2:$A$69,'[1]ba crosswalk'!$B$2:$B$69,"",0)</f>
        <v>Salt River Project Agricultural Improvement and Power District</v>
      </c>
      <c r="C36" s="8">
        <v>1.83</v>
      </c>
      <c r="D36" s="8">
        <v>1.3</v>
      </c>
      <c r="E36" s="8">
        <v>1.41</v>
      </c>
      <c r="F36" s="8">
        <v>1.43</v>
      </c>
      <c r="G36" s="8">
        <v>1.1000000000000001</v>
      </c>
      <c r="H36" s="8">
        <v>1.1399999999999999</v>
      </c>
      <c r="I36" s="8">
        <v>1.61</v>
      </c>
      <c r="J36" s="8">
        <v>1.61</v>
      </c>
      <c r="K36" s="8">
        <v>1.68</v>
      </c>
      <c r="L36" t="s">
        <v>14</v>
      </c>
      <c r="M36">
        <v>3571</v>
      </c>
      <c r="N36">
        <v>0</v>
      </c>
      <c r="O36" s="8">
        <f>AVERAGE(import_concentration[[#This Row],[2016]:[2023]])</f>
        <v>1.41</v>
      </c>
      <c r="P36" t="b">
        <f>import_concentration[[#This Row],[Total]]&gt;import_concentration[[#This Row],[Annual Avg]]</f>
        <v>1</v>
      </c>
    </row>
    <row r="37" spans="1:16" x14ac:dyDescent="0.45">
      <c r="A37" t="s">
        <v>48</v>
      </c>
      <c r="B37" t="str">
        <f>_xlfn.XLOOKUP(import_concentration[[#This Row],[Column1]],'[1]ba crosswalk'!$A$2:$A$69,'[1]ba crosswalk'!$B$2:$B$69,"",0)</f>
        <v>Seattle City Light</v>
      </c>
      <c r="C37" s="8">
        <v>0.22</v>
      </c>
      <c r="D37" s="8">
        <v>0.27</v>
      </c>
      <c r="E37" s="8">
        <v>0.13</v>
      </c>
      <c r="F37" s="8">
        <v>0.25</v>
      </c>
      <c r="G37" s="8">
        <v>0.21</v>
      </c>
      <c r="H37" s="8">
        <v>0.26</v>
      </c>
      <c r="I37" s="8">
        <v>0.33</v>
      </c>
      <c r="J37" s="8">
        <v>0.09</v>
      </c>
      <c r="K37" s="8">
        <v>0.16</v>
      </c>
      <c r="L37" t="s">
        <v>14</v>
      </c>
      <c r="M37">
        <v>1092</v>
      </c>
      <c r="N37">
        <v>0</v>
      </c>
      <c r="O37" s="8">
        <f>AVERAGE(import_concentration[[#This Row],[2016]:[2023]])</f>
        <v>0.21250000000000002</v>
      </c>
      <c r="P37" t="b">
        <f>import_concentration[[#This Row],[Total]]&gt;import_concentration[[#This Row],[Annual Avg]]</f>
        <v>1</v>
      </c>
    </row>
    <row r="38" spans="1:16" x14ac:dyDescent="0.45">
      <c r="A38" t="s">
        <v>46</v>
      </c>
      <c r="B38" t="str">
        <f>_xlfn.XLOOKUP(import_concentration[[#This Row],[Column1]],'[1]ba crosswalk'!$A$2:$A$69,'[1]ba crosswalk'!$B$2:$B$69,"",0)</f>
        <v>South Carolina Public Service Authority</v>
      </c>
      <c r="C38" s="8">
        <v>1.1599999999999999</v>
      </c>
      <c r="D38" s="8">
        <v>1.19</v>
      </c>
      <c r="E38" s="8">
        <v>1.19</v>
      </c>
      <c r="F38" s="8">
        <v>1.1499999999999999</v>
      </c>
      <c r="G38" s="8">
        <v>1.18</v>
      </c>
      <c r="H38" s="8">
        <v>1.2</v>
      </c>
      <c r="I38" s="8">
        <v>1.17</v>
      </c>
      <c r="J38" s="8">
        <v>1.0900000000000001</v>
      </c>
      <c r="K38" s="8">
        <v>1.03</v>
      </c>
      <c r="L38" t="s">
        <v>14</v>
      </c>
      <c r="M38">
        <v>2675</v>
      </c>
      <c r="N38">
        <v>0</v>
      </c>
      <c r="O38" s="8">
        <f>AVERAGE(import_concentration[[#This Row],[2016]:[2023]])</f>
        <v>1.1499999999999999</v>
      </c>
      <c r="P38" t="b">
        <f>import_concentration[[#This Row],[Total]]&gt;import_concentration[[#This Row],[Annual Avg]]</f>
        <v>1</v>
      </c>
    </row>
    <row r="39" spans="1:16" x14ac:dyDescent="0.45">
      <c r="A39" t="s">
        <v>49</v>
      </c>
      <c r="B39" t="str">
        <f>_xlfn.XLOOKUP(import_concentration[[#This Row],[Column1]],'[1]ba crosswalk'!$A$2:$A$69,'[1]ba crosswalk'!$B$2:$B$69,"",0)</f>
        <v>Southern Company Services, Inc. - Trans</v>
      </c>
      <c r="C39" s="8">
        <v>1.36</v>
      </c>
      <c r="D39" s="8">
        <v>1.55</v>
      </c>
      <c r="E39" s="8">
        <v>1.25</v>
      </c>
      <c r="F39" s="8">
        <v>1.27</v>
      </c>
      <c r="G39" s="8">
        <v>1.34</v>
      </c>
      <c r="H39" s="8">
        <v>1.38</v>
      </c>
      <c r="I39" s="8">
        <v>1.23</v>
      </c>
      <c r="J39" s="8">
        <v>1.29</v>
      </c>
      <c r="K39" s="8">
        <v>1.26</v>
      </c>
      <c r="L39" t="s">
        <v>14</v>
      </c>
      <c r="M39">
        <v>26372</v>
      </c>
      <c r="N39">
        <v>0</v>
      </c>
      <c r="O39" s="8">
        <f>AVERAGE(import_concentration[[#This Row],[2016]:[2023]])</f>
        <v>1.3212499999999998</v>
      </c>
      <c r="P39" t="b">
        <f>import_concentration[[#This Row],[Total]]&gt;import_concentration[[#This Row],[Annual Avg]]</f>
        <v>1</v>
      </c>
    </row>
    <row r="40" spans="1:16" x14ac:dyDescent="0.45">
      <c r="A40" t="s">
        <v>51</v>
      </c>
      <c r="B40" t="str">
        <f>_xlfn.XLOOKUP(import_concentration[[#This Row],[Column1]],'[1]ba crosswalk'!$A$2:$A$69,'[1]ba crosswalk'!$B$2:$B$69,"",0)</f>
        <v>Southwest Power Pool</v>
      </c>
      <c r="C40" s="8">
        <v>1.71</v>
      </c>
      <c r="D40" s="8">
        <v>1.54</v>
      </c>
      <c r="E40" s="8">
        <v>1.77</v>
      </c>
      <c r="F40" s="8">
        <v>1.87</v>
      </c>
      <c r="G40" s="8">
        <v>1.61</v>
      </c>
      <c r="H40" s="8">
        <v>0.83</v>
      </c>
      <c r="I40" s="8">
        <v>1.47</v>
      </c>
      <c r="J40" s="8">
        <v>1.62</v>
      </c>
      <c r="K40" s="8">
        <v>1.58</v>
      </c>
      <c r="L40" t="s">
        <v>14</v>
      </c>
      <c r="M40">
        <v>30785</v>
      </c>
      <c r="N40">
        <v>0</v>
      </c>
      <c r="O40" s="8">
        <f>AVERAGE(import_concentration[[#This Row],[2016]:[2023]])</f>
        <v>1.5362500000000001</v>
      </c>
      <c r="P40" t="b">
        <f>import_concentration[[#This Row],[Total]]&gt;import_concentration[[#This Row],[Annual Avg]]</f>
        <v>1</v>
      </c>
    </row>
    <row r="41" spans="1:16" x14ac:dyDescent="0.45">
      <c r="A41" t="s">
        <v>52</v>
      </c>
      <c r="B41" t="str">
        <f>_xlfn.XLOOKUP(import_concentration[[#This Row],[Column1]],'[1]ba crosswalk'!$A$2:$A$69,'[1]ba crosswalk'!$B$2:$B$69,"",0)</f>
        <v>Tampa Electric Company</v>
      </c>
      <c r="C41" s="8">
        <v>0.81</v>
      </c>
      <c r="D41" s="8">
        <v>0.77</v>
      </c>
      <c r="E41" s="8">
        <v>0.68</v>
      </c>
      <c r="F41" s="8">
        <v>1.28</v>
      </c>
      <c r="G41" s="8">
        <v>1.03</v>
      </c>
      <c r="H41" s="8">
        <v>0.79</v>
      </c>
      <c r="I41" s="8">
        <v>0.88</v>
      </c>
      <c r="J41" s="8">
        <v>0.66</v>
      </c>
      <c r="K41" s="8">
        <v>0.45</v>
      </c>
      <c r="L41" t="s">
        <v>14</v>
      </c>
      <c r="M41">
        <v>2481</v>
      </c>
      <c r="N41">
        <v>0</v>
      </c>
      <c r="O41" s="8">
        <f>AVERAGE(import_concentration[[#This Row],[2016]:[2023]])</f>
        <v>0.81750000000000012</v>
      </c>
      <c r="P41" t="b">
        <f>import_concentration[[#This Row],[Total]]&gt;import_concentration[[#This Row],[Annual Avg]]</f>
        <v>0</v>
      </c>
    </row>
    <row r="42" spans="1:16" x14ac:dyDescent="0.45">
      <c r="A42" t="s">
        <v>55</v>
      </c>
      <c r="B42" t="str">
        <f>_xlfn.XLOOKUP(import_concentration[[#This Row],[Column1]],'[1]ba crosswalk'!$A$2:$A$69,'[1]ba crosswalk'!$B$2:$B$69,"",0)</f>
        <v>Tennessee Valley Authority</v>
      </c>
      <c r="C42" s="8">
        <v>0.66</v>
      </c>
      <c r="D42" s="8">
        <v>0.62</v>
      </c>
      <c r="E42" s="8">
        <v>0.78</v>
      </c>
      <c r="F42" s="8">
        <v>0.75</v>
      </c>
      <c r="G42" s="8">
        <v>0.71</v>
      </c>
      <c r="H42" s="8">
        <v>0.65</v>
      </c>
      <c r="I42" s="8">
        <v>0.6</v>
      </c>
      <c r="J42" s="8">
        <v>0.47</v>
      </c>
      <c r="K42" s="8">
        <v>0.59</v>
      </c>
      <c r="L42" t="s">
        <v>14</v>
      </c>
      <c r="M42">
        <v>18061</v>
      </c>
      <c r="N42">
        <v>0</v>
      </c>
      <c r="O42" s="8">
        <f>AVERAGE(import_concentration[[#This Row],[2016]:[2023]])</f>
        <v>0.64624999999999988</v>
      </c>
      <c r="P42" t="b">
        <f>import_concentration[[#This Row],[Total]]&gt;import_concentration[[#This Row],[Annual Avg]]</f>
        <v>1</v>
      </c>
    </row>
    <row r="43" spans="1:16" x14ac:dyDescent="0.45">
      <c r="A43" t="s">
        <v>53</v>
      </c>
      <c r="B43" t="str">
        <f>_xlfn.XLOOKUP(import_concentration[[#This Row],[Column1]],'[1]ba crosswalk'!$A$2:$A$69,'[1]ba crosswalk'!$B$2:$B$69,"",0)</f>
        <v>Tucson Electric Power</v>
      </c>
      <c r="C43" s="8">
        <v>1.48</v>
      </c>
      <c r="D43" s="8">
        <v>1.33</v>
      </c>
      <c r="E43" s="8">
        <v>1.32</v>
      </c>
      <c r="F43" s="8">
        <v>1.33</v>
      </c>
      <c r="G43" s="8">
        <v>1.5</v>
      </c>
      <c r="H43" s="8">
        <v>1.46</v>
      </c>
      <c r="I43" s="8">
        <v>1.45</v>
      </c>
      <c r="J43" s="8">
        <v>1.48</v>
      </c>
      <c r="K43" s="8">
        <v>1.59</v>
      </c>
      <c r="L43" t="s">
        <v>14</v>
      </c>
      <c r="M43">
        <v>1545</v>
      </c>
      <c r="N43">
        <v>0</v>
      </c>
      <c r="O43" s="8">
        <f>AVERAGE(import_concentration[[#This Row],[2016]:[2023]])</f>
        <v>1.4325000000000001</v>
      </c>
      <c r="P43" t="b">
        <f>import_concentration[[#This Row],[Total]]&gt;import_concentration[[#This Row],[Annual Avg]]</f>
        <v>1</v>
      </c>
    </row>
    <row r="44" spans="1:16" x14ac:dyDescent="0.45">
      <c r="A44" t="s">
        <v>57</v>
      </c>
      <c r="B44" t="str">
        <f>_xlfn.XLOOKUP(import_concentration[[#This Row],[Column1]],'[1]ba crosswalk'!$A$2:$A$69,'[1]ba crosswalk'!$B$2:$B$69,"",0)</f>
        <v>Western Area Power Administration - Desert Southwest Region</v>
      </c>
      <c r="C44" s="8">
        <v>1.41</v>
      </c>
      <c r="D44" s="8">
        <v>1.37</v>
      </c>
      <c r="E44" s="8">
        <v>1.38</v>
      </c>
      <c r="F44" s="8">
        <v>1.29</v>
      </c>
      <c r="G44" s="8">
        <v>1.29</v>
      </c>
      <c r="H44" s="8">
        <v>1.32</v>
      </c>
      <c r="I44" s="8">
        <v>1.22</v>
      </c>
      <c r="J44" s="8">
        <v>1.25</v>
      </c>
      <c r="K44" s="8">
        <v>1.46</v>
      </c>
      <c r="L44" t="s">
        <v>14</v>
      </c>
      <c r="M44">
        <v>1059</v>
      </c>
      <c r="N44">
        <v>0</v>
      </c>
      <c r="O44" s="8">
        <f>AVERAGE(import_concentration[[#This Row],[2016]:[2023]])</f>
        <v>1.3225000000000002</v>
      </c>
      <c r="P44" t="b">
        <f>import_concentration[[#This Row],[Total]]&gt;import_concentration[[#This Row],[Annual Avg]]</f>
        <v>1</v>
      </c>
    </row>
    <row r="45" spans="1:16" x14ac:dyDescent="0.45">
      <c r="A45" t="s">
        <v>56</v>
      </c>
      <c r="B45" t="str">
        <f>_xlfn.XLOOKUP(import_concentration[[#This Row],[Column1]],'[1]ba crosswalk'!$A$2:$A$69,'[1]ba crosswalk'!$B$2:$B$69,"",0)</f>
        <v>Western Area Power Administration - Rocky Mountain Region</v>
      </c>
      <c r="C45" s="8">
        <v>1.45</v>
      </c>
      <c r="D45" s="8">
        <v>0.87</v>
      </c>
      <c r="E45" s="8">
        <v>0.72</v>
      </c>
      <c r="F45" s="8">
        <v>1.4</v>
      </c>
      <c r="G45" s="8">
        <v>1.31</v>
      </c>
      <c r="H45" s="8">
        <v>1.24</v>
      </c>
      <c r="I45" s="8">
        <v>1.22</v>
      </c>
      <c r="J45" s="8">
        <v>1.47</v>
      </c>
      <c r="K45" s="8">
        <v>1.1399999999999999</v>
      </c>
      <c r="L45" t="s">
        <v>14</v>
      </c>
      <c r="M45">
        <v>2846</v>
      </c>
      <c r="N45">
        <v>0</v>
      </c>
      <c r="O45" s="8">
        <f>AVERAGE(import_concentration[[#This Row],[2016]:[2023]])</f>
        <v>1.1712500000000001</v>
      </c>
      <c r="P45" t="b">
        <f>import_concentration[[#This Row],[Total]]&gt;import_concentration[[#This Row],[Annual Avg]]</f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33BEF-BF07-4565-9B8E-DD4203F6E913}">
  <dimension ref="A1:J45"/>
  <sheetViews>
    <sheetView workbookViewId="0">
      <selection sqref="A1:J45"/>
    </sheetView>
  </sheetViews>
  <sheetFormatPr defaultRowHeight="14.25" x14ac:dyDescent="0.45"/>
  <cols>
    <col min="1" max="1" width="54.46484375" bestFit="1" customWidth="1"/>
    <col min="2" max="10" width="5.59765625" customWidth="1"/>
  </cols>
  <sheetData>
    <row r="1" spans="1:10" x14ac:dyDescent="0.45">
      <c r="A1" s="9" t="s">
        <v>133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</row>
    <row r="2" spans="1:10" x14ac:dyDescent="0.45">
      <c r="A2" t="s">
        <v>145</v>
      </c>
      <c r="B2" s="8">
        <v>0.45119999999999993</v>
      </c>
      <c r="C2" s="8">
        <v>0.48440000000000005</v>
      </c>
      <c r="D2" s="8">
        <v>0.44980000000000003</v>
      </c>
      <c r="E2" s="8">
        <v>0.47320000000000001</v>
      </c>
      <c r="F2" s="8">
        <v>0.4325</v>
      </c>
      <c r="G2" s="8">
        <v>0.49140000000000006</v>
      </c>
      <c r="H2" s="8">
        <v>0.48249999999999998</v>
      </c>
      <c r="I2" s="8">
        <v>0.42019999999999996</v>
      </c>
      <c r="J2" s="8">
        <v>0.26880000000000004</v>
      </c>
    </row>
    <row r="3" spans="1:10" x14ac:dyDescent="0.45">
      <c r="A3" t="s">
        <v>180</v>
      </c>
      <c r="B3" s="8">
        <v>0.44400000000000001</v>
      </c>
      <c r="C3" s="8">
        <v>0.50540000000000007</v>
      </c>
      <c r="D3" s="8">
        <v>0.52800000000000002</v>
      </c>
      <c r="E3" s="8">
        <v>0.31919999999999998</v>
      </c>
      <c r="F3" s="8">
        <v>0.42000000000000004</v>
      </c>
      <c r="G3" s="8">
        <v>0.4672</v>
      </c>
      <c r="H3" s="8">
        <v>0.40600000000000003</v>
      </c>
      <c r="I3" s="8">
        <v>0.44400000000000001</v>
      </c>
      <c r="J3" s="8">
        <v>0.3498</v>
      </c>
    </row>
    <row r="4" spans="1:10" x14ac:dyDescent="0.45">
      <c r="A4" t="s">
        <v>165</v>
      </c>
      <c r="B4" s="8">
        <v>0.44029999999999997</v>
      </c>
      <c r="C4" s="8">
        <v>0.12460000000000002</v>
      </c>
      <c r="D4" s="8">
        <v>0.13</v>
      </c>
      <c r="E4" s="8">
        <v>0.18920000000000001</v>
      </c>
      <c r="F4" s="8">
        <v>0.41759999999999997</v>
      </c>
      <c r="G4" s="8">
        <v>0.45999999999999996</v>
      </c>
      <c r="H4" s="8">
        <v>0.46799999999999997</v>
      </c>
      <c r="I4" s="8">
        <v>0.76859999999999995</v>
      </c>
      <c r="J4" s="8">
        <v>0.99750000000000005</v>
      </c>
    </row>
    <row r="5" spans="1:10" x14ac:dyDescent="0.45">
      <c r="A5" t="s">
        <v>151</v>
      </c>
      <c r="B5" s="8">
        <v>0.378</v>
      </c>
      <c r="C5" s="8">
        <v>0.60799999999999998</v>
      </c>
      <c r="D5" s="8">
        <v>0.63360000000000005</v>
      </c>
      <c r="E5" s="8">
        <v>0.53200000000000003</v>
      </c>
      <c r="F5" s="8">
        <v>0.43499999999999994</v>
      </c>
      <c r="G5" s="8">
        <v>0.16640000000000002</v>
      </c>
      <c r="H5" s="8">
        <v>0.1653</v>
      </c>
      <c r="I5" s="8">
        <v>0.18240000000000001</v>
      </c>
      <c r="J5" s="8">
        <v>0.1258</v>
      </c>
    </row>
    <row r="6" spans="1:10" x14ac:dyDescent="0.45">
      <c r="A6" t="s">
        <v>149</v>
      </c>
      <c r="B6" s="8">
        <v>0.37440000000000001</v>
      </c>
      <c r="C6" s="8">
        <v>0.41340000000000005</v>
      </c>
      <c r="D6" s="8">
        <v>0.40820000000000001</v>
      </c>
      <c r="E6" s="8">
        <v>0.4446</v>
      </c>
      <c r="F6" s="8">
        <v>0.39750000000000002</v>
      </c>
      <c r="G6" s="8">
        <v>0.3775</v>
      </c>
      <c r="H6" s="8">
        <v>0.35420000000000001</v>
      </c>
      <c r="I6" s="8">
        <v>0.28399999999999997</v>
      </c>
      <c r="J6" s="8">
        <v>0.32640000000000002</v>
      </c>
    </row>
    <row r="7" spans="1:10" x14ac:dyDescent="0.45">
      <c r="A7" t="s">
        <v>175</v>
      </c>
      <c r="B7" s="8">
        <v>0.37119999999999997</v>
      </c>
      <c r="C7" s="8">
        <v>0.32130000000000003</v>
      </c>
      <c r="D7" s="8">
        <v>0.38079999999999997</v>
      </c>
      <c r="E7" s="8">
        <v>0.32200000000000001</v>
      </c>
      <c r="F7" s="8">
        <v>0.4602</v>
      </c>
      <c r="G7" s="8">
        <v>0.45599999999999996</v>
      </c>
      <c r="H7" s="8">
        <v>0.3861</v>
      </c>
      <c r="I7" s="8">
        <v>0.39240000000000003</v>
      </c>
      <c r="J7" s="8">
        <v>0.309</v>
      </c>
    </row>
    <row r="8" spans="1:10" x14ac:dyDescent="0.45">
      <c r="A8" t="s">
        <v>152</v>
      </c>
      <c r="B8" s="8">
        <v>0.3256</v>
      </c>
      <c r="C8" s="8">
        <v>0.41800000000000004</v>
      </c>
      <c r="D8" s="8">
        <v>0.38480000000000003</v>
      </c>
      <c r="E8" s="8">
        <v>0.24960000000000002</v>
      </c>
      <c r="F8" s="8">
        <v>0.22319999999999998</v>
      </c>
      <c r="G8" s="8">
        <v>0.20159999999999997</v>
      </c>
      <c r="H8" s="8">
        <v>0.29920000000000002</v>
      </c>
      <c r="I8" s="8">
        <v>0.36340000000000006</v>
      </c>
      <c r="J8" s="8">
        <v>0.22319999999999998</v>
      </c>
    </row>
    <row r="9" spans="1:10" x14ac:dyDescent="0.45">
      <c r="A9" t="s">
        <v>142</v>
      </c>
      <c r="B9" s="8">
        <v>0.29199999999999998</v>
      </c>
      <c r="C9" s="8">
        <v>0.25800000000000001</v>
      </c>
      <c r="D9" s="8">
        <v>0.25760000000000005</v>
      </c>
      <c r="E9" s="8">
        <v>0.248</v>
      </c>
      <c r="F9" s="8">
        <v>0.28399999999999997</v>
      </c>
      <c r="G9" s="8">
        <v>0.19949999999999998</v>
      </c>
      <c r="H9" s="8">
        <v>0.27389999999999998</v>
      </c>
      <c r="I9" s="8">
        <v>0.29160000000000003</v>
      </c>
      <c r="J9" s="8">
        <v>0.37619999999999998</v>
      </c>
    </row>
    <row r="10" spans="1:10" x14ac:dyDescent="0.45">
      <c r="A10" t="s">
        <v>181</v>
      </c>
      <c r="B10" s="8">
        <v>0.25379999999999997</v>
      </c>
      <c r="C10" s="8">
        <v>0.32880000000000004</v>
      </c>
      <c r="D10" s="8">
        <v>0.46920000000000001</v>
      </c>
      <c r="E10" s="8">
        <v>0.38700000000000001</v>
      </c>
      <c r="F10" s="8">
        <v>0.2064</v>
      </c>
      <c r="G10" s="8">
        <v>0.13200000000000001</v>
      </c>
      <c r="H10" s="8">
        <v>9.7600000000000006E-2</v>
      </c>
      <c r="I10" s="8">
        <v>0.16250000000000001</v>
      </c>
      <c r="J10" s="8">
        <v>0.16059999999999999</v>
      </c>
    </row>
    <row r="11" spans="1:10" x14ac:dyDescent="0.45">
      <c r="A11" t="s">
        <v>158</v>
      </c>
      <c r="B11" s="8">
        <v>0.23369999999999999</v>
      </c>
      <c r="C11" s="8">
        <v>0.2074</v>
      </c>
      <c r="D11" s="8">
        <v>0.17549999999999999</v>
      </c>
      <c r="E11" s="8">
        <v>0.19039999999999999</v>
      </c>
      <c r="F11" s="8">
        <v>0.18149999999999999</v>
      </c>
      <c r="G11" s="8">
        <v>0.18190000000000003</v>
      </c>
      <c r="H11" s="8">
        <v>0.22799999999999998</v>
      </c>
      <c r="I11" s="8">
        <v>0.3125</v>
      </c>
      <c r="J11" s="8">
        <v>0.36450000000000005</v>
      </c>
    </row>
    <row r="12" spans="1:10" x14ac:dyDescent="0.45">
      <c r="A12" t="s">
        <v>161</v>
      </c>
      <c r="B12" s="8">
        <v>0.22610000000000002</v>
      </c>
      <c r="C12" s="8">
        <v>0.23290000000000002</v>
      </c>
      <c r="D12" s="8">
        <v>0.30359999999999998</v>
      </c>
      <c r="E12" s="8">
        <v>0.254</v>
      </c>
      <c r="F12" s="8">
        <v>0.22610000000000002</v>
      </c>
      <c r="G12" s="8">
        <v>0.22440000000000002</v>
      </c>
      <c r="H12" s="8">
        <v>0.20570000000000002</v>
      </c>
      <c r="I12" s="8">
        <v>0.19889999999999999</v>
      </c>
      <c r="J12" s="8">
        <v>0.1575</v>
      </c>
    </row>
    <row r="13" spans="1:10" x14ac:dyDescent="0.45">
      <c r="A13" t="s">
        <v>156</v>
      </c>
      <c r="B13" s="8">
        <v>0.2233</v>
      </c>
      <c r="C13" s="8">
        <v>0.26239999999999997</v>
      </c>
      <c r="D13" s="8">
        <v>0.18479999999999999</v>
      </c>
      <c r="E13" s="8">
        <v>0.2001</v>
      </c>
      <c r="F13" s="8">
        <v>0.14080000000000001</v>
      </c>
      <c r="G13" s="8">
        <v>0.27540000000000003</v>
      </c>
      <c r="H13" s="8">
        <v>0.19040000000000004</v>
      </c>
      <c r="I13" s="8">
        <v>0.30400000000000005</v>
      </c>
      <c r="J13" s="8">
        <v>0.15120000000000003</v>
      </c>
    </row>
    <row r="14" spans="1:10" x14ac:dyDescent="0.45">
      <c r="A14" t="s">
        <v>172</v>
      </c>
      <c r="B14" s="8">
        <v>0.19949999999999998</v>
      </c>
      <c r="C14" s="8">
        <v>0.10339999999999999</v>
      </c>
      <c r="D14" s="8">
        <v>0.153</v>
      </c>
      <c r="E14" s="8">
        <v>0.10260000000000001</v>
      </c>
      <c r="F14" s="8">
        <v>0.12320000000000002</v>
      </c>
      <c r="G14" s="8">
        <v>0.23399999999999999</v>
      </c>
      <c r="H14" s="8">
        <v>0.29199999999999998</v>
      </c>
      <c r="I14" s="8">
        <v>0.31600000000000006</v>
      </c>
      <c r="J14" s="8">
        <v>0.27879999999999999</v>
      </c>
    </row>
    <row r="15" spans="1:10" x14ac:dyDescent="0.45">
      <c r="A15" t="s">
        <v>162</v>
      </c>
      <c r="B15" s="8">
        <v>0.18720000000000001</v>
      </c>
      <c r="C15" s="8">
        <v>0.184</v>
      </c>
      <c r="D15" s="8">
        <v>0.22139999999999999</v>
      </c>
      <c r="E15" s="8">
        <v>0.19720000000000001</v>
      </c>
      <c r="F15" s="8">
        <v>0.17600000000000002</v>
      </c>
      <c r="G15" s="8">
        <v>0.15540000000000004</v>
      </c>
      <c r="H15" s="8">
        <v>0.20879999999999999</v>
      </c>
      <c r="I15" s="8">
        <v>0.2223</v>
      </c>
      <c r="J15" s="8">
        <v>0.15359999999999999</v>
      </c>
    </row>
    <row r="16" spans="1:10" x14ac:dyDescent="0.45">
      <c r="A16" t="s">
        <v>140</v>
      </c>
      <c r="B16" s="8">
        <v>0.16320000000000001</v>
      </c>
      <c r="C16" s="8">
        <v>0</v>
      </c>
      <c r="D16" s="8">
        <v>0</v>
      </c>
      <c r="E16" s="8">
        <v>0</v>
      </c>
      <c r="F16" s="8">
        <v>0</v>
      </c>
      <c r="G16" s="8">
        <v>0.18240000000000001</v>
      </c>
      <c r="H16" s="8">
        <v>0.19240000000000002</v>
      </c>
      <c r="I16" s="8">
        <v>0.18360000000000001</v>
      </c>
      <c r="J16" s="8">
        <v>0.16800000000000001</v>
      </c>
    </row>
    <row r="17" spans="1:10" x14ac:dyDescent="0.45">
      <c r="A17" t="s">
        <v>157</v>
      </c>
      <c r="B17" s="8">
        <v>0.1547</v>
      </c>
      <c r="C17" s="8">
        <v>0.15679999999999999</v>
      </c>
      <c r="D17" s="8">
        <v>0.13919999999999999</v>
      </c>
      <c r="E17" s="8">
        <v>0.15810000000000002</v>
      </c>
      <c r="F17" s="8">
        <v>0.17859999999999998</v>
      </c>
      <c r="G17" s="8">
        <v>0.18400000000000002</v>
      </c>
      <c r="H17" s="8">
        <v>0.1376</v>
      </c>
      <c r="I17" s="8">
        <v>0.11060000000000002</v>
      </c>
      <c r="J17" s="8">
        <v>0.12460000000000002</v>
      </c>
    </row>
    <row r="18" spans="1:10" x14ac:dyDescent="0.45">
      <c r="A18" t="s">
        <v>143</v>
      </c>
      <c r="B18" s="8">
        <v>0.14499999999999999</v>
      </c>
      <c r="C18" s="8">
        <v>5.5E-2</v>
      </c>
      <c r="D18" s="8">
        <v>8.9700000000000002E-2</v>
      </c>
      <c r="E18" s="8">
        <v>9.6200000000000008E-2</v>
      </c>
      <c r="F18" s="8">
        <v>8.8400000000000006E-2</v>
      </c>
      <c r="G18" s="8">
        <v>0.15400000000000003</v>
      </c>
      <c r="H18" s="8">
        <v>0.1275</v>
      </c>
      <c r="I18" s="8">
        <v>0.28399999999999997</v>
      </c>
      <c r="J18" s="8">
        <v>0.16320000000000001</v>
      </c>
    </row>
    <row r="19" spans="1:10" x14ac:dyDescent="0.45">
      <c r="A19" t="s">
        <v>167</v>
      </c>
      <c r="B19" s="8">
        <v>0.126</v>
      </c>
      <c r="C19" s="8">
        <v>0.21299999999999999</v>
      </c>
      <c r="D19" s="8">
        <v>0.21000000000000002</v>
      </c>
      <c r="E19" s="8">
        <v>0.20770000000000002</v>
      </c>
      <c r="F19" s="8">
        <v>0.13869999999999999</v>
      </c>
      <c r="G19" s="8">
        <v>0.06</v>
      </c>
      <c r="H19" s="8">
        <v>6.3899999999999998E-2</v>
      </c>
      <c r="I19" s="8">
        <v>4.4999999999999998E-2</v>
      </c>
      <c r="J19" s="8">
        <v>0</v>
      </c>
    </row>
    <row r="20" spans="1:10" x14ac:dyDescent="0.45">
      <c r="A20" t="s">
        <v>160</v>
      </c>
      <c r="B20" s="8">
        <v>0.10439999999999999</v>
      </c>
      <c r="C20" s="8">
        <v>0.13159999999999999</v>
      </c>
      <c r="D20" s="8">
        <v>0.1464</v>
      </c>
      <c r="E20" s="8">
        <v>0.1104</v>
      </c>
      <c r="F20" s="8">
        <v>0.14319999999999999</v>
      </c>
      <c r="G20" s="8">
        <v>0.14580000000000001</v>
      </c>
      <c r="H20" s="8">
        <v>9.6600000000000005E-2</v>
      </c>
      <c r="I20" s="8">
        <v>8.3500000000000005E-2</v>
      </c>
      <c r="J20" s="8">
        <v>8.3399999999999988E-2</v>
      </c>
    </row>
    <row r="21" spans="1:10" x14ac:dyDescent="0.45">
      <c r="A21" t="s">
        <v>174</v>
      </c>
      <c r="B21" s="8">
        <v>8.5800000000000001E-2</v>
      </c>
      <c r="C21" s="8">
        <v>7.8299999999999995E-2</v>
      </c>
      <c r="D21" s="8">
        <v>4.5499999999999999E-2</v>
      </c>
      <c r="E21" s="8">
        <v>8.7499999999999994E-2</v>
      </c>
      <c r="F21" s="8">
        <v>9.4500000000000001E-2</v>
      </c>
      <c r="G21" s="8">
        <v>9.6200000000000008E-2</v>
      </c>
      <c r="H21" s="8">
        <v>0.1221</v>
      </c>
      <c r="I21" s="8">
        <v>3.5099999999999999E-2</v>
      </c>
      <c r="J21" s="8">
        <v>8.320000000000001E-2</v>
      </c>
    </row>
    <row r="22" spans="1:10" x14ac:dyDescent="0.45">
      <c r="A22" t="s">
        <v>170</v>
      </c>
      <c r="B22" s="8">
        <v>7.5500000000000012E-2</v>
      </c>
      <c r="C22" s="8">
        <v>1.9E-2</v>
      </c>
      <c r="D22" s="8">
        <v>1.2500000000000001E-2</v>
      </c>
      <c r="E22" s="8">
        <v>0.1341</v>
      </c>
      <c r="F22" s="8">
        <v>0.11359999999999999</v>
      </c>
      <c r="G22" s="8">
        <v>6.8999999999999992E-2</v>
      </c>
      <c r="H22" s="8">
        <v>5.4400000000000004E-2</v>
      </c>
      <c r="I22" s="8">
        <v>7.5000000000000011E-2</v>
      </c>
      <c r="J22" s="8">
        <v>9.7200000000000009E-2</v>
      </c>
    </row>
    <row r="23" spans="1:10" x14ac:dyDescent="0.45">
      <c r="A23" t="s">
        <v>164</v>
      </c>
      <c r="B23" s="8">
        <v>5.8499999999999996E-2</v>
      </c>
      <c r="C23" s="8">
        <v>3.8399999999999997E-2</v>
      </c>
      <c r="D23" s="8">
        <v>7.2100000000000011E-2</v>
      </c>
      <c r="E23" s="8">
        <v>5.0500000000000003E-2</v>
      </c>
      <c r="F23" s="8">
        <v>7.350000000000001E-2</v>
      </c>
      <c r="G23" s="8">
        <v>6.54E-2</v>
      </c>
      <c r="H23" s="8">
        <v>0.03</v>
      </c>
      <c r="I23" s="8">
        <v>2.46E-2</v>
      </c>
      <c r="J23" s="8">
        <v>0.04</v>
      </c>
    </row>
    <row r="24" spans="1:10" x14ac:dyDescent="0.45">
      <c r="A24" t="s">
        <v>141</v>
      </c>
      <c r="B24" s="8">
        <v>5.6999999999999995E-2</v>
      </c>
      <c r="C24" s="8">
        <v>1.78E-2</v>
      </c>
      <c r="D24" s="8">
        <v>2.2800000000000001E-2</v>
      </c>
      <c r="E24" s="8">
        <v>3.56E-2</v>
      </c>
      <c r="F24" s="8">
        <v>4.0500000000000008E-2</v>
      </c>
      <c r="G24" s="8">
        <v>5.3999999999999999E-2</v>
      </c>
      <c r="H24" s="8">
        <v>9.0899999999999995E-2</v>
      </c>
      <c r="I24" s="8">
        <v>7.0400000000000004E-2</v>
      </c>
      <c r="J24" s="8">
        <v>0.1144</v>
      </c>
    </row>
    <row r="25" spans="1:10" x14ac:dyDescent="0.45">
      <c r="A25" t="s">
        <v>159</v>
      </c>
      <c r="B25" s="8">
        <v>5.5999999999999994E-2</v>
      </c>
      <c r="C25" s="8">
        <v>0</v>
      </c>
      <c r="D25" s="8">
        <v>0</v>
      </c>
      <c r="E25" s="8">
        <v>0</v>
      </c>
      <c r="F25" s="8">
        <v>2.7900000000000001E-2</v>
      </c>
      <c r="G25" s="8">
        <v>4.8600000000000004E-2</v>
      </c>
      <c r="H25" s="8">
        <v>8.610000000000001E-2</v>
      </c>
      <c r="I25" s="8">
        <v>0.11069999999999999</v>
      </c>
      <c r="J25" s="8">
        <v>0.11879999999999999</v>
      </c>
    </row>
    <row r="26" spans="1:10" x14ac:dyDescent="0.45">
      <c r="A26" t="s">
        <v>154</v>
      </c>
      <c r="B26" s="8">
        <v>3.5200000000000002E-2</v>
      </c>
      <c r="C26" s="8">
        <v>4.6500000000000007E-2</v>
      </c>
      <c r="D26" s="8">
        <v>5.5199999999999999E-2</v>
      </c>
      <c r="E26" s="8">
        <v>3.9500000000000007E-2</v>
      </c>
      <c r="F26" s="8">
        <v>2.7900000000000001E-2</v>
      </c>
      <c r="G26" s="8">
        <v>2.7300000000000001E-2</v>
      </c>
      <c r="H26" s="8">
        <v>1.7000000000000001E-2</v>
      </c>
      <c r="I26" s="8">
        <v>2.4E-2</v>
      </c>
      <c r="J26" s="8">
        <v>3.8000000000000006E-2</v>
      </c>
    </row>
    <row r="27" spans="1:10" x14ac:dyDescent="0.45">
      <c r="A27" t="s">
        <v>150</v>
      </c>
      <c r="B27" s="8">
        <v>3.5099999999999999E-2</v>
      </c>
      <c r="C27" s="8">
        <v>2.1600000000000001E-2</v>
      </c>
      <c r="D27" s="8">
        <v>0.02</v>
      </c>
      <c r="E27" s="8">
        <v>3.0300000000000001E-2</v>
      </c>
      <c r="F27" s="8">
        <v>3.5099999999999999E-2</v>
      </c>
      <c r="G27" s="8">
        <v>3.3000000000000002E-2</v>
      </c>
      <c r="H27" s="8">
        <v>5.7999999999999996E-2</v>
      </c>
      <c r="I27" s="8">
        <v>4.7199999999999999E-2</v>
      </c>
      <c r="J27" s="8">
        <v>3.27E-2</v>
      </c>
    </row>
    <row r="28" spans="1:10" x14ac:dyDescent="0.45">
      <c r="A28" t="s">
        <v>148</v>
      </c>
      <c r="B28" s="8">
        <v>3.3000000000000002E-2</v>
      </c>
      <c r="C28" s="8">
        <v>3.6200000000000003E-2</v>
      </c>
      <c r="D28" s="8">
        <v>3.2400000000000005E-2</v>
      </c>
      <c r="E28" s="8">
        <v>1.6799999999999999E-2</v>
      </c>
      <c r="F28" s="8">
        <v>1.5800000000000002E-2</v>
      </c>
      <c r="G28" s="8">
        <v>1.4800000000000001E-2</v>
      </c>
      <c r="H28" s="8">
        <v>1.5500000000000002E-2</v>
      </c>
      <c r="I28" s="8">
        <v>3.2400000000000005E-2</v>
      </c>
      <c r="J28" s="8">
        <v>0.03</v>
      </c>
    </row>
    <row r="29" spans="1:10" x14ac:dyDescent="0.45">
      <c r="A29" t="s">
        <v>32</v>
      </c>
      <c r="B29" s="8">
        <v>2.4E-2</v>
      </c>
      <c r="C29" s="8">
        <v>2.8000000000000004E-3</v>
      </c>
      <c r="D29" s="8">
        <v>3.5999999999999999E-3</v>
      </c>
      <c r="E29" s="8">
        <v>1.0800000000000001E-2</v>
      </c>
      <c r="F29" s="8">
        <v>1.9800000000000002E-2</v>
      </c>
      <c r="G29" s="8">
        <v>7.4999999999999997E-3</v>
      </c>
      <c r="H29" s="8">
        <v>4.4999999999999998E-2</v>
      </c>
      <c r="I29" s="8">
        <v>5.3200000000000004E-2</v>
      </c>
      <c r="J29" s="8">
        <v>5.5799999999999995E-2</v>
      </c>
    </row>
    <row r="30" spans="1:10" x14ac:dyDescent="0.45">
      <c r="A30" t="s">
        <v>155</v>
      </c>
      <c r="B30" s="8">
        <v>2.1000000000000001E-2</v>
      </c>
      <c r="C30" s="8">
        <v>5.8999999999999997E-2</v>
      </c>
      <c r="D30" s="8">
        <v>4.6399999999999997E-2</v>
      </c>
      <c r="E30" s="8">
        <v>8.6999999999999994E-3</v>
      </c>
      <c r="F30" s="8">
        <v>8.8999999999999999E-3</v>
      </c>
      <c r="G30" s="8">
        <v>0</v>
      </c>
      <c r="H30" s="8">
        <v>0</v>
      </c>
      <c r="I30" s="8">
        <v>0</v>
      </c>
      <c r="J30" s="8">
        <v>0</v>
      </c>
    </row>
    <row r="31" spans="1:10" x14ac:dyDescent="0.45">
      <c r="A31" t="s">
        <v>173</v>
      </c>
      <c r="B31" s="8">
        <v>1.83E-2</v>
      </c>
      <c r="C31" s="8">
        <v>7.8E-2</v>
      </c>
      <c r="D31" s="8">
        <v>5.6399999999999999E-2</v>
      </c>
      <c r="E31" s="8">
        <v>4.2899999999999994E-2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</row>
    <row r="32" spans="1:10" x14ac:dyDescent="0.45">
      <c r="A32" t="s">
        <v>169</v>
      </c>
      <c r="B32" s="8">
        <v>1.8200000000000001E-2</v>
      </c>
      <c r="C32" s="8">
        <v>4.7999999999999996E-3</v>
      </c>
      <c r="D32" s="8">
        <v>2.2000000000000001E-3</v>
      </c>
      <c r="E32" s="8">
        <v>4.2000000000000006E-3</v>
      </c>
      <c r="F32" s="8">
        <v>9.8000000000000014E-3</v>
      </c>
      <c r="G32" s="8">
        <v>0.02</v>
      </c>
      <c r="H32" s="8">
        <v>1.9000000000000003E-2</v>
      </c>
      <c r="I32" s="8">
        <v>2.12E-2</v>
      </c>
      <c r="J32" s="8">
        <v>0</v>
      </c>
    </row>
    <row r="33" spans="1:10" x14ac:dyDescent="0.45">
      <c r="A33" t="s">
        <v>177</v>
      </c>
      <c r="B33" s="8">
        <v>1.7100000000000001E-2</v>
      </c>
      <c r="C33" s="8">
        <v>0</v>
      </c>
      <c r="D33" s="8">
        <v>0</v>
      </c>
      <c r="E33" s="8">
        <v>0</v>
      </c>
      <c r="F33" s="8">
        <v>1.61E-2</v>
      </c>
      <c r="G33" s="8">
        <v>8.3000000000000001E-3</v>
      </c>
      <c r="H33" s="8">
        <v>1.47E-2</v>
      </c>
      <c r="I33" s="8">
        <v>0</v>
      </c>
      <c r="J33" s="8">
        <v>1.5800000000000002E-2</v>
      </c>
    </row>
    <row r="34" spans="1:10" x14ac:dyDescent="0.45">
      <c r="A34" t="s">
        <v>163</v>
      </c>
      <c r="B34" s="8">
        <v>1.6799999999999999E-2</v>
      </c>
      <c r="C34" s="8">
        <v>0</v>
      </c>
      <c r="D34" s="8">
        <v>0</v>
      </c>
      <c r="E34" s="8">
        <v>1.5700000000000002E-2</v>
      </c>
      <c r="F34" s="8">
        <v>1.6500000000000001E-2</v>
      </c>
      <c r="G34" s="8">
        <v>4.5899999999999996E-2</v>
      </c>
      <c r="H34" s="8">
        <v>3.3399999999999999E-2</v>
      </c>
      <c r="I34" s="8">
        <v>0</v>
      </c>
      <c r="J34" s="8">
        <v>0</v>
      </c>
    </row>
    <row r="35" spans="1:10" x14ac:dyDescent="0.45">
      <c r="A35" t="s">
        <v>171</v>
      </c>
      <c r="B35" s="8">
        <v>1.6399999999999998E-2</v>
      </c>
      <c r="C35" s="8">
        <v>5.7999999999999996E-3</v>
      </c>
      <c r="D35" s="8">
        <v>1.3200000000000002E-2</v>
      </c>
      <c r="E35" s="8">
        <v>1.4999999999999999E-2</v>
      </c>
      <c r="F35" s="8">
        <v>2.4899999999999999E-2</v>
      </c>
      <c r="G35" s="8">
        <v>0</v>
      </c>
      <c r="H35" s="8">
        <v>7.4999999999999997E-3</v>
      </c>
      <c r="I35" s="8">
        <v>1.7000000000000001E-2</v>
      </c>
      <c r="J35" s="8">
        <v>6.1800000000000001E-2</v>
      </c>
    </row>
    <row r="36" spans="1:10" x14ac:dyDescent="0.45">
      <c r="A36" t="s">
        <v>168</v>
      </c>
      <c r="B36" s="8">
        <v>1.44E-2</v>
      </c>
      <c r="C36" s="8">
        <v>5.0000000000000001E-3</v>
      </c>
      <c r="D36" s="8">
        <v>2.0999999999999999E-3</v>
      </c>
      <c r="E36" s="8">
        <v>3.2000000000000002E-3</v>
      </c>
      <c r="F36" s="8">
        <v>2.1700000000000001E-2</v>
      </c>
      <c r="G36" s="8">
        <v>3.7800000000000007E-2</v>
      </c>
      <c r="H36" s="8">
        <v>3.2799999999999996E-2</v>
      </c>
      <c r="I36" s="8">
        <v>0</v>
      </c>
      <c r="J36" s="8">
        <v>0</v>
      </c>
    </row>
    <row r="37" spans="1:10" x14ac:dyDescent="0.45">
      <c r="A37" t="s">
        <v>179</v>
      </c>
      <c r="B37" s="8">
        <v>1.3200000000000002E-2</v>
      </c>
      <c r="C37" s="8">
        <v>6.1999999999999998E-3</v>
      </c>
      <c r="D37" s="8">
        <v>7.8000000000000005E-3</v>
      </c>
      <c r="E37" s="8">
        <v>7.4999999999999997E-3</v>
      </c>
      <c r="F37" s="8">
        <v>7.0999999999999995E-3</v>
      </c>
      <c r="G37" s="8">
        <v>6.5000000000000006E-3</v>
      </c>
      <c r="H37" s="8">
        <v>1.7999999999999999E-2</v>
      </c>
      <c r="I37" s="8">
        <v>1.8800000000000001E-2</v>
      </c>
      <c r="J37" s="8">
        <v>1.18E-2</v>
      </c>
    </row>
    <row r="38" spans="1:10" x14ac:dyDescent="0.45">
      <c r="A38" t="s">
        <v>178</v>
      </c>
      <c r="B38" s="8">
        <v>8.1000000000000013E-3</v>
      </c>
      <c r="C38" s="8">
        <v>7.7000000000000002E-3</v>
      </c>
      <c r="D38" s="8">
        <v>6.8000000000000005E-3</v>
      </c>
      <c r="E38" s="8">
        <v>1.2800000000000001E-2</v>
      </c>
      <c r="F38" s="8">
        <v>0</v>
      </c>
      <c r="G38" s="8">
        <v>1.5800000000000002E-2</v>
      </c>
      <c r="H38" s="8">
        <v>1.7600000000000001E-2</v>
      </c>
      <c r="I38" s="8">
        <v>1.3200000000000002E-2</v>
      </c>
      <c r="J38" s="8">
        <v>9.0000000000000011E-3</v>
      </c>
    </row>
    <row r="39" spans="1:10" x14ac:dyDescent="0.45">
      <c r="A39" t="s">
        <v>146</v>
      </c>
      <c r="B39" s="8">
        <v>4.7999999999999996E-3</v>
      </c>
      <c r="C39" s="8">
        <v>0</v>
      </c>
      <c r="D39" s="8">
        <v>0</v>
      </c>
      <c r="E39" s="8">
        <v>1.0200000000000001E-2</v>
      </c>
      <c r="F39" s="8">
        <v>0</v>
      </c>
      <c r="G39" s="8">
        <v>1.35E-2</v>
      </c>
      <c r="H39" s="8">
        <v>0</v>
      </c>
      <c r="I39" s="8">
        <v>9.0000000000000011E-3</v>
      </c>
      <c r="J39" s="8">
        <v>0</v>
      </c>
    </row>
    <row r="40" spans="1:10" x14ac:dyDescent="0.45">
      <c r="A40" t="s">
        <v>147</v>
      </c>
      <c r="B40" s="8">
        <v>3.3000000000000004E-3</v>
      </c>
      <c r="C40" s="8">
        <v>0</v>
      </c>
      <c r="D40" s="8">
        <v>2.3E-3</v>
      </c>
      <c r="E40" s="8">
        <v>3.7000000000000002E-3</v>
      </c>
      <c r="F40" s="8">
        <v>5.1000000000000004E-3</v>
      </c>
      <c r="G40" s="8">
        <v>5.0000000000000001E-3</v>
      </c>
      <c r="H40" s="8">
        <v>8.0000000000000002E-3</v>
      </c>
      <c r="I40" s="8">
        <v>0</v>
      </c>
      <c r="J40" s="8">
        <v>1.5E-3</v>
      </c>
    </row>
    <row r="41" spans="1:10" x14ac:dyDescent="0.45">
      <c r="A41" t="s">
        <v>144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</row>
    <row r="42" spans="1:10" x14ac:dyDescent="0.45">
      <c r="A42" t="s">
        <v>153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</row>
    <row r="43" spans="1:10" x14ac:dyDescent="0.45">
      <c r="A43" t="s">
        <v>166</v>
      </c>
      <c r="B43" s="8">
        <v>0</v>
      </c>
      <c r="C43" s="8">
        <v>1.6200000000000003E-2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</row>
    <row r="44" spans="1:10" x14ac:dyDescent="0.45">
      <c r="A44" t="s">
        <v>176</v>
      </c>
      <c r="B44" s="8">
        <v>0</v>
      </c>
      <c r="C44" s="8">
        <v>0</v>
      </c>
      <c r="D44" s="8">
        <v>0</v>
      </c>
      <c r="E44" s="8">
        <v>1.2700000000000001E-2</v>
      </c>
      <c r="F44" s="8">
        <v>2.6800000000000001E-2</v>
      </c>
      <c r="G44" s="8">
        <v>0</v>
      </c>
      <c r="H44" s="8">
        <v>0</v>
      </c>
      <c r="I44" s="8">
        <v>0</v>
      </c>
      <c r="J44" s="8">
        <v>0</v>
      </c>
    </row>
    <row r="45" spans="1:10" x14ac:dyDescent="0.45">
      <c r="A45" t="s">
        <v>182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</row>
  </sheetData>
  <sortState xmlns:xlrd2="http://schemas.microsoft.com/office/spreadsheetml/2017/richdata2" ref="A2:J45">
    <sortCondition descending="1" ref="B2:B45"/>
  </sortState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67E52-7F14-4DA7-ADBB-67CA6E436856}">
  <dimension ref="A1:AA72"/>
  <sheetViews>
    <sheetView workbookViewId="0">
      <selection activeCell="C2" sqref="C2"/>
    </sheetView>
  </sheetViews>
  <sheetFormatPr defaultRowHeight="14.25" x14ac:dyDescent="0.45"/>
  <cols>
    <col min="1" max="1" width="62" bestFit="1" customWidth="1"/>
    <col min="2" max="2" width="16.86328125" customWidth="1"/>
  </cols>
  <sheetData>
    <row r="1" spans="1:27" x14ac:dyDescent="0.45">
      <c r="A1" s="3" t="s">
        <v>104</v>
      </c>
      <c r="B1" s="6" t="s">
        <v>132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45">
      <c r="A2" s="3" t="s">
        <v>105</v>
      </c>
      <c r="B2" s="3" t="str">
        <f>_xlfn.XLOOKUP(A2,'[1]ba crosswalk'!$C$2:$C$69,'[1]ba crosswalk'!$A$2:$A$69,,0)</f>
        <v>AD</v>
      </c>
      <c r="C2" s="3" t="str" cm="1">
        <f t="array" ref="C2">_xlfn.XLOOKUP($B2,import_dependency[[Column1]:[Column1]],import_dependency[Total],"",0)</f>
        <v/>
      </c>
      <c r="D2" s="3" t="str" cm="1">
        <f t="array" ref="D2">_xlfn.XLOOKUP($B2,import_dependency[[Column1]:[Column1]],import_dependency[2016],"",0)</f>
        <v/>
      </c>
      <c r="E2" s="3" t="str" cm="1">
        <f t="array" ref="E2">_xlfn.XLOOKUP($B2,import_dependency[[Column1]:[Column1]],import_dependency[2017],"",0)</f>
        <v/>
      </c>
      <c r="F2" s="3" t="str" cm="1">
        <f t="array" ref="F2">_xlfn.XLOOKUP($B2,import_dependency[[Column1]:[Column1]],import_dependency[2018],"",0)</f>
        <v/>
      </c>
      <c r="G2" s="3" t="str" cm="1">
        <f t="array" ref="G2">_xlfn.XLOOKUP($B2,import_dependency[[Column1]:[Column1]],import_dependency[2019],"",0)</f>
        <v/>
      </c>
      <c r="H2" s="3" t="str" cm="1">
        <f t="array" ref="H2">_xlfn.XLOOKUP($B2,import_dependency[[Column1]:[Column1]],import_dependency[2020],"",0)</f>
        <v/>
      </c>
      <c r="I2" s="3" t="str" cm="1">
        <f t="array" ref="I2">_xlfn.XLOOKUP($B2,import_dependency[[Column1]:[Column1]],import_dependency[2021],"",0)</f>
        <v/>
      </c>
      <c r="J2" s="3" t="str" cm="1">
        <f t="array" ref="J2">_xlfn.XLOOKUP($B2,import_dependency[[Column1]:[Column1]],import_dependency[2022],"",0)</f>
        <v/>
      </c>
      <c r="K2" s="3" t="str" cm="1">
        <f t="array" ref="K2">_xlfn.XLOOKUP($B2,import_dependency[[Column1]:[Column1]],import_dependency[2023],"",0)</f>
        <v/>
      </c>
      <c r="L2" s="4"/>
      <c r="M2" s="3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45">
      <c r="A3" s="3" t="s">
        <v>64</v>
      </c>
      <c r="B3" s="3" t="str">
        <f>_xlfn.XLOOKUP(A3,'[1]ba crosswalk'!$C$2:$C$69,'[1]ba crosswalk'!$A$2:$A$69,,0)</f>
        <v>AZPS</v>
      </c>
      <c r="C3" s="3" cm="1">
        <f t="array" ref="C3">_xlfn.XLOOKUP($B3,import_dependency[[Column1]:[Column1]],import_dependency[Total],"",0)</f>
        <v>0.16</v>
      </c>
      <c r="D3" s="3" cm="1">
        <f t="array" ref="D3">_xlfn.XLOOKUP($B3,import_dependency[[Column1]:[Column1]],import_dependency[2016],"",0)</f>
        <v>0</v>
      </c>
      <c r="E3" s="3" cm="1">
        <f t="array" ref="E3">_xlfn.XLOOKUP($B3,import_dependency[[Column1]:[Column1]],import_dependency[2017],"",0)</f>
        <v>0</v>
      </c>
      <c r="F3" s="3" cm="1">
        <f t="array" ref="F3">_xlfn.XLOOKUP($B3,import_dependency[[Column1]:[Column1]],import_dependency[2018],"",0)</f>
        <v>0</v>
      </c>
      <c r="G3" s="3" cm="1">
        <f t="array" ref="G3">_xlfn.XLOOKUP($B3,import_dependency[[Column1]:[Column1]],import_dependency[2019],"",0)</f>
        <v>0</v>
      </c>
      <c r="H3" s="3" cm="1">
        <f t="array" ref="H3">_xlfn.XLOOKUP($B3,import_dependency[[Column1]:[Column1]],import_dependency[2020],"",0)</f>
        <v>0.24</v>
      </c>
      <c r="I3" s="3" cm="1">
        <f t="array" ref="I3">_xlfn.XLOOKUP($B3,import_dependency[[Column1]:[Column1]],import_dependency[2021],"",0)</f>
        <v>0.37</v>
      </c>
      <c r="J3" s="3" cm="1">
        <f t="array" ref="J3">_xlfn.XLOOKUP($B3,import_dependency[[Column1]:[Column1]],import_dependency[2022],"",0)</f>
        <v>0.34</v>
      </c>
      <c r="K3" s="3" cm="1">
        <f t="array" ref="K3">_xlfn.XLOOKUP($B3,import_dependency[[Column1]:[Column1]],import_dependency[2023],"",0)</f>
        <v>0.4</v>
      </c>
      <c r="L3" s="4"/>
      <c r="M3" s="3"/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45">
      <c r="A4" s="3" t="s">
        <v>106</v>
      </c>
      <c r="B4" s="3" t="str">
        <f>_xlfn.XLOOKUP(A4,'[1]ba crosswalk'!$C$2:$C$69,'[1]ba crosswalk'!$A$2:$A$69,,0)</f>
        <v>DEAA</v>
      </c>
      <c r="C4" s="3" t="str" cm="1">
        <f t="array" ref="C4">_xlfn.XLOOKUP($B4,import_dependency[[Column1]:[Column1]],import_dependency[Total],"",0)</f>
        <v/>
      </c>
      <c r="D4" s="3" t="str" cm="1">
        <f t="array" ref="D4">_xlfn.XLOOKUP($B4,import_dependency[[Column1]:[Column1]],import_dependency[2016],"",0)</f>
        <v/>
      </c>
      <c r="E4" s="3" t="str" cm="1">
        <f t="array" ref="E4">_xlfn.XLOOKUP($B4,import_dependency[[Column1]:[Column1]],import_dependency[2017],"",0)</f>
        <v/>
      </c>
      <c r="F4" s="3" t="str" cm="1">
        <f t="array" ref="F4">_xlfn.XLOOKUP($B4,import_dependency[[Column1]:[Column1]],import_dependency[2018],"",0)</f>
        <v/>
      </c>
      <c r="G4" s="3" t="str" cm="1">
        <f t="array" ref="G4">_xlfn.XLOOKUP($B4,import_dependency[[Column1]:[Column1]],import_dependency[2019],"",0)</f>
        <v/>
      </c>
      <c r="H4" s="3" t="str" cm="1">
        <f t="array" ref="H4">_xlfn.XLOOKUP($B4,import_dependency[[Column1]:[Column1]],import_dependency[2020],"",0)</f>
        <v/>
      </c>
      <c r="I4" s="3" t="str" cm="1">
        <f t="array" ref="I4">_xlfn.XLOOKUP($B4,import_dependency[[Column1]:[Column1]],import_dependency[2021],"",0)</f>
        <v/>
      </c>
      <c r="J4" s="3" t="str" cm="1">
        <f t="array" ref="J4">_xlfn.XLOOKUP($B4,import_dependency[[Column1]:[Column1]],import_dependency[2022],"",0)</f>
        <v/>
      </c>
      <c r="K4" s="3" t="str" cm="1">
        <f t="array" ref="K4">_xlfn.XLOOKUP($B4,import_dependency[[Column1]:[Column1]],import_dependency[2023],"",0)</f>
        <v/>
      </c>
      <c r="L4" s="4"/>
      <c r="M4" s="3"/>
      <c r="N4" s="4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45">
      <c r="A5" s="3" t="s">
        <v>62</v>
      </c>
      <c r="B5" s="3" t="str">
        <f>_xlfn.XLOOKUP(A5,'[1]ba crosswalk'!$C$2:$C$69,'[1]ba crosswalk'!$A$2:$A$69,,0)</f>
        <v>AECI</v>
      </c>
      <c r="C5" s="3" cm="1">
        <f t="array" ref="C5">_xlfn.XLOOKUP($B5,import_dependency[[Column1]:[Column1]],import_dependency[Total],"",0)</f>
        <v>0.06</v>
      </c>
      <c r="D5" s="3" cm="1">
        <f t="array" ref="D5">_xlfn.XLOOKUP($B5,import_dependency[[Column1]:[Column1]],import_dependency[2016],"",0)</f>
        <v>0.02</v>
      </c>
      <c r="E5" s="3" cm="1">
        <f t="array" ref="E5">_xlfn.XLOOKUP($B5,import_dependency[[Column1]:[Column1]],import_dependency[2017],"",0)</f>
        <v>0.03</v>
      </c>
      <c r="F5" s="3" cm="1">
        <f t="array" ref="F5">_xlfn.XLOOKUP($B5,import_dependency[[Column1]:[Column1]],import_dependency[2018],"",0)</f>
        <v>0.04</v>
      </c>
      <c r="G5" s="3" cm="1">
        <f t="array" ref="G5">_xlfn.XLOOKUP($B5,import_dependency[[Column1]:[Column1]],import_dependency[2019],"",0)</f>
        <v>0.05</v>
      </c>
      <c r="H5" s="3" cm="1">
        <f t="array" ref="H5">_xlfn.XLOOKUP($B5,import_dependency[[Column1]:[Column1]],import_dependency[2020],"",0)</f>
        <v>0.06</v>
      </c>
      <c r="I5" s="3" cm="1">
        <f t="array" ref="I5">_xlfn.XLOOKUP($B5,import_dependency[[Column1]:[Column1]],import_dependency[2021],"",0)</f>
        <v>0.09</v>
      </c>
      <c r="J5" s="3" cm="1">
        <f t="array" ref="J5">_xlfn.XLOOKUP($B5,import_dependency[[Column1]:[Column1]],import_dependency[2022],"",0)</f>
        <v>0.08</v>
      </c>
      <c r="K5" s="3" cm="1">
        <f t="array" ref="K5">_xlfn.XLOOKUP($B5,import_dependency[[Column1]:[Column1]],import_dependency[2023],"",0)</f>
        <v>0.11</v>
      </c>
      <c r="L5" s="4"/>
      <c r="M5" s="3"/>
      <c r="N5" s="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45">
      <c r="A6" s="3" t="s">
        <v>107</v>
      </c>
      <c r="B6" s="3" t="str">
        <f>_xlfn.XLOOKUP(A6,'[1]ba crosswalk'!$C$2:$C$69,'[1]ba crosswalk'!$A$2:$A$69,,0)</f>
        <v>AVRN</v>
      </c>
      <c r="C6" s="3" t="str" cm="1">
        <f t="array" ref="C6">_xlfn.XLOOKUP($B6,import_dependency[[Column1]:[Column1]],import_dependency[Total],"",0)</f>
        <v/>
      </c>
      <c r="D6" s="3" t="str" cm="1">
        <f t="array" ref="D6">_xlfn.XLOOKUP($B6,import_dependency[[Column1]:[Column1]],import_dependency[2016],"",0)</f>
        <v/>
      </c>
      <c r="E6" s="3" t="str" cm="1">
        <f t="array" ref="E6">_xlfn.XLOOKUP($B6,import_dependency[[Column1]:[Column1]],import_dependency[2017],"",0)</f>
        <v/>
      </c>
      <c r="F6" s="3" t="str" cm="1">
        <f t="array" ref="F6">_xlfn.XLOOKUP($B6,import_dependency[[Column1]:[Column1]],import_dependency[2018],"",0)</f>
        <v/>
      </c>
      <c r="G6" s="3" t="str" cm="1">
        <f t="array" ref="G6">_xlfn.XLOOKUP($B6,import_dependency[[Column1]:[Column1]],import_dependency[2019],"",0)</f>
        <v/>
      </c>
      <c r="H6" s="3" t="str" cm="1">
        <f t="array" ref="H6">_xlfn.XLOOKUP($B6,import_dependency[[Column1]:[Column1]],import_dependency[2020],"",0)</f>
        <v/>
      </c>
      <c r="I6" s="3" t="str" cm="1">
        <f t="array" ref="I6">_xlfn.XLOOKUP($B6,import_dependency[[Column1]:[Column1]],import_dependency[2021],"",0)</f>
        <v/>
      </c>
      <c r="J6" s="3" t="str" cm="1">
        <f t="array" ref="J6">_xlfn.XLOOKUP($B6,import_dependency[[Column1]:[Column1]],import_dependency[2022],"",0)</f>
        <v/>
      </c>
      <c r="K6" s="3" t="str" cm="1">
        <f t="array" ref="K6">_xlfn.XLOOKUP($B6,import_dependency[[Column1]:[Column1]],import_dependency[2023],"",0)</f>
        <v/>
      </c>
      <c r="L6" s="4"/>
      <c r="M6" s="3"/>
      <c r="N6" s="4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45">
      <c r="A7" s="3" t="s">
        <v>63</v>
      </c>
      <c r="B7" s="3" t="str">
        <f>_xlfn.XLOOKUP(A7,'[1]ba crosswalk'!$C$2:$C$69,'[1]ba crosswalk'!$A$2:$A$69,,0)</f>
        <v>AVA</v>
      </c>
      <c r="C7" s="3" cm="1">
        <f t="array" ref="C7">_xlfn.XLOOKUP($B7,import_dependency[[Column1]:[Column1]],import_dependency[Total],"",0)</f>
        <v>0.4</v>
      </c>
      <c r="D7" s="3" cm="1">
        <f t="array" ref="D7">_xlfn.XLOOKUP($B7,import_dependency[[Column1]:[Column1]],import_dependency[2016],"",0)</f>
        <v>0.43</v>
      </c>
      <c r="E7" s="3" cm="1">
        <f t="array" ref="E7">_xlfn.XLOOKUP($B7,import_dependency[[Column1]:[Column1]],import_dependency[2017],"",0)</f>
        <v>0.46</v>
      </c>
      <c r="F7" s="3" cm="1">
        <f t="array" ref="F7">_xlfn.XLOOKUP($B7,import_dependency[[Column1]:[Column1]],import_dependency[2018],"",0)</f>
        <v>0.4</v>
      </c>
      <c r="G7" s="3" cm="1">
        <f t="array" ref="G7">_xlfn.XLOOKUP($B7,import_dependency[[Column1]:[Column1]],import_dependency[2019],"",0)</f>
        <v>0.4</v>
      </c>
      <c r="H7" s="3" cm="1">
        <f t="array" ref="H7">_xlfn.XLOOKUP($B7,import_dependency[[Column1]:[Column1]],import_dependency[2020],"",0)</f>
        <v>0.35</v>
      </c>
      <c r="I7" s="3" cm="1">
        <f t="array" ref="I7">_xlfn.XLOOKUP($B7,import_dependency[[Column1]:[Column1]],import_dependency[2021],"",0)</f>
        <v>0.33</v>
      </c>
      <c r="J7" s="3" cm="1">
        <f t="array" ref="J7">_xlfn.XLOOKUP($B7,import_dependency[[Column1]:[Column1]],import_dependency[2022],"",0)</f>
        <v>0.36</v>
      </c>
      <c r="K7" s="3" cm="1">
        <f t="array" ref="K7">_xlfn.XLOOKUP($B7,import_dependency[[Column1]:[Column1]],import_dependency[2023],"",0)</f>
        <v>0.38</v>
      </c>
      <c r="L7" s="4"/>
      <c r="M7" s="3"/>
      <c r="N7" s="4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45">
      <c r="A8" s="3" t="s">
        <v>65</v>
      </c>
      <c r="B8" s="3" t="str">
        <f>_xlfn.XLOOKUP(A8,'[1]ba crosswalk'!$C$2:$C$69,'[1]ba crosswalk'!$A$2:$A$69,,0)</f>
        <v>BANC</v>
      </c>
      <c r="C8" s="3" cm="1">
        <f t="array" ref="C8">_xlfn.XLOOKUP($B8,import_dependency[[Column1]:[Column1]],import_dependency[Total],"",0)</f>
        <v>0.25</v>
      </c>
      <c r="D8" s="3" cm="1">
        <f t="array" ref="D8">_xlfn.XLOOKUP($B8,import_dependency[[Column1]:[Column1]],import_dependency[2016],"",0)</f>
        <v>0.25</v>
      </c>
      <c r="E8" s="3" cm="1">
        <f t="array" ref="E8">_xlfn.XLOOKUP($B8,import_dependency[[Column1]:[Column1]],import_dependency[2017],"",0)</f>
        <v>0.23</v>
      </c>
      <c r="F8" s="3" cm="1">
        <f t="array" ref="F8">_xlfn.XLOOKUP($B8,import_dependency[[Column1]:[Column1]],import_dependency[2018],"",0)</f>
        <v>0.26</v>
      </c>
      <c r="G8" s="3" cm="1">
        <f t="array" ref="G8">_xlfn.XLOOKUP($B8,import_dependency[[Column1]:[Column1]],import_dependency[2019],"",0)</f>
        <v>0.17</v>
      </c>
      <c r="H8" s="3" cm="1">
        <f t="array" ref="H8">_xlfn.XLOOKUP($B8,import_dependency[[Column1]:[Column1]],import_dependency[2020],"",0)</f>
        <v>0.28000000000000003</v>
      </c>
      <c r="I8" s="3" cm="1">
        <f t="array" ref="I8">_xlfn.XLOOKUP($B8,import_dependency[[Column1]:[Column1]],import_dependency[2021],"",0)</f>
        <v>0.25</v>
      </c>
      <c r="J8" s="3" cm="1">
        <f t="array" ref="J8">_xlfn.XLOOKUP($B8,import_dependency[[Column1]:[Column1]],import_dependency[2022],"",0)</f>
        <v>0.4</v>
      </c>
      <c r="K8" s="3" cm="1">
        <f t="array" ref="K8">_xlfn.XLOOKUP($B8,import_dependency[[Column1]:[Column1]],import_dependency[2023],"",0)</f>
        <v>0.16</v>
      </c>
      <c r="L8" s="4"/>
      <c r="M8" s="3"/>
      <c r="N8" s="4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45">
      <c r="A9" s="3" t="s">
        <v>66</v>
      </c>
      <c r="B9" s="3" t="str">
        <f>_xlfn.XLOOKUP(A9,'[1]ba crosswalk'!$C$2:$C$69,'[1]ba crosswalk'!$A$2:$A$69,,0)</f>
        <v>BPAT</v>
      </c>
      <c r="C9" s="3" cm="1">
        <f t="array" ref="C9">_xlfn.XLOOKUP($B9,import_dependency[[Column1]:[Column1]],import_dependency[Total],"",0)</f>
        <v>0</v>
      </c>
      <c r="D9" s="3" cm="1">
        <f t="array" ref="D9">_xlfn.XLOOKUP($B9,import_dependency[[Column1]:[Column1]],import_dependency[2016],"",0)</f>
        <v>0</v>
      </c>
      <c r="E9" s="3" cm="1">
        <f t="array" ref="E9">_xlfn.XLOOKUP($B9,import_dependency[[Column1]:[Column1]],import_dependency[2017],"",0)</f>
        <v>0</v>
      </c>
      <c r="F9" s="3" cm="1">
        <f t="array" ref="F9">_xlfn.XLOOKUP($B9,import_dependency[[Column1]:[Column1]],import_dependency[2018],"",0)</f>
        <v>0</v>
      </c>
      <c r="G9" s="3" cm="1">
        <f t="array" ref="G9">_xlfn.XLOOKUP($B9,import_dependency[[Column1]:[Column1]],import_dependency[2019],"",0)</f>
        <v>0</v>
      </c>
      <c r="H9" s="3" cm="1">
        <f t="array" ref="H9">_xlfn.XLOOKUP($B9,import_dependency[[Column1]:[Column1]],import_dependency[2020],"",0)</f>
        <v>0</v>
      </c>
      <c r="I9" s="3" cm="1">
        <f t="array" ref="I9">_xlfn.XLOOKUP($B9,import_dependency[[Column1]:[Column1]],import_dependency[2021],"",0)</f>
        <v>0</v>
      </c>
      <c r="J9" s="3" cm="1">
        <f t="array" ref="J9">_xlfn.XLOOKUP($B9,import_dependency[[Column1]:[Column1]],import_dependency[2022],"",0)</f>
        <v>0</v>
      </c>
      <c r="K9" s="3" cm="1">
        <f t="array" ref="K9">_xlfn.XLOOKUP($B9,import_dependency[[Column1]:[Column1]],import_dependency[2023],"",0)</f>
        <v>0</v>
      </c>
      <c r="L9" s="4"/>
      <c r="M9" s="3"/>
      <c r="N9" s="4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45">
      <c r="A10" s="3" t="s">
        <v>67</v>
      </c>
      <c r="B10" s="3" t="str">
        <f>_xlfn.XLOOKUP(A10,'[1]ba crosswalk'!$C$2:$C$69,'[1]ba crosswalk'!$A$2:$A$69,,0)</f>
        <v>CISO</v>
      </c>
      <c r="C10" s="3" cm="1">
        <f t="array" ref="C10">_xlfn.XLOOKUP($B10,import_dependency[[Column1]:[Column1]],import_dependency[Total],"",0)</f>
        <v>0.24</v>
      </c>
      <c r="D10" s="3" cm="1">
        <f t="array" ref="D10">_xlfn.XLOOKUP($B10,import_dependency[[Column1]:[Column1]],import_dependency[2016],"",0)</f>
        <v>0.28000000000000003</v>
      </c>
      <c r="E10" s="3" cm="1">
        <f t="array" ref="E10">_xlfn.XLOOKUP($B10,import_dependency[[Column1]:[Column1]],import_dependency[2017],"",0)</f>
        <v>0.26</v>
      </c>
      <c r="F10" s="3" cm="1">
        <f t="array" ref="F10">_xlfn.XLOOKUP($B10,import_dependency[[Column1]:[Column1]],import_dependency[2018],"",0)</f>
        <v>0.28000000000000003</v>
      </c>
      <c r="G10" s="3" cm="1">
        <f t="array" ref="G10">_xlfn.XLOOKUP($B10,import_dependency[[Column1]:[Column1]],import_dependency[2019],"",0)</f>
        <v>0.25</v>
      </c>
      <c r="H10" s="3" cm="1">
        <f t="array" ref="H10">_xlfn.XLOOKUP($B10,import_dependency[[Column1]:[Column1]],import_dependency[2020],"",0)</f>
        <v>0.27</v>
      </c>
      <c r="I10" s="3" cm="1">
        <f t="array" ref="I10">_xlfn.XLOOKUP($B10,import_dependency[[Column1]:[Column1]],import_dependency[2021],"",0)</f>
        <v>0.25</v>
      </c>
      <c r="J10" s="3" cm="1">
        <f t="array" ref="J10">_xlfn.XLOOKUP($B10,import_dependency[[Column1]:[Column1]],import_dependency[2022],"",0)</f>
        <v>0.22</v>
      </c>
      <c r="K10" s="3" cm="1">
        <f t="array" ref="K10">_xlfn.XLOOKUP($B10,import_dependency[[Column1]:[Column1]],import_dependency[2023],"",0)</f>
        <v>0.14000000000000001</v>
      </c>
      <c r="L10" s="4"/>
      <c r="M10" s="3"/>
      <c r="N10" s="4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45">
      <c r="A11" s="3" t="s">
        <v>108</v>
      </c>
      <c r="B11" s="3" t="e">
        <f>_xlfn.XLOOKUP(A11,'[1]ba crosswalk'!$C$2:$C$69,'[1]ba crosswalk'!$A$2:$A$69,,0)</f>
        <v>#N/A</v>
      </c>
      <c r="C11" s="3" t="e" cm="1">
        <f t="array" ref="C11">_xlfn.XLOOKUP($B11,import_dependency[[Column1]:[Column1]],import_dependency[Total],"",0)</f>
        <v>#N/A</v>
      </c>
      <c r="D11" s="3" t="e" cm="1">
        <f t="array" ref="D11">_xlfn.XLOOKUP($B11,import_dependency[[Column1]:[Column1]],import_dependency[2016],"",0)</f>
        <v>#N/A</v>
      </c>
      <c r="E11" s="3" t="e" cm="1">
        <f t="array" ref="E11">_xlfn.XLOOKUP($B11,import_dependency[[Column1]:[Column1]],import_dependency[2017],"",0)</f>
        <v>#N/A</v>
      </c>
      <c r="F11" s="3" t="e" cm="1">
        <f t="array" ref="F11">_xlfn.XLOOKUP($B11,import_dependency[[Column1]:[Column1]],import_dependency[2018],"",0)</f>
        <v>#N/A</v>
      </c>
      <c r="G11" s="3" t="e" cm="1">
        <f t="array" ref="G11">_xlfn.XLOOKUP($B11,import_dependency[[Column1]:[Column1]],import_dependency[2019],"",0)</f>
        <v>#N/A</v>
      </c>
      <c r="H11" s="3" t="e" cm="1">
        <f t="array" ref="H11">_xlfn.XLOOKUP($B11,import_dependency[[Column1]:[Column1]],import_dependency[2020],"",0)</f>
        <v>#N/A</v>
      </c>
      <c r="I11" s="3" t="e" cm="1">
        <f t="array" ref="I11">_xlfn.XLOOKUP($B11,import_dependency[[Column1]:[Column1]],import_dependency[2021],"",0)</f>
        <v>#N/A</v>
      </c>
      <c r="J11" s="3" t="e" cm="1">
        <f t="array" ref="J11">_xlfn.XLOOKUP($B11,import_dependency[[Column1]:[Column1]],import_dependency[2022],"",0)</f>
        <v>#N/A</v>
      </c>
      <c r="K11" s="3" t="e" cm="1">
        <f t="array" ref="K11">_xlfn.XLOOKUP($B11,import_dependency[[Column1]:[Column1]],import_dependency[2023],"",0)</f>
        <v>#N/A</v>
      </c>
      <c r="L11" s="4"/>
      <c r="M11" s="3"/>
      <c r="N11" s="4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45">
      <c r="A12" s="3" t="s">
        <v>109</v>
      </c>
      <c r="B12" s="3" t="str">
        <f>_xlfn.XLOOKUP(A12,'[1]ba crosswalk'!$C$2:$C$69,'[1]ba crosswalk'!$A$2:$A$69,,0)</f>
        <v>HST</v>
      </c>
      <c r="C12" s="3" t="str" cm="1">
        <f t="array" ref="C12">_xlfn.XLOOKUP($B12,import_dependency[[Column1]:[Column1]],import_dependency[Total],"",0)</f>
        <v/>
      </c>
      <c r="D12" s="3" t="str" cm="1">
        <f t="array" ref="D12">_xlfn.XLOOKUP($B12,import_dependency[[Column1]:[Column1]],import_dependency[2016],"",0)</f>
        <v/>
      </c>
      <c r="E12" s="3" t="str" cm="1">
        <f t="array" ref="E12">_xlfn.XLOOKUP($B12,import_dependency[[Column1]:[Column1]],import_dependency[2017],"",0)</f>
        <v/>
      </c>
      <c r="F12" s="3" t="str" cm="1">
        <f t="array" ref="F12">_xlfn.XLOOKUP($B12,import_dependency[[Column1]:[Column1]],import_dependency[2018],"",0)</f>
        <v/>
      </c>
      <c r="G12" s="3" t="str" cm="1">
        <f t="array" ref="G12">_xlfn.XLOOKUP($B12,import_dependency[[Column1]:[Column1]],import_dependency[2019],"",0)</f>
        <v/>
      </c>
      <c r="H12" s="3" t="str" cm="1">
        <f t="array" ref="H12">_xlfn.XLOOKUP($B12,import_dependency[[Column1]:[Column1]],import_dependency[2020],"",0)</f>
        <v/>
      </c>
      <c r="I12" s="3" t="str" cm="1">
        <f t="array" ref="I12">_xlfn.XLOOKUP($B12,import_dependency[[Column1]:[Column1]],import_dependency[2021],"",0)</f>
        <v/>
      </c>
      <c r="J12" s="3" t="str" cm="1">
        <f t="array" ref="J12">_xlfn.XLOOKUP($B12,import_dependency[[Column1]:[Column1]],import_dependency[2022],"",0)</f>
        <v/>
      </c>
      <c r="K12" s="3" t="str" cm="1">
        <f t="array" ref="K12">_xlfn.XLOOKUP($B12,import_dependency[[Column1]:[Column1]],import_dependency[2023],"",0)</f>
        <v/>
      </c>
      <c r="L12" s="4"/>
      <c r="M12" s="3"/>
      <c r="N12" s="4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45">
      <c r="A13" s="3" t="s">
        <v>100</v>
      </c>
      <c r="B13" s="3" t="str">
        <f>_xlfn.XLOOKUP(A13,'[1]ba crosswalk'!$C$2:$C$69,'[1]ba crosswalk'!$A$2:$A$69,,0)</f>
        <v>TPWR</v>
      </c>
      <c r="C13" s="3" cm="1">
        <f t="array" ref="C13">_xlfn.XLOOKUP($B13,import_dependency[[Column1]:[Column1]],import_dependency[Total],"",0)</f>
        <v>0.48</v>
      </c>
      <c r="D13" s="3" cm="1">
        <f t="array" ref="D13">_xlfn.XLOOKUP($B13,import_dependency[[Column1]:[Column1]],import_dependency[2016],"",0)</f>
        <v>0.36</v>
      </c>
      <c r="E13" s="3" cm="1">
        <f t="array" ref="E13">_xlfn.XLOOKUP($B13,import_dependency[[Column1]:[Column1]],import_dependency[2017],"",0)</f>
        <v>0.38</v>
      </c>
      <c r="F13" s="3" cm="1">
        <f t="array" ref="F13">_xlfn.XLOOKUP($B13,import_dependency[[Column1]:[Column1]],import_dependency[2018],"",0)</f>
        <v>0.51</v>
      </c>
      <c r="G13" s="3" cm="1">
        <f t="array" ref="G13">_xlfn.XLOOKUP($B13,import_dependency[[Column1]:[Column1]],import_dependency[2019],"",0)</f>
        <v>0.67</v>
      </c>
      <c r="H13" s="3" cm="1">
        <f t="array" ref="H13">_xlfn.XLOOKUP($B13,import_dependency[[Column1]:[Column1]],import_dependency[2020],"",0)</f>
        <v>0.45</v>
      </c>
      <c r="I13" s="3" cm="1">
        <f t="array" ref="I13">_xlfn.XLOOKUP($B13,import_dependency[[Column1]:[Column1]],import_dependency[2021],"",0)</f>
        <v>0.46</v>
      </c>
      <c r="J13" s="3" cm="1">
        <f t="array" ref="J13">_xlfn.XLOOKUP($B13,import_dependency[[Column1]:[Column1]],import_dependency[2022],"",0)</f>
        <v>0.45</v>
      </c>
      <c r="K13" s="3" cm="1">
        <f t="array" ref="K13">_xlfn.XLOOKUP($B13,import_dependency[[Column1]:[Column1]],import_dependency[2023],"",0)</f>
        <v>0.57999999999999996</v>
      </c>
      <c r="L13" s="4"/>
      <c r="M13" s="3"/>
      <c r="N13" s="4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45">
      <c r="A14" s="3" t="s">
        <v>110</v>
      </c>
      <c r="B14" s="3" t="str">
        <f>_xlfn.XLOOKUP(A14,'[1]ba crosswalk'!$C$2:$C$69,'[1]ba crosswalk'!$A$2:$A$69,,0)</f>
        <v>TAL</v>
      </c>
      <c r="C14" s="3" t="str" cm="1">
        <f t="array" ref="C14">_xlfn.XLOOKUP($B14,import_dependency[[Column1]:[Column1]],import_dependency[Total],"",0)</f>
        <v/>
      </c>
      <c r="D14" s="3" t="str" cm="1">
        <f t="array" ref="D14">_xlfn.XLOOKUP($B14,import_dependency[[Column1]:[Column1]],import_dependency[2016],"",0)</f>
        <v/>
      </c>
      <c r="E14" s="3" t="str" cm="1">
        <f t="array" ref="E14">_xlfn.XLOOKUP($B14,import_dependency[[Column1]:[Column1]],import_dependency[2017],"",0)</f>
        <v/>
      </c>
      <c r="F14" s="3" t="str" cm="1">
        <f t="array" ref="F14">_xlfn.XLOOKUP($B14,import_dependency[[Column1]:[Column1]],import_dependency[2018],"",0)</f>
        <v/>
      </c>
      <c r="G14" s="3" t="str" cm="1">
        <f t="array" ref="G14">_xlfn.XLOOKUP($B14,import_dependency[[Column1]:[Column1]],import_dependency[2019],"",0)</f>
        <v/>
      </c>
      <c r="H14" s="3" t="str" cm="1">
        <f t="array" ref="H14">_xlfn.XLOOKUP($B14,import_dependency[[Column1]:[Column1]],import_dependency[2020],"",0)</f>
        <v/>
      </c>
      <c r="I14" s="3" t="str" cm="1">
        <f t="array" ref="I14">_xlfn.XLOOKUP($B14,import_dependency[[Column1]:[Column1]],import_dependency[2021],"",0)</f>
        <v/>
      </c>
      <c r="J14" s="3" t="str" cm="1">
        <f t="array" ref="J14">_xlfn.XLOOKUP($B14,import_dependency[[Column1]:[Column1]],import_dependency[2022],"",0)</f>
        <v/>
      </c>
      <c r="K14" s="3" t="str" cm="1">
        <f t="array" ref="K14">_xlfn.XLOOKUP($B14,import_dependency[[Column1]:[Column1]],import_dependency[2023],"",0)</f>
        <v/>
      </c>
      <c r="L14" s="4"/>
      <c r="M14" s="3"/>
      <c r="N14" s="4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45">
      <c r="A15" s="3" t="s">
        <v>70</v>
      </c>
      <c r="B15" s="3" t="str">
        <f>_xlfn.XLOOKUP(A15,'[1]ba crosswalk'!$C$2:$C$69,'[1]ba crosswalk'!$A$2:$A$69,,0)</f>
        <v>DUK</v>
      </c>
      <c r="C15" s="3" cm="1">
        <f t="array" ref="C15">_xlfn.XLOOKUP($B15,import_dependency[[Column1]:[Column1]],import_dependency[Total],"",0)</f>
        <v>0.02</v>
      </c>
      <c r="D15" s="3" cm="1">
        <f t="array" ref="D15">_xlfn.XLOOKUP($B15,import_dependency[[Column1]:[Column1]],import_dependency[2016],"",0)</f>
        <v>0.02</v>
      </c>
      <c r="E15" s="3" cm="1">
        <f t="array" ref="E15">_xlfn.XLOOKUP($B15,import_dependency[[Column1]:[Column1]],import_dependency[2017],"",0)</f>
        <v>0.02</v>
      </c>
      <c r="F15" s="3" cm="1">
        <f t="array" ref="F15">_xlfn.XLOOKUP($B15,import_dependency[[Column1]:[Column1]],import_dependency[2018],"",0)</f>
        <v>0.01</v>
      </c>
      <c r="G15" s="3" cm="1">
        <f t="array" ref="G15">_xlfn.XLOOKUP($B15,import_dependency[[Column1]:[Column1]],import_dependency[2019],"",0)</f>
        <v>0.01</v>
      </c>
      <c r="H15" s="3" cm="1">
        <f t="array" ref="H15">_xlfn.XLOOKUP($B15,import_dependency[[Column1]:[Column1]],import_dependency[2020],"",0)</f>
        <v>0.01</v>
      </c>
      <c r="I15" s="3" cm="1">
        <f t="array" ref="I15">_xlfn.XLOOKUP($B15,import_dependency[[Column1]:[Column1]],import_dependency[2021],"",0)</f>
        <v>0.01</v>
      </c>
      <c r="J15" s="3" cm="1">
        <f t="array" ref="J15">_xlfn.XLOOKUP($B15,import_dependency[[Column1]:[Column1]],import_dependency[2022],"",0)</f>
        <v>0.02</v>
      </c>
      <c r="K15" s="3" cm="1">
        <f t="array" ref="K15">_xlfn.XLOOKUP($B15,import_dependency[[Column1]:[Column1]],import_dependency[2023],"",0)</f>
        <v>0.02</v>
      </c>
      <c r="L15" s="4"/>
      <c r="M15" s="3"/>
      <c r="N15" s="4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45">
      <c r="A16" s="3" t="s">
        <v>74</v>
      </c>
      <c r="B16" s="3" t="str">
        <f>_xlfn.XLOOKUP(A16,'[1]ba crosswalk'!$C$2:$C$69,'[1]ba crosswalk'!$A$2:$A$69,,0)</f>
        <v>FPC</v>
      </c>
      <c r="C16" s="3" cm="1">
        <f t="array" ref="C16">_xlfn.XLOOKUP($B16,import_dependency[[Column1]:[Column1]],import_dependency[Total],"",0)</f>
        <v>0.24</v>
      </c>
      <c r="D16" s="3" cm="1">
        <f t="array" ref="D16">_xlfn.XLOOKUP($B16,import_dependency[[Column1]:[Column1]],import_dependency[2016],"",0)</f>
        <v>0.26</v>
      </c>
      <c r="E16" s="3" cm="1">
        <f t="array" ref="E16">_xlfn.XLOOKUP($B16,import_dependency[[Column1]:[Column1]],import_dependency[2017],"",0)</f>
        <v>0.26</v>
      </c>
      <c r="F16" s="3" cm="1">
        <f t="array" ref="F16">_xlfn.XLOOKUP($B16,import_dependency[[Column1]:[Column1]],import_dependency[2018],"",0)</f>
        <v>0.26</v>
      </c>
      <c r="G16" s="3" cm="1">
        <f t="array" ref="G16">_xlfn.XLOOKUP($B16,import_dependency[[Column1]:[Column1]],import_dependency[2019],"",0)</f>
        <v>0.25</v>
      </c>
      <c r="H16" s="3" cm="1">
        <f t="array" ref="H16">_xlfn.XLOOKUP($B16,import_dependency[[Column1]:[Column1]],import_dependency[2020],"",0)</f>
        <v>0.25</v>
      </c>
      <c r="I16" s="3" cm="1">
        <f t="array" ref="I16">_xlfn.XLOOKUP($B16,import_dependency[[Column1]:[Column1]],import_dependency[2021],"",0)</f>
        <v>0.23</v>
      </c>
      <c r="J16" s="3" cm="1">
        <f t="array" ref="J16">_xlfn.XLOOKUP($B16,import_dependency[[Column1]:[Column1]],import_dependency[2022],"",0)</f>
        <v>0.2</v>
      </c>
      <c r="K16" s="3" cm="1">
        <f t="array" ref="K16">_xlfn.XLOOKUP($B16,import_dependency[[Column1]:[Column1]],import_dependency[2023],"",0)</f>
        <v>0.24</v>
      </c>
      <c r="L16" s="4"/>
      <c r="M16" s="3"/>
      <c r="N16" s="4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45">
      <c r="A17" s="3" t="s">
        <v>68</v>
      </c>
      <c r="B17" s="3" t="str">
        <f>_xlfn.XLOOKUP(A17,'[1]ba crosswalk'!$C$2:$C$69,'[1]ba crosswalk'!$A$2:$A$69,,0)</f>
        <v>CPLE</v>
      </c>
      <c r="C17" s="3" cm="1">
        <f t="array" ref="C17">_xlfn.XLOOKUP($B17,import_dependency[[Column1]:[Column1]],import_dependency[Total],"",0)</f>
        <v>0.03</v>
      </c>
      <c r="D17" s="3" cm="1">
        <f t="array" ref="D17">_xlfn.XLOOKUP($B17,import_dependency[[Column1]:[Column1]],import_dependency[2016],"",0)</f>
        <v>0.02</v>
      </c>
      <c r="E17" s="3" cm="1">
        <f t="array" ref="E17">_xlfn.XLOOKUP($B17,import_dependency[[Column1]:[Column1]],import_dependency[2017],"",0)</f>
        <v>0.02</v>
      </c>
      <c r="F17" s="3" cm="1">
        <f t="array" ref="F17">_xlfn.XLOOKUP($B17,import_dependency[[Column1]:[Column1]],import_dependency[2018],"",0)</f>
        <v>0.03</v>
      </c>
      <c r="G17" s="3" cm="1">
        <f t="array" ref="G17">_xlfn.XLOOKUP($B17,import_dependency[[Column1]:[Column1]],import_dependency[2019],"",0)</f>
        <v>0.03</v>
      </c>
      <c r="H17" s="3" cm="1">
        <f t="array" ref="H17">_xlfn.XLOOKUP($B17,import_dependency[[Column1]:[Column1]],import_dependency[2020],"",0)</f>
        <v>0.03</v>
      </c>
      <c r="I17" s="3" cm="1">
        <f t="array" ref="I17">_xlfn.XLOOKUP($B17,import_dependency[[Column1]:[Column1]],import_dependency[2021],"",0)</f>
        <v>0.05</v>
      </c>
      <c r="J17" s="3" cm="1">
        <f t="array" ref="J17">_xlfn.XLOOKUP($B17,import_dependency[[Column1]:[Column1]],import_dependency[2022],"",0)</f>
        <v>0.04</v>
      </c>
      <c r="K17" s="3" cm="1">
        <f t="array" ref="K17">_xlfn.XLOOKUP($B17,import_dependency[[Column1]:[Column1]],import_dependency[2023],"",0)</f>
        <v>0.03</v>
      </c>
      <c r="L17" s="4"/>
      <c r="M17" s="3"/>
      <c r="N17" s="4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45">
      <c r="A18" s="3" t="s">
        <v>69</v>
      </c>
      <c r="B18" s="3" t="str">
        <f>_xlfn.XLOOKUP(A18,'[1]ba crosswalk'!$C$2:$C$69,'[1]ba crosswalk'!$A$2:$A$69,,0)</f>
        <v>CPLW</v>
      </c>
      <c r="C18" s="3" cm="1">
        <f t="array" ref="C18">_xlfn.XLOOKUP($B18,import_dependency[[Column1]:[Column1]],import_dependency[Total],"",0)</f>
        <v>0.42</v>
      </c>
      <c r="D18" s="3" cm="1">
        <f t="array" ref="D18">_xlfn.XLOOKUP($B18,import_dependency[[Column1]:[Column1]],import_dependency[2016],"",0)</f>
        <v>0.64</v>
      </c>
      <c r="E18" s="3" cm="1">
        <f t="array" ref="E18">_xlfn.XLOOKUP($B18,import_dependency[[Column1]:[Column1]],import_dependency[2017],"",0)</f>
        <v>0.66</v>
      </c>
      <c r="F18" s="3" cm="1">
        <f t="array" ref="F18">_xlfn.XLOOKUP($B18,import_dependency[[Column1]:[Column1]],import_dependency[2018],"",0)</f>
        <v>0.56000000000000005</v>
      </c>
      <c r="G18" s="3" cm="1">
        <f t="array" ref="G18">_xlfn.XLOOKUP($B18,import_dependency[[Column1]:[Column1]],import_dependency[2019],"",0)</f>
        <v>0.57999999999999996</v>
      </c>
      <c r="H18" s="3" cm="1">
        <f t="array" ref="H18">_xlfn.XLOOKUP($B18,import_dependency[[Column1]:[Column1]],import_dependency[2020],"",0)</f>
        <v>0.26</v>
      </c>
      <c r="I18" s="3" cm="1">
        <f t="array" ref="I18">_xlfn.XLOOKUP($B18,import_dependency[[Column1]:[Column1]],import_dependency[2021],"",0)</f>
        <v>0.19</v>
      </c>
      <c r="J18" s="3" cm="1">
        <f t="array" ref="J18">_xlfn.XLOOKUP($B18,import_dependency[[Column1]:[Column1]],import_dependency[2022],"",0)</f>
        <v>0.19</v>
      </c>
      <c r="K18" s="3" cm="1">
        <f t="array" ref="K18">_xlfn.XLOOKUP($B18,import_dependency[[Column1]:[Column1]],import_dependency[2023],"",0)</f>
        <v>0.17</v>
      </c>
      <c r="L18" s="4"/>
      <c r="M18" s="3"/>
      <c r="N18" s="4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45">
      <c r="A19" s="3" t="s">
        <v>71</v>
      </c>
      <c r="B19" s="3" t="str">
        <f>_xlfn.XLOOKUP(A19,'[1]ba crosswalk'!$C$2:$C$69,'[1]ba crosswalk'!$A$2:$A$69,,0)</f>
        <v>EPE</v>
      </c>
      <c r="C19" s="3" cm="1">
        <f t="array" ref="C19">_xlfn.XLOOKUP($B19,import_dependency[[Column1]:[Column1]],import_dependency[Total],"",0)</f>
        <v>0.44</v>
      </c>
      <c r="D19" s="3" cm="1">
        <f t="array" ref="D19">_xlfn.XLOOKUP($B19,import_dependency[[Column1]:[Column1]],import_dependency[2016],"",0)</f>
        <v>0.55000000000000004</v>
      </c>
      <c r="E19" s="3" cm="1">
        <f t="array" ref="E19">_xlfn.XLOOKUP($B19,import_dependency[[Column1]:[Column1]],import_dependency[2017],"",0)</f>
        <v>0.52</v>
      </c>
      <c r="F19" s="3" cm="1">
        <f t="array" ref="F19">_xlfn.XLOOKUP($B19,import_dependency[[Column1]:[Column1]],import_dependency[2018],"",0)</f>
        <v>0.39</v>
      </c>
      <c r="G19" s="3" cm="1">
        <f t="array" ref="G19">_xlfn.XLOOKUP($B19,import_dependency[[Column1]:[Column1]],import_dependency[2019],"",0)</f>
        <v>0.36</v>
      </c>
      <c r="H19" s="3" cm="1">
        <f t="array" ref="H19">_xlfn.XLOOKUP($B19,import_dependency[[Column1]:[Column1]],import_dependency[2020],"",0)</f>
        <v>0.42</v>
      </c>
      <c r="I19" s="3" cm="1">
        <f t="array" ref="I19">_xlfn.XLOOKUP($B19,import_dependency[[Column1]:[Column1]],import_dependency[2021],"",0)</f>
        <v>0.44</v>
      </c>
      <c r="J19" s="3" cm="1">
        <f t="array" ref="J19">_xlfn.XLOOKUP($B19,import_dependency[[Column1]:[Column1]],import_dependency[2022],"",0)</f>
        <v>0.46</v>
      </c>
      <c r="K19" s="3" cm="1">
        <f t="array" ref="K19">_xlfn.XLOOKUP($B19,import_dependency[[Column1]:[Column1]],import_dependency[2023],"",0)</f>
        <v>0.36</v>
      </c>
      <c r="L19" s="4"/>
      <c r="M19" s="3"/>
      <c r="N19" s="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45">
      <c r="A20" s="3" t="s">
        <v>111</v>
      </c>
      <c r="B20" s="3" t="str">
        <f>_xlfn.XLOOKUP(A20,'[1]ba crosswalk'!$C$2:$C$69,'[1]ba crosswalk'!$A$2:$A$69,,0)</f>
        <v>EEI</v>
      </c>
      <c r="C20" s="3" t="str" cm="1">
        <f t="array" ref="C20">_xlfn.XLOOKUP($B20,import_dependency[[Column1]:[Column1]],import_dependency[Total],"",0)</f>
        <v/>
      </c>
      <c r="D20" s="3" t="str" cm="1">
        <f t="array" ref="D20">_xlfn.XLOOKUP($B20,import_dependency[[Column1]:[Column1]],import_dependency[2016],"",0)</f>
        <v/>
      </c>
      <c r="E20" s="3" t="str" cm="1">
        <f t="array" ref="E20">_xlfn.XLOOKUP($B20,import_dependency[[Column1]:[Column1]],import_dependency[2017],"",0)</f>
        <v/>
      </c>
      <c r="F20" s="3" t="str" cm="1">
        <f t="array" ref="F20">_xlfn.XLOOKUP($B20,import_dependency[[Column1]:[Column1]],import_dependency[2018],"",0)</f>
        <v/>
      </c>
      <c r="G20" s="3" t="str" cm="1">
        <f t="array" ref="G20">_xlfn.XLOOKUP($B20,import_dependency[[Column1]:[Column1]],import_dependency[2019],"",0)</f>
        <v/>
      </c>
      <c r="H20" s="3" t="str" cm="1">
        <f t="array" ref="H20">_xlfn.XLOOKUP($B20,import_dependency[[Column1]:[Column1]],import_dependency[2020],"",0)</f>
        <v/>
      </c>
      <c r="I20" s="3" t="str" cm="1">
        <f t="array" ref="I20">_xlfn.XLOOKUP($B20,import_dependency[[Column1]:[Column1]],import_dependency[2021],"",0)</f>
        <v/>
      </c>
      <c r="J20" s="3" t="str" cm="1">
        <f t="array" ref="J20">_xlfn.XLOOKUP($B20,import_dependency[[Column1]:[Column1]],import_dependency[2022],"",0)</f>
        <v/>
      </c>
      <c r="K20" s="3" t="str" cm="1">
        <f t="array" ref="K20">_xlfn.XLOOKUP($B20,import_dependency[[Column1]:[Column1]],import_dependency[2023],"",0)</f>
        <v/>
      </c>
      <c r="L20" s="4"/>
      <c r="M20" s="3"/>
      <c r="N20" s="4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45">
      <c r="A21" s="3" t="s">
        <v>72</v>
      </c>
      <c r="B21" s="3" t="str">
        <f>_xlfn.XLOOKUP(A21,'[1]ba crosswalk'!$C$2:$C$69,'[1]ba crosswalk'!$A$2:$A$69,,0)</f>
        <v>ERCO</v>
      </c>
      <c r="C21" s="3" cm="1">
        <f t="array" ref="C21">_xlfn.XLOOKUP($B21,import_dependency[[Column1]:[Column1]],import_dependency[Total],"",0)</f>
        <v>0</v>
      </c>
      <c r="D21" s="3" cm="1">
        <f t="array" ref="D21">_xlfn.XLOOKUP($B21,import_dependency[[Column1]:[Column1]],import_dependency[2016],"",0)</f>
        <v>0</v>
      </c>
      <c r="E21" s="3" cm="1">
        <f t="array" ref="E21">_xlfn.XLOOKUP($B21,import_dependency[[Column1]:[Column1]],import_dependency[2017],"",0)</f>
        <v>0</v>
      </c>
      <c r="F21" s="3" cm="1">
        <f t="array" ref="F21">_xlfn.XLOOKUP($B21,import_dependency[[Column1]:[Column1]],import_dependency[2018],"",0)</f>
        <v>0</v>
      </c>
      <c r="G21" s="3" cm="1">
        <f t="array" ref="G21">_xlfn.XLOOKUP($B21,import_dependency[[Column1]:[Column1]],import_dependency[2019],"",0)</f>
        <v>0</v>
      </c>
      <c r="H21" s="3" cm="1">
        <f t="array" ref="H21">_xlfn.XLOOKUP($B21,import_dependency[[Column1]:[Column1]],import_dependency[2020],"",0)</f>
        <v>0</v>
      </c>
      <c r="I21" s="3" cm="1">
        <f t="array" ref="I21">_xlfn.XLOOKUP($B21,import_dependency[[Column1]:[Column1]],import_dependency[2021],"",0)</f>
        <v>0</v>
      </c>
      <c r="J21" s="3" cm="1">
        <f t="array" ref="J21">_xlfn.XLOOKUP($B21,import_dependency[[Column1]:[Column1]],import_dependency[2022],"",0)</f>
        <v>0</v>
      </c>
      <c r="K21" s="3" cm="1">
        <f t="array" ref="K21">_xlfn.XLOOKUP($B21,import_dependency[[Column1]:[Column1]],import_dependency[2023],"",0)</f>
        <v>0</v>
      </c>
      <c r="L21" s="4"/>
      <c r="M21" s="3"/>
      <c r="N21" s="4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45">
      <c r="A22" s="3" t="s">
        <v>73</v>
      </c>
      <c r="B22" s="3" t="str">
        <f>_xlfn.XLOOKUP(A22,'[1]ba crosswalk'!$C$2:$C$69,'[1]ba crosswalk'!$A$2:$A$69,,0)</f>
        <v>FMPP</v>
      </c>
      <c r="C22" s="3" cm="1">
        <f t="array" ref="C22">_xlfn.XLOOKUP($B22,import_dependency[[Column1]:[Column1]],import_dependency[Total],"",0)</f>
        <v>0.04</v>
      </c>
      <c r="D22" s="3" cm="1">
        <f t="array" ref="D22">_xlfn.XLOOKUP($B22,import_dependency[[Column1]:[Column1]],import_dependency[2016],"",0)</f>
        <v>0.05</v>
      </c>
      <c r="E22" s="3" cm="1">
        <f t="array" ref="E22">_xlfn.XLOOKUP($B22,import_dependency[[Column1]:[Column1]],import_dependency[2017],"",0)</f>
        <v>0.06</v>
      </c>
      <c r="F22" s="3" cm="1">
        <f t="array" ref="F22">_xlfn.XLOOKUP($B22,import_dependency[[Column1]:[Column1]],import_dependency[2018],"",0)</f>
        <v>0.05</v>
      </c>
      <c r="G22" s="3" cm="1">
        <f t="array" ref="G22">_xlfn.XLOOKUP($B22,import_dependency[[Column1]:[Column1]],import_dependency[2019],"",0)</f>
        <v>0.03</v>
      </c>
      <c r="H22" s="3" cm="1">
        <f t="array" ref="H22">_xlfn.XLOOKUP($B22,import_dependency[[Column1]:[Column1]],import_dependency[2020],"",0)</f>
        <v>0.03</v>
      </c>
      <c r="I22" s="3" cm="1">
        <f t="array" ref="I22">_xlfn.XLOOKUP($B22,import_dependency[[Column1]:[Column1]],import_dependency[2021],"",0)</f>
        <v>0.02</v>
      </c>
      <c r="J22" s="3" cm="1">
        <f t="array" ref="J22">_xlfn.XLOOKUP($B22,import_dependency[[Column1]:[Column1]],import_dependency[2022],"",0)</f>
        <v>0.03</v>
      </c>
      <c r="K22" s="3" cm="1">
        <f t="array" ref="K22">_xlfn.XLOOKUP($B22,import_dependency[[Column1]:[Column1]],import_dependency[2023],"",0)</f>
        <v>0.05</v>
      </c>
      <c r="L22" s="4"/>
      <c r="M22" s="3"/>
      <c r="N22" s="4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5"/>
    </row>
    <row r="23" spans="1:27" x14ac:dyDescent="0.45">
      <c r="A23" s="3" t="s">
        <v>75</v>
      </c>
      <c r="B23" s="3" t="str">
        <f>_xlfn.XLOOKUP(A23,'[1]ba crosswalk'!$C$2:$C$69,'[1]ba crosswalk'!$A$2:$A$69,,0)</f>
        <v>FPL</v>
      </c>
      <c r="C23" s="3" cm="1">
        <f t="array" ref="C23">_xlfn.XLOOKUP($B23,import_dependency[[Column1]:[Column1]],import_dependency[Total],"",0)</f>
        <v>0.02</v>
      </c>
      <c r="D23" s="3" cm="1">
        <f t="array" ref="D23">_xlfn.XLOOKUP($B23,import_dependency[[Column1]:[Column1]],import_dependency[2016],"",0)</f>
        <v>0.05</v>
      </c>
      <c r="E23" s="3" cm="1">
        <f t="array" ref="E23">_xlfn.XLOOKUP($B23,import_dependency[[Column1]:[Column1]],import_dependency[2017],"",0)</f>
        <v>0.04</v>
      </c>
      <c r="F23" s="3" cm="1">
        <f t="array" ref="F23">_xlfn.XLOOKUP($B23,import_dependency[[Column1]:[Column1]],import_dependency[2018],"",0)</f>
        <v>0.01</v>
      </c>
      <c r="G23" s="3" cm="1">
        <f t="array" ref="G23">_xlfn.XLOOKUP($B23,import_dependency[[Column1]:[Column1]],import_dependency[2019],"",0)</f>
        <v>0.01</v>
      </c>
      <c r="H23" s="3" cm="1">
        <f t="array" ref="H23">_xlfn.XLOOKUP($B23,import_dependency[[Column1]:[Column1]],import_dependency[2020],"",0)</f>
        <v>0</v>
      </c>
      <c r="I23" s="3" cm="1">
        <f t="array" ref="I23">_xlfn.XLOOKUP($B23,import_dependency[[Column1]:[Column1]],import_dependency[2021],"",0)</f>
        <v>0</v>
      </c>
      <c r="J23" s="3" cm="1">
        <f t="array" ref="J23">_xlfn.XLOOKUP($B23,import_dependency[[Column1]:[Column1]],import_dependency[2022],"",0)</f>
        <v>0</v>
      </c>
      <c r="K23" s="3" cm="1">
        <f t="array" ref="K23">_xlfn.XLOOKUP($B23,import_dependency[[Column1]:[Column1]],import_dependency[2023],"",0)</f>
        <v>0</v>
      </c>
      <c r="L23" s="4"/>
      <c r="M23" s="3"/>
      <c r="N23" s="4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45">
      <c r="A24" s="3" t="s">
        <v>112</v>
      </c>
      <c r="B24" s="3" t="str">
        <f>_xlfn.XLOOKUP(A24,'[1]ba crosswalk'!$C$2:$C$69,'[1]ba crosswalk'!$A$2:$A$69,,0)</f>
        <v>GVL</v>
      </c>
      <c r="C24" s="3" t="str" cm="1">
        <f t="array" ref="C24">_xlfn.XLOOKUP($B24,import_dependency[[Column1]:[Column1]],import_dependency[Total],"",0)</f>
        <v/>
      </c>
      <c r="D24" s="3" t="str" cm="1">
        <f t="array" ref="D24">_xlfn.XLOOKUP($B24,import_dependency[[Column1]:[Column1]],import_dependency[2016],"",0)</f>
        <v/>
      </c>
      <c r="E24" s="3" t="str" cm="1">
        <f t="array" ref="E24">_xlfn.XLOOKUP($B24,import_dependency[[Column1]:[Column1]],import_dependency[2017],"",0)</f>
        <v/>
      </c>
      <c r="F24" s="3" t="str" cm="1">
        <f t="array" ref="F24">_xlfn.XLOOKUP($B24,import_dependency[[Column1]:[Column1]],import_dependency[2018],"",0)</f>
        <v/>
      </c>
      <c r="G24" s="3" t="str" cm="1">
        <f t="array" ref="G24">_xlfn.XLOOKUP($B24,import_dependency[[Column1]:[Column1]],import_dependency[2019],"",0)</f>
        <v/>
      </c>
      <c r="H24" s="3" t="str" cm="1">
        <f t="array" ref="H24">_xlfn.XLOOKUP($B24,import_dependency[[Column1]:[Column1]],import_dependency[2020],"",0)</f>
        <v/>
      </c>
      <c r="I24" s="3" t="str" cm="1">
        <f t="array" ref="I24">_xlfn.XLOOKUP($B24,import_dependency[[Column1]:[Column1]],import_dependency[2021],"",0)</f>
        <v/>
      </c>
      <c r="J24" s="3" t="str" cm="1">
        <f t="array" ref="J24">_xlfn.XLOOKUP($B24,import_dependency[[Column1]:[Column1]],import_dependency[2022],"",0)</f>
        <v/>
      </c>
      <c r="K24" s="3" t="str" cm="1">
        <f t="array" ref="K24">_xlfn.XLOOKUP($B24,import_dependency[[Column1]:[Column1]],import_dependency[2023],"",0)</f>
        <v/>
      </c>
      <c r="L24" s="4"/>
      <c r="M24" s="3"/>
      <c r="N24" s="4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45">
      <c r="A25" s="3" t="s">
        <v>113</v>
      </c>
      <c r="B25" s="3" t="str">
        <f>_xlfn.XLOOKUP(A25,'[1]ba crosswalk'!$C$2:$C$69,'[1]ba crosswalk'!$A$2:$A$69,,0)</f>
        <v>GRMA</v>
      </c>
      <c r="C25" s="3" t="str" cm="1">
        <f t="array" ref="C25">_xlfn.XLOOKUP($B25,import_dependency[[Column1]:[Column1]],import_dependency[Total],"",0)</f>
        <v/>
      </c>
      <c r="D25" s="3" t="str" cm="1">
        <f t="array" ref="D25">_xlfn.XLOOKUP($B25,import_dependency[[Column1]:[Column1]],import_dependency[2016],"",0)</f>
        <v/>
      </c>
      <c r="E25" s="3" t="str" cm="1">
        <f t="array" ref="E25">_xlfn.XLOOKUP($B25,import_dependency[[Column1]:[Column1]],import_dependency[2017],"",0)</f>
        <v/>
      </c>
      <c r="F25" s="3" t="str" cm="1">
        <f t="array" ref="F25">_xlfn.XLOOKUP($B25,import_dependency[[Column1]:[Column1]],import_dependency[2018],"",0)</f>
        <v/>
      </c>
      <c r="G25" s="3" t="str" cm="1">
        <f t="array" ref="G25">_xlfn.XLOOKUP($B25,import_dependency[[Column1]:[Column1]],import_dependency[2019],"",0)</f>
        <v/>
      </c>
      <c r="H25" s="3" t="str" cm="1">
        <f t="array" ref="H25">_xlfn.XLOOKUP($B25,import_dependency[[Column1]:[Column1]],import_dependency[2020],"",0)</f>
        <v/>
      </c>
      <c r="I25" s="3" t="str" cm="1">
        <f t="array" ref="I25">_xlfn.XLOOKUP($B25,import_dependency[[Column1]:[Column1]],import_dependency[2021],"",0)</f>
        <v/>
      </c>
      <c r="J25" s="3" t="str" cm="1">
        <f t="array" ref="J25">_xlfn.XLOOKUP($B25,import_dependency[[Column1]:[Column1]],import_dependency[2022],"",0)</f>
        <v/>
      </c>
      <c r="K25" s="3" t="str" cm="1">
        <f t="array" ref="K25">_xlfn.XLOOKUP($B25,import_dependency[[Column1]:[Column1]],import_dependency[2023],"",0)</f>
        <v/>
      </c>
      <c r="L25" s="4"/>
      <c r="M25" s="3"/>
      <c r="N25" s="4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45">
      <c r="A26" s="3" t="s">
        <v>114</v>
      </c>
      <c r="B26" s="3" t="str">
        <f>_xlfn.XLOOKUP(A26,'[1]ba crosswalk'!$C$2:$C$69,'[1]ba crosswalk'!$A$2:$A$69,,0)</f>
        <v>GRID</v>
      </c>
      <c r="C26" s="3" t="str" cm="1">
        <f t="array" ref="C26">_xlfn.XLOOKUP($B26,import_dependency[[Column1]:[Column1]],import_dependency[Total],"",0)</f>
        <v/>
      </c>
      <c r="D26" s="3" t="str" cm="1">
        <f t="array" ref="D26">_xlfn.XLOOKUP($B26,import_dependency[[Column1]:[Column1]],import_dependency[2016],"",0)</f>
        <v/>
      </c>
      <c r="E26" s="3" t="str" cm="1">
        <f t="array" ref="E26">_xlfn.XLOOKUP($B26,import_dependency[[Column1]:[Column1]],import_dependency[2017],"",0)</f>
        <v/>
      </c>
      <c r="F26" s="3" t="str" cm="1">
        <f t="array" ref="F26">_xlfn.XLOOKUP($B26,import_dependency[[Column1]:[Column1]],import_dependency[2018],"",0)</f>
        <v/>
      </c>
      <c r="G26" s="3" t="str" cm="1">
        <f t="array" ref="G26">_xlfn.XLOOKUP($B26,import_dependency[[Column1]:[Column1]],import_dependency[2019],"",0)</f>
        <v/>
      </c>
      <c r="H26" s="3" t="str" cm="1">
        <f t="array" ref="H26">_xlfn.XLOOKUP($B26,import_dependency[[Column1]:[Column1]],import_dependency[2020],"",0)</f>
        <v/>
      </c>
      <c r="I26" s="3" t="str" cm="1">
        <f t="array" ref="I26">_xlfn.XLOOKUP($B26,import_dependency[[Column1]:[Column1]],import_dependency[2021],"",0)</f>
        <v/>
      </c>
      <c r="J26" s="3" t="str" cm="1">
        <f t="array" ref="J26">_xlfn.XLOOKUP($B26,import_dependency[[Column1]:[Column1]],import_dependency[2022],"",0)</f>
        <v/>
      </c>
      <c r="K26" s="3" t="str" cm="1">
        <f t="array" ref="K26">_xlfn.XLOOKUP($B26,import_dependency[[Column1]:[Column1]],import_dependency[2023],"",0)</f>
        <v/>
      </c>
      <c r="L26" s="4"/>
      <c r="M26" s="3"/>
      <c r="N26" s="4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45">
      <c r="A27" s="3" t="s">
        <v>115</v>
      </c>
      <c r="B27" s="3" t="e">
        <f>_xlfn.XLOOKUP(A27,'[1]ba crosswalk'!$C$2:$C$69,'[1]ba crosswalk'!$A$2:$A$69,,0)</f>
        <v>#N/A</v>
      </c>
      <c r="C27" s="3" t="e" cm="1">
        <f t="array" ref="C27">_xlfn.XLOOKUP($B27,import_dependency[[Column1]:[Column1]],import_dependency[Total],"",0)</f>
        <v>#N/A</v>
      </c>
      <c r="D27" s="3" t="e" cm="1">
        <f t="array" ref="D27">_xlfn.XLOOKUP($B27,import_dependency[[Column1]:[Column1]],import_dependency[2016],"",0)</f>
        <v>#N/A</v>
      </c>
      <c r="E27" s="3" t="e" cm="1">
        <f t="array" ref="E27">_xlfn.XLOOKUP($B27,import_dependency[[Column1]:[Column1]],import_dependency[2017],"",0)</f>
        <v>#N/A</v>
      </c>
      <c r="F27" s="3" t="e" cm="1">
        <f t="array" ref="F27">_xlfn.XLOOKUP($B27,import_dependency[[Column1]:[Column1]],import_dependency[2018],"",0)</f>
        <v>#N/A</v>
      </c>
      <c r="G27" s="3" t="e" cm="1">
        <f t="array" ref="G27">_xlfn.XLOOKUP($B27,import_dependency[[Column1]:[Column1]],import_dependency[2019],"",0)</f>
        <v>#N/A</v>
      </c>
      <c r="H27" s="3" t="e" cm="1">
        <f t="array" ref="H27">_xlfn.XLOOKUP($B27,import_dependency[[Column1]:[Column1]],import_dependency[2020],"",0)</f>
        <v>#N/A</v>
      </c>
      <c r="I27" s="3" t="e" cm="1">
        <f t="array" ref="I27">_xlfn.XLOOKUP($B27,import_dependency[[Column1]:[Column1]],import_dependency[2021],"",0)</f>
        <v>#N/A</v>
      </c>
      <c r="J27" s="3" t="e" cm="1">
        <f t="array" ref="J27">_xlfn.XLOOKUP($B27,import_dependency[[Column1]:[Column1]],import_dependency[2022],"",0)</f>
        <v>#N/A</v>
      </c>
      <c r="K27" s="3" t="e" cm="1">
        <f t="array" ref="K27">_xlfn.XLOOKUP($B27,import_dependency[[Column1]:[Column1]],import_dependency[2023],"",0)</f>
        <v>#N/A</v>
      </c>
      <c r="L27" s="4"/>
      <c r="M27" s="3"/>
      <c r="N27" s="4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45">
      <c r="A28" s="3" t="s">
        <v>116</v>
      </c>
      <c r="B28" s="3" t="str">
        <f>_xlfn.XLOOKUP(A28,'[1]ba crosswalk'!$C$2:$C$69,'[1]ba crosswalk'!$A$2:$A$69,,0)</f>
        <v>GRIF</v>
      </c>
      <c r="C28" s="3" t="str" cm="1">
        <f t="array" ref="C28">_xlfn.XLOOKUP($B28,import_dependency[[Column1]:[Column1]],import_dependency[Total],"",0)</f>
        <v/>
      </c>
      <c r="D28" s="3" t="str" cm="1">
        <f t="array" ref="D28">_xlfn.XLOOKUP($B28,import_dependency[[Column1]:[Column1]],import_dependency[2016],"",0)</f>
        <v/>
      </c>
      <c r="E28" s="3" t="str" cm="1">
        <f t="array" ref="E28">_xlfn.XLOOKUP($B28,import_dependency[[Column1]:[Column1]],import_dependency[2017],"",0)</f>
        <v/>
      </c>
      <c r="F28" s="3" t="str" cm="1">
        <f t="array" ref="F28">_xlfn.XLOOKUP($B28,import_dependency[[Column1]:[Column1]],import_dependency[2018],"",0)</f>
        <v/>
      </c>
      <c r="G28" s="3" t="str" cm="1">
        <f t="array" ref="G28">_xlfn.XLOOKUP($B28,import_dependency[[Column1]:[Column1]],import_dependency[2019],"",0)</f>
        <v/>
      </c>
      <c r="H28" s="3" t="str" cm="1">
        <f t="array" ref="H28">_xlfn.XLOOKUP($B28,import_dependency[[Column1]:[Column1]],import_dependency[2020],"",0)</f>
        <v/>
      </c>
      <c r="I28" s="3" t="str" cm="1">
        <f t="array" ref="I28">_xlfn.XLOOKUP($B28,import_dependency[[Column1]:[Column1]],import_dependency[2021],"",0)</f>
        <v/>
      </c>
      <c r="J28" s="3" t="str" cm="1">
        <f t="array" ref="J28">_xlfn.XLOOKUP($B28,import_dependency[[Column1]:[Column1]],import_dependency[2022],"",0)</f>
        <v/>
      </c>
      <c r="K28" s="3" t="str" cm="1">
        <f t="array" ref="K28">_xlfn.XLOOKUP($B28,import_dependency[[Column1]:[Column1]],import_dependency[2023],"",0)</f>
        <v/>
      </c>
      <c r="L28" s="4"/>
      <c r="M28" s="3"/>
      <c r="N28" s="4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45">
      <c r="A29" s="3" t="s">
        <v>117</v>
      </c>
      <c r="B29" s="3" t="e">
        <f>_xlfn.XLOOKUP(A29,'[1]ba crosswalk'!$C$2:$C$69,'[1]ba crosswalk'!$A$2:$A$69,,0)</f>
        <v>#N/A</v>
      </c>
      <c r="C29" s="3" t="e" cm="1">
        <f t="array" ref="C29">_xlfn.XLOOKUP($B29,import_dependency[[Column1]:[Column1]],import_dependency[Total],"",0)</f>
        <v>#N/A</v>
      </c>
      <c r="D29" s="3" t="e" cm="1">
        <f t="array" ref="D29">_xlfn.XLOOKUP($B29,import_dependency[[Column1]:[Column1]],import_dependency[2016],"",0)</f>
        <v>#N/A</v>
      </c>
      <c r="E29" s="3" t="e" cm="1">
        <f t="array" ref="E29">_xlfn.XLOOKUP($B29,import_dependency[[Column1]:[Column1]],import_dependency[2017],"",0)</f>
        <v>#N/A</v>
      </c>
      <c r="F29" s="3" t="e" cm="1">
        <f t="array" ref="F29">_xlfn.XLOOKUP($B29,import_dependency[[Column1]:[Column1]],import_dependency[2018],"",0)</f>
        <v>#N/A</v>
      </c>
      <c r="G29" s="3" t="e" cm="1">
        <f t="array" ref="G29">_xlfn.XLOOKUP($B29,import_dependency[[Column1]:[Column1]],import_dependency[2019],"",0)</f>
        <v>#N/A</v>
      </c>
      <c r="H29" s="3" t="e" cm="1">
        <f t="array" ref="H29">_xlfn.XLOOKUP($B29,import_dependency[[Column1]:[Column1]],import_dependency[2020],"",0)</f>
        <v>#N/A</v>
      </c>
      <c r="I29" s="3" t="e" cm="1">
        <f t="array" ref="I29">_xlfn.XLOOKUP($B29,import_dependency[[Column1]:[Column1]],import_dependency[2021],"",0)</f>
        <v>#N/A</v>
      </c>
      <c r="J29" s="3" t="e" cm="1">
        <f t="array" ref="J29">_xlfn.XLOOKUP($B29,import_dependency[[Column1]:[Column1]],import_dependency[2022],"",0)</f>
        <v>#N/A</v>
      </c>
      <c r="K29" s="3" t="e" cm="1">
        <f t="array" ref="K29">_xlfn.XLOOKUP($B29,import_dependency[[Column1]:[Column1]],import_dependency[2023],"",0)</f>
        <v>#N/A</v>
      </c>
      <c r="L29" s="4"/>
      <c r="M29" s="3"/>
      <c r="N29" s="4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45">
      <c r="A30" s="3" t="s">
        <v>77</v>
      </c>
      <c r="B30" s="3" t="str">
        <f>_xlfn.XLOOKUP(A30,'[1]ba crosswalk'!$C$2:$C$69,'[1]ba crosswalk'!$A$2:$A$69,,0)</f>
        <v>IPCO</v>
      </c>
      <c r="C30" s="3" cm="1">
        <f t="array" ref="C30">_xlfn.XLOOKUP($B30,import_dependency[[Column1]:[Column1]],import_dependency[Total],"",0)</f>
        <v>0.28999999999999998</v>
      </c>
      <c r="D30" s="3" cm="1">
        <f t="array" ref="D30">_xlfn.XLOOKUP($B30,import_dependency[[Column1]:[Column1]],import_dependency[2016],"",0)</f>
        <v>0.32</v>
      </c>
      <c r="E30" s="3" cm="1">
        <f t="array" ref="E30">_xlfn.XLOOKUP($B30,import_dependency[[Column1]:[Column1]],import_dependency[2017],"",0)</f>
        <v>0.22</v>
      </c>
      <c r="F30" s="3" cm="1">
        <f t="array" ref="F30">_xlfn.XLOOKUP($B30,import_dependency[[Column1]:[Column1]],import_dependency[2018],"",0)</f>
        <v>0.23</v>
      </c>
      <c r="G30" s="3" cm="1">
        <f t="array" ref="G30">_xlfn.XLOOKUP($B30,import_dependency[[Column1]:[Column1]],import_dependency[2019],"",0)</f>
        <v>0.22</v>
      </c>
      <c r="H30" s="3" cm="1">
        <f t="array" ref="H30">_xlfn.XLOOKUP($B30,import_dependency[[Column1]:[Column1]],import_dependency[2020],"",0)</f>
        <v>0.27</v>
      </c>
      <c r="I30" s="3" cm="1">
        <f t="array" ref="I30">_xlfn.XLOOKUP($B30,import_dependency[[Column1]:[Column1]],import_dependency[2021],"",0)</f>
        <v>0.34</v>
      </c>
      <c r="J30" s="3" cm="1">
        <f t="array" ref="J30">_xlfn.XLOOKUP($B30,import_dependency[[Column1]:[Column1]],import_dependency[2022],"",0)</f>
        <v>0.4</v>
      </c>
      <c r="K30" s="3" cm="1">
        <f t="array" ref="K30">_xlfn.XLOOKUP($B30,import_dependency[[Column1]:[Column1]],import_dependency[2023],"",0)</f>
        <v>0.27</v>
      </c>
      <c r="L30" s="4"/>
      <c r="M30" s="3"/>
      <c r="N30" s="4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45">
      <c r="A31" s="3" t="s">
        <v>118</v>
      </c>
      <c r="B31" s="3" t="str">
        <f>_xlfn.XLOOKUP(A31,'[1]ba crosswalk'!$C$2:$C$69,'[1]ba crosswalk'!$A$2:$A$69,,0)</f>
        <v>IID</v>
      </c>
      <c r="C31" s="3" t="str" cm="1">
        <f t="array" ref="C31">_xlfn.XLOOKUP($B31,import_dependency[[Column1]:[Column1]],import_dependency[Total],"",0)</f>
        <v/>
      </c>
      <c r="D31" s="3" t="str" cm="1">
        <f t="array" ref="D31">_xlfn.XLOOKUP($B31,import_dependency[[Column1]:[Column1]],import_dependency[2016],"",0)</f>
        <v/>
      </c>
      <c r="E31" s="3" t="str" cm="1">
        <f t="array" ref="E31">_xlfn.XLOOKUP($B31,import_dependency[[Column1]:[Column1]],import_dependency[2017],"",0)</f>
        <v/>
      </c>
      <c r="F31" s="3" t="str" cm="1">
        <f t="array" ref="F31">_xlfn.XLOOKUP($B31,import_dependency[[Column1]:[Column1]],import_dependency[2018],"",0)</f>
        <v/>
      </c>
      <c r="G31" s="3" t="str" cm="1">
        <f t="array" ref="G31">_xlfn.XLOOKUP($B31,import_dependency[[Column1]:[Column1]],import_dependency[2019],"",0)</f>
        <v/>
      </c>
      <c r="H31" s="3" t="str" cm="1">
        <f t="array" ref="H31">_xlfn.XLOOKUP($B31,import_dependency[[Column1]:[Column1]],import_dependency[2020],"",0)</f>
        <v/>
      </c>
      <c r="I31" s="3" t="str" cm="1">
        <f t="array" ref="I31">_xlfn.XLOOKUP($B31,import_dependency[[Column1]:[Column1]],import_dependency[2021],"",0)</f>
        <v/>
      </c>
      <c r="J31" s="3" t="str" cm="1">
        <f t="array" ref="J31">_xlfn.XLOOKUP($B31,import_dependency[[Column1]:[Column1]],import_dependency[2022],"",0)</f>
        <v/>
      </c>
      <c r="K31" s="3" t="str" cm="1">
        <f t="array" ref="K31">_xlfn.XLOOKUP($B31,import_dependency[[Column1]:[Column1]],import_dependency[2023],"",0)</f>
        <v/>
      </c>
      <c r="L31" s="4"/>
      <c r="M31" s="3"/>
      <c r="N31" s="4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45">
      <c r="A32" s="3" t="s">
        <v>78</v>
      </c>
      <c r="B32" s="3" t="str">
        <f>_xlfn.XLOOKUP(A32,'[1]ba crosswalk'!$C$2:$C$69,'[1]ba crosswalk'!$A$2:$A$69,,0)</f>
        <v>ISNE</v>
      </c>
      <c r="C32" s="3" cm="1">
        <f t="array" ref="C32">_xlfn.XLOOKUP($B32,import_dependency[[Column1]:[Column1]],import_dependency[Total],"",0)</f>
        <v>0.17</v>
      </c>
      <c r="D32" s="3" cm="1">
        <f t="array" ref="D32">_xlfn.XLOOKUP($B32,import_dependency[[Column1]:[Column1]],import_dependency[2016],"",0)</f>
        <v>0.16</v>
      </c>
      <c r="E32" s="3" cm="1">
        <f t="array" ref="E32">_xlfn.XLOOKUP($B32,import_dependency[[Column1]:[Column1]],import_dependency[2017],"",0)</f>
        <v>0.16</v>
      </c>
      <c r="F32" s="3" cm="1">
        <f t="array" ref="F32">_xlfn.XLOOKUP($B32,import_dependency[[Column1]:[Column1]],import_dependency[2018],"",0)</f>
        <v>0.17</v>
      </c>
      <c r="G32" s="3" cm="1">
        <f t="array" ref="G32">_xlfn.XLOOKUP($B32,import_dependency[[Column1]:[Column1]],import_dependency[2019],"",0)</f>
        <v>0.19</v>
      </c>
      <c r="H32" s="3" cm="1">
        <f t="array" ref="H32">_xlfn.XLOOKUP($B32,import_dependency[[Column1]:[Column1]],import_dependency[2020],"",0)</f>
        <v>0.2</v>
      </c>
      <c r="I32" s="3" cm="1">
        <f t="array" ref="I32">_xlfn.XLOOKUP($B32,import_dependency[[Column1]:[Column1]],import_dependency[2021],"",0)</f>
        <v>0.16</v>
      </c>
      <c r="J32" s="3" cm="1">
        <f t="array" ref="J32">_xlfn.XLOOKUP($B32,import_dependency[[Column1]:[Column1]],import_dependency[2022],"",0)</f>
        <v>0.14000000000000001</v>
      </c>
      <c r="K32" s="3" cm="1">
        <f t="array" ref="K32">_xlfn.XLOOKUP($B32,import_dependency[[Column1]:[Column1]],import_dependency[2023],"",0)</f>
        <v>0.14000000000000001</v>
      </c>
      <c r="L32" s="4"/>
      <c r="M32" s="3"/>
      <c r="N32" s="4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45">
      <c r="A33" s="3" t="s">
        <v>32</v>
      </c>
      <c r="B33" s="3" t="str">
        <f>_xlfn.XLOOKUP(A33,'[1]ba crosswalk'!$C$2:$C$69,'[1]ba crosswalk'!$A$2:$A$69,,0)</f>
        <v>JEA</v>
      </c>
      <c r="C33" s="3" cm="1">
        <f t="array" ref="C33">_xlfn.XLOOKUP($B33,import_dependency[[Column1]:[Column1]],import_dependency[Total],"",0)</f>
        <v>0.2</v>
      </c>
      <c r="D33" s="3" cm="1">
        <f t="array" ref="D33">_xlfn.XLOOKUP($B33,import_dependency[[Column1]:[Column1]],import_dependency[2016],"",0)</f>
        <v>7.0000000000000007E-2</v>
      </c>
      <c r="E33" s="3" cm="1">
        <f t="array" ref="E33">_xlfn.XLOOKUP($B33,import_dependency[[Column1]:[Column1]],import_dependency[2017],"",0)</f>
        <v>0.06</v>
      </c>
      <c r="F33" s="3" cm="1">
        <f t="array" ref="F33">_xlfn.XLOOKUP($B33,import_dependency[[Column1]:[Column1]],import_dependency[2018],"",0)</f>
        <v>0.27</v>
      </c>
      <c r="G33" s="3" cm="1">
        <f t="array" ref="G33">_xlfn.XLOOKUP($B33,import_dependency[[Column1]:[Column1]],import_dependency[2019],"",0)</f>
        <v>0.33</v>
      </c>
      <c r="H33" s="3" cm="1">
        <f t="array" ref="H33">_xlfn.XLOOKUP($B33,import_dependency[[Column1]:[Column1]],import_dependency[2020],"",0)</f>
        <v>0.15</v>
      </c>
      <c r="I33" s="3" cm="1">
        <f t="array" ref="I33">_xlfn.XLOOKUP($B33,import_dependency[[Column1]:[Column1]],import_dependency[2021],"",0)</f>
        <v>0.25</v>
      </c>
      <c r="J33" s="3" cm="1">
        <f t="array" ref="J33">_xlfn.XLOOKUP($B33,import_dependency[[Column1]:[Column1]],import_dependency[2022],"",0)</f>
        <v>0.28000000000000003</v>
      </c>
      <c r="K33" s="3" cm="1">
        <f t="array" ref="K33">_xlfn.XLOOKUP($B33,import_dependency[[Column1]:[Column1]],import_dependency[2023],"",0)</f>
        <v>0.31</v>
      </c>
      <c r="L33" s="4"/>
      <c r="M33" s="3"/>
      <c r="N33" s="4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45">
      <c r="A34" s="3" t="s">
        <v>79</v>
      </c>
      <c r="B34" s="3" t="str">
        <f>_xlfn.XLOOKUP(A34,'[1]ba crosswalk'!$C$2:$C$69,'[1]ba crosswalk'!$A$2:$A$69,,0)</f>
        <v>LDWP</v>
      </c>
      <c r="C34" s="3" cm="1">
        <f t="array" ref="C34">_xlfn.XLOOKUP($B34,import_dependency[[Column1]:[Column1]],import_dependency[Total],"",0)</f>
        <v>0.19</v>
      </c>
      <c r="D34" s="3" cm="1">
        <f t="array" ref="D34">_xlfn.XLOOKUP($B34,import_dependency[[Column1]:[Column1]],import_dependency[2016],"",0)</f>
        <v>0.17</v>
      </c>
      <c r="E34" s="3" cm="1">
        <f t="array" ref="E34">_xlfn.XLOOKUP($B34,import_dependency[[Column1]:[Column1]],import_dependency[2017],"",0)</f>
        <v>0.15</v>
      </c>
      <c r="F34" s="3" cm="1">
        <f t="array" ref="F34">_xlfn.XLOOKUP($B34,import_dependency[[Column1]:[Column1]],import_dependency[2018],"",0)</f>
        <v>0.16</v>
      </c>
      <c r="G34" s="3" cm="1">
        <f t="array" ref="G34">_xlfn.XLOOKUP($B34,import_dependency[[Column1]:[Column1]],import_dependency[2019],"",0)</f>
        <v>0.15</v>
      </c>
      <c r="H34" s="3" cm="1">
        <f t="array" ref="H34">_xlfn.XLOOKUP($B34,import_dependency[[Column1]:[Column1]],import_dependency[2020],"",0)</f>
        <v>0.17</v>
      </c>
      <c r="I34" s="3" cm="1">
        <f t="array" ref="I34">_xlfn.XLOOKUP($B34,import_dependency[[Column1]:[Column1]],import_dependency[2021],"",0)</f>
        <v>0.19</v>
      </c>
      <c r="J34" s="3" cm="1">
        <f t="array" ref="J34">_xlfn.XLOOKUP($B34,import_dependency[[Column1]:[Column1]],import_dependency[2022],"",0)</f>
        <v>0.25</v>
      </c>
      <c r="K34" s="3" cm="1">
        <f t="array" ref="K34">_xlfn.XLOOKUP($B34,import_dependency[[Column1]:[Column1]],import_dependency[2023],"",0)</f>
        <v>0.27</v>
      </c>
      <c r="L34" s="4"/>
      <c r="M34" s="3"/>
      <c r="N34" s="4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45">
      <c r="A35" s="3" t="s">
        <v>80</v>
      </c>
      <c r="B35" s="3" t="str">
        <f>_xlfn.XLOOKUP(A35,'[1]ba crosswalk'!$C$2:$C$69,'[1]ba crosswalk'!$A$2:$A$69,,0)</f>
        <v>LGEE</v>
      </c>
      <c r="C35" s="3" cm="1">
        <f t="array" ref="C35">_xlfn.XLOOKUP($B35,import_dependency[[Column1]:[Column1]],import_dependency[Total],"",0)</f>
        <v>0.04</v>
      </c>
      <c r="D35" s="3" cm="1">
        <f t="array" ref="D35">_xlfn.XLOOKUP($B35,import_dependency[[Column1]:[Column1]],import_dependency[2016],"",0)</f>
        <v>0</v>
      </c>
      <c r="E35" s="3" cm="1">
        <f t="array" ref="E35">_xlfn.XLOOKUP($B35,import_dependency[[Column1]:[Column1]],import_dependency[2017],"",0)</f>
        <v>0</v>
      </c>
      <c r="F35" s="3" cm="1">
        <f t="array" ref="F35">_xlfn.XLOOKUP($B35,import_dependency[[Column1]:[Column1]],import_dependency[2018],"",0)</f>
        <v>0</v>
      </c>
      <c r="G35" s="3" cm="1">
        <f t="array" ref="G35">_xlfn.XLOOKUP($B35,import_dependency[[Column1]:[Column1]],import_dependency[2019],"",0)</f>
        <v>0.03</v>
      </c>
      <c r="H35" s="3" cm="1">
        <f t="array" ref="H35">_xlfn.XLOOKUP($B35,import_dependency[[Column1]:[Column1]],import_dependency[2020],"",0)</f>
        <v>0.06</v>
      </c>
      <c r="I35" s="3" cm="1">
        <f t="array" ref="I35">_xlfn.XLOOKUP($B35,import_dependency[[Column1]:[Column1]],import_dependency[2021],"",0)</f>
        <v>7.0000000000000007E-2</v>
      </c>
      <c r="J35" s="3" cm="1">
        <f t="array" ref="J35">_xlfn.XLOOKUP($B35,import_dependency[[Column1]:[Column1]],import_dependency[2022],"",0)</f>
        <v>0.09</v>
      </c>
      <c r="K35" s="3" cm="1">
        <f t="array" ref="K35">_xlfn.XLOOKUP($B35,import_dependency[[Column1]:[Column1]],import_dependency[2023],"",0)</f>
        <v>0.12</v>
      </c>
      <c r="L35" s="4"/>
      <c r="M35" s="3"/>
      <c r="N35" s="4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45">
      <c r="A36" s="3" t="s">
        <v>81</v>
      </c>
      <c r="B36" s="3" t="str">
        <f>_xlfn.XLOOKUP(A36,'[1]ba crosswalk'!$C$2:$C$69,'[1]ba crosswalk'!$A$2:$A$69,,0)</f>
        <v>MISO</v>
      </c>
      <c r="C36" s="3" cm="1">
        <f t="array" ref="C36">_xlfn.XLOOKUP($B36,import_dependency[[Column1]:[Column1]],import_dependency[Total],"",0)</f>
        <v>0.06</v>
      </c>
      <c r="D36" s="3" cm="1">
        <f t="array" ref="D36">_xlfn.XLOOKUP($B36,import_dependency[[Column1]:[Column1]],import_dependency[2016],"",0)</f>
        <v>7.0000000000000007E-2</v>
      </c>
      <c r="E36" s="3" cm="1">
        <f t="array" ref="E36">_xlfn.XLOOKUP($B36,import_dependency[[Column1]:[Column1]],import_dependency[2017],"",0)</f>
        <v>0.08</v>
      </c>
      <c r="F36" s="3" cm="1">
        <f t="array" ref="F36">_xlfn.XLOOKUP($B36,import_dependency[[Column1]:[Column1]],import_dependency[2018],"",0)</f>
        <v>0.06</v>
      </c>
      <c r="G36" s="3" cm="1">
        <f t="array" ref="G36">_xlfn.XLOOKUP($B36,import_dependency[[Column1]:[Column1]],import_dependency[2019],"",0)</f>
        <v>0.08</v>
      </c>
      <c r="H36" s="3" cm="1">
        <f t="array" ref="H36">_xlfn.XLOOKUP($B36,import_dependency[[Column1]:[Column1]],import_dependency[2020],"",0)</f>
        <v>0.09</v>
      </c>
      <c r="I36" s="3" cm="1">
        <f t="array" ref="I36">_xlfn.XLOOKUP($B36,import_dependency[[Column1]:[Column1]],import_dependency[2021],"",0)</f>
        <v>0.06</v>
      </c>
      <c r="J36" s="3" cm="1">
        <f t="array" ref="J36">_xlfn.XLOOKUP($B36,import_dependency[[Column1]:[Column1]],import_dependency[2022],"",0)</f>
        <v>0.05</v>
      </c>
      <c r="K36" s="3" cm="1">
        <f t="array" ref="K36">_xlfn.XLOOKUP($B36,import_dependency[[Column1]:[Column1]],import_dependency[2023],"",0)</f>
        <v>0.06</v>
      </c>
      <c r="L36" s="4"/>
      <c r="M36" s="3"/>
      <c r="N36" s="4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45">
      <c r="A37" s="3" t="s">
        <v>119</v>
      </c>
      <c r="B37" s="3" t="str">
        <f>_xlfn.XLOOKUP(A37,'[1]ba crosswalk'!$C$2:$C$69,'[1]ba crosswalk'!$A$2:$A$69,,0)</f>
        <v>GWA</v>
      </c>
      <c r="C37" s="3" t="str" cm="1">
        <f t="array" ref="C37">_xlfn.XLOOKUP($B37,import_dependency[[Column1]:[Column1]],import_dependency[Total],"",0)</f>
        <v/>
      </c>
      <c r="D37" s="3" t="str" cm="1">
        <f t="array" ref="D37">_xlfn.XLOOKUP($B37,import_dependency[[Column1]:[Column1]],import_dependency[2016],"",0)</f>
        <v/>
      </c>
      <c r="E37" s="3" t="str" cm="1">
        <f t="array" ref="E37">_xlfn.XLOOKUP($B37,import_dependency[[Column1]:[Column1]],import_dependency[2017],"",0)</f>
        <v/>
      </c>
      <c r="F37" s="3" t="str" cm="1">
        <f t="array" ref="F37">_xlfn.XLOOKUP($B37,import_dependency[[Column1]:[Column1]],import_dependency[2018],"",0)</f>
        <v/>
      </c>
      <c r="G37" s="3" t="str" cm="1">
        <f t="array" ref="G37">_xlfn.XLOOKUP($B37,import_dependency[[Column1]:[Column1]],import_dependency[2019],"",0)</f>
        <v/>
      </c>
      <c r="H37" s="3" t="str" cm="1">
        <f t="array" ref="H37">_xlfn.XLOOKUP($B37,import_dependency[[Column1]:[Column1]],import_dependency[2020],"",0)</f>
        <v/>
      </c>
      <c r="I37" s="3" t="str" cm="1">
        <f t="array" ref="I37">_xlfn.XLOOKUP($B37,import_dependency[[Column1]:[Column1]],import_dependency[2021],"",0)</f>
        <v/>
      </c>
      <c r="J37" s="3" t="str" cm="1">
        <f t="array" ref="J37">_xlfn.XLOOKUP($B37,import_dependency[[Column1]:[Column1]],import_dependency[2022],"",0)</f>
        <v/>
      </c>
      <c r="K37" s="3" t="str" cm="1">
        <f t="array" ref="K37">_xlfn.XLOOKUP($B37,import_dependency[[Column1]:[Column1]],import_dependency[2023],"",0)</f>
        <v/>
      </c>
      <c r="L37" s="4"/>
      <c r="M37" s="3"/>
      <c r="N37" s="4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45">
      <c r="A38" s="3" t="s">
        <v>120</v>
      </c>
      <c r="B38" s="3" t="str">
        <f>_xlfn.XLOOKUP(A38,'[1]ba crosswalk'!$C$2:$C$69,'[1]ba crosswalk'!$A$2:$A$69,,0)</f>
        <v>WWA</v>
      </c>
      <c r="C38" s="3" t="str" cm="1">
        <f t="array" ref="C38">_xlfn.XLOOKUP($B38,import_dependency[[Column1]:[Column1]],import_dependency[Total],"",0)</f>
        <v/>
      </c>
      <c r="D38" s="3" t="str" cm="1">
        <f t="array" ref="D38">_xlfn.XLOOKUP($B38,import_dependency[[Column1]:[Column1]],import_dependency[2016],"",0)</f>
        <v/>
      </c>
      <c r="E38" s="3" t="str" cm="1">
        <f t="array" ref="E38">_xlfn.XLOOKUP($B38,import_dependency[[Column1]:[Column1]],import_dependency[2017],"",0)</f>
        <v/>
      </c>
      <c r="F38" s="3" t="str" cm="1">
        <f t="array" ref="F38">_xlfn.XLOOKUP($B38,import_dependency[[Column1]:[Column1]],import_dependency[2018],"",0)</f>
        <v/>
      </c>
      <c r="G38" s="3" t="str" cm="1">
        <f t="array" ref="G38">_xlfn.XLOOKUP($B38,import_dependency[[Column1]:[Column1]],import_dependency[2019],"",0)</f>
        <v/>
      </c>
      <c r="H38" s="3" t="str" cm="1">
        <f t="array" ref="H38">_xlfn.XLOOKUP($B38,import_dependency[[Column1]:[Column1]],import_dependency[2020],"",0)</f>
        <v/>
      </c>
      <c r="I38" s="3" t="str" cm="1">
        <f t="array" ref="I38">_xlfn.XLOOKUP($B38,import_dependency[[Column1]:[Column1]],import_dependency[2021],"",0)</f>
        <v/>
      </c>
      <c r="J38" s="3" t="str" cm="1">
        <f t="array" ref="J38">_xlfn.XLOOKUP($B38,import_dependency[[Column1]:[Column1]],import_dependency[2022],"",0)</f>
        <v/>
      </c>
      <c r="K38" s="3" t="str" cm="1">
        <f t="array" ref="K38">_xlfn.XLOOKUP($B38,import_dependency[[Column1]:[Column1]],import_dependency[2023],"",0)</f>
        <v/>
      </c>
      <c r="L38" s="4"/>
      <c r="M38" s="3"/>
      <c r="N38" s="4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45">
      <c r="A39" s="3" t="s">
        <v>82</v>
      </c>
      <c r="B39" s="3" t="str">
        <f>_xlfn.XLOOKUP(A39,'[1]ba crosswalk'!$C$2:$C$69,'[1]ba crosswalk'!$A$2:$A$69,,0)</f>
        <v>NEVP</v>
      </c>
      <c r="C39" s="3" cm="1">
        <f t="array" ref="C39">_xlfn.XLOOKUP($B39,import_dependency[[Column1]:[Column1]],import_dependency[Total],"",0)</f>
        <v>0.17</v>
      </c>
      <c r="D39" s="3" cm="1">
        <f t="array" ref="D39">_xlfn.XLOOKUP($B39,import_dependency[[Column1]:[Column1]],import_dependency[2016],"",0)</f>
        <v>0.17</v>
      </c>
      <c r="E39" s="3" cm="1">
        <f t="array" ref="E39">_xlfn.XLOOKUP($B39,import_dependency[[Column1]:[Column1]],import_dependency[2017],"",0)</f>
        <v>0.22</v>
      </c>
      <c r="F39" s="3" cm="1">
        <f t="array" ref="F39">_xlfn.XLOOKUP($B39,import_dependency[[Column1]:[Column1]],import_dependency[2018],"",0)</f>
        <v>0.2</v>
      </c>
      <c r="G39" s="3" cm="1">
        <f t="array" ref="G39">_xlfn.XLOOKUP($B39,import_dependency[[Column1]:[Column1]],import_dependency[2019],"",0)</f>
        <v>0.17</v>
      </c>
      <c r="H39" s="3" cm="1">
        <f t="array" ref="H39">_xlfn.XLOOKUP($B39,import_dependency[[Column1]:[Column1]],import_dependency[2020],"",0)</f>
        <v>0.17</v>
      </c>
      <c r="I39" s="3" cm="1">
        <f t="array" ref="I39">_xlfn.XLOOKUP($B39,import_dependency[[Column1]:[Column1]],import_dependency[2021],"",0)</f>
        <v>0.17</v>
      </c>
      <c r="J39" s="3" cm="1">
        <f t="array" ref="J39">_xlfn.XLOOKUP($B39,import_dependency[[Column1]:[Column1]],import_dependency[2022],"",0)</f>
        <v>0.17</v>
      </c>
      <c r="K39" s="3" cm="1">
        <f t="array" ref="K39">_xlfn.XLOOKUP($B39,import_dependency[[Column1]:[Column1]],import_dependency[2023],"",0)</f>
        <v>0.15</v>
      </c>
      <c r="L39" s="4"/>
      <c r="M39" s="3"/>
      <c r="N39" s="4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45">
      <c r="A40" s="3" t="s">
        <v>121</v>
      </c>
      <c r="B40" s="3" t="e">
        <f>_xlfn.XLOOKUP(A40,'[1]ba crosswalk'!$C$2:$C$69,'[1]ba crosswalk'!$A$2:$A$69,,0)</f>
        <v>#N/A</v>
      </c>
      <c r="C40" s="3" t="e" cm="1">
        <f t="array" ref="C40">_xlfn.XLOOKUP($B40,import_dependency[[Column1]:[Column1]],import_dependency[Total],"",0)</f>
        <v>#N/A</v>
      </c>
      <c r="D40" s="3" t="e" cm="1">
        <f t="array" ref="D40">_xlfn.XLOOKUP($B40,import_dependency[[Column1]:[Column1]],import_dependency[2016],"",0)</f>
        <v>#N/A</v>
      </c>
      <c r="E40" s="3" t="e" cm="1">
        <f t="array" ref="E40">_xlfn.XLOOKUP($B40,import_dependency[[Column1]:[Column1]],import_dependency[2017],"",0)</f>
        <v>#N/A</v>
      </c>
      <c r="F40" s="3" t="e" cm="1">
        <f t="array" ref="F40">_xlfn.XLOOKUP($B40,import_dependency[[Column1]:[Column1]],import_dependency[2018],"",0)</f>
        <v>#N/A</v>
      </c>
      <c r="G40" s="3" t="e" cm="1">
        <f t="array" ref="G40">_xlfn.XLOOKUP($B40,import_dependency[[Column1]:[Column1]],import_dependency[2019],"",0)</f>
        <v>#N/A</v>
      </c>
      <c r="H40" s="3" t="e" cm="1">
        <f t="array" ref="H40">_xlfn.XLOOKUP($B40,import_dependency[[Column1]:[Column1]],import_dependency[2020],"",0)</f>
        <v>#N/A</v>
      </c>
      <c r="I40" s="3" t="e" cm="1">
        <f t="array" ref="I40">_xlfn.XLOOKUP($B40,import_dependency[[Column1]:[Column1]],import_dependency[2021],"",0)</f>
        <v>#N/A</v>
      </c>
      <c r="J40" s="3" t="e" cm="1">
        <f t="array" ref="J40">_xlfn.XLOOKUP($B40,import_dependency[[Column1]:[Column1]],import_dependency[2022],"",0)</f>
        <v>#N/A</v>
      </c>
      <c r="K40" s="3" t="e" cm="1">
        <f t="array" ref="K40">_xlfn.XLOOKUP($B40,import_dependency[[Column1]:[Column1]],import_dependency[2023],"",0)</f>
        <v>#N/A</v>
      </c>
      <c r="L40" s="4"/>
      <c r="M40" s="3"/>
      <c r="N40" s="4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45">
      <c r="A41" s="3" t="s">
        <v>122</v>
      </c>
      <c r="B41" s="3" t="str">
        <f>_xlfn.XLOOKUP(A41,'[1]ba crosswalk'!$C$2:$C$69,'[1]ba crosswalk'!$A$2:$A$69,,0)</f>
        <v>HGMA</v>
      </c>
      <c r="C41" s="3" t="str" cm="1">
        <f t="array" ref="C41">_xlfn.XLOOKUP($B41,import_dependency[[Column1]:[Column1]],import_dependency[Total],"",0)</f>
        <v/>
      </c>
      <c r="D41" s="3" t="str" cm="1">
        <f t="array" ref="D41">_xlfn.XLOOKUP($B41,import_dependency[[Column1]:[Column1]],import_dependency[2016],"",0)</f>
        <v/>
      </c>
      <c r="E41" s="3" t="str" cm="1">
        <f t="array" ref="E41">_xlfn.XLOOKUP($B41,import_dependency[[Column1]:[Column1]],import_dependency[2017],"",0)</f>
        <v/>
      </c>
      <c r="F41" s="3" t="str" cm="1">
        <f t="array" ref="F41">_xlfn.XLOOKUP($B41,import_dependency[[Column1]:[Column1]],import_dependency[2018],"",0)</f>
        <v/>
      </c>
      <c r="G41" s="3" t="str" cm="1">
        <f t="array" ref="G41">_xlfn.XLOOKUP($B41,import_dependency[[Column1]:[Column1]],import_dependency[2019],"",0)</f>
        <v/>
      </c>
      <c r="H41" s="3" t="str" cm="1">
        <f t="array" ref="H41">_xlfn.XLOOKUP($B41,import_dependency[[Column1]:[Column1]],import_dependency[2020],"",0)</f>
        <v/>
      </c>
      <c r="I41" s="3" t="str" cm="1">
        <f t="array" ref="I41">_xlfn.XLOOKUP($B41,import_dependency[[Column1]:[Column1]],import_dependency[2021],"",0)</f>
        <v/>
      </c>
      <c r="J41" s="3" t="str" cm="1">
        <f t="array" ref="J41">_xlfn.XLOOKUP($B41,import_dependency[[Column1]:[Column1]],import_dependency[2022],"",0)</f>
        <v/>
      </c>
      <c r="K41" s="3" t="str" cm="1">
        <f t="array" ref="K41">_xlfn.XLOOKUP($B41,import_dependency[[Column1]:[Column1]],import_dependency[2023],"",0)</f>
        <v/>
      </c>
      <c r="L41" s="4"/>
      <c r="M41" s="3"/>
      <c r="N41" s="4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45">
      <c r="A42" s="3" t="s">
        <v>123</v>
      </c>
      <c r="B42" s="3" t="str">
        <f>_xlfn.XLOOKUP(A42,'[1]ba crosswalk'!$C$2:$C$69,'[1]ba crosswalk'!$A$2:$A$69,,0)</f>
        <v>NSB</v>
      </c>
      <c r="C42" s="3" t="str" cm="1">
        <f t="array" ref="C42">_xlfn.XLOOKUP($B42,import_dependency[[Column1]:[Column1]],import_dependency[Total],"",0)</f>
        <v/>
      </c>
      <c r="D42" s="3" t="str" cm="1">
        <f t="array" ref="D42">_xlfn.XLOOKUP($B42,import_dependency[[Column1]:[Column1]],import_dependency[2016],"",0)</f>
        <v/>
      </c>
      <c r="E42" s="3" t="str" cm="1">
        <f t="array" ref="E42">_xlfn.XLOOKUP($B42,import_dependency[[Column1]:[Column1]],import_dependency[2017],"",0)</f>
        <v/>
      </c>
      <c r="F42" s="3" t="str" cm="1">
        <f t="array" ref="F42">_xlfn.XLOOKUP($B42,import_dependency[[Column1]:[Column1]],import_dependency[2018],"",0)</f>
        <v/>
      </c>
      <c r="G42" s="3" t="str" cm="1">
        <f t="array" ref="G42">_xlfn.XLOOKUP($B42,import_dependency[[Column1]:[Column1]],import_dependency[2019],"",0)</f>
        <v/>
      </c>
      <c r="H42" s="3" t="str" cm="1">
        <f t="array" ref="H42">_xlfn.XLOOKUP($B42,import_dependency[[Column1]:[Column1]],import_dependency[2020],"",0)</f>
        <v/>
      </c>
      <c r="I42" s="3" t="str" cm="1">
        <f t="array" ref="I42">_xlfn.XLOOKUP($B42,import_dependency[[Column1]:[Column1]],import_dependency[2021],"",0)</f>
        <v/>
      </c>
      <c r="J42" s="3" t="str" cm="1">
        <f t="array" ref="J42">_xlfn.XLOOKUP($B42,import_dependency[[Column1]:[Column1]],import_dependency[2022],"",0)</f>
        <v/>
      </c>
      <c r="K42" s="3" t="str" cm="1">
        <f t="array" ref="K42">_xlfn.XLOOKUP($B42,import_dependency[[Column1]:[Column1]],import_dependency[2023],"",0)</f>
        <v/>
      </c>
      <c r="L42" s="4"/>
      <c r="M42" s="3"/>
      <c r="N42" s="4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45">
      <c r="A43" s="3" t="s">
        <v>84</v>
      </c>
      <c r="B43" s="3" t="str">
        <f>_xlfn.XLOOKUP(A43,'[1]ba crosswalk'!$C$2:$C$69,'[1]ba crosswalk'!$A$2:$A$69,,0)</f>
        <v>NYIS</v>
      </c>
      <c r="C43" s="3" cm="1">
        <f t="array" ref="C43">_xlfn.XLOOKUP($B43,import_dependency[[Column1]:[Column1]],import_dependency[Total],"",0)</f>
        <v>0.16</v>
      </c>
      <c r="D43" s="3" cm="1">
        <f t="array" ref="D43">_xlfn.XLOOKUP($B43,import_dependency[[Column1]:[Column1]],import_dependency[2016],"",0)</f>
        <v>0.16</v>
      </c>
      <c r="E43" s="3" cm="1">
        <f t="array" ref="E43">_xlfn.XLOOKUP($B43,import_dependency[[Column1]:[Column1]],import_dependency[2017],"",0)</f>
        <v>0.18</v>
      </c>
      <c r="F43" s="3" cm="1">
        <f t="array" ref="F43">_xlfn.XLOOKUP($B43,import_dependency[[Column1]:[Column1]],import_dependency[2018],"",0)</f>
        <v>0.17</v>
      </c>
      <c r="G43" s="3" cm="1">
        <f t="array" ref="G43">_xlfn.XLOOKUP($B43,import_dependency[[Column1]:[Column1]],import_dependency[2019],"",0)</f>
        <v>0.16</v>
      </c>
      <c r="H43" s="3" cm="1">
        <f t="array" ref="H43">_xlfn.XLOOKUP($B43,import_dependency[[Column1]:[Column1]],import_dependency[2020],"",0)</f>
        <v>0.14000000000000001</v>
      </c>
      <c r="I43" s="3" cm="1">
        <f t="array" ref="I43">_xlfn.XLOOKUP($B43,import_dependency[[Column1]:[Column1]],import_dependency[2021],"",0)</f>
        <v>0.18</v>
      </c>
      <c r="J43" s="3" cm="1">
        <f t="array" ref="J43">_xlfn.XLOOKUP($B43,import_dependency[[Column1]:[Column1]],import_dependency[2022],"",0)</f>
        <v>0.19</v>
      </c>
      <c r="K43" s="3" cm="1">
        <f t="array" ref="K43">_xlfn.XLOOKUP($B43,import_dependency[[Column1]:[Column1]],import_dependency[2023],"",0)</f>
        <v>0.16</v>
      </c>
      <c r="L43" s="4"/>
      <c r="M43" s="3"/>
      <c r="N43" s="4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45">
      <c r="A44" s="3" t="s">
        <v>83</v>
      </c>
      <c r="B44" s="3" t="str">
        <f>_xlfn.XLOOKUP(A44,'[1]ba crosswalk'!$C$2:$C$69,'[1]ba crosswalk'!$A$2:$A$69,,0)</f>
        <v>NWMT</v>
      </c>
      <c r="C44" s="3" cm="1">
        <f t="array" ref="C44">_xlfn.XLOOKUP($B44,import_dependency[[Column1]:[Column1]],import_dependency[Total],"",0)</f>
        <v>0.01</v>
      </c>
      <c r="D44" s="3" cm="1">
        <f t="array" ref="D44">_xlfn.XLOOKUP($B44,import_dependency[[Column1]:[Column1]],import_dependency[2016],"",0)</f>
        <v>0</v>
      </c>
      <c r="E44" s="3" cm="1">
        <f t="array" ref="E44">_xlfn.XLOOKUP($B44,import_dependency[[Column1]:[Column1]],import_dependency[2017],"",0)</f>
        <v>0</v>
      </c>
      <c r="F44" s="3" cm="1">
        <f t="array" ref="F44">_xlfn.XLOOKUP($B44,import_dependency[[Column1]:[Column1]],import_dependency[2018],"",0)</f>
        <v>0.01</v>
      </c>
      <c r="G44" s="3" cm="1">
        <f t="array" ref="G44">_xlfn.XLOOKUP($B44,import_dependency[[Column1]:[Column1]],import_dependency[2019],"",0)</f>
        <v>0.01</v>
      </c>
      <c r="H44" s="3" cm="1">
        <f t="array" ref="H44">_xlfn.XLOOKUP($B44,import_dependency[[Column1]:[Column1]],import_dependency[2020],"",0)</f>
        <v>0.03</v>
      </c>
      <c r="I44" s="3" cm="1">
        <f t="array" ref="I44">_xlfn.XLOOKUP($B44,import_dependency[[Column1]:[Column1]],import_dependency[2021],"",0)</f>
        <v>0.02</v>
      </c>
      <c r="J44" s="3" cm="1">
        <f t="array" ref="J44">_xlfn.XLOOKUP($B44,import_dependency[[Column1]:[Column1]],import_dependency[2022],"",0)</f>
        <v>0</v>
      </c>
      <c r="K44" s="3" cm="1">
        <f t="array" ref="K44">_xlfn.XLOOKUP($B44,import_dependency[[Column1]:[Column1]],import_dependency[2023],"",0)</f>
        <v>0</v>
      </c>
      <c r="L44" s="4"/>
      <c r="M44" s="3"/>
      <c r="N44" s="4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45">
      <c r="A45" s="3" t="s">
        <v>124</v>
      </c>
      <c r="B45" s="3" t="str">
        <f>_xlfn.XLOOKUP(A45,'[1]ba crosswalk'!$C$2:$C$69,'[1]ba crosswalk'!$A$2:$A$69,,0)</f>
        <v>OVEC</v>
      </c>
      <c r="C45" s="3" t="str" cm="1">
        <f t="array" ref="C45">_xlfn.XLOOKUP($B45,import_dependency[[Column1]:[Column1]],import_dependency[Total],"",0)</f>
        <v/>
      </c>
      <c r="D45" s="3" t="str" cm="1">
        <f t="array" ref="D45">_xlfn.XLOOKUP($B45,import_dependency[[Column1]:[Column1]],import_dependency[2016],"",0)</f>
        <v/>
      </c>
      <c r="E45" s="3" t="str" cm="1">
        <f t="array" ref="E45">_xlfn.XLOOKUP($B45,import_dependency[[Column1]:[Column1]],import_dependency[2017],"",0)</f>
        <v/>
      </c>
      <c r="F45" s="3" t="str" cm="1">
        <f t="array" ref="F45">_xlfn.XLOOKUP($B45,import_dependency[[Column1]:[Column1]],import_dependency[2018],"",0)</f>
        <v/>
      </c>
      <c r="G45" s="3" t="str" cm="1">
        <f t="array" ref="G45">_xlfn.XLOOKUP($B45,import_dependency[[Column1]:[Column1]],import_dependency[2019],"",0)</f>
        <v/>
      </c>
      <c r="H45" s="3" t="str" cm="1">
        <f t="array" ref="H45">_xlfn.XLOOKUP($B45,import_dependency[[Column1]:[Column1]],import_dependency[2020],"",0)</f>
        <v/>
      </c>
      <c r="I45" s="3" t="str" cm="1">
        <f t="array" ref="I45">_xlfn.XLOOKUP($B45,import_dependency[[Column1]:[Column1]],import_dependency[2021],"",0)</f>
        <v/>
      </c>
      <c r="J45" s="3" t="str" cm="1">
        <f t="array" ref="J45">_xlfn.XLOOKUP($B45,import_dependency[[Column1]:[Column1]],import_dependency[2022],"",0)</f>
        <v/>
      </c>
      <c r="K45" s="3" t="str" cm="1">
        <f t="array" ref="K45">_xlfn.XLOOKUP($B45,import_dependency[[Column1]:[Column1]],import_dependency[2023],"",0)</f>
        <v/>
      </c>
      <c r="L45" s="4"/>
      <c r="M45" s="3"/>
      <c r="N45" s="4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45">
      <c r="A46" s="3" t="s">
        <v>85</v>
      </c>
      <c r="B46" s="3" t="str">
        <f>_xlfn.XLOOKUP(A46,'[1]ba crosswalk'!$C$2:$C$69,'[1]ba crosswalk'!$A$2:$A$69,,0)</f>
        <v>PACE</v>
      </c>
      <c r="C46" s="3" cm="1">
        <f t="array" ref="C46">_xlfn.XLOOKUP($B46,import_dependency[[Column1]:[Column1]],import_dependency[Total],"",0)</f>
        <v>0.05</v>
      </c>
      <c r="D46" s="3" cm="1">
        <f t="array" ref="D46">_xlfn.XLOOKUP($B46,import_dependency[[Column1]:[Column1]],import_dependency[2016],"",0)</f>
        <v>0.04</v>
      </c>
      <c r="E46" s="3" cm="1">
        <f t="array" ref="E46">_xlfn.XLOOKUP($B46,import_dependency[[Column1]:[Column1]],import_dependency[2017],"",0)</f>
        <v>7.0000000000000007E-2</v>
      </c>
      <c r="F46" s="3" cm="1">
        <f t="array" ref="F46">_xlfn.XLOOKUP($B46,import_dependency[[Column1]:[Column1]],import_dependency[2018],"",0)</f>
        <v>0.05</v>
      </c>
      <c r="G46" s="3" cm="1">
        <f t="array" ref="G46">_xlfn.XLOOKUP($B46,import_dependency[[Column1]:[Column1]],import_dependency[2019],"",0)</f>
        <v>7.0000000000000007E-2</v>
      </c>
      <c r="H46" s="3" cm="1">
        <f t="array" ref="H46">_xlfn.XLOOKUP($B46,import_dependency[[Column1]:[Column1]],import_dependency[2020],"",0)</f>
        <v>0.06</v>
      </c>
      <c r="I46" s="3" cm="1">
        <f t="array" ref="I46">_xlfn.XLOOKUP($B46,import_dependency[[Column1]:[Column1]],import_dependency[2021],"",0)</f>
        <v>0.03</v>
      </c>
      <c r="J46" s="3" cm="1">
        <f t="array" ref="J46">_xlfn.XLOOKUP($B46,import_dependency[[Column1]:[Column1]],import_dependency[2022],"",0)</f>
        <v>0.02</v>
      </c>
      <c r="K46" s="3" cm="1">
        <f t="array" ref="K46">_xlfn.XLOOKUP($B46,import_dependency[[Column1]:[Column1]],import_dependency[2023],"",0)</f>
        <v>0.04</v>
      </c>
      <c r="L46" s="4"/>
      <c r="M46" s="3"/>
      <c r="N46" s="4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45">
      <c r="A47" s="3" t="s">
        <v>86</v>
      </c>
      <c r="B47" s="3" t="str">
        <f>_xlfn.XLOOKUP(A47,'[1]ba crosswalk'!$C$2:$C$69,'[1]ba crosswalk'!$A$2:$A$69,,0)</f>
        <v>PACW</v>
      </c>
      <c r="C47" s="3" cm="1">
        <f t="array" ref="C47">_xlfn.XLOOKUP($B47,import_dependency[[Column1]:[Column1]],import_dependency[Total],"",0)</f>
        <v>0.37</v>
      </c>
      <c r="D47" s="3" cm="1">
        <f t="array" ref="D47">_xlfn.XLOOKUP($B47,import_dependency[[Column1]:[Column1]],import_dependency[2016],"",0)</f>
        <v>0.14000000000000001</v>
      </c>
      <c r="E47" s="3" cm="1">
        <f t="array" ref="E47">_xlfn.XLOOKUP($B47,import_dependency[[Column1]:[Column1]],import_dependency[2017],"",0)</f>
        <v>0.13</v>
      </c>
      <c r="F47" s="3" cm="1">
        <f t="array" ref="F47">_xlfn.XLOOKUP($B47,import_dependency[[Column1]:[Column1]],import_dependency[2018],"",0)</f>
        <v>0.22</v>
      </c>
      <c r="G47" s="3" cm="1">
        <f t="array" ref="G47">_xlfn.XLOOKUP($B47,import_dependency[[Column1]:[Column1]],import_dependency[2019],"",0)</f>
        <v>0.36</v>
      </c>
      <c r="H47" s="3" cm="1">
        <f t="array" ref="H47">_xlfn.XLOOKUP($B47,import_dependency[[Column1]:[Column1]],import_dependency[2020],"",0)</f>
        <v>0.4</v>
      </c>
      <c r="I47" s="3" cm="1">
        <f t="array" ref="I47">_xlfn.XLOOKUP($B47,import_dependency[[Column1]:[Column1]],import_dependency[2021],"",0)</f>
        <v>0.39</v>
      </c>
      <c r="J47" s="3" cm="1">
        <f t="array" ref="J47">_xlfn.XLOOKUP($B47,import_dependency[[Column1]:[Column1]],import_dependency[2022],"",0)</f>
        <v>0.61</v>
      </c>
      <c r="K47" s="3" cm="1">
        <f t="array" ref="K47">_xlfn.XLOOKUP($B47,import_dependency[[Column1]:[Column1]],import_dependency[2023],"",0)</f>
        <v>0.75</v>
      </c>
      <c r="L47" s="4"/>
      <c r="M47" s="3"/>
      <c r="N47" s="4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45">
      <c r="A48" s="3" t="s">
        <v>88</v>
      </c>
      <c r="B48" s="3" t="str">
        <f>_xlfn.XLOOKUP(A48,'[1]ba crosswalk'!$C$2:$C$69,'[1]ba crosswalk'!$A$2:$A$69,,0)</f>
        <v>PJM</v>
      </c>
      <c r="C48" s="3" cm="1">
        <f t="array" ref="C48">_xlfn.XLOOKUP($B48,import_dependency[[Column1]:[Column1]],import_dependency[Total],"",0)</f>
        <v>0</v>
      </c>
      <c r="D48" s="3" cm="1">
        <f t="array" ref="D48">_xlfn.XLOOKUP($B48,import_dependency[[Column1]:[Column1]],import_dependency[2016],"",0)</f>
        <v>0.01</v>
      </c>
      <c r="E48" s="3" cm="1">
        <f t="array" ref="E48">_xlfn.XLOOKUP($B48,import_dependency[[Column1]:[Column1]],import_dependency[2017],"",0)</f>
        <v>0</v>
      </c>
      <c r="F48" s="3" cm="1">
        <f t="array" ref="F48">_xlfn.XLOOKUP($B48,import_dependency[[Column1]:[Column1]],import_dependency[2018],"",0)</f>
        <v>0</v>
      </c>
      <c r="G48" s="3" cm="1">
        <f t="array" ref="G48">_xlfn.XLOOKUP($B48,import_dependency[[Column1]:[Column1]],import_dependency[2019],"",0)</f>
        <v>0</v>
      </c>
      <c r="H48" s="3" cm="1">
        <f t="array" ref="H48">_xlfn.XLOOKUP($B48,import_dependency[[Column1]:[Column1]],import_dependency[2020],"",0)</f>
        <v>0</v>
      </c>
      <c r="I48" s="3" cm="1">
        <f t="array" ref="I48">_xlfn.XLOOKUP($B48,import_dependency[[Column1]:[Column1]],import_dependency[2021],"",0)</f>
        <v>0</v>
      </c>
      <c r="J48" s="3" cm="1">
        <f t="array" ref="J48">_xlfn.XLOOKUP($B48,import_dependency[[Column1]:[Column1]],import_dependency[2022],"",0)</f>
        <v>0</v>
      </c>
      <c r="K48" s="3" cm="1">
        <f t="array" ref="K48">_xlfn.XLOOKUP($B48,import_dependency[[Column1]:[Column1]],import_dependency[2023],"",0)</f>
        <v>0</v>
      </c>
      <c r="L48" s="4"/>
      <c r="M48" s="3"/>
      <c r="N48" s="4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45">
      <c r="A49" s="3" t="s">
        <v>87</v>
      </c>
      <c r="B49" s="3" t="str">
        <f>_xlfn.XLOOKUP(A49,'[1]ba crosswalk'!$C$2:$C$69,'[1]ba crosswalk'!$A$2:$A$69,,0)</f>
        <v>PGE</v>
      </c>
      <c r="C49" s="3" cm="1">
        <f t="array" ref="C49">_xlfn.XLOOKUP($B49,import_dependency[[Column1]:[Column1]],import_dependency[Total],"",0)</f>
        <v>0.7</v>
      </c>
      <c r="D49" s="3" cm="1">
        <f t="array" ref="D49">_xlfn.XLOOKUP($B49,import_dependency[[Column1]:[Column1]],import_dependency[2016],"",0)</f>
        <v>0.71</v>
      </c>
      <c r="E49" s="3" cm="1">
        <f t="array" ref="E49">_xlfn.XLOOKUP($B49,import_dependency[[Column1]:[Column1]],import_dependency[2017],"",0)</f>
        <v>0.75</v>
      </c>
      <c r="F49" s="3" cm="1">
        <f t="array" ref="F49">_xlfn.XLOOKUP($B49,import_dependency[[Column1]:[Column1]],import_dependency[2018],"",0)</f>
        <v>0.67</v>
      </c>
      <c r="G49" s="3" cm="1">
        <f t="array" ref="G49">_xlfn.XLOOKUP($B49,import_dependency[[Column1]:[Column1]],import_dependency[2019],"",0)</f>
        <v>0.73</v>
      </c>
      <c r="H49" s="3" cm="1">
        <f t="array" ref="H49">_xlfn.XLOOKUP($B49,import_dependency[[Column1]:[Column1]],import_dependency[2020],"",0)</f>
        <v>0.75</v>
      </c>
      <c r="I49" s="3" cm="1">
        <f t="array" ref="I49">_xlfn.XLOOKUP($B49,import_dependency[[Column1]:[Column1]],import_dependency[2021],"",0)</f>
        <v>0.71</v>
      </c>
      <c r="J49" s="3" cm="1">
        <f t="array" ref="J49">_xlfn.XLOOKUP($B49,import_dependency[[Column1]:[Column1]],import_dependency[2022],"",0)</f>
        <v>0.75</v>
      </c>
      <c r="K49" s="3" cm="1">
        <f t="array" ref="K49">_xlfn.XLOOKUP($B49,import_dependency[[Column1]:[Column1]],import_dependency[2023],"",0)</f>
        <v>0.65</v>
      </c>
      <c r="L49" s="4"/>
      <c r="M49" s="3"/>
      <c r="N49" s="4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45">
      <c r="A50" s="3" t="s">
        <v>61</v>
      </c>
      <c r="B50" s="3" t="str">
        <f>_xlfn.XLOOKUP(A50,'[1]ba crosswalk'!$C$2:$C$69,'[1]ba crosswalk'!$A$2:$A$69,,0)</f>
        <v>AEC</v>
      </c>
      <c r="C50" s="3" cm="1">
        <f t="array" ref="C50">_xlfn.XLOOKUP($B50,import_dependency[[Column1]:[Column1]],import_dependency[Total],"",0)</f>
        <v>0.04</v>
      </c>
      <c r="D50" s="3" cm="1">
        <f t="array" ref="D50">_xlfn.XLOOKUP($B50,import_dependency[[Column1]:[Column1]],import_dependency[2016],"",0)</f>
        <v>0.02</v>
      </c>
      <c r="E50" s="3" cm="1">
        <f t="array" ref="E50">_xlfn.XLOOKUP($B50,import_dependency[[Column1]:[Column1]],import_dependency[2017],"",0)</f>
        <v>0.01</v>
      </c>
      <c r="F50" s="3" cm="1">
        <f t="array" ref="F50">_xlfn.XLOOKUP($B50,import_dependency[[Column1]:[Column1]],import_dependency[2018],"",0)</f>
        <v>0.02</v>
      </c>
      <c r="G50" s="3" cm="1">
        <f t="array" ref="G50">_xlfn.XLOOKUP($B50,import_dependency[[Column1]:[Column1]],import_dependency[2019],"",0)</f>
        <v>7.0000000000000007E-2</v>
      </c>
      <c r="H50" s="3" cm="1">
        <f t="array" ref="H50">_xlfn.XLOOKUP($B50,import_dependency[[Column1]:[Column1]],import_dependency[2020],"",0)</f>
        <v>7.0000000000000007E-2</v>
      </c>
      <c r="I50" s="3" cm="1">
        <f t="array" ref="I50">_xlfn.XLOOKUP($B50,import_dependency[[Column1]:[Column1]],import_dependency[2021],"",0)</f>
        <v>0.08</v>
      </c>
      <c r="J50" s="3" cm="1">
        <f t="array" ref="J50">_xlfn.XLOOKUP($B50,import_dependency[[Column1]:[Column1]],import_dependency[2022],"",0)</f>
        <v>0</v>
      </c>
      <c r="K50" s="3" cm="1">
        <f t="array" ref="K50">_xlfn.XLOOKUP($B50,import_dependency[[Column1]:[Column1]],import_dependency[2023],"",0)</f>
        <v>0</v>
      </c>
      <c r="L50" s="4"/>
      <c r="M50" s="3"/>
      <c r="N50" s="4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45">
      <c r="A51" s="3" t="s">
        <v>90</v>
      </c>
      <c r="B51" s="3" t="str">
        <f>_xlfn.XLOOKUP(A51,'[1]ba crosswalk'!$C$2:$C$69,'[1]ba crosswalk'!$A$2:$A$69,,0)</f>
        <v>PSCO</v>
      </c>
      <c r="C51" s="3" cm="1">
        <f t="array" ref="C51">_xlfn.XLOOKUP($B51,import_dependency[[Column1]:[Column1]],import_dependency[Total],"",0)</f>
        <v>7.0000000000000007E-2</v>
      </c>
      <c r="D51" s="3" cm="1">
        <f t="array" ref="D51">_xlfn.XLOOKUP($B51,import_dependency[[Column1]:[Column1]],import_dependency[2016],"",0)</f>
        <v>0.12</v>
      </c>
      <c r="E51" s="3" cm="1">
        <f t="array" ref="E51">_xlfn.XLOOKUP($B51,import_dependency[[Column1]:[Column1]],import_dependency[2017],"",0)</f>
        <v>0.11</v>
      </c>
      <c r="F51" s="3" cm="1">
        <f t="array" ref="F51">_xlfn.XLOOKUP($B51,import_dependency[[Column1]:[Column1]],import_dependency[2018],"",0)</f>
        <v>7.0000000000000007E-2</v>
      </c>
      <c r="G51" s="3" cm="1">
        <f t="array" ref="G51">_xlfn.XLOOKUP($B51,import_dependency[[Column1]:[Column1]],import_dependency[2019],"",0)</f>
        <v>7.0000000000000007E-2</v>
      </c>
      <c r="H51" s="3" cm="1">
        <f t="array" ref="H51">_xlfn.XLOOKUP($B51,import_dependency[[Column1]:[Column1]],import_dependency[2020],"",0)</f>
        <v>0.08</v>
      </c>
      <c r="I51" s="3" cm="1">
        <f t="array" ref="I51">_xlfn.XLOOKUP($B51,import_dependency[[Column1]:[Column1]],import_dependency[2021],"",0)</f>
        <v>0.05</v>
      </c>
      <c r="J51" s="3" cm="1">
        <f t="array" ref="J51">_xlfn.XLOOKUP($B51,import_dependency[[Column1]:[Column1]],import_dependency[2022],"",0)</f>
        <v>0.04</v>
      </c>
      <c r="K51" s="3" cm="1">
        <f t="array" ref="K51">_xlfn.XLOOKUP($B51,import_dependency[[Column1]:[Column1]],import_dependency[2023],"",0)</f>
        <v>0</v>
      </c>
      <c r="L51" s="4"/>
      <c r="M51" s="3"/>
      <c r="N51" s="4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45">
      <c r="A52" s="3" t="s">
        <v>89</v>
      </c>
      <c r="B52" s="3" t="str">
        <f>_xlfn.XLOOKUP(A52,'[1]ba crosswalk'!$C$2:$C$69,'[1]ba crosswalk'!$A$2:$A$69,,0)</f>
        <v>PNM</v>
      </c>
      <c r="C52" s="3" cm="1">
        <f t="array" ref="C52">_xlfn.XLOOKUP($B52,import_dependency[[Column1]:[Column1]],import_dependency[Total],"",0)</f>
        <v>0.05</v>
      </c>
      <c r="D52" s="3" cm="1">
        <f t="array" ref="D52">_xlfn.XLOOKUP($B52,import_dependency[[Column1]:[Column1]],import_dependency[2016],"",0)</f>
        <v>0.02</v>
      </c>
      <c r="E52" s="3" cm="1">
        <f t="array" ref="E52">_xlfn.XLOOKUP($B52,import_dependency[[Column1]:[Column1]],import_dependency[2017],"",0)</f>
        <v>0.01</v>
      </c>
      <c r="F52" s="3" cm="1">
        <f t="array" ref="F52">_xlfn.XLOOKUP($B52,import_dependency[[Column1]:[Column1]],import_dependency[2018],"",0)</f>
        <v>0.09</v>
      </c>
      <c r="G52" s="3" cm="1">
        <f t="array" ref="G52">_xlfn.XLOOKUP($B52,import_dependency[[Column1]:[Column1]],import_dependency[2019],"",0)</f>
        <v>0.08</v>
      </c>
      <c r="H52" s="3" cm="1">
        <f t="array" ref="H52">_xlfn.XLOOKUP($B52,import_dependency[[Column1]:[Column1]],import_dependency[2020],"",0)</f>
        <v>0.05</v>
      </c>
      <c r="I52" s="3" cm="1">
        <f t="array" ref="I52">_xlfn.XLOOKUP($B52,import_dependency[[Column1]:[Column1]],import_dependency[2021],"",0)</f>
        <v>0.04</v>
      </c>
      <c r="J52" s="3" cm="1">
        <f t="array" ref="J52">_xlfn.XLOOKUP($B52,import_dependency[[Column1]:[Column1]],import_dependency[2022],"",0)</f>
        <v>0.05</v>
      </c>
      <c r="K52" s="3" cm="1">
        <f t="array" ref="K52">_xlfn.XLOOKUP($B52,import_dependency[[Column1]:[Column1]],import_dependency[2023],"",0)</f>
        <v>0.06</v>
      </c>
      <c r="L52" s="4"/>
      <c r="M52" s="3"/>
      <c r="N52" s="4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45">
      <c r="A53" s="3" t="s">
        <v>125</v>
      </c>
      <c r="B53" s="3" t="str">
        <f>_xlfn.XLOOKUP(A53,'[1]ba crosswalk'!$C$2:$C$69,'[1]ba crosswalk'!$A$2:$A$69,,0)</f>
        <v>CHPD</v>
      </c>
      <c r="C53" s="3" t="str" cm="1">
        <f t="array" ref="C53">_xlfn.XLOOKUP($B53,import_dependency[[Column1]:[Column1]],import_dependency[Total],"",0)</f>
        <v/>
      </c>
      <c r="D53" s="3" t="str" cm="1">
        <f t="array" ref="D53">_xlfn.XLOOKUP($B53,import_dependency[[Column1]:[Column1]],import_dependency[2016],"",0)</f>
        <v/>
      </c>
      <c r="E53" s="3" t="str" cm="1">
        <f t="array" ref="E53">_xlfn.XLOOKUP($B53,import_dependency[[Column1]:[Column1]],import_dependency[2017],"",0)</f>
        <v/>
      </c>
      <c r="F53" s="3" t="str" cm="1">
        <f t="array" ref="F53">_xlfn.XLOOKUP($B53,import_dependency[[Column1]:[Column1]],import_dependency[2018],"",0)</f>
        <v/>
      </c>
      <c r="G53" s="3" t="str" cm="1">
        <f t="array" ref="G53">_xlfn.XLOOKUP($B53,import_dependency[[Column1]:[Column1]],import_dependency[2019],"",0)</f>
        <v/>
      </c>
      <c r="H53" s="3" t="str" cm="1">
        <f t="array" ref="H53">_xlfn.XLOOKUP($B53,import_dependency[[Column1]:[Column1]],import_dependency[2020],"",0)</f>
        <v/>
      </c>
      <c r="I53" s="3" t="str" cm="1">
        <f t="array" ref="I53">_xlfn.XLOOKUP($B53,import_dependency[[Column1]:[Column1]],import_dependency[2021],"",0)</f>
        <v/>
      </c>
      <c r="J53" s="3" t="str" cm="1">
        <f t="array" ref="J53">_xlfn.XLOOKUP($B53,import_dependency[[Column1]:[Column1]],import_dependency[2022],"",0)</f>
        <v/>
      </c>
      <c r="K53" s="3" t="str" cm="1">
        <f t="array" ref="K53">_xlfn.XLOOKUP($B53,import_dependency[[Column1]:[Column1]],import_dependency[2023],"",0)</f>
        <v/>
      </c>
      <c r="L53" s="4"/>
      <c r="M53" s="3"/>
      <c r="N53" s="4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45">
      <c r="A54" s="3" t="s">
        <v>76</v>
      </c>
      <c r="B54" s="3" t="str">
        <f>_xlfn.XLOOKUP(A54,'[1]ba crosswalk'!$C$2:$C$69,'[1]ba crosswalk'!$A$2:$A$69,,0)</f>
        <v>GCPD</v>
      </c>
      <c r="C54" s="3" cm="1">
        <f t="array" ref="C54">_xlfn.XLOOKUP($B54,import_dependency[[Column1]:[Column1]],import_dependency[Total],"",0)</f>
        <v>0.02</v>
      </c>
      <c r="D54" s="3" cm="1">
        <f t="array" ref="D54">_xlfn.XLOOKUP($B54,import_dependency[[Column1]:[Column1]],import_dependency[2016],"",0)</f>
        <v>0.01</v>
      </c>
      <c r="E54" s="3" cm="1">
        <f t="array" ref="E54">_xlfn.XLOOKUP($B54,import_dependency[[Column1]:[Column1]],import_dependency[2017],"",0)</f>
        <v>0.02</v>
      </c>
      <c r="F54" s="3" cm="1">
        <f t="array" ref="F54">_xlfn.XLOOKUP($B54,import_dependency[[Column1]:[Column1]],import_dependency[2018],"",0)</f>
        <v>0.02</v>
      </c>
      <c r="G54" s="3" cm="1">
        <f t="array" ref="G54">_xlfn.XLOOKUP($B54,import_dependency[[Column1]:[Column1]],import_dependency[2019],"",0)</f>
        <v>0.03</v>
      </c>
      <c r="H54" s="3" cm="1">
        <f t="array" ref="H54">_xlfn.XLOOKUP($B54,import_dependency[[Column1]:[Column1]],import_dependency[2020],"",0)</f>
        <v>0</v>
      </c>
      <c r="I54" s="3" cm="1">
        <f t="array" ref="I54">_xlfn.XLOOKUP($B54,import_dependency[[Column1]:[Column1]],import_dependency[2021],"",0)</f>
        <v>0.01</v>
      </c>
      <c r="J54" s="3" cm="1">
        <f t="array" ref="J54">_xlfn.XLOOKUP($B54,import_dependency[[Column1]:[Column1]],import_dependency[2022],"",0)</f>
        <v>0.02</v>
      </c>
      <c r="K54" s="3" cm="1">
        <f t="array" ref="K54">_xlfn.XLOOKUP($B54,import_dependency[[Column1]:[Column1]],import_dependency[2023],"",0)</f>
        <v>0.06</v>
      </c>
      <c r="L54" s="4"/>
      <c r="M54" s="3"/>
      <c r="N54" s="4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45">
      <c r="A55" s="3" t="s">
        <v>126</v>
      </c>
      <c r="B55" s="3" t="str">
        <f>_xlfn.XLOOKUP(A55,'[1]ba crosswalk'!$C$2:$C$69,'[1]ba crosswalk'!$A$2:$A$69,,0)</f>
        <v>DOPD</v>
      </c>
      <c r="C55" s="3" t="str" cm="1">
        <f t="array" ref="C55">_xlfn.XLOOKUP($B55,import_dependency[[Column1]:[Column1]],import_dependency[Total],"",0)</f>
        <v/>
      </c>
      <c r="D55" s="3" t="str" cm="1">
        <f t="array" ref="D55">_xlfn.XLOOKUP($B55,import_dependency[[Column1]:[Column1]],import_dependency[2016],"",0)</f>
        <v/>
      </c>
      <c r="E55" s="3" t="str" cm="1">
        <f t="array" ref="E55">_xlfn.XLOOKUP($B55,import_dependency[[Column1]:[Column1]],import_dependency[2017],"",0)</f>
        <v/>
      </c>
      <c r="F55" s="3" t="str" cm="1">
        <f t="array" ref="F55">_xlfn.XLOOKUP($B55,import_dependency[[Column1]:[Column1]],import_dependency[2018],"",0)</f>
        <v/>
      </c>
      <c r="G55" s="3" t="str" cm="1">
        <f t="array" ref="G55">_xlfn.XLOOKUP($B55,import_dependency[[Column1]:[Column1]],import_dependency[2019],"",0)</f>
        <v/>
      </c>
      <c r="H55" s="3" t="str" cm="1">
        <f t="array" ref="H55">_xlfn.XLOOKUP($B55,import_dependency[[Column1]:[Column1]],import_dependency[2020],"",0)</f>
        <v/>
      </c>
      <c r="I55" s="3" t="str" cm="1">
        <f t="array" ref="I55">_xlfn.XLOOKUP($B55,import_dependency[[Column1]:[Column1]],import_dependency[2021],"",0)</f>
        <v/>
      </c>
      <c r="J55" s="3" t="str" cm="1">
        <f t="array" ref="J55">_xlfn.XLOOKUP($B55,import_dependency[[Column1]:[Column1]],import_dependency[2022],"",0)</f>
        <v/>
      </c>
      <c r="K55" s="3" t="str" cm="1">
        <f t="array" ref="K55">_xlfn.XLOOKUP($B55,import_dependency[[Column1]:[Column1]],import_dependency[2023],"",0)</f>
        <v/>
      </c>
      <c r="L55" s="4"/>
      <c r="M55" s="3"/>
      <c r="N55" s="4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45">
      <c r="A56" s="3" t="s">
        <v>91</v>
      </c>
      <c r="B56" s="3" t="str">
        <f>_xlfn.XLOOKUP(A56,'[1]ba crosswalk'!$C$2:$C$69,'[1]ba crosswalk'!$A$2:$A$69,,0)</f>
        <v>PSEI</v>
      </c>
      <c r="C56" s="3" cm="1">
        <f t="array" ref="C56">_xlfn.XLOOKUP($B56,import_dependency[[Column1]:[Column1]],import_dependency[Total],"",0)</f>
        <v>0.56999999999999995</v>
      </c>
      <c r="D56" s="3" cm="1">
        <f t="array" ref="D56">_xlfn.XLOOKUP($B56,import_dependency[[Column1]:[Column1]],import_dependency[2016],"",0)</f>
        <v>0.47</v>
      </c>
      <c r="E56" s="3" cm="1">
        <f t="array" ref="E56">_xlfn.XLOOKUP($B56,import_dependency[[Column1]:[Column1]],import_dependency[2017],"",0)</f>
        <v>0.51</v>
      </c>
      <c r="F56" s="3" cm="1">
        <f t="array" ref="F56">_xlfn.XLOOKUP($B56,import_dependency[[Column1]:[Column1]],import_dependency[2018],"",0)</f>
        <v>0.54</v>
      </c>
      <c r="G56" s="3" cm="1">
        <f t="array" ref="G56">_xlfn.XLOOKUP($B56,import_dependency[[Column1]:[Column1]],import_dependency[2019],"",0)</f>
        <v>0.44</v>
      </c>
      <c r="H56" s="3" cm="1">
        <f t="array" ref="H56">_xlfn.XLOOKUP($B56,import_dependency[[Column1]:[Column1]],import_dependency[2020],"",0)</f>
        <v>0.3</v>
      </c>
      <c r="I56" s="3" cm="1">
        <f t="array" ref="I56">_xlfn.XLOOKUP($B56,import_dependency[[Column1]:[Column1]],import_dependency[2021],"",0)</f>
        <v>0.73</v>
      </c>
      <c r="J56" s="3" cm="1">
        <f t="array" ref="J56">_xlfn.XLOOKUP($B56,import_dependency[[Column1]:[Column1]],import_dependency[2022],"",0)</f>
        <v>0.79</v>
      </c>
      <c r="K56" s="3" cm="1">
        <f t="array" ref="K56">_xlfn.XLOOKUP($B56,import_dependency[[Column1]:[Column1]],import_dependency[2023],"",0)</f>
        <v>0.68</v>
      </c>
      <c r="L56" s="4"/>
      <c r="M56" s="3"/>
      <c r="N56" s="4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45">
      <c r="A57" s="3" t="s">
        <v>96</v>
      </c>
      <c r="B57" s="3" t="str">
        <f>_xlfn.XLOOKUP(A57,'[1]ba crosswalk'!$C$2:$C$69,'[1]ba crosswalk'!$A$2:$A$69,,0)</f>
        <v>SRP</v>
      </c>
      <c r="C57" s="3" cm="1">
        <f t="array" ref="C57">_xlfn.XLOOKUP($B57,import_dependency[[Column1]:[Column1]],import_dependency[Total],"",0)</f>
        <v>0.01</v>
      </c>
      <c r="D57" s="3" cm="1">
        <f t="array" ref="D57">_xlfn.XLOOKUP($B57,import_dependency[[Column1]:[Column1]],import_dependency[2016],"",0)</f>
        <v>0.06</v>
      </c>
      <c r="E57" s="3" cm="1">
        <f t="array" ref="E57">_xlfn.XLOOKUP($B57,import_dependency[[Column1]:[Column1]],import_dependency[2017],"",0)</f>
        <v>0.04</v>
      </c>
      <c r="F57" s="3" cm="1">
        <f t="array" ref="F57">_xlfn.XLOOKUP($B57,import_dependency[[Column1]:[Column1]],import_dependency[2018],"",0)</f>
        <v>0.03</v>
      </c>
      <c r="G57" s="3" cm="1">
        <f t="array" ref="G57">_xlfn.XLOOKUP($B57,import_dependency[[Column1]:[Column1]],import_dependency[2019],"",0)</f>
        <v>0</v>
      </c>
      <c r="H57" s="3" cm="1">
        <f t="array" ref="H57">_xlfn.XLOOKUP($B57,import_dependency[[Column1]:[Column1]],import_dependency[2020],"",0)</f>
        <v>0</v>
      </c>
      <c r="I57" s="3" cm="1">
        <f t="array" ref="I57">_xlfn.XLOOKUP($B57,import_dependency[[Column1]:[Column1]],import_dependency[2021],"",0)</f>
        <v>0</v>
      </c>
      <c r="J57" s="3" cm="1">
        <f t="array" ref="J57">_xlfn.XLOOKUP($B57,import_dependency[[Column1]:[Column1]],import_dependency[2022],"",0)</f>
        <v>0</v>
      </c>
      <c r="K57" s="3" cm="1">
        <f t="array" ref="K57">_xlfn.XLOOKUP($B57,import_dependency[[Column1]:[Column1]],import_dependency[2023],"",0)</f>
        <v>0</v>
      </c>
      <c r="L57" s="4"/>
      <c r="M57" s="3"/>
      <c r="N57" s="4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45">
      <c r="A58" s="3" t="s">
        <v>94</v>
      </c>
      <c r="B58" s="3" t="str">
        <f>_xlfn.XLOOKUP(A58,'[1]ba crosswalk'!$C$2:$C$69,'[1]ba crosswalk'!$A$2:$A$69,,0)</f>
        <v>SCL</v>
      </c>
      <c r="C58" s="3" cm="1">
        <f t="array" ref="C58">_xlfn.XLOOKUP($B58,import_dependency[[Column1]:[Column1]],import_dependency[Total],"",0)</f>
        <v>0.39</v>
      </c>
      <c r="D58" s="3" cm="1">
        <f t="array" ref="D58">_xlfn.XLOOKUP($B58,import_dependency[[Column1]:[Column1]],import_dependency[2016],"",0)</f>
        <v>0.28999999999999998</v>
      </c>
      <c r="E58" s="3" cm="1">
        <f t="array" ref="E58">_xlfn.XLOOKUP($B58,import_dependency[[Column1]:[Column1]],import_dependency[2017],"",0)</f>
        <v>0.35</v>
      </c>
      <c r="F58" s="3" cm="1">
        <f t="array" ref="F58">_xlfn.XLOOKUP($B58,import_dependency[[Column1]:[Column1]],import_dependency[2018],"",0)</f>
        <v>0.35</v>
      </c>
      <c r="G58" s="3" cm="1">
        <f t="array" ref="G58">_xlfn.XLOOKUP($B58,import_dependency[[Column1]:[Column1]],import_dependency[2019],"",0)</f>
        <v>0.45</v>
      </c>
      <c r="H58" s="3" cm="1">
        <f t="array" ref="H58">_xlfn.XLOOKUP($B58,import_dependency[[Column1]:[Column1]],import_dependency[2020],"",0)</f>
        <v>0.37</v>
      </c>
      <c r="I58" s="3" cm="1">
        <f t="array" ref="I58">_xlfn.XLOOKUP($B58,import_dependency[[Column1]:[Column1]],import_dependency[2021],"",0)</f>
        <v>0.37</v>
      </c>
      <c r="J58" s="3" cm="1">
        <f t="array" ref="J58">_xlfn.XLOOKUP($B58,import_dependency[[Column1]:[Column1]],import_dependency[2022],"",0)</f>
        <v>0.39</v>
      </c>
      <c r="K58" s="3" cm="1">
        <f t="array" ref="K58">_xlfn.XLOOKUP($B58,import_dependency[[Column1]:[Column1]],import_dependency[2023],"",0)</f>
        <v>0.52</v>
      </c>
      <c r="L58" s="4"/>
      <c r="M58" s="3"/>
      <c r="N58" s="4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45">
      <c r="A59" s="3" t="s">
        <v>127</v>
      </c>
      <c r="B59" s="3" t="str">
        <f>_xlfn.XLOOKUP(A59,'[1]ba crosswalk'!$C$2:$C$69,'[1]ba crosswalk'!$A$2:$A$69,,0)</f>
        <v>SEC</v>
      </c>
      <c r="C59" s="3" t="str" cm="1">
        <f t="array" ref="C59">_xlfn.XLOOKUP($B59,import_dependency[[Column1]:[Column1]],import_dependency[Total],"",0)</f>
        <v/>
      </c>
      <c r="D59" s="3" t="str" cm="1">
        <f t="array" ref="D59">_xlfn.XLOOKUP($B59,import_dependency[[Column1]:[Column1]],import_dependency[2016],"",0)</f>
        <v/>
      </c>
      <c r="E59" s="3" t="str" cm="1">
        <f t="array" ref="E59">_xlfn.XLOOKUP($B59,import_dependency[[Column1]:[Column1]],import_dependency[2017],"",0)</f>
        <v/>
      </c>
      <c r="F59" s="3" t="str" cm="1">
        <f t="array" ref="F59">_xlfn.XLOOKUP($B59,import_dependency[[Column1]:[Column1]],import_dependency[2018],"",0)</f>
        <v/>
      </c>
      <c r="G59" s="3" t="str" cm="1">
        <f t="array" ref="G59">_xlfn.XLOOKUP($B59,import_dependency[[Column1]:[Column1]],import_dependency[2019],"",0)</f>
        <v/>
      </c>
      <c r="H59" s="3" t="str" cm="1">
        <f t="array" ref="H59">_xlfn.XLOOKUP($B59,import_dependency[[Column1]:[Column1]],import_dependency[2020],"",0)</f>
        <v/>
      </c>
      <c r="I59" s="3" t="str" cm="1">
        <f t="array" ref="I59">_xlfn.XLOOKUP($B59,import_dependency[[Column1]:[Column1]],import_dependency[2021],"",0)</f>
        <v/>
      </c>
      <c r="J59" s="3" t="str" cm="1">
        <f t="array" ref="J59">_xlfn.XLOOKUP($B59,import_dependency[[Column1]:[Column1]],import_dependency[2022],"",0)</f>
        <v/>
      </c>
      <c r="K59" s="3" t="str" cm="1">
        <f t="array" ref="K59">_xlfn.XLOOKUP($B59,import_dependency[[Column1]:[Column1]],import_dependency[2023],"",0)</f>
        <v/>
      </c>
      <c r="L59" s="4"/>
      <c r="M59" s="3"/>
      <c r="N59" s="4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45">
      <c r="A60" s="3" t="s">
        <v>93</v>
      </c>
      <c r="B60" s="3" t="str">
        <f>_xlfn.XLOOKUP(A60,'[1]ba crosswalk'!$C$2:$C$69,'[1]ba crosswalk'!$A$2:$A$69,,0)</f>
        <v>SCEG</v>
      </c>
      <c r="C60" s="3" cm="1">
        <f t="array" ref="C60">_xlfn.XLOOKUP($B60,import_dependency[[Column1]:[Column1]],import_dependency[Total],"",0)</f>
        <v>0.01</v>
      </c>
      <c r="D60" s="3" cm="1">
        <f t="array" ref="D60">_xlfn.XLOOKUP($B60,import_dependency[[Column1]:[Column1]],import_dependency[2016],"",0)</f>
        <v>0</v>
      </c>
      <c r="E60" s="3" cm="1">
        <f t="array" ref="E60">_xlfn.XLOOKUP($B60,import_dependency[[Column1]:[Column1]],import_dependency[2017],"",0)</f>
        <v>0.01</v>
      </c>
      <c r="F60" s="3" cm="1">
        <f t="array" ref="F60">_xlfn.XLOOKUP($B60,import_dependency[[Column1]:[Column1]],import_dependency[2018],"",0)</f>
        <v>0.01</v>
      </c>
      <c r="G60" s="3" cm="1">
        <f t="array" ref="G60">_xlfn.XLOOKUP($B60,import_dependency[[Column1]:[Column1]],import_dependency[2019],"",0)</f>
        <v>0.01</v>
      </c>
      <c r="H60" s="3" cm="1">
        <f t="array" ref="H60">_xlfn.XLOOKUP($B60,import_dependency[[Column1]:[Column1]],import_dependency[2020],"",0)</f>
        <v>0.01</v>
      </c>
      <c r="I60" s="3" cm="1">
        <f t="array" ref="I60">_xlfn.XLOOKUP($B60,import_dependency[[Column1]:[Column1]],import_dependency[2021],"",0)</f>
        <v>0.02</v>
      </c>
      <c r="J60" s="3" cm="1">
        <f t="array" ref="J60">_xlfn.XLOOKUP($B60,import_dependency[[Column1]:[Column1]],import_dependency[2022],"",0)</f>
        <v>0</v>
      </c>
      <c r="K60" s="3" cm="1">
        <f t="array" ref="K60">_xlfn.XLOOKUP($B60,import_dependency[[Column1]:[Column1]],import_dependency[2023],"",0)</f>
        <v>0.01</v>
      </c>
      <c r="L60" s="4"/>
      <c r="M60" s="3"/>
      <c r="N60" s="4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45">
      <c r="A61" s="3" t="s">
        <v>92</v>
      </c>
      <c r="B61" s="3" t="str">
        <f>_xlfn.XLOOKUP(A61,'[1]ba crosswalk'!$C$2:$C$69,'[1]ba crosswalk'!$A$2:$A$69,,0)</f>
        <v>SC</v>
      </c>
      <c r="C61" s="3" cm="1">
        <f t="array" ref="C61">_xlfn.XLOOKUP($B61,import_dependency[[Column1]:[Column1]],import_dependency[Total],"",0)</f>
        <v>0.32</v>
      </c>
      <c r="D61" s="3" cm="1">
        <f t="array" ref="D61">_xlfn.XLOOKUP($B61,import_dependency[[Column1]:[Column1]],import_dependency[2016],"",0)</f>
        <v>0.27</v>
      </c>
      <c r="E61" s="3" cm="1">
        <f t="array" ref="E61">_xlfn.XLOOKUP($B61,import_dependency[[Column1]:[Column1]],import_dependency[2017],"",0)</f>
        <v>0.32</v>
      </c>
      <c r="F61" s="3" cm="1">
        <f t="array" ref="F61">_xlfn.XLOOKUP($B61,import_dependency[[Column1]:[Column1]],import_dependency[2018],"",0)</f>
        <v>0.28000000000000003</v>
      </c>
      <c r="G61" s="3" cm="1">
        <f t="array" ref="G61">_xlfn.XLOOKUP($B61,import_dependency[[Column1]:[Column1]],import_dependency[2019],"",0)</f>
        <v>0.39</v>
      </c>
      <c r="H61" s="3" cm="1">
        <f t="array" ref="H61">_xlfn.XLOOKUP($B61,import_dependency[[Column1]:[Column1]],import_dependency[2020],"",0)</f>
        <v>0.38</v>
      </c>
      <c r="I61" s="3" cm="1">
        <f t="array" ref="I61">_xlfn.XLOOKUP($B61,import_dependency[[Column1]:[Column1]],import_dependency[2021],"",0)</f>
        <v>0.33</v>
      </c>
      <c r="J61" s="3" cm="1">
        <f t="array" ref="J61">_xlfn.XLOOKUP($B61,import_dependency[[Column1]:[Column1]],import_dependency[2022],"",0)</f>
        <v>0.36</v>
      </c>
      <c r="K61" s="3" cm="1">
        <f t="array" ref="K61">_xlfn.XLOOKUP($B61,import_dependency[[Column1]:[Column1]],import_dependency[2023],"",0)</f>
        <v>0.3</v>
      </c>
      <c r="L61" s="4"/>
      <c r="M61" s="3"/>
      <c r="N61" s="4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45">
      <c r="A62" s="3" t="s">
        <v>128</v>
      </c>
      <c r="B62" s="3" t="str">
        <f>_xlfn.XLOOKUP(A62,'[1]ba crosswalk'!$C$2:$C$69,'[1]ba crosswalk'!$A$2:$A$69,,0)</f>
        <v>SEPA</v>
      </c>
      <c r="C62" s="3" t="str" cm="1">
        <f t="array" ref="C62">_xlfn.XLOOKUP($B62,import_dependency[[Column1]:[Column1]],import_dependency[Total],"",0)</f>
        <v/>
      </c>
      <c r="D62" s="3" t="str" cm="1">
        <f t="array" ref="D62">_xlfn.XLOOKUP($B62,import_dependency[[Column1]:[Column1]],import_dependency[2016],"",0)</f>
        <v/>
      </c>
      <c r="E62" s="3" t="str" cm="1">
        <f t="array" ref="E62">_xlfn.XLOOKUP($B62,import_dependency[[Column1]:[Column1]],import_dependency[2017],"",0)</f>
        <v/>
      </c>
      <c r="F62" s="3" t="str" cm="1">
        <f t="array" ref="F62">_xlfn.XLOOKUP($B62,import_dependency[[Column1]:[Column1]],import_dependency[2018],"",0)</f>
        <v/>
      </c>
      <c r="G62" s="3" t="str" cm="1">
        <f t="array" ref="G62">_xlfn.XLOOKUP($B62,import_dependency[[Column1]:[Column1]],import_dependency[2019],"",0)</f>
        <v/>
      </c>
      <c r="H62" s="3" t="str" cm="1">
        <f t="array" ref="H62">_xlfn.XLOOKUP($B62,import_dependency[[Column1]:[Column1]],import_dependency[2020],"",0)</f>
        <v/>
      </c>
      <c r="I62" s="3" t="str" cm="1">
        <f t="array" ref="I62">_xlfn.XLOOKUP($B62,import_dependency[[Column1]:[Column1]],import_dependency[2021],"",0)</f>
        <v/>
      </c>
      <c r="J62" s="3" t="str" cm="1">
        <f t="array" ref="J62">_xlfn.XLOOKUP($B62,import_dependency[[Column1]:[Column1]],import_dependency[2022],"",0)</f>
        <v/>
      </c>
      <c r="K62" s="3" t="str" cm="1">
        <f t="array" ref="K62">_xlfn.XLOOKUP($B62,import_dependency[[Column1]:[Column1]],import_dependency[2023],"",0)</f>
        <v/>
      </c>
      <c r="L62" s="4"/>
      <c r="M62" s="3"/>
      <c r="N62" s="4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5"/>
    </row>
    <row r="63" spans="1:27" x14ac:dyDescent="0.45">
      <c r="A63" s="3" t="s">
        <v>95</v>
      </c>
      <c r="B63" s="3" t="str">
        <f>_xlfn.XLOOKUP(A63,'[1]ba crosswalk'!$C$2:$C$69,'[1]ba crosswalk'!$A$2:$A$69,,0)</f>
        <v>SOCO</v>
      </c>
      <c r="C63" s="3" cm="1">
        <f t="array" ref="C63">_xlfn.XLOOKUP($B63,import_dependency[[Column1]:[Column1]],import_dependency[Total],"",0)</f>
        <v>0</v>
      </c>
      <c r="D63" s="3" cm="1">
        <f t="array" ref="D63">_xlfn.XLOOKUP($B63,import_dependency[[Column1]:[Column1]],import_dependency[2016],"",0)</f>
        <v>0</v>
      </c>
      <c r="E63" s="3" cm="1">
        <f t="array" ref="E63">_xlfn.XLOOKUP($B63,import_dependency[[Column1]:[Column1]],import_dependency[2017],"",0)</f>
        <v>0</v>
      </c>
      <c r="F63" s="3" cm="1">
        <f t="array" ref="F63">_xlfn.XLOOKUP($B63,import_dependency[[Column1]:[Column1]],import_dependency[2018],"",0)</f>
        <v>0.01</v>
      </c>
      <c r="G63" s="3" cm="1">
        <f t="array" ref="G63">_xlfn.XLOOKUP($B63,import_dependency[[Column1]:[Column1]],import_dependency[2019],"",0)</f>
        <v>0.02</v>
      </c>
      <c r="H63" s="3" cm="1">
        <f t="array" ref="H63">_xlfn.XLOOKUP($B63,import_dependency[[Column1]:[Column1]],import_dependency[2020],"",0)</f>
        <v>0</v>
      </c>
      <c r="I63" s="3" cm="1">
        <f t="array" ref="I63">_xlfn.XLOOKUP($B63,import_dependency[[Column1]:[Column1]],import_dependency[2021],"",0)</f>
        <v>0</v>
      </c>
      <c r="J63" s="3" cm="1">
        <f t="array" ref="J63">_xlfn.XLOOKUP($B63,import_dependency[[Column1]:[Column1]],import_dependency[2022],"",0)</f>
        <v>0</v>
      </c>
      <c r="K63" s="3" cm="1">
        <f t="array" ref="K63">_xlfn.XLOOKUP($B63,import_dependency[[Column1]:[Column1]],import_dependency[2023],"",0)</f>
        <v>0</v>
      </c>
      <c r="L63" s="4"/>
      <c r="M63" s="3"/>
      <c r="N63" s="4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45">
      <c r="A64" s="3" t="s">
        <v>97</v>
      </c>
      <c r="B64" s="3" t="str">
        <f>_xlfn.XLOOKUP(A64,'[1]ba crosswalk'!$C$2:$C$69,'[1]ba crosswalk'!$A$2:$A$69,,0)</f>
        <v>SWPP</v>
      </c>
      <c r="C64" s="3" cm="1">
        <f t="array" ref="C64">_xlfn.XLOOKUP($B64,import_dependency[[Column1]:[Column1]],import_dependency[Total],"",0)</f>
        <v>0.01</v>
      </c>
      <c r="D64" s="3" cm="1">
        <f t="array" ref="D64">_xlfn.XLOOKUP($B64,import_dependency[[Column1]:[Column1]],import_dependency[2016],"",0)</f>
        <v>0</v>
      </c>
      <c r="E64" s="3" cm="1">
        <f t="array" ref="E64">_xlfn.XLOOKUP($B64,import_dependency[[Column1]:[Column1]],import_dependency[2017],"",0)</f>
        <v>0</v>
      </c>
      <c r="F64" s="3" cm="1">
        <f t="array" ref="F64">_xlfn.XLOOKUP($B64,import_dependency[[Column1]:[Column1]],import_dependency[2018],"",0)</f>
        <v>0</v>
      </c>
      <c r="G64" s="3" cm="1">
        <f t="array" ref="G64">_xlfn.XLOOKUP($B64,import_dependency[[Column1]:[Column1]],import_dependency[2019],"",0)</f>
        <v>0.01</v>
      </c>
      <c r="H64" s="3" cm="1">
        <f t="array" ref="H64">_xlfn.XLOOKUP($B64,import_dependency[[Column1]:[Column1]],import_dependency[2020],"",0)</f>
        <v>0.01</v>
      </c>
      <c r="I64" s="3" cm="1">
        <f t="array" ref="I64">_xlfn.XLOOKUP($B64,import_dependency[[Column1]:[Column1]],import_dependency[2021],"",0)</f>
        <v>0.01</v>
      </c>
      <c r="J64" s="3" cm="1">
        <f t="array" ref="J64">_xlfn.XLOOKUP($B64,import_dependency[[Column1]:[Column1]],import_dependency[2022],"",0)</f>
        <v>0</v>
      </c>
      <c r="K64" s="3" cm="1">
        <f t="array" ref="K64">_xlfn.XLOOKUP($B64,import_dependency[[Column1]:[Column1]],import_dependency[2023],"",0)</f>
        <v>0.01</v>
      </c>
      <c r="L64" s="4"/>
      <c r="M64" s="3"/>
      <c r="N64" s="4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45">
      <c r="A65" s="3" t="s">
        <v>129</v>
      </c>
      <c r="B65" s="3" t="str">
        <f>_xlfn.XLOOKUP(A65,'[1]ba crosswalk'!$C$2:$C$69,'[1]ba crosswalk'!$A$2:$A$69,,0)</f>
        <v>SPA</v>
      </c>
      <c r="C65" s="3" t="str" cm="1">
        <f t="array" ref="C65">_xlfn.XLOOKUP($B65,import_dependency[[Column1]:[Column1]],import_dependency[Total],"",0)</f>
        <v/>
      </c>
      <c r="D65" s="3" t="str" cm="1">
        <f t="array" ref="D65">_xlfn.XLOOKUP($B65,import_dependency[[Column1]:[Column1]],import_dependency[2016],"",0)</f>
        <v/>
      </c>
      <c r="E65" s="3" t="str" cm="1">
        <f t="array" ref="E65">_xlfn.XLOOKUP($B65,import_dependency[[Column1]:[Column1]],import_dependency[2017],"",0)</f>
        <v/>
      </c>
      <c r="F65" s="3" t="str" cm="1">
        <f t="array" ref="F65">_xlfn.XLOOKUP($B65,import_dependency[[Column1]:[Column1]],import_dependency[2018],"",0)</f>
        <v/>
      </c>
      <c r="G65" s="3" t="str" cm="1">
        <f t="array" ref="G65">_xlfn.XLOOKUP($B65,import_dependency[[Column1]:[Column1]],import_dependency[2019],"",0)</f>
        <v/>
      </c>
      <c r="H65" s="3" t="str" cm="1">
        <f t="array" ref="H65">_xlfn.XLOOKUP($B65,import_dependency[[Column1]:[Column1]],import_dependency[2020],"",0)</f>
        <v/>
      </c>
      <c r="I65" s="3" t="str" cm="1">
        <f t="array" ref="I65">_xlfn.XLOOKUP($B65,import_dependency[[Column1]:[Column1]],import_dependency[2021],"",0)</f>
        <v/>
      </c>
      <c r="J65" s="3" t="str" cm="1">
        <f t="array" ref="J65">_xlfn.XLOOKUP($B65,import_dependency[[Column1]:[Column1]],import_dependency[2022],"",0)</f>
        <v/>
      </c>
      <c r="K65" s="3" t="str" cm="1">
        <f t="array" ref="K65">_xlfn.XLOOKUP($B65,import_dependency[[Column1]:[Column1]],import_dependency[2023],"",0)</f>
        <v/>
      </c>
      <c r="L65" s="4"/>
      <c r="M65" s="3"/>
      <c r="N65" s="4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45">
      <c r="A66" s="3" t="s">
        <v>98</v>
      </c>
      <c r="B66" s="3" t="str">
        <f>_xlfn.XLOOKUP(A66,'[1]ba crosswalk'!$C$2:$C$69,'[1]ba crosswalk'!$A$2:$A$69,,0)</f>
        <v>TEC</v>
      </c>
      <c r="C66" s="3" cm="1">
        <f t="array" ref="C66">_xlfn.XLOOKUP($B66,import_dependency[[Column1]:[Column1]],import_dependency[Total],"",0)</f>
        <v>0.01</v>
      </c>
      <c r="D66" s="3" cm="1">
        <f t="array" ref="D66">_xlfn.XLOOKUP($B66,import_dependency[[Column1]:[Column1]],import_dependency[2016],"",0)</f>
        <v>0.01</v>
      </c>
      <c r="E66" s="3" cm="1">
        <f t="array" ref="E66">_xlfn.XLOOKUP($B66,import_dependency[[Column1]:[Column1]],import_dependency[2017],"",0)</f>
        <v>0.01</v>
      </c>
      <c r="F66" s="3" cm="1">
        <f t="array" ref="F66">_xlfn.XLOOKUP($B66,import_dependency[[Column1]:[Column1]],import_dependency[2018],"",0)</f>
        <v>0.01</v>
      </c>
      <c r="G66" s="3" cm="1">
        <f t="array" ref="G66">_xlfn.XLOOKUP($B66,import_dependency[[Column1]:[Column1]],import_dependency[2019],"",0)</f>
        <v>0</v>
      </c>
      <c r="H66" s="3" cm="1">
        <f t="array" ref="H66">_xlfn.XLOOKUP($B66,import_dependency[[Column1]:[Column1]],import_dependency[2020],"",0)</f>
        <v>0.02</v>
      </c>
      <c r="I66" s="3" cm="1">
        <f t="array" ref="I66">_xlfn.XLOOKUP($B66,import_dependency[[Column1]:[Column1]],import_dependency[2021],"",0)</f>
        <v>0.02</v>
      </c>
      <c r="J66" s="3" cm="1">
        <f t="array" ref="J66">_xlfn.XLOOKUP($B66,import_dependency[[Column1]:[Column1]],import_dependency[2022],"",0)</f>
        <v>0.02</v>
      </c>
      <c r="K66" s="3" cm="1">
        <f t="array" ref="K66">_xlfn.XLOOKUP($B66,import_dependency[[Column1]:[Column1]],import_dependency[2023],"",0)</f>
        <v>0.02</v>
      </c>
      <c r="L66" s="4"/>
      <c r="M66" s="3"/>
      <c r="N66" s="4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45">
      <c r="A67" s="3" t="s">
        <v>101</v>
      </c>
      <c r="B67" s="3" t="str">
        <f>_xlfn.XLOOKUP(A67,'[1]ba crosswalk'!$C$2:$C$69,'[1]ba crosswalk'!$A$2:$A$69,,0)</f>
        <v>TVA</v>
      </c>
      <c r="C67" s="3" cm="1">
        <f t="array" ref="C67">_xlfn.XLOOKUP($B67,import_dependency[[Column1]:[Column1]],import_dependency[Total],"",0)</f>
        <v>0.02</v>
      </c>
      <c r="D67" s="3" cm="1">
        <f t="array" ref="D67">_xlfn.XLOOKUP($B67,import_dependency[[Column1]:[Column1]],import_dependency[2016],"",0)</f>
        <v>0.01</v>
      </c>
      <c r="E67" s="3" cm="1">
        <f t="array" ref="E67">_xlfn.XLOOKUP($B67,import_dependency[[Column1]:[Column1]],import_dependency[2017],"",0)</f>
        <v>0.01</v>
      </c>
      <c r="F67" s="3" cm="1">
        <f t="array" ref="F67">_xlfn.XLOOKUP($B67,import_dependency[[Column1]:[Column1]],import_dependency[2018],"",0)</f>
        <v>0.01</v>
      </c>
      <c r="G67" s="3" cm="1">
        <f t="array" ref="G67">_xlfn.XLOOKUP($B67,import_dependency[[Column1]:[Column1]],import_dependency[2019],"",0)</f>
        <v>0.01</v>
      </c>
      <c r="H67" s="3" cm="1">
        <f t="array" ref="H67">_xlfn.XLOOKUP($B67,import_dependency[[Column1]:[Column1]],import_dependency[2020],"",0)</f>
        <v>0.01</v>
      </c>
      <c r="I67" s="3" cm="1">
        <f t="array" ref="I67">_xlfn.XLOOKUP($B67,import_dependency[[Column1]:[Column1]],import_dependency[2021],"",0)</f>
        <v>0.03</v>
      </c>
      <c r="J67" s="3" cm="1">
        <f t="array" ref="J67">_xlfn.XLOOKUP($B67,import_dependency[[Column1]:[Column1]],import_dependency[2022],"",0)</f>
        <v>0.04</v>
      </c>
      <c r="K67" s="3" cm="1">
        <f t="array" ref="K67">_xlfn.XLOOKUP($B67,import_dependency[[Column1]:[Column1]],import_dependency[2023],"",0)</f>
        <v>0.02</v>
      </c>
      <c r="L67" s="4"/>
      <c r="M67" s="3"/>
      <c r="N67" s="4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45">
      <c r="A68" s="3" t="s">
        <v>99</v>
      </c>
      <c r="B68" s="3" t="str">
        <f>_xlfn.XLOOKUP(A68,'[1]ba crosswalk'!$C$2:$C$69,'[1]ba crosswalk'!$A$2:$A$69,,0)</f>
        <v>TEPC</v>
      </c>
      <c r="C68" s="3" cm="1">
        <f t="array" ref="C68">_xlfn.XLOOKUP($B68,import_dependency[[Column1]:[Column1]],import_dependency[Total],"",0)</f>
        <v>0.3</v>
      </c>
      <c r="D68" s="3" cm="1">
        <f t="array" ref="D68">_xlfn.XLOOKUP($B68,import_dependency[[Column1]:[Column1]],import_dependency[2016],"",0)</f>
        <v>0.38</v>
      </c>
      <c r="E68" s="3" cm="1">
        <f t="array" ref="E68">_xlfn.XLOOKUP($B68,import_dependency[[Column1]:[Column1]],import_dependency[2017],"",0)</f>
        <v>0.4</v>
      </c>
      <c r="F68" s="3" cm="1">
        <f t="array" ref="F68">_xlfn.XLOOKUP($B68,import_dependency[[Column1]:[Column1]],import_dependency[2018],"",0)</f>
        <v>0.24</v>
      </c>
      <c r="G68" s="3" cm="1">
        <f t="array" ref="G68">_xlfn.XLOOKUP($B68,import_dependency[[Column1]:[Column1]],import_dependency[2019],"",0)</f>
        <v>0.28000000000000003</v>
      </c>
      <c r="H68" s="3" cm="1">
        <f t="array" ref="H68">_xlfn.XLOOKUP($B68,import_dependency[[Column1]:[Column1]],import_dependency[2020],"",0)</f>
        <v>0.32</v>
      </c>
      <c r="I68" s="3" cm="1">
        <f t="array" ref="I68">_xlfn.XLOOKUP($B68,import_dependency[[Column1]:[Column1]],import_dependency[2021],"",0)</f>
        <v>0.28000000000000003</v>
      </c>
      <c r="J68" s="3" cm="1">
        <f t="array" ref="J68">_xlfn.XLOOKUP($B68,import_dependency[[Column1]:[Column1]],import_dependency[2022],"",0)</f>
        <v>0.3</v>
      </c>
      <c r="K68" s="3" cm="1">
        <f t="array" ref="K68">_xlfn.XLOOKUP($B68,import_dependency[[Column1]:[Column1]],import_dependency[2023],"",0)</f>
        <v>0.22</v>
      </c>
      <c r="L68" s="4"/>
      <c r="M68" s="3"/>
      <c r="N68" s="4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45">
      <c r="A69" s="3" t="s">
        <v>130</v>
      </c>
      <c r="B69" s="3" t="str">
        <f>_xlfn.XLOOKUP(A69,'[1]ba crosswalk'!$C$2:$C$69,'[1]ba crosswalk'!$A$2:$A$69,,0)</f>
        <v>TIDC</v>
      </c>
      <c r="C69" s="3" t="str" cm="1">
        <f t="array" ref="C69">_xlfn.XLOOKUP($B69,import_dependency[[Column1]:[Column1]],import_dependency[Total],"",0)</f>
        <v/>
      </c>
      <c r="D69" s="3" t="str" cm="1">
        <f t="array" ref="D69">_xlfn.XLOOKUP($B69,import_dependency[[Column1]:[Column1]],import_dependency[2016],"",0)</f>
        <v/>
      </c>
      <c r="E69" s="3" t="str" cm="1">
        <f t="array" ref="E69">_xlfn.XLOOKUP($B69,import_dependency[[Column1]:[Column1]],import_dependency[2017],"",0)</f>
        <v/>
      </c>
      <c r="F69" s="3" t="str" cm="1">
        <f t="array" ref="F69">_xlfn.XLOOKUP($B69,import_dependency[[Column1]:[Column1]],import_dependency[2018],"",0)</f>
        <v/>
      </c>
      <c r="G69" s="3" t="str" cm="1">
        <f t="array" ref="G69">_xlfn.XLOOKUP($B69,import_dependency[[Column1]:[Column1]],import_dependency[2019],"",0)</f>
        <v/>
      </c>
      <c r="H69" s="3" t="str" cm="1">
        <f t="array" ref="H69">_xlfn.XLOOKUP($B69,import_dependency[[Column1]:[Column1]],import_dependency[2020],"",0)</f>
        <v/>
      </c>
      <c r="I69" s="3" t="str" cm="1">
        <f t="array" ref="I69">_xlfn.XLOOKUP($B69,import_dependency[[Column1]:[Column1]],import_dependency[2021],"",0)</f>
        <v/>
      </c>
      <c r="J69" s="3" t="str" cm="1">
        <f t="array" ref="J69">_xlfn.XLOOKUP($B69,import_dependency[[Column1]:[Column1]],import_dependency[2022],"",0)</f>
        <v/>
      </c>
      <c r="K69" s="3" t="str" cm="1">
        <f t="array" ref="K69">_xlfn.XLOOKUP($B69,import_dependency[[Column1]:[Column1]],import_dependency[2023],"",0)</f>
        <v/>
      </c>
      <c r="L69" s="4"/>
      <c r="M69" s="3"/>
      <c r="N69" s="4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45">
      <c r="A70" s="3" t="s">
        <v>103</v>
      </c>
      <c r="B70" s="3" t="str">
        <f>_xlfn.XLOOKUP(A70,'[1]ba crosswalk'!$C$2:$C$69,'[1]ba crosswalk'!$A$2:$A$69,,0)</f>
        <v>WALC</v>
      </c>
      <c r="C70" s="3" cm="1">
        <f t="array" ref="C70">_xlfn.XLOOKUP($B70,import_dependency[[Column1]:[Column1]],import_dependency[Total],"",0)</f>
        <v>0.18</v>
      </c>
      <c r="D70" s="3" cm="1">
        <f t="array" ref="D70">_xlfn.XLOOKUP($B70,import_dependency[[Column1]:[Column1]],import_dependency[2016],"",0)</f>
        <v>0.24</v>
      </c>
      <c r="E70" s="3" cm="1">
        <f t="array" ref="E70">_xlfn.XLOOKUP($B70,import_dependency[[Column1]:[Column1]],import_dependency[2017],"",0)</f>
        <v>0.34</v>
      </c>
      <c r="F70" s="3" cm="1">
        <f t="array" ref="F70">_xlfn.XLOOKUP($B70,import_dependency[[Column1]:[Column1]],import_dependency[2018],"",0)</f>
        <v>0.3</v>
      </c>
      <c r="G70" s="3" cm="1">
        <f t="array" ref="G70">_xlfn.XLOOKUP($B70,import_dependency[[Column1]:[Column1]],import_dependency[2019],"",0)</f>
        <v>0.16</v>
      </c>
      <c r="H70" s="3" cm="1">
        <f t="array" ref="H70">_xlfn.XLOOKUP($B70,import_dependency[[Column1]:[Column1]],import_dependency[2020],"",0)</f>
        <v>0.1</v>
      </c>
      <c r="I70" s="3" cm="1">
        <f t="array" ref="I70">_xlfn.XLOOKUP($B70,import_dependency[[Column1]:[Column1]],import_dependency[2021],"",0)</f>
        <v>0.08</v>
      </c>
      <c r="J70" s="3" cm="1">
        <f t="array" ref="J70">_xlfn.XLOOKUP($B70,import_dependency[[Column1]:[Column1]],import_dependency[2022],"",0)</f>
        <v>0.13</v>
      </c>
      <c r="K70" s="3" cm="1">
        <f t="array" ref="K70">_xlfn.XLOOKUP($B70,import_dependency[[Column1]:[Column1]],import_dependency[2023],"",0)</f>
        <v>0.11</v>
      </c>
      <c r="L70" s="4"/>
      <c r="M70" s="3"/>
      <c r="N70" s="4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45">
      <c r="A71" s="3" t="s">
        <v>102</v>
      </c>
      <c r="B71" s="3" t="str">
        <f>_xlfn.XLOOKUP(A71,'[1]ba crosswalk'!$C$2:$C$69,'[1]ba crosswalk'!$A$2:$A$69,,0)</f>
        <v>WACM</v>
      </c>
      <c r="C71" s="3" cm="1">
        <f t="array" ref="C71">_xlfn.XLOOKUP($B71,import_dependency[[Column1]:[Column1]],import_dependency[Total],"",0)</f>
        <v>0</v>
      </c>
      <c r="D71" s="3" cm="1">
        <f t="array" ref="D71">_xlfn.XLOOKUP($B71,import_dependency[[Column1]:[Column1]],import_dependency[2016],"",0)</f>
        <v>0</v>
      </c>
      <c r="E71" s="3" cm="1">
        <f t="array" ref="E71">_xlfn.XLOOKUP($B71,import_dependency[[Column1]:[Column1]],import_dependency[2017],"",0)</f>
        <v>0</v>
      </c>
      <c r="F71" s="3" cm="1">
        <f t="array" ref="F71">_xlfn.XLOOKUP($B71,import_dependency[[Column1]:[Column1]],import_dependency[2018],"",0)</f>
        <v>0</v>
      </c>
      <c r="G71" s="3" cm="1">
        <f t="array" ref="G71">_xlfn.XLOOKUP($B71,import_dependency[[Column1]:[Column1]],import_dependency[2019],"",0)</f>
        <v>0</v>
      </c>
      <c r="H71" s="3" cm="1">
        <f t="array" ref="H71">_xlfn.XLOOKUP($B71,import_dependency[[Column1]:[Column1]],import_dependency[2020],"",0)</f>
        <v>0</v>
      </c>
      <c r="I71" s="3" cm="1">
        <f t="array" ref="I71">_xlfn.XLOOKUP($B71,import_dependency[[Column1]:[Column1]],import_dependency[2021],"",0)</f>
        <v>0</v>
      </c>
      <c r="J71" s="3" cm="1">
        <f t="array" ref="J71">_xlfn.XLOOKUP($B71,import_dependency[[Column1]:[Column1]],import_dependency[2022],"",0)</f>
        <v>0</v>
      </c>
      <c r="K71" s="3" cm="1">
        <f t="array" ref="K71">_xlfn.XLOOKUP($B71,import_dependency[[Column1]:[Column1]],import_dependency[2023],"",0)</f>
        <v>0</v>
      </c>
      <c r="L71" s="4"/>
      <c r="M71" s="3"/>
      <c r="N71" s="4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45">
      <c r="A72" s="3" t="s">
        <v>131</v>
      </c>
      <c r="B72" s="3" t="str">
        <f>_xlfn.XLOOKUP(A72,'[1]ba crosswalk'!$C$2:$C$69,'[1]ba crosswalk'!$A$2:$A$69,,0)</f>
        <v>WAUW</v>
      </c>
      <c r="C72" s="3" t="str" cm="1">
        <f t="array" ref="C72">_xlfn.XLOOKUP($B72,import_dependency[[Column1]:[Column1]],import_dependency[Total],"",0)</f>
        <v/>
      </c>
      <c r="D72" s="3" t="str" cm="1">
        <f t="array" ref="D72">_xlfn.XLOOKUP($B72,import_dependency[[Column1]:[Column1]],import_dependency[2016],"",0)</f>
        <v/>
      </c>
      <c r="E72" s="3" t="str" cm="1">
        <f t="array" ref="E72">_xlfn.XLOOKUP($B72,import_dependency[[Column1]:[Column1]],import_dependency[2017],"",0)</f>
        <v/>
      </c>
      <c r="F72" s="3" t="str" cm="1">
        <f t="array" ref="F72">_xlfn.XLOOKUP($B72,import_dependency[[Column1]:[Column1]],import_dependency[2018],"",0)</f>
        <v/>
      </c>
      <c r="G72" s="3" t="str" cm="1">
        <f t="array" ref="G72">_xlfn.XLOOKUP($B72,import_dependency[[Column1]:[Column1]],import_dependency[2019],"",0)</f>
        <v/>
      </c>
      <c r="H72" s="3" t="str" cm="1">
        <f t="array" ref="H72">_xlfn.XLOOKUP($B72,import_dependency[[Column1]:[Column1]],import_dependency[2020],"",0)</f>
        <v/>
      </c>
      <c r="I72" s="3" t="str" cm="1">
        <f t="array" ref="I72">_xlfn.XLOOKUP($B72,import_dependency[[Column1]:[Column1]],import_dependency[2021],"",0)</f>
        <v/>
      </c>
      <c r="J72" s="3" t="str" cm="1">
        <f t="array" ref="J72">_xlfn.XLOOKUP($B72,import_dependency[[Column1]:[Column1]],import_dependency[2022],"",0)</f>
        <v/>
      </c>
      <c r="K72" s="3" t="str" cm="1">
        <f t="array" ref="K72">_xlfn.XLOOKUP($B72,import_dependency[[Column1]:[Column1]],import_dependency[2023],"",0)</f>
        <v/>
      </c>
      <c r="L72" s="4"/>
      <c r="M72" s="3"/>
      <c r="N72" s="4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2D826-98B6-491A-AA4F-FC87FBD4E9A9}">
  <dimension ref="A1:AA72"/>
  <sheetViews>
    <sheetView workbookViewId="0">
      <selection activeCell="B2" sqref="B2:B72"/>
    </sheetView>
  </sheetViews>
  <sheetFormatPr defaultRowHeight="14.25" x14ac:dyDescent="0.45"/>
  <cols>
    <col min="1" max="1" width="62" bestFit="1" customWidth="1"/>
    <col min="2" max="2" width="16.86328125" customWidth="1"/>
  </cols>
  <sheetData>
    <row r="1" spans="1:27" x14ac:dyDescent="0.45">
      <c r="A1" s="3" t="s">
        <v>104</v>
      </c>
      <c r="B1" s="6" t="s">
        <v>132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45">
      <c r="A2" s="3" t="s">
        <v>105</v>
      </c>
      <c r="B2" s="3" t="str">
        <f>_xlfn.XLOOKUP(A2,'[1]ba crosswalk'!$C$2:$C$69,'[1]ba crosswalk'!$A$2:$A$69,"",0)</f>
        <v>AD</v>
      </c>
      <c r="C2" s="3" t="str" cm="1">
        <f t="array" ref="C2">_xlfn.XLOOKUP($B2,import_concentration[[Column1]:[Column1]],import_concentration[Total],"",0)</f>
        <v/>
      </c>
      <c r="D2" s="3" t="str" cm="1">
        <f t="array" ref="D2">_xlfn.XLOOKUP($B2,import_concentration[[Column1]:[Column1]],import_concentration[2016],"",0)</f>
        <v/>
      </c>
      <c r="E2" s="3" t="str" cm="1">
        <f t="array" ref="E2">_xlfn.XLOOKUP($B2,import_concentration[[Column1]:[Column1]],import_concentration[2017],"",0)</f>
        <v/>
      </c>
      <c r="F2" s="3" t="str" cm="1">
        <f t="array" ref="F2">_xlfn.XLOOKUP($B2,import_concentration[[Column1]:[Column1]],import_concentration[2018],"",0)</f>
        <v/>
      </c>
      <c r="G2" s="3" t="str" cm="1">
        <f t="array" ref="G2">_xlfn.XLOOKUP($B2,import_concentration[[Column1]:[Column1]],import_concentration[2019],"",0)</f>
        <v/>
      </c>
      <c r="H2" s="3" t="str" cm="1">
        <f t="array" ref="H2">_xlfn.XLOOKUP($B2,import_concentration[[Column1]:[Column1]],import_concentration[2020],"",0)</f>
        <v/>
      </c>
      <c r="I2" s="3" t="str" cm="1">
        <f t="array" ref="I2">_xlfn.XLOOKUP($B2,import_concentration[[Column1]:[Column1]],import_concentration[2021],"",0)</f>
        <v/>
      </c>
      <c r="J2" s="3" t="str" cm="1">
        <f t="array" ref="J2">_xlfn.XLOOKUP($B2,import_concentration[[Column1]:[Column1]],import_concentration[2022],"",0)</f>
        <v/>
      </c>
      <c r="K2" s="3" t="str" cm="1">
        <f t="array" ref="K2">_xlfn.XLOOKUP($B2,import_concentration[[Column1]:[Column1]],import_concentration[2023],"",0)</f>
        <v/>
      </c>
      <c r="L2" s="3"/>
      <c r="M2" s="3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45">
      <c r="A3" s="3" t="s">
        <v>64</v>
      </c>
      <c r="B3" s="3" t="str">
        <f>_xlfn.XLOOKUP(A3,'[1]ba crosswalk'!$C$2:$C$69,'[1]ba crosswalk'!$A$2:$A$69,"",0)</f>
        <v>AZPS</v>
      </c>
      <c r="C3" s="3" cm="1">
        <f t="array" ref="C3">_xlfn.XLOOKUP($B3,import_concentration[[Column1]:[Column1]],import_concentration[Total],"",0)</f>
        <v>1.02</v>
      </c>
      <c r="D3" s="3" cm="1">
        <f t="array" ref="D3">_xlfn.XLOOKUP($B3,import_concentration[[Column1]:[Column1]],import_concentration[2016],"",0)</f>
        <v>1.18</v>
      </c>
      <c r="E3" s="3" cm="1">
        <f t="array" ref="E3">_xlfn.XLOOKUP($B3,import_concentration[[Column1]:[Column1]],import_concentration[2017],"",0)</f>
        <v>1.45</v>
      </c>
      <c r="F3" s="3" cm="1">
        <f t="array" ref="F3">_xlfn.XLOOKUP($B3,import_concentration[[Column1]:[Column1]],import_concentration[2018],"",0)</f>
        <v>1.33</v>
      </c>
      <c r="G3" s="3" cm="1">
        <f t="array" ref="G3">_xlfn.XLOOKUP($B3,import_concentration[[Column1]:[Column1]],import_concentration[2019],"",0)</f>
        <v>1.17</v>
      </c>
      <c r="H3" s="3" cm="1">
        <f t="array" ref="H3">_xlfn.XLOOKUP($B3,import_concentration[[Column1]:[Column1]],import_concentration[2020],"",0)</f>
        <v>0.76</v>
      </c>
      <c r="I3" s="3" cm="1">
        <f t="array" ref="I3">_xlfn.XLOOKUP($B3,import_concentration[[Column1]:[Column1]],import_concentration[2021],"",0)</f>
        <v>0.52</v>
      </c>
      <c r="J3" s="3" cm="1">
        <f t="array" ref="J3">_xlfn.XLOOKUP($B3,import_concentration[[Column1]:[Column1]],import_concentration[2022],"",0)</f>
        <v>0.54</v>
      </c>
      <c r="K3" s="3" cm="1">
        <f t="array" ref="K3">_xlfn.XLOOKUP($B3,import_concentration[[Column1]:[Column1]],import_concentration[2023],"",0)</f>
        <v>0.42</v>
      </c>
      <c r="L3" s="3"/>
      <c r="M3" s="3"/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45">
      <c r="A4" s="3" t="s">
        <v>106</v>
      </c>
      <c r="B4" s="3" t="str">
        <f>_xlfn.XLOOKUP(A4,'[1]ba crosswalk'!$C$2:$C$69,'[1]ba crosswalk'!$A$2:$A$69,"",0)</f>
        <v>DEAA</v>
      </c>
      <c r="C4" s="3" t="str" cm="1">
        <f t="array" ref="C4">_xlfn.XLOOKUP($B4,import_concentration[[Column1]:[Column1]],import_concentration[Total],"",0)</f>
        <v/>
      </c>
      <c r="D4" s="3" t="str" cm="1">
        <f t="array" ref="D4">_xlfn.XLOOKUP($B4,import_concentration[[Column1]:[Column1]],import_concentration[2016],"",0)</f>
        <v/>
      </c>
      <c r="E4" s="3" t="str" cm="1">
        <f t="array" ref="E4">_xlfn.XLOOKUP($B4,import_concentration[[Column1]:[Column1]],import_concentration[2017],"",0)</f>
        <v/>
      </c>
      <c r="F4" s="3" t="str" cm="1">
        <f t="array" ref="F4">_xlfn.XLOOKUP($B4,import_concentration[[Column1]:[Column1]],import_concentration[2018],"",0)</f>
        <v/>
      </c>
      <c r="G4" s="3" t="str" cm="1">
        <f t="array" ref="G4">_xlfn.XLOOKUP($B4,import_concentration[[Column1]:[Column1]],import_concentration[2019],"",0)</f>
        <v/>
      </c>
      <c r="H4" s="3" t="str" cm="1">
        <f t="array" ref="H4">_xlfn.XLOOKUP($B4,import_concentration[[Column1]:[Column1]],import_concentration[2020],"",0)</f>
        <v/>
      </c>
      <c r="I4" s="3" t="str" cm="1">
        <f t="array" ref="I4">_xlfn.XLOOKUP($B4,import_concentration[[Column1]:[Column1]],import_concentration[2021],"",0)</f>
        <v/>
      </c>
      <c r="J4" s="3" t="str" cm="1">
        <f t="array" ref="J4">_xlfn.XLOOKUP($B4,import_concentration[[Column1]:[Column1]],import_concentration[2022],"",0)</f>
        <v/>
      </c>
      <c r="K4" s="3" t="str" cm="1">
        <f t="array" ref="K4">_xlfn.XLOOKUP($B4,import_concentration[[Column1]:[Column1]],import_concentration[2023],"",0)</f>
        <v/>
      </c>
      <c r="L4" s="3"/>
      <c r="M4" s="3"/>
      <c r="N4" s="4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45">
      <c r="A5" s="3" t="s">
        <v>62</v>
      </c>
      <c r="B5" s="3" t="str">
        <f>_xlfn.XLOOKUP(A5,'[1]ba crosswalk'!$C$2:$C$69,'[1]ba crosswalk'!$A$2:$A$69,"",0)</f>
        <v>AECI</v>
      </c>
      <c r="C5" s="3" cm="1">
        <f t="array" ref="C5">_xlfn.XLOOKUP($B5,import_concentration[[Column1]:[Column1]],import_concentration[Total],"",0)</f>
        <v>0.95</v>
      </c>
      <c r="D5" s="3" cm="1">
        <f t="array" ref="D5">_xlfn.XLOOKUP($B5,import_concentration[[Column1]:[Column1]],import_concentration[2016],"",0)</f>
        <v>0.89</v>
      </c>
      <c r="E5" s="3" cm="1">
        <f t="array" ref="E5">_xlfn.XLOOKUP($B5,import_concentration[[Column1]:[Column1]],import_concentration[2017],"",0)</f>
        <v>0.76</v>
      </c>
      <c r="F5" s="3" cm="1">
        <f t="array" ref="F5">_xlfn.XLOOKUP($B5,import_concentration[[Column1]:[Column1]],import_concentration[2018],"",0)</f>
        <v>0.89</v>
      </c>
      <c r="G5" s="3" cm="1">
        <f t="array" ref="G5">_xlfn.XLOOKUP($B5,import_concentration[[Column1]:[Column1]],import_concentration[2019],"",0)</f>
        <v>0.81</v>
      </c>
      <c r="H5" s="3" cm="1">
        <f t="array" ref="H5">_xlfn.XLOOKUP($B5,import_concentration[[Column1]:[Column1]],import_concentration[2020],"",0)</f>
        <v>0.9</v>
      </c>
      <c r="I5" s="3" cm="1">
        <f t="array" ref="I5">_xlfn.XLOOKUP($B5,import_concentration[[Column1]:[Column1]],import_concentration[2021],"",0)</f>
        <v>1.01</v>
      </c>
      <c r="J5" s="3" cm="1">
        <f t="array" ref="J5">_xlfn.XLOOKUP($B5,import_concentration[[Column1]:[Column1]],import_concentration[2022],"",0)</f>
        <v>0.88</v>
      </c>
      <c r="K5" s="3" cm="1">
        <f t="array" ref="K5">_xlfn.XLOOKUP($B5,import_concentration[[Column1]:[Column1]],import_concentration[2023],"",0)</f>
        <v>1.04</v>
      </c>
      <c r="L5" s="3"/>
      <c r="M5" s="3"/>
      <c r="N5" s="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45">
      <c r="A6" s="3" t="s">
        <v>107</v>
      </c>
      <c r="B6" s="3" t="str">
        <f>_xlfn.XLOOKUP(A6,'[1]ba crosswalk'!$C$2:$C$69,'[1]ba crosswalk'!$A$2:$A$69,"",0)</f>
        <v>AVRN</v>
      </c>
      <c r="C6" s="3" t="str" cm="1">
        <f t="array" ref="C6">_xlfn.XLOOKUP($B6,import_concentration[[Column1]:[Column1]],import_concentration[Total],"",0)</f>
        <v/>
      </c>
      <c r="D6" s="3" t="str" cm="1">
        <f t="array" ref="D6">_xlfn.XLOOKUP($B6,import_concentration[[Column1]:[Column1]],import_concentration[2016],"",0)</f>
        <v/>
      </c>
      <c r="E6" s="3" t="str" cm="1">
        <f t="array" ref="E6">_xlfn.XLOOKUP($B6,import_concentration[[Column1]:[Column1]],import_concentration[2017],"",0)</f>
        <v/>
      </c>
      <c r="F6" s="3" t="str" cm="1">
        <f t="array" ref="F6">_xlfn.XLOOKUP($B6,import_concentration[[Column1]:[Column1]],import_concentration[2018],"",0)</f>
        <v/>
      </c>
      <c r="G6" s="3" t="str" cm="1">
        <f t="array" ref="G6">_xlfn.XLOOKUP($B6,import_concentration[[Column1]:[Column1]],import_concentration[2019],"",0)</f>
        <v/>
      </c>
      <c r="H6" s="3" t="str" cm="1">
        <f t="array" ref="H6">_xlfn.XLOOKUP($B6,import_concentration[[Column1]:[Column1]],import_concentration[2020],"",0)</f>
        <v/>
      </c>
      <c r="I6" s="3" t="str" cm="1">
        <f t="array" ref="I6">_xlfn.XLOOKUP($B6,import_concentration[[Column1]:[Column1]],import_concentration[2021],"",0)</f>
        <v/>
      </c>
      <c r="J6" s="3" t="str" cm="1">
        <f t="array" ref="J6">_xlfn.XLOOKUP($B6,import_concentration[[Column1]:[Column1]],import_concentration[2022],"",0)</f>
        <v/>
      </c>
      <c r="K6" s="3" t="str" cm="1">
        <f t="array" ref="K6">_xlfn.XLOOKUP($B6,import_concentration[[Column1]:[Column1]],import_concentration[2023],"",0)</f>
        <v/>
      </c>
      <c r="L6" s="3"/>
      <c r="M6" s="3"/>
      <c r="N6" s="4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45">
      <c r="A7" s="3" t="s">
        <v>63</v>
      </c>
      <c r="B7" s="3" t="str">
        <f>_xlfn.XLOOKUP(A7,'[1]ba crosswalk'!$C$2:$C$69,'[1]ba crosswalk'!$A$2:$A$69,"",0)</f>
        <v>AVA</v>
      </c>
      <c r="C7" s="3" cm="1">
        <f t="array" ref="C7">_xlfn.XLOOKUP($B7,import_concentration[[Column1]:[Column1]],import_concentration[Total],"",0)</f>
        <v>0.73</v>
      </c>
      <c r="D7" s="3" cm="1">
        <f t="array" ref="D7">_xlfn.XLOOKUP($B7,import_concentration[[Column1]:[Column1]],import_concentration[2016],"",0)</f>
        <v>0.6</v>
      </c>
      <c r="E7" s="3" cm="1">
        <f t="array" ref="E7">_xlfn.XLOOKUP($B7,import_concentration[[Column1]:[Column1]],import_concentration[2017],"",0)</f>
        <v>0.56000000000000005</v>
      </c>
      <c r="F7" s="3" cm="1">
        <f t="array" ref="F7">_xlfn.XLOOKUP($B7,import_concentration[[Column1]:[Column1]],import_concentration[2018],"",0)</f>
        <v>0.62</v>
      </c>
      <c r="G7" s="3" cm="1">
        <f t="array" ref="G7">_xlfn.XLOOKUP($B7,import_concentration[[Column1]:[Column1]],import_concentration[2019],"",0)</f>
        <v>0.71</v>
      </c>
      <c r="H7" s="3" cm="1">
        <f t="array" ref="H7">_xlfn.XLOOKUP($B7,import_concentration[[Column1]:[Column1]],import_concentration[2020],"",0)</f>
        <v>0.56999999999999995</v>
      </c>
      <c r="I7" s="3" cm="1">
        <f t="array" ref="I7">_xlfn.XLOOKUP($B7,import_concentration[[Column1]:[Column1]],import_concentration[2021],"",0)</f>
        <v>0.83</v>
      </c>
      <c r="J7" s="3" cm="1">
        <f t="array" ref="J7">_xlfn.XLOOKUP($B7,import_concentration[[Column1]:[Column1]],import_concentration[2022],"",0)</f>
        <v>0.81</v>
      </c>
      <c r="K7" s="3" cm="1">
        <f t="array" ref="K7">_xlfn.XLOOKUP($B7,import_concentration[[Column1]:[Column1]],import_concentration[2023],"",0)</f>
        <v>0.99</v>
      </c>
      <c r="L7" s="3"/>
      <c r="M7" s="3"/>
      <c r="N7" s="4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45">
      <c r="A8" s="3" t="s">
        <v>65</v>
      </c>
      <c r="B8" s="3" t="str">
        <f>_xlfn.XLOOKUP(A8,'[1]ba crosswalk'!$C$2:$C$69,'[1]ba crosswalk'!$A$2:$A$69,"",0)</f>
        <v>BANC</v>
      </c>
      <c r="C8" s="3" cm="1">
        <f t="array" ref="C8">_xlfn.XLOOKUP($B8,import_concentration[[Column1]:[Column1]],import_concentration[Total],"",0)</f>
        <v>0.57999999999999996</v>
      </c>
      <c r="D8" s="3" cm="1">
        <f t="array" ref="D8">_xlfn.XLOOKUP($B8,import_concentration[[Column1]:[Column1]],import_concentration[2016],"",0)</f>
        <v>0.22</v>
      </c>
      <c r="E8" s="3" cm="1">
        <f t="array" ref="E8">_xlfn.XLOOKUP($B8,import_concentration[[Column1]:[Column1]],import_concentration[2017],"",0)</f>
        <v>0.39</v>
      </c>
      <c r="F8" s="3" cm="1">
        <f t="array" ref="F8">_xlfn.XLOOKUP($B8,import_concentration[[Column1]:[Column1]],import_concentration[2018],"",0)</f>
        <v>0.37</v>
      </c>
      <c r="G8" s="3" cm="1">
        <f t="array" ref="G8">_xlfn.XLOOKUP($B8,import_concentration[[Column1]:[Column1]],import_concentration[2019],"",0)</f>
        <v>0.52</v>
      </c>
      <c r="H8" s="3" cm="1">
        <f t="array" ref="H8">_xlfn.XLOOKUP($B8,import_concentration[[Column1]:[Column1]],import_concentration[2020],"",0)</f>
        <v>0.55000000000000004</v>
      </c>
      <c r="I8" s="3" cm="1">
        <f t="array" ref="I8">_xlfn.XLOOKUP($B8,import_concentration[[Column1]:[Column1]],import_concentration[2021],"",0)</f>
        <v>0.51</v>
      </c>
      <c r="J8" s="3" cm="1">
        <f t="array" ref="J8">_xlfn.XLOOKUP($B8,import_concentration[[Column1]:[Column1]],import_concentration[2022],"",0)</f>
        <v>0.71</v>
      </c>
      <c r="K8" s="3" cm="1">
        <f t="array" ref="K8">_xlfn.XLOOKUP($B8,import_concentration[[Column1]:[Column1]],import_concentration[2023],"",0)</f>
        <v>1.02</v>
      </c>
      <c r="L8" s="3"/>
      <c r="M8" s="3"/>
      <c r="N8" s="4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45">
      <c r="A9" s="3" t="s">
        <v>66</v>
      </c>
      <c r="B9" s="3" t="str">
        <f>_xlfn.XLOOKUP(A9,'[1]ba crosswalk'!$C$2:$C$69,'[1]ba crosswalk'!$A$2:$A$69,"",0)</f>
        <v>BPAT</v>
      </c>
      <c r="C9" s="3" cm="1">
        <f t="array" ref="C9">_xlfn.XLOOKUP($B9,import_concentration[[Column1]:[Column1]],import_concentration[Total],"",0)</f>
        <v>1.93</v>
      </c>
      <c r="D9" s="3" cm="1">
        <f t="array" ref="D9">_xlfn.XLOOKUP($B9,import_concentration[[Column1]:[Column1]],import_concentration[2016],"",0)</f>
        <v>1.64</v>
      </c>
      <c r="E9" s="3" cm="1">
        <f t="array" ref="E9">_xlfn.XLOOKUP($B9,import_concentration[[Column1]:[Column1]],import_concentration[2017],"",0)</f>
        <v>1.71</v>
      </c>
      <c r="F9" s="3" cm="1">
        <f t="array" ref="F9">_xlfn.XLOOKUP($B9,import_concentration[[Column1]:[Column1]],import_concentration[2018],"",0)</f>
        <v>1.68</v>
      </c>
      <c r="G9" s="3" cm="1">
        <f t="array" ref="G9">_xlfn.XLOOKUP($B9,import_concentration[[Column1]:[Column1]],import_concentration[2019],"",0)</f>
        <v>1.86</v>
      </c>
      <c r="H9" s="3" cm="1">
        <f t="array" ref="H9">_xlfn.XLOOKUP($B9,import_concentration[[Column1]:[Column1]],import_concentration[2020],"",0)</f>
        <v>1.72</v>
      </c>
      <c r="I9" s="3" cm="1">
        <f t="array" ref="I9">_xlfn.XLOOKUP($B9,import_concentration[[Column1]:[Column1]],import_concentration[2021],"",0)</f>
        <v>1.86</v>
      </c>
      <c r="J9" s="3" cm="1">
        <f t="array" ref="J9">_xlfn.XLOOKUP($B9,import_concentration[[Column1]:[Column1]],import_concentration[2022],"",0)</f>
        <v>1.92</v>
      </c>
      <c r="K9" s="3" cm="1">
        <f t="array" ref="K9">_xlfn.XLOOKUP($B9,import_concentration[[Column1]:[Column1]],import_concentration[2023],"",0)</f>
        <v>2.11</v>
      </c>
      <c r="L9" s="3"/>
      <c r="M9" s="3"/>
      <c r="N9" s="4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45">
      <c r="A10" s="3" t="s">
        <v>67</v>
      </c>
      <c r="B10" s="3" t="str">
        <f>_xlfn.XLOOKUP(A10,'[1]ba crosswalk'!$C$2:$C$69,'[1]ba crosswalk'!$A$2:$A$69,"",0)</f>
        <v>CISO</v>
      </c>
      <c r="C10" s="3" cm="1">
        <f t="array" ref="C10">_xlfn.XLOOKUP($B10,import_concentration[[Column1]:[Column1]],import_concentration[Total],"",0)</f>
        <v>1.88</v>
      </c>
      <c r="D10" s="3" cm="1">
        <f t="array" ref="D10">_xlfn.XLOOKUP($B10,import_concentration[[Column1]:[Column1]],import_concentration[2016],"",0)</f>
        <v>1.73</v>
      </c>
      <c r="E10" s="3" cm="1">
        <f t="array" ref="E10">_xlfn.XLOOKUP($B10,import_concentration[[Column1]:[Column1]],import_concentration[2017],"",0)</f>
        <v>1.73</v>
      </c>
      <c r="F10" s="3" cm="1">
        <f t="array" ref="F10">_xlfn.XLOOKUP($B10,import_concentration[[Column1]:[Column1]],import_concentration[2018],"",0)</f>
        <v>1.69</v>
      </c>
      <c r="G10" s="3" cm="1">
        <f t="array" ref="G10">_xlfn.XLOOKUP($B10,import_concentration[[Column1]:[Column1]],import_concentration[2019],"",0)</f>
        <v>1.73</v>
      </c>
      <c r="H10" s="3" cm="1">
        <f t="array" ref="H10">_xlfn.XLOOKUP($B10,import_concentration[[Column1]:[Column1]],import_concentration[2020],"",0)</f>
        <v>1.82</v>
      </c>
      <c r="I10" s="3" cm="1">
        <f t="array" ref="I10">_xlfn.XLOOKUP($B10,import_concentration[[Column1]:[Column1]],import_concentration[2021],"",0)</f>
        <v>1.93</v>
      </c>
      <c r="J10" s="3" cm="1">
        <f t="array" ref="J10">_xlfn.XLOOKUP($B10,import_concentration[[Column1]:[Column1]],import_concentration[2022],"",0)</f>
        <v>1.91</v>
      </c>
      <c r="K10" s="3" cm="1">
        <f t="array" ref="K10">_xlfn.XLOOKUP($B10,import_concentration[[Column1]:[Column1]],import_concentration[2023],"",0)</f>
        <v>1.92</v>
      </c>
      <c r="L10" s="3"/>
      <c r="M10" s="3"/>
      <c r="N10" s="4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45">
      <c r="A11" s="3" t="s">
        <v>108</v>
      </c>
      <c r="B11" s="3" t="str">
        <f>_xlfn.XLOOKUP(A11,'[1]ba crosswalk'!$C$2:$C$69,'[1]ba crosswalk'!$A$2:$A$69,"",0)</f>
        <v/>
      </c>
      <c r="C11" s="3" t="str" cm="1">
        <f t="array" ref="C11">_xlfn.XLOOKUP($B11,import_concentration[[Column1]:[Column1]],import_concentration[Total],"",0)</f>
        <v/>
      </c>
      <c r="D11" s="3" t="str" cm="1">
        <f t="array" ref="D11">_xlfn.XLOOKUP($B11,import_concentration[[Column1]:[Column1]],import_concentration[2016],"",0)</f>
        <v/>
      </c>
      <c r="E11" s="3" t="str" cm="1">
        <f t="array" ref="E11">_xlfn.XLOOKUP($B11,import_concentration[[Column1]:[Column1]],import_concentration[2017],"",0)</f>
        <v/>
      </c>
      <c r="F11" s="3" t="str" cm="1">
        <f t="array" ref="F11">_xlfn.XLOOKUP($B11,import_concentration[[Column1]:[Column1]],import_concentration[2018],"",0)</f>
        <v/>
      </c>
      <c r="G11" s="3" t="str" cm="1">
        <f t="array" ref="G11">_xlfn.XLOOKUP($B11,import_concentration[[Column1]:[Column1]],import_concentration[2019],"",0)</f>
        <v/>
      </c>
      <c r="H11" s="3" t="str" cm="1">
        <f t="array" ref="H11">_xlfn.XLOOKUP($B11,import_concentration[[Column1]:[Column1]],import_concentration[2020],"",0)</f>
        <v/>
      </c>
      <c r="I11" s="3" t="str" cm="1">
        <f t="array" ref="I11">_xlfn.XLOOKUP($B11,import_concentration[[Column1]:[Column1]],import_concentration[2021],"",0)</f>
        <v/>
      </c>
      <c r="J11" s="3" t="str" cm="1">
        <f t="array" ref="J11">_xlfn.XLOOKUP($B11,import_concentration[[Column1]:[Column1]],import_concentration[2022],"",0)</f>
        <v/>
      </c>
      <c r="K11" s="3" t="str" cm="1">
        <f t="array" ref="K11">_xlfn.XLOOKUP($B11,import_concentration[[Column1]:[Column1]],import_concentration[2023],"",0)</f>
        <v/>
      </c>
      <c r="L11" s="3"/>
      <c r="M11" s="3"/>
      <c r="N11" s="4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45">
      <c r="A12" s="3" t="s">
        <v>109</v>
      </c>
      <c r="B12" s="3" t="str">
        <f>_xlfn.XLOOKUP(A12,'[1]ba crosswalk'!$C$2:$C$69,'[1]ba crosswalk'!$A$2:$A$69,"",0)</f>
        <v>HST</v>
      </c>
      <c r="C12" s="3" t="str" cm="1">
        <f t="array" ref="C12">_xlfn.XLOOKUP($B12,import_concentration[[Column1]:[Column1]],import_concentration[Total],"",0)</f>
        <v/>
      </c>
      <c r="D12" s="3" t="str" cm="1">
        <f t="array" ref="D12">_xlfn.XLOOKUP($B12,import_concentration[[Column1]:[Column1]],import_concentration[2016],"",0)</f>
        <v/>
      </c>
      <c r="E12" s="3" t="str" cm="1">
        <f t="array" ref="E12">_xlfn.XLOOKUP($B12,import_concentration[[Column1]:[Column1]],import_concentration[2017],"",0)</f>
        <v/>
      </c>
      <c r="F12" s="3" t="str" cm="1">
        <f t="array" ref="F12">_xlfn.XLOOKUP($B12,import_concentration[[Column1]:[Column1]],import_concentration[2018],"",0)</f>
        <v/>
      </c>
      <c r="G12" s="3" t="str" cm="1">
        <f t="array" ref="G12">_xlfn.XLOOKUP($B12,import_concentration[[Column1]:[Column1]],import_concentration[2019],"",0)</f>
        <v/>
      </c>
      <c r="H12" s="3" t="str" cm="1">
        <f t="array" ref="H12">_xlfn.XLOOKUP($B12,import_concentration[[Column1]:[Column1]],import_concentration[2020],"",0)</f>
        <v/>
      </c>
      <c r="I12" s="3" t="str" cm="1">
        <f t="array" ref="I12">_xlfn.XLOOKUP($B12,import_concentration[[Column1]:[Column1]],import_concentration[2021],"",0)</f>
        <v/>
      </c>
      <c r="J12" s="3" t="str" cm="1">
        <f t="array" ref="J12">_xlfn.XLOOKUP($B12,import_concentration[[Column1]:[Column1]],import_concentration[2022],"",0)</f>
        <v/>
      </c>
      <c r="K12" s="3" t="str" cm="1">
        <f t="array" ref="K12">_xlfn.XLOOKUP($B12,import_concentration[[Column1]:[Column1]],import_concentration[2023],"",0)</f>
        <v/>
      </c>
      <c r="L12" s="3"/>
      <c r="M12" s="3"/>
      <c r="N12" s="4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45">
      <c r="A13" s="3" t="s">
        <v>100</v>
      </c>
      <c r="B13" s="3" t="str">
        <f>_xlfn.XLOOKUP(A13,'[1]ba crosswalk'!$C$2:$C$69,'[1]ba crosswalk'!$A$2:$A$69,"",0)</f>
        <v>TPWR</v>
      </c>
      <c r="C13" s="3" cm="1">
        <f t="array" ref="C13">_xlfn.XLOOKUP($B13,import_concentration[[Column1]:[Column1]],import_concentration[Total],"",0)</f>
        <v>0.01</v>
      </c>
      <c r="D13" s="3" cm="1">
        <f t="array" ref="D13">_xlfn.XLOOKUP($B13,import_concentration[[Column1]:[Column1]],import_concentration[2016],"",0)</f>
        <v>0</v>
      </c>
      <c r="E13" s="3" cm="1">
        <f t="array" ref="E13">_xlfn.XLOOKUP($B13,import_concentration[[Column1]:[Column1]],import_concentration[2017],"",0)</f>
        <v>0</v>
      </c>
      <c r="F13" s="3" cm="1">
        <f t="array" ref="F13">_xlfn.XLOOKUP($B13,import_concentration[[Column1]:[Column1]],import_concentration[2018],"",0)</f>
        <v>0.02</v>
      </c>
      <c r="G13" s="3" cm="1">
        <f t="array" ref="G13">_xlfn.XLOOKUP($B13,import_concentration[[Column1]:[Column1]],import_concentration[2019],"",0)</f>
        <v>0</v>
      </c>
      <c r="H13" s="3" cm="1">
        <f t="array" ref="H13">_xlfn.XLOOKUP($B13,import_concentration[[Column1]:[Column1]],import_concentration[2020],"",0)</f>
        <v>0.03</v>
      </c>
      <c r="I13" s="3" cm="1">
        <f t="array" ref="I13">_xlfn.XLOOKUP($B13,import_concentration[[Column1]:[Column1]],import_concentration[2021],"",0)</f>
        <v>0</v>
      </c>
      <c r="J13" s="3" cm="1">
        <f t="array" ref="J13">_xlfn.XLOOKUP($B13,import_concentration[[Column1]:[Column1]],import_concentration[2022],"",0)</f>
        <v>0.02</v>
      </c>
      <c r="K13" s="3" cm="1">
        <f t="array" ref="K13">_xlfn.XLOOKUP($B13,import_concentration[[Column1]:[Column1]],import_concentration[2023],"",0)</f>
        <v>0</v>
      </c>
      <c r="L13" s="3"/>
      <c r="M13" s="3"/>
      <c r="N13" s="4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45">
      <c r="A14" s="3" t="s">
        <v>110</v>
      </c>
      <c r="B14" s="3" t="str">
        <f>_xlfn.XLOOKUP(A14,'[1]ba crosswalk'!$C$2:$C$69,'[1]ba crosswalk'!$A$2:$A$69,"",0)</f>
        <v>TAL</v>
      </c>
      <c r="C14" s="3" t="str" cm="1">
        <f t="array" ref="C14">_xlfn.XLOOKUP($B14,import_concentration[[Column1]:[Column1]],import_concentration[Total],"",0)</f>
        <v/>
      </c>
      <c r="D14" s="3" t="str" cm="1">
        <f t="array" ref="D14">_xlfn.XLOOKUP($B14,import_concentration[[Column1]:[Column1]],import_concentration[2016],"",0)</f>
        <v/>
      </c>
      <c r="E14" s="3" t="str" cm="1">
        <f t="array" ref="E14">_xlfn.XLOOKUP($B14,import_concentration[[Column1]:[Column1]],import_concentration[2017],"",0)</f>
        <v/>
      </c>
      <c r="F14" s="3" t="str" cm="1">
        <f t="array" ref="F14">_xlfn.XLOOKUP($B14,import_concentration[[Column1]:[Column1]],import_concentration[2018],"",0)</f>
        <v/>
      </c>
      <c r="G14" s="3" t="str" cm="1">
        <f t="array" ref="G14">_xlfn.XLOOKUP($B14,import_concentration[[Column1]:[Column1]],import_concentration[2019],"",0)</f>
        <v/>
      </c>
      <c r="H14" s="3" t="str" cm="1">
        <f t="array" ref="H14">_xlfn.XLOOKUP($B14,import_concentration[[Column1]:[Column1]],import_concentration[2020],"",0)</f>
        <v/>
      </c>
      <c r="I14" s="3" t="str" cm="1">
        <f t="array" ref="I14">_xlfn.XLOOKUP($B14,import_concentration[[Column1]:[Column1]],import_concentration[2021],"",0)</f>
        <v/>
      </c>
      <c r="J14" s="3" t="str" cm="1">
        <f t="array" ref="J14">_xlfn.XLOOKUP($B14,import_concentration[[Column1]:[Column1]],import_concentration[2022],"",0)</f>
        <v/>
      </c>
      <c r="K14" s="3" t="str" cm="1">
        <f t="array" ref="K14">_xlfn.XLOOKUP($B14,import_concentration[[Column1]:[Column1]],import_concentration[2023],"",0)</f>
        <v/>
      </c>
      <c r="L14" s="3"/>
      <c r="M14" s="3"/>
      <c r="N14" s="4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45">
      <c r="A15" s="3" t="s">
        <v>70</v>
      </c>
      <c r="B15" s="3" t="str">
        <f>_xlfn.XLOOKUP(A15,'[1]ba crosswalk'!$C$2:$C$69,'[1]ba crosswalk'!$A$2:$A$69,"",0)</f>
        <v>DUK</v>
      </c>
      <c r="C15" s="3" cm="1">
        <f t="array" ref="C15">_xlfn.XLOOKUP($B15,import_concentration[[Column1]:[Column1]],import_concentration[Total],"",0)</f>
        <v>1.65</v>
      </c>
      <c r="D15" s="3" cm="1">
        <f t="array" ref="D15">_xlfn.XLOOKUP($B15,import_concentration[[Column1]:[Column1]],import_concentration[2016],"",0)</f>
        <v>1.81</v>
      </c>
      <c r="E15" s="3" cm="1">
        <f t="array" ref="E15">_xlfn.XLOOKUP($B15,import_concentration[[Column1]:[Column1]],import_concentration[2017],"",0)</f>
        <v>1.62</v>
      </c>
      <c r="F15" s="3" cm="1">
        <f t="array" ref="F15">_xlfn.XLOOKUP($B15,import_concentration[[Column1]:[Column1]],import_concentration[2018],"",0)</f>
        <v>1.68</v>
      </c>
      <c r="G15" s="3" cm="1">
        <f t="array" ref="G15">_xlfn.XLOOKUP($B15,import_concentration[[Column1]:[Column1]],import_concentration[2019],"",0)</f>
        <v>1.58</v>
      </c>
      <c r="H15" s="3" cm="1">
        <f t="array" ref="H15">_xlfn.XLOOKUP($B15,import_concentration[[Column1]:[Column1]],import_concentration[2020],"",0)</f>
        <v>1.48</v>
      </c>
      <c r="I15" s="3" cm="1">
        <f t="array" ref="I15">_xlfn.XLOOKUP($B15,import_concentration[[Column1]:[Column1]],import_concentration[2021],"",0)</f>
        <v>1.55</v>
      </c>
      <c r="J15" s="3" cm="1">
        <f t="array" ref="J15">_xlfn.XLOOKUP($B15,import_concentration[[Column1]:[Column1]],import_concentration[2022],"",0)</f>
        <v>1.62</v>
      </c>
      <c r="K15" s="3" cm="1">
        <f t="array" ref="K15">_xlfn.XLOOKUP($B15,import_concentration[[Column1]:[Column1]],import_concentration[2023],"",0)</f>
        <v>1.5</v>
      </c>
      <c r="L15" s="3"/>
      <c r="M15" s="3"/>
      <c r="N15" s="4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45">
      <c r="A16" s="3" t="s">
        <v>74</v>
      </c>
      <c r="B16" s="3" t="str">
        <f>_xlfn.XLOOKUP(A16,'[1]ba crosswalk'!$C$2:$C$69,'[1]ba crosswalk'!$A$2:$A$69,"",0)</f>
        <v>FPC</v>
      </c>
      <c r="C16" s="3" cm="1">
        <f t="array" ref="C16">_xlfn.XLOOKUP($B16,import_concentration[[Column1]:[Column1]],import_concentration[Total],"",0)</f>
        <v>1.56</v>
      </c>
      <c r="D16" s="3" cm="1">
        <f t="array" ref="D16">_xlfn.XLOOKUP($B16,import_concentration[[Column1]:[Column1]],import_concentration[2016],"",0)</f>
        <v>1.59</v>
      </c>
      <c r="E16" s="3" cm="1">
        <f t="array" ref="E16">_xlfn.XLOOKUP($B16,import_concentration[[Column1]:[Column1]],import_concentration[2017],"",0)</f>
        <v>1.57</v>
      </c>
      <c r="F16" s="3" cm="1">
        <f t="array" ref="F16">_xlfn.XLOOKUP($B16,import_concentration[[Column1]:[Column1]],import_concentration[2018],"",0)</f>
        <v>1.71</v>
      </c>
      <c r="G16" s="3" cm="1">
        <f t="array" ref="G16">_xlfn.XLOOKUP($B16,import_concentration[[Column1]:[Column1]],import_concentration[2019],"",0)</f>
        <v>1.59</v>
      </c>
      <c r="H16" s="3" cm="1">
        <f t="array" ref="H16">_xlfn.XLOOKUP($B16,import_concentration[[Column1]:[Column1]],import_concentration[2020],"",0)</f>
        <v>1.51</v>
      </c>
      <c r="I16" s="3" cm="1">
        <f t="array" ref="I16">_xlfn.XLOOKUP($B16,import_concentration[[Column1]:[Column1]],import_concentration[2021],"",0)</f>
        <v>1.54</v>
      </c>
      <c r="J16" s="3" cm="1">
        <f t="array" ref="J16">_xlfn.XLOOKUP($B16,import_concentration[[Column1]:[Column1]],import_concentration[2022],"",0)</f>
        <v>1.42</v>
      </c>
      <c r="K16" s="3" cm="1">
        <f t="array" ref="K16">_xlfn.XLOOKUP($B16,import_concentration[[Column1]:[Column1]],import_concentration[2023],"",0)</f>
        <v>1.36</v>
      </c>
      <c r="L16" s="3"/>
      <c r="M16" s="3"/>
      <c r="N16" s="4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45">
      <c r="A17" s="3" t="s">
        <v>68</v>
      </c>
      <c r="B17" s="3" t="str">
        <f>_xlfn.XLOOKUP(A17,'[1]ba crosswalk'!$C$2:$C$69,'[1]ba crosswalk'!$A$2:$A$69,"",0)</f>
        <v>CPLE</v>
      </c>
      <c r="C17" s="3" cm="1">
        <f t="array" ref="C17">_xlfn.XLOOKUP($B17,import_concentration[[Column1]:[Column1]],import_concentration[Total],"",0)</f>
        <v>1.17</v>
      </c>
      <c r="D17" s="3" cm="1">
        <f t="array" ref="D17">_xlfn.XLOOKUP($B17,import_concentration[[Column1]:[Column1]],import_concentration[2016],"",0)</f>
        <v>1.08</v>
      </c>
      <c r="E17" s="3" cm="1">
        <f t="array" ref="E17">_xlfn.XLOOKUP($B17,import_concentration[[Column1]:[Column1]],import_concentration[2017],"",0)</f>
        <v>1</v>
      </c>
      <c r="F17" s="3" cm="1">
        <f t="array" ref="F17">_xlfn.XLOOKUP($B17,import_concentration[[Column1]:[Column1]],import_concentration[2018],"",0)</f>
        <v>1.01</v>
      </c>
      <c r="G17" s="3" cm="1">
        <f t="array" ref="G17">_xlfn.XLOOKUP($B17,import_concentration[[Column1]:[Column1]],import_concentration[2019],"",0)</f>
        <v>1.17</v>
      </c>
      <c r="H17" s="3" cm="1">
        <f t="array" ref="H17">_xlfn.XLOOKUP($B17,import_concentration[[Column1]:[Column1]],import_concentration[2020],"",0)</f>
        <v>1.1000000000000001</v>
      </c>
      <c r="I17" s="3" cm="1">
        <f t="array" ref="I17">_xlfn.XLOOKUP($B17,import_concentration[[Column1]:[Column1]],import_concentration[2021],"",0)</f>
        <v>1.1599999999999999</v>
      </c>
      <c r="J17" s="3" cm="1">
        <f t="array" ref="J17">_xlfn.XLOOKUP($B17,import_concentration[[Column1]:[Column1]],import_concentration[2022],"",0)</f>
        <v>1.18</v>
      </c>
      <c r="K17" s="3" cm="1">
        <f t="array" ref="K17">_xlfn.XLOOKUP($B17,import_concentration[[Column1]:[Column1]],import_concentration[2023],"",0)</f>
        <v>1.0900000000000001</v>
      </c>
      <c r="L17" s="3"/>
      <c r="M17" s="3"/>
      <c r="N17" s="4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45">
      <c r="A18" s="3" t="s">
        <v>69</v>
      </c>
      <c r="B18" s="3" t="str">
        <f>_xlfn.XLOOKUP(A18,'[1]ba crosswalk'!$C$2:$C$69,'[1]ba crosswalk'!$A$2:$A$69,"",0)</f>
        <v>CPLW</v>
      </c>
      <c r="C18" s="3" cm="1">
        <f t="array" ref="C18">_xlfn.XLOOKUP($B18,import_concentration[[Column1]:[Column1]],import_concentration[Total],"",0)</f>
        <v>0.9</v>
      </c>
      <c r="D18" s="3" cm="1">
        <f t="array" ref="D18">_xlfn.XLOOKUP($B18,import_concentration[[Column1]:[Column1]],import_concentration[2016],"",0)</f>
        <v>0.95</v>
      </c>
      <c r="E18" s="3" cm="1">
        <f t="array" ref="E18">_xlfn.XLOOKUP($B18,import_concentration[[Column1]:[Column1]],import_concentration[2017],"",0)</f>
        <v>0.96</v>
      </c>
      <c r="F18" s="3" cm="1">
        <f t="array" ref="F18">_xlfn.XLOOKUP($B18,import_concentration[[Column1]:[Column1]],import_concentration[2018],"",0)</f>
        <v>0.95</v>
      </c>
      <c r="G18" s="3" cm="1">
        <f t="array" ref="G18">_xlfn.XLOOKUP($B18,import_concentration[[Column1]:[Column1]],import_concentration[2019],"",0)</f>
        <v>0.75</v>
      </c>
      <c r="H18" s="3" cm="1">
        <f t="array" ref="H18">_xlfn.XLOOKUP($B18,import_concentration[[Column1]:[Column1]],import_concentration[2020],"",0)</f>
        <v>0.64</v>
      </c>
      <c r="I18" s="3" cm="1">
        <f t="array" ref="I18">_xlfn.XLOOKUP($B18,import_concentration[[Column1]:[Column1]],import_concentration[2021],"",0)</f>
        <v>0.87</v>
      </c>
      <c r="J18" s="3" cm="1">
        <f t="array" ref="J18">_xlfn.XLOOKUP($B18,import_concentration[[Column1]:[Column1]],import_concentration[2022],"",0)</f>
        <v>0.96</v>
      </c>
      <c r="K18" s="3" cm="1">
        <f t="array" ref="K18">_xlfn.XLOOKUP($B18,import_concentration[[Column1]:[Column1]],import_concentration[2023],"",0)</f>
        <v>0.74</v>
      </c>
      <c r="L18" s="3"/>
      <c r="M18" s="3"/>
      <c r="N18" s="4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45">
      <c r="A19" s="3" t="s">
        <v>71</v>
      </c>
      <c r="B19" s="3" t="str">
        <f>_xlfn.XLOOKUP(A19,'[1]ba crosswalk'!$C$2:$C$69,'[1]ba crosswalk'!$A$2:$A$69,"",0)</f>
        <v>EPE</v>
      </c>
      <c r="C19" s="3" cm="1">
        <f t="array" ref="C19">_xlfn.XLOOKUP($B19,import_concentration[[Column1]:[Column1]],import_concentration[Total],"",0)</f>
        <v>0.74</v>
      </c>
      <c r="D19" s="3" cm="1">
        <f t="array" ref="D19">_xlfn.XLOOKUP($B19,import_concentration[[Column1]:[Column1]],import_concentration[2016],"",0)</f>
        <v>0.76</v>
      </c>
      <c r="E19" s="3" cm="1">
        <f t="array" ref="E19">_xlfn.XLOOKUP($B19,import_concentration[[Column1]:[Column1]],import_concentration[2017],"",0)</f>
        <v>0.74</v>
      </c>
      <c r="F19" s="3" cm="1">
        <f t="array" ref="F19">_xlfn.XLOOKUP($B19,import_concentration[[Column1]:[Column1]],import_concentration[2018],"",0)</f>
        <v>0.64</v>
      </c>
      <c r="G19" s="3" cm="1">
        <f t="array" ref="G19">_xlfn.XLOOKUP($B19,import_concentration[[Column1]:[Column1]],import_concentration[2019],"",0)</f>
        <v>0.62</v>
      </c>
      <c r="H19" s="3" cm="1">
        <f t="array" ref="H19">_xlfn.XLOOKUP($B19,import_concentration[[Column1]:[Column1]],import_concentration[2020],"",0)</f>
        <v>0.48</v>
      </c>
      <c r="I19" s="3" cm="1">
        <f t="array" ref="I19">_xlfn.XLOOKUP($B19,import_concentration[[Column1]:[Column1]],import_concentration[2021],"",0)</f>
        <v>0.68</v>
      </c>
      <c r="J19" s="3" cm="1">
        <f t="array" ref="J19">_xlfn.XLOOKUP($B19,import_concentration[[Column1]:[Column1]],import_concentration[2022],"",0)</f>
        <v>0.79</v>
      </c>
      <c r="K19" s="3" cm="1">
        <f t="array" ref="K19">_xlfn.XLOOKUP($B19,import_concentration[[Column1]:[Column1]],import_concentration[2023],"",0)</f>
        <v>0.62</v>
      </c>
      <c r="L19" s="3"/>
      <c r="M19" s="3"/>
      <c r="N19" s="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45">
      <c r="A20" s="3" t="s">
        <v>111</v>
      </c>
      <c r="B20" s="3" t="str">
        <f>_xlfn.XLOOKUP(A20,'[1]ba crosswalk'!$C$2:$C$69,'[1]ba crosswalk'!$A$2:$A$69,"",0)</f>
        <v>EEI</v>
      </c>
      <c r="C20" s="3" t="str" cm="1">
        <f t="array" ref="C20">_xlfn.XLOOKUP($B20,import_concentration[[Column1]:[Column1]],import_concentration[Total],"",0)</f>
        <v/>
      </c>
      <c r="D20" s="3" t="str" cm="1">
        <f t="array" ref="D20">_xlfn.XLOOKUP($B20,import_concentration[[Column1]:[Column1]],import_concentration[2016],"",0)</f>
        <v/>
      </c>
      <c r="E20" s="3" t="str" cm="1">
        <f t="array" ref="E20">_xlfn.XLOOKUP($B20,import_concentration[[Column1]:[Column1]],import_concentration[2017],"",0)</f>
        <v/>
      </c>
      <c r="F20" s="3" t="str" cm="1">
        <f t="array" ref="F20">_xlfn.XLOOKUP($B20,import_concentration[[Column1]:[Column1]],import_concentration[2018],"",0)</f>
        <v/>
      </c>
      <c r="G20" s="3" t="str" cm="1">
        <f t="array" ref="G20">_xlfn.XLOOKUP($B20,import_concentration[[Column1]:[Column1]],import_concentration[2019],"",0)</f>
        <v/>
      </c>
      <c r="H20" s="3" t="str" cm="1">
        <f t="array" ref="H20">_xlfn.XLOOKUP($B20,import_concentration[[Column1]:[Column1]],import_concentration[2020],"",0)</f>
        <v/>
      </c>
      <c r="I20" s="3" t="str" cm="1">
        <f t="array" ref="I20">_xlfn.XLOOKUP($B20,import_concentration[[Column1]:[Column1]],import_concentration[2021],"",0)</f>
        <v/>
      </c>
      <c r="J20" s="3" t="str" cm="1">
        <f t="array" ref="J20">_xlfn.XLOOKUP($B20,import_concentration[[Column1]:[Column1]],import_concentration[2022],"",0)</f>
        <v/>
      </c>
      <c r="K20" s="3" t="str" cm="1">
        <f t="array" ref="K20">_xlfn.XLOOKUP($B20,import_concentration[[Column1]:[Column1]],import_concentration[2023],"",0)</f>
        <v/>
      </c>
      <c r="L20" s="3"/>
      <c r="M20" s="3"/>
      <c r="N20" s="4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45">
      <c r="A21" s="3" t="s">
        <v>72</v>
      </c>
      <c r="B21" s="3" t="str">
        <f>_xlfn.XLOOKUP(A21,'[1]ba crosswalk'!$C$2:$C$69,'[1]ba crosswalk'!$A$2:$A$69,"",0)</f>
        <v>ERCO</v>
      </c>
      <c r="C21" s="3" cm="1">
        <f t="array" ref="C21">_xlfn.XLOOKUP($B21,import_concentration[[Column1]:[Column1]],import_concentration[Total],"",0)</f>
        <v>0.2</v>
      </c>
      <c r="D21" s="3" cm="1">
        <f t="array" ref="D21">_xlfn.XLOOKUP($B21,import_concentration[[Column1]:[Column1]],import_concentration[2016],"",0)</f>
        <v>0.05</v>
      </c>
      <c r="E21" s="3" cm="1">
        <f t="array" ref="E21">_xlfn.XLOOKUP($B21,import_concentration[[Column1]:[Column1]],import_concentration[2017],"",0)</f>
        <v>0.06</v>
      </c>
      <c r="F21" s="3" cm="1">
        <f t="array" ref="F21">_xlfn.XLOOKUP($B21,import_concentration[[Column1]:[Column1]],import_concentration[2018],"",0)</f>
        <v>0.09</v>
      </c>
      <c r="G21" s="3" cm="1">
        <f t="array" ref="G21">_xlfn.XLOOKUP($B21,import_concentration[[Column1]:[Column1]],import_concentration[2019],"",0)</f>
        <v>0.15</v>
      </c>
      <c r="H21" s="3" cm="1">
        <f t="array" ref="H21">_xlfn.XLOOKUP($B21,import_concentration[[Column1]:[Column1]],import_concentration[2020],"",0)</f>
        <v>0.32</v>
      </c>
      <c r="I21" s="3" cm="1">
        <f t="array" ref="I21">_xlfn.XLOOKUP($B21,import_concentration[[Column1]:[Column1]],import_concentration[2021],"",0)</f>
        <v>0.26</v>
      </c>
      <c r="J21" s="3" cm="1">
        <f t="array" ref="J21">_xlfn.XLOOKUP($B21,import_concentration[[Column1]:[Column1]],import_concentration[2022],"",0)</f>
        <v>0.23</v>
      </c>
      <c r="K21" s="3" cm="1">
        <f t="array" ref="K21">_xlfn.XLOOKUP($B21,import_concentration[[Column1]:[Column1]],import_concentration[2023],"",0)</f>
        <v>0.16</v>
      </c>
      <c r="L21" s="3"/>
      <c r="M21" s="3"/>
      <c r="N21" s="4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45">
      <c r="A22" s="3" t="s">
        <v>73</v>
      </c>
      <c r="B22" s="3" t="str">
        <f>_xlfn.XLOOKUP(A22,'[1]ba crosswalk'!$C$2:$C$69,'[1]ba crosswalk'!$A$2:$A$69,"",0)</f>
        <v>FMPP</v>
      </c>
      <c r="C22" s="3" cm="1">
        <f t="array" ref="C22">_xlfn.XLOOKUP($B22,import_concentration[[Column1]:[Column1]],import_concentration[Total],"",0)</f>
        <v>0.88</v>
      </c>
      <c r="D22" s="3" cm="1">
        <f t="array" ref="D22">_xlfn.XLOOKUP($B22,import_concentration[[Column1]:[Column1]],import_concentration[2016],"",0)</f>
        <v>0.93</v>
      </c>
      <c r="E22" s="3" cm="1">
        <f t="array" ref="E22">_xlfn.XLOOKUP($B22,import_concentration[[Column1]:[Column1]],import_concentration[2017],"",0)</f>
        <v>0.92</v>
      </c>
      <c r="F22" s="3" cm="1">
        <f t="array" ref="F22">_xlfn.XLOOKUP($B22,import_concentration[[Column1]:[Column1]],import_concentration[2018],"",0)</f>
        <v>0.79</v>
      </c>
      <c r="G22" s="3" cm="1">
        <f t="array" ref="G22">_xlfn.XLOOKUP($B22,import_concentration[[Column1]:[Column1]],import_concentration[2019],"",0)</f>
        <v>0.93</v>
      </c>
      <c r="H22" s="3" cm="1">
        <f t="array" ref="H22">_xlfn.XLOOKUP($B22,import_concentration[[Column1]:[Column1]],import_concentration[2020],"",0)</f>
        <v>0.91</v>
      </c>
      <c r="I22" s="3" cm="1">
        <f t="array" ref="I22">_xlfn.XLOOKUP($B22,import_concentration[[Column1]:[Column1]],import_concentration[2021],"",0)</f>
        <v>0.85</v>
      </c>
      <c r="J22" s="3" cm="1">
        <f t="array" ref="J22">_xlfn.XLOOKUP($B22,import_concentration[[Column1]:[Column1]],import_concentration[2022],"",0)</f>
        <v>0.8</v>
      </c>
      <c r="K22" s="3" cm="1">
        <f t="array" ref="K22">_xlfn.XLOOKUP($B22,import_concentration[[Column1]:[Column1]],import_concentration[2023],"",0)</f>
        <v>0.76</v>
      </c>
      <c r="L22" s="3"/>
      <c r="M22" s="3"/>
      <c r="N22" s="4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5"/>
    </row>
    <row r="23" spans="1:27" x14ac:dyDescent="0.45">
      <c r="A23" s="3" t="s">
        <v>75</v>
      </c>
      <c r="B23" s="3" t="str">
        <f>_xlfn.XLOOKUP(A23,'[1]ba crosswalk'!$C$2:$C$69,'[1]ba crosswalk'!$A$2:$A$69,"",0)</f>
        <v>FPL</v>
      </c>
      <c r="C23" s="3" cm="1">
        <f t="array" ref="C23">_xlfn.XLOOKUP($B23,import_concentration[[Column1]:[Column1]],import_concentration[Total],"",0)</f>
        <v>1.05</v>
      </c>
      <c r="D23" s="3" cm="1">
        <f t="array" ref="D23">_xlfn.XLOOKUP($B23,import_concentration[[Column1]:[Column1]],import_concentration[2016],"",0)</f>
        <v>1.18</v>
      </c>
      <c r="E23" s="3" cm="1">
        <f t="array" ref="E23">_xlfn.XLOOKUP($B23,import_concentration[[Column1]:[Column1]],import_concentration[2017],"",0)</f>
        <v>1.1599999999999999</v>
      </c>
      <c r="F23" s="3" cm="1">
        <f t="array" ref="F23">_xlfn.XLOOKUP($B23,import_concentration[[Column1]:[Column1]],import_concentration[2018],"",0)</f>
        <v>0.87</v>
      </c>
      <c r="G23" s="3" cm="1">
        <f t="array" ref="G23">_xlfn.XLOOKUP($B23,import_concentration[[Column1]:[Column1]],import_concentration[2019],"",0)</f>
        <v>0.89</v>
      </c>
      <c r="H23" s="3" cm="1">
        <f t="array" ref="H23">_xlfn.XLOOKUP($B23,import_concentration[[Column1]:[Column1]],import_concentration[2020],"",0)</f>
        <v>0.9</v>
      </c>
      <c r="I23" s="3" cm="1">
        <f t="array" ref="I23">_xlfn.XLOOKUP($B23,import_concentration[[Column1]:[Column1]],import_concentration[2021],"",0)</f>
        <v>0.95</v>
      </c>
      <c r="J23" s="3" cm="1">
        <f t="array" ref="J23">_xlfn.XLOOKUP($B23,import_concentration[[Column1]:[Column1]],import_concentration[2022],"",0)</f>
        <v>1.07</v>
      </c>
      <c r="K23" s="3" cm="1">
        <f t="array" ref="K23">_xlfn.XLOOKUP($B23,import_concentration[[Column1]:[Column1]],import_concentration[2023],"",0)</f>
        <v>1</v>
      </c>
      <c r="L23" s="3"/>
      <c r="M23" s="3"/>
      <c r="N23" s="4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45">
      <c r="A24" s="3" t="s">
        <v>112</v>
      </c>
      <c r="B24" s="3" t="str">
        <f>_xlfn.XLOOKUP(A24,'[1]ba crosswalk'!$C$2:$C$69,'[1]ba crosswalk'!$A$2:$A$69,"",0)</f>
        <v>GVL</v>
      </c>
      <c r="C24" s="3" t="str" cm="1">
        <f t="array" ref="C24">_xlfn.XLOOKUP($B24,import_concentration[[Column1]:[Column1]],import_concentration[Total],"",0)</f>
        <v/>
      </c>
      <c r="D24" s="3" t="str" cm="1">
        <f t="array" ref="D24">_xlfn.XLOOKUP($B24,import_concentration[[Column1]:[Column1]],import_concentration[2016],"",0)</f>
        <v/>
      </c>
      <c r="E24" s="3" t="str" cm="1">
        <f t="array" ref="E24">_xlfn.XLOOKUP($B24,import_concentration[[Column1]:[Column1]],import_concentration[2017],"",0)</f>
        <v/>
      </c>
      <c r="F24" s="3" t="str" cm="1">
        <f t="array" ref="F24">_xlfn.XLOOKUP($B24,import_concentration[[Column1]:[Column1]],import_concentration[2018],"",0)</f>
        <v/>
      </c>
      <c r="G24" s="3" t="str" cm="1">
        <f t="array" ref="G24">_xlfn.XLOOKUP($B24,import_concentration[[Column1]:[Column1]],import_concentration[2019],"",0)</f>
        <v/>
      </c>
      <c r="H24" s="3" t="str" cm="1">
        <f t="array" ref="H24">_xlfn.XLOOKUP($B24,import_concentration[[Column1]:[Column1]],import_concentration[2020],"",0)</f>
        <v/>
      </c>
      <c r="I24" s="3" t="str" cm="1">
        <f t="array" ref="I24">_xlfn.XLOOKUP($B24,import_concentration[[Column1]:[Column1]],import_concentration[2021],"",0)</f>
        <v/>
      </c>
      <c r="J24" s="3" t="str" cm="1">
        <f t="array" ref="J24">_xlfn.XLOOKUP($B24,import_concentration[[Column1]:[Column1]],import_concentration[2022],"",0)</f>
        <v/>
      </c>
      <c r="K24" s="3" t="str" cm="1">
        <f t="array" ref="K24">_xlfn.XLOOKUP($B24,import_concentration[[Column1]:[Column1]],import_concentration[2023],"",0)</f>
        <v/>
      </c>
      <c r="L24" s="3"/>
      <c r="M24" s="3"/>
      <c r="N24" s="4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45">
      <c r="A25" s="3" t="s">
        <v>113</v>
      </c>
      <c r="B25" s="3" t="str">
        <f>_xlfn.XLOOKUP(A25,'[1]ba crosswalk'!$C$2:$C$69,'[1]ba crosswalk'!$A$2:$A$69,"",0)</f>
        <v>GRMA</v>
      </c>
      <c r="C25" s="3" t="str" cm="1">
        <f t="array" ref="C25">_xlfn.XLOOKUP($B25,import_concentration[[Column1]:[Column1]],import_concentration[Total],"",0)</f>
        <v/>
      </c>
      <c r="D25" s="3" t="str" cm="1">
        <f t="array" ref="D25">_xlfn.XLOOKUP($B25,import_concentration[[Column1]:[Column1]],import_concentration[2016],"",0)</f>
        <v/>
      </c>
      <c r="E25" s="3" t="str" cm="1">
        <f t="array" ref="E25">_xlfn.XLOOKUP($B25,import_concentration[[Column1]:[Column1]],import_concentration[2017],"",0)</f>
        <v/>
      </c>
      <c r="F25" s="3" t="str" cm="1">
        <f t="array" ref="F25">_xlfn.XLOOKUP($B25,import_concentration[[Column1]:[Column1]],import_concentration[2018],"",0)</f>
        <v/>
      </c>
      <c r="G25" s="3" t="str" cm="1">
        <f t="array" ref="G25">_xlfn.XLOOKUP($B25,import_concentration[[Column1]:[Column1]],import_concentration[2019],"",0)</f>
        <v/>
      </c>
      <c r="H25" s="3" t="str" cm="1">
        <f t="array" ref="H25">_xlfn.XLOOKUP($B25,import_concentration[[Column1]:[Column1]],import_concentration[2020],"",0)</f>
        <v/>
      </c>
      <c r="I25" s="3" t="str" cm="1">
        <f t="array" ref="I25">_xlfn.XLOOKUP($B25,import_concentration[[Column1]:[Column1]],import_concentration[2021],"",0)</f>
        <v/>
      </c>
      <c r="J25" s="3" t="str" cm="1">
        <f t="array" ref="J25">_xlfn.XLOOKUP($B25,import_concentration[[Column1]:[Column1]],import_concentration[2022],"",0)</f>
        <v/>
      </c>
      <c r="K25" s="3" t="str" cm="1">
        <f t="array" ref="K25">_xlfn.XLOOKUP($B25,import_concentration[[Column1]:[Column1]],import_concentration[2023],"",0)</f>
        <v/>
      </c>
      <c r="L25" s="3"/>
      <c r="M25" s="3"/>
      <c r="N25" s="4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45">
      <c r="A26" s="3" t="s">
        <v>114</v>
      </c>
      <c r="B26" s="3" t="str">
        <f>_xlfn.XLOOKUP(A26,'[1]ba crosswalk'!$C$2:$C$69,'[1]ba crosswalk'!$A$2:$A$69,"",0)</f>
        <v>GRID</v>
      </c>
      <c r="C26" s="3" t="str" cm="1">
        <f t="array" ref="C26">_xlfn.XLOOKUP($B26,import_concentration[[Column1]:[Column1]],import_concentration[Total],"",0)</f>
        <v/>
      </c>
      <c r="D26" s="3" t="str" cm="1">
        <f t="array" ref="D26">_xlfn.XLOOKUP($B26,import_concentration[[Column1]:[Column1]],import_concentration[2016],"",0)</f>
        <v/>
      </c>
      <c r="E26" s="3" t="str" cm="1">
        <f t="array" ref="E26">_xlfn.XLOOKUP($B26,import_concentration[[Column1]:[Column1]],import_concentration[2017],"",0)</f>
        <v/>
      </c>
      <c r="F26" s="3" t="str" cm="1">
        <f t="array" ref="F26">_xlfn.XLOOKUP($B26,import_concentration[[Column1]:[Column1]],import_concentration[2018],"",0)</f>
        <v/>
      </c>
      <c r="G26" s="3" t="str" cm="1">
        <f t="array" ref="G26">_xlfn.XLOOKUP($B26,import_concentration[[Column1]:[Column1]],import_concentration[2019],"",0)</f>
        <v/>
      </c>
      <c r="H26" s="3" t="str" cm="1">
        <f t="array" ref="H26">_xlfn.XLOOKUP($B26,import_concentration[[Column1]:[Column1]],import_concentration[2020],"",0)</f>
        <v/>
      </c>
      <c r="I26" s="3" t="str" cm="1">
        <f t="array" ref="I26">_xlfn.XLOOKUP($B26,import_concentration[[Column1]:[Column1]],import_concentration[2021],"",0)</f>
        <v/>
      </c>
      <c r="J26" s="3" t="str" cm="1">
        <f t="array" ref="J26">_xlfn.XLOOKUP($B26,import_concentration[[Column1]:[Column1]],import_concentration[2022],"",0)</f>
        <v/>
      </c>
      <c r="K26" s="3" t="str" cm="1">
        <f t="array" ref="K26">_xlfn.XLOOKUP($B26,import_concentration[[Column1]:[Column1]],import_concentration[2023],"",0)</f>
        <v/>
      </c>
      <c r="L26" s="3"/>
      <c r="M26" s="3"/>
      <c r="N26" s="4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45">
      <c r="A27" s="3" t="s">
        <v>115</v>
      </c>
      <c r="B27" s="3" t="str">
        <f>_xlfn.XLOOKUP(A27,'[1]ba crosswalk'!$C$2:$C$69,'[1]ba crosswalk'!$A$2:$A$69,"",0)</f>
        <v/>
      </c>
      <c r="C27" s="3" t="str" cm="1">
        <f t="array" ref="C27">_xlfn.XLOOKUP($B27,import_concentration[[Column1]:[Column1]],import_concentration[Total],"",0)</f>
        <v/>
      </c>
      <c r="D27" s="3" t="str" cm="1">
        <f t="array" ref="D27">_xlfn.XLOOKUP($B27,import_concentration[[Column1]:[Column1]],import_concentration[2016],"",0)</f>
        <v/>
      </c>
      <c r="E27" s="3" t="str" cm="1">
        <f t="array" ref="E27">_xlfn.XLOOKUP($B27,import_concentration[[Column1]:[Column1]],import_concentration[2017],"",0)</f>
        <v/>
      </c>
      <c r="F27" s="3" t="str" cm="1">
        <f t="array" ref="F27">_xlfn.XLOOKUP($B27,import_concentration[[Column1]:[Column1]],import_concentration[2018],"",0)</f>
        <v/>
      </c>
      <c r="G27" s="3" t="str" cm="1">
        <f t="array" ref="G27">_xlfn.XLOOKUP($B27,import_concentration[[Column1]:[Column1]],import_concentration[2019],"",0)</f>
        <v/>
      </c>
      <c r="H27" s="3" t="str" cm="1">
        <f t="array" ref="H27">_xlfn.XLOOKUP($B27,import_concentration[[Column1]:[Column1]],import_concentration[2020],"",0)</f>
        <v/>
      </c>
      <c r="I27" s="3" t="str" cm="1">
        <f t="array" ref="I27">_xlfn.XLOOKUP($B27,import_concentration[[Column1]:[Column1]],import_concentration[2021],"",0)</f>
        <v/>
      </c>
      <c r="J27" s="3" t="str" cm="1">
        <f t="array" ref="J27">_xlfn.XLOOKUP($B27,import_concentration[[Column1]:[Column1]],import_concentration[2022],"",0)</f>
        <v/>
      </c>
      <c r="K27" s="3" t="str" cm="1">
        <f t="array" ref="K27">_xlfn.XLOOKUP($B27,import_concentration[[Column1]:[Column1]],import_concentration[2023],"",0)</f>
        <v/>
      </c>
      <c r="L27" s="3"/>
      <c r="M27" s="3"/>
      <c r="N27" s="4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45">
      <c r="A28" s="3" t="s">
        <v>116</v>
      </c>
      <c r="B28" s="3" t="str">
        <f>_xlfn.XLOOKUP(A28,'[1]ba crosswalk'!$C$2:$C$69,'[1]ba crosswalk'!$A$2:$A$69,"",0)</f>
        <v>GRIF</v>
      </c>
      <c r="C28" s="3" t="str" cm="1">
        <f t="array" ref="C28">_xlfn.XLOOKUP($B28,import_concentration[[Column1]:[Column1]],import_concentration[Total],"",0)</f>
        <v/>
      </c>
      <c r="D28" s="3" t="str" cm="1">
        <f t="array" ref="D28">_xlfn.XLOOKUP($B28,import_concentration[[Column1]:[Column1]],import_concentration[2016],"",0)</f>
        <v/>
      </c>
      <c r="E28" s="3" t="str" cm="1">
        <f t="array" ref="E28">_xlfn.XLOOKUP($B28,import_concentration[[Column1]:[Column1]],import_concentration[2017],"",0)</f>
        <v/>
      </c>
      <c r="F28" s="3" t="str" cm="1">
        <f t="array" ref="F28">_xlfn.XLOOKUP($B28,import_concentration[[Column1]:[Column1]],import_concentration[2018],"",0)</f>
        <v/>
      </c>
      <c r="G28" s="3" t="str" cm="1">
        <f t="array" ref="G28">_xlfn.XLOOKUP($B28,import_concentration[[Column1]:[Column1]],import_concentration[2019],"",0)</f>
        <v/>
      </c>
      <c r="H28" s="3" t="str" cm="1">
        <f t="array" ref="H28">_xlfn.XLOOKUP($B28,import_concentration[[Column1]:[Column1]],import_concentration[2020],"",0)</f>
        <v/>
      </c>
      <c r="I28" s="3" t="str" cm="1">
        <f t="array" ref="I28">_xlfn.XLOOKUP($B28,import_concentration[[Column1]:[Column1]],import_concentration[2021],"",0)</f>
        <v/>
      </c>
      <c r="J28" s="3" t="str" cm="1">
        <f t="array" ref="J28">_xlfn.XLOOKUP($B28,import_concentration[[Column1]:[Column1]],import_concentration[2022],"",0)</f>
        <v/>
      </c>
      <c r="K28" s="3" t="str" cm="1">
        <f t="array" ref="K28">_xlfn.XLOOKUP($B28,import_concentration[[Column1]:[Column1]],import_concentration[2023],"",0)</f>
        <v/>
      </c>
      <c r="L28" s="3"/>
      <c r="M28" s="3"/>
      <c r="N28" s="4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45">
      <c r="A29" s="3" t="s">
        <v>117</v>
      </c>
      <c r="B29" s="3" t="str">
        <f>_xlfn.XLOOKUP(A29,'[1]ba crosswalk'!$C$2:$C$69,'[1]ba crosswalk'!$A$2:$A$69,"",0)</f>
        <v/>
      </c>
      <c r="C29" s="3" t="str" cm="1">
        <f t="array" ref="C29">_xlfn.XLOOKUP($B29,import_concentration[[Column1]:[Column1]],import_concentration[Total],"",0)</f>
        <v/>
      </c>
      <c r="D29" s="3" t="str" cm="1">
        <f t="array" ref="D29">_xlfn.XLOOKUP($B29,import_concentration[[Column1]:[Column1]],import_concentration[2016],"",0)</f>
        <v/>
      </c>
      <c r="E29" s="3" t="str" cm="1">
        <f t="array" ref="E29">_xlfn.XLOOKUP($B29,import_concentration[[Column1]:[Column1]],import_concentration[2017],"",0)</f>
        <v/>
      </c>
      <c r="F29" s="3" t="str" cm="1">
        <f t="array" ref="F29">_xlfn.XLOOKUP($B29,import_concentration[[Column1]:[Column1]],import_concentration[2018],"",0)</f>
        <v/>
      </c>
      <c r="G29" s="3" t="str" cm="1">
        <f t="array" ref="G29">_xlfn.XLOOKUP($B29,import_concentration[[Column1]:[Column1]],import_concentration[2019],"",0)</f>
        <v/>
      </c>
      <c r="H29" s="3" t="str" cm="1">
        <f t="array" ref="H29">_xlfn.XLOOKUP($B29,import_concentration[[Column1]:[Column1]],import_concentration[2020],"",0)</f>
        <v/>
      </c>
      <c r="I29" s="3" t="str" cm="1">
        <f t="array" ref="I29">_xlfn.XLOOKUP($B29,import_concentration[[Column1]:[Column1]],import_concentration[2021],"",0)</f>
        <v/>
      </c>
      <c r="J29" s="3" t="str" cm="1">
        <f t="array" ref="J29">_xlfn.XLOOKUP($B29,import_concentration[[Column1]:[Column1]],import_concentration[2022],"",0)</f>
        <v/>
      </c>
      <c r="K29" s="3" t="str" cm="1">
        <f t="array" ref="K29">_xlfn.XLOOKUP($B29,import_concentration[[Column1]:[Column1]],import_concentration[2023],"",0)</f>
        <v/>
      </c>
      <c r="L29" s="3"/>
      <c r="M29" s="3"/>
      <c r="N29" s="4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45">
      <c r="A30" s="3" t="s">
        <v>77</v>
      </c>
      <c r="B30" s="3" t="str">
        <f>_xlfn.XLOOKUP(A30,'[1]ba crosswalk'!$C$2:$C$69,'[1]ba crosswalk'!$A$2:$A$69,"",0)</f>
        <v>IPCO</v>
      </c>
      <c r="C30" s="3" cm="1">
        <f t="array" ref="C30">_xlfn.XLOOKUP($B30,import_concentration[[Column1]:[Column1]],import_concentration[Total],"",0)</f>
        <v>0.77</v>
      </c>
      <c r="D30" s="3" cm="1">
        <f t="array" ref="D30">_xlfn.XLOOKUP($B30,import_concentration[[Column1]:[Column1]],import_concentration[2016],"",0)</f>
        <v>0.82</v>
      </c>
      <c r="E30" s="3" cm="1">
        <f t="array" ref="E30">_xlfn.XLOOKUP($B30,import_concentration[[Column1]:[Column1]],import_concentration[2017],"",0)</f>
        <v>0.84</v>
      </c>
      <c r="F30" s="3" cm="1">
        <f t="array" ref="F30">_xlfn.XLOOKUP($B30,import_concentration[[Column1]:[Column1]],import_concentration[2018],"",0)</f>
        <v>0.87</v>
      </c>
      <c r="G30" s="3" cm="1">
        <f t="array" ref="G30">_xlfn.XLOOKUP($B30,import_concentration[[Column1]:[Column1]],import_concentration[2019],"",0)</f>
        <v>0.64</v>
      </c>
      <c r="H30" s="3" cm="1">
        <f t="array" ref="H30">_xlfn.XLOOKUP($B30,import_concentration[[Column1]:[Column1]],import_concentration[2020],"",0)</f>
        <v>1.02</v>
      </c>
      <c r="I30" s="3" cm="1">
        <f t="array" ref="I30">_xlfn.XLOOKUP($B30,import_concentration[[Column1]:[Column1]],import_concentration[2021],"",0)</f>
        <v>0.56000000000000005</v>
      </c>
      <c r="J30" s="3" cm="1">
        <f t="array" ref="J30">_xlfn.XLOOKUP($B30,import_concentration[[Column1]:[Column1]],import_concentration[2022],"",0)</f>
        <v>0.76</v>
      </c>
      <c r="K30" s="3" cm="1">
        <f t="array" ref="K30">_xlfn.XLOOKUP($B30,import_concentration[[Column1]:[Column1]],import_concentration[2023],"",0)</f>
        <v>0.56000000000000005</v>
      </c>
      <c r="L30" s="3"/>
      <c r="M30" s="3"/>
      <c r="N30" s="4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45">
      <c r="A31" s="3" t="s">
        <v>118</v>
      </c>
      <c r="B31" s="3" t="str">
        <f>_xlfn.XLOOKUP(A31,'[1]ba crosswalk'!$C$2:$C$69,'[1]ba crosswalk'!$A$2:$A$69,"",0)</f>
        <v>IID</v>
      </c>
      <c r="C31" s="3" t="str" cm="1">
        <f t="array" ref="C31">_xlfn.XLOOKUP($B31,import_concentration[[Column1]:[Column1]],import_concentration[Total],"",0)</f>
        <v/>
      </c>
      <c r="D31" s="3" t="str" cm="1">
        <f t="array" ref="D31">_xlfn.XLOOKUP($B31,import_concentration[[Column1]:[Column1]],import_concentration[2016],"",0)</f>
        <v/>
      </c>
      <c r="E31" s="3" t="str" cm="1">
        <f t="array" ref="E31">_xlfn.XLOOKUP($B31,import_concentration[[Column1]:[Column1]],import_concentration[2017],"",0)</f>
        <v/>
      </c>
      <c r="F31" s="3" t="str" cm="1">
        <f t="array" ref="F31">_xlfn.XLOOKUP($B31,import_concentration[[Column1]:[Column1]],import_concentration[2018],"",0)</f>
        <v/>
      </c>
      <c r="G31" s="3" t="str" cm="1">
        <f t="array" ref="G31">_xlfn.XLOOKUP($B31,import_concentration[[Column1]:[Column1]],import_concentration[2019],"",0)</f>
        <v/>
      </c>
      <c r="H31" s="3" t="str" cm="1">
        <f t="array" ref="H31">_xlfn.XLOOKUP($B31,import_concentration[[Column1]:[Column1]],import_concentration[2020],"",0)</f>
        <v/>
      </c>
      <c r="I31" s="3" t="str" cm="1">
        <f t="array" ref="I31">_xlfn.XLOOKUP($B31,import_concentration[[Column1]:[Column1]],import_concentration[2021],"",0)</f>
        <v/>
      </c>
      <c r="J31" s="3" t="str" cm="1">
        <f t="array" ref="J31">_xlfn.XLOOKUP($B31,import_concentration[[Column1]:[Column1]],import_concentration[2022],"",0)</f>
        <v/>
      </c>
      <c r="K31" s="3" t="str" cm="1">
        <f t="array" ref="K31">_xlfn.XLOOKUP($B31,import_concentration[[Column1]:[Column1]],import_concentration[2023],"",0)</f>
        <v/>
      </c>
      <c r="L31" s="3"/>
      <c r="M31" s="3"/>
      <c r="N31" s="4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45">
      <c r="A32" s="3" t="s">
        <v>78</v>
      </c>
      <c r="B32" s="3" t="str">
        <f>_xlfn.XLOOKUP(A32,'[1]ba crosswalk'!$C$2:$C$69,'[1]ba crosswalk'!$A$2:$A$69,"",0)</f>
        <v>ISNE</v>
      </c>
      <c r="C32" s="3" cm="1">
        <f t="array" ref="C32">_xlfn.XLOOKUP($B32,import_concentration[[Column1]:[Column1]],import_concentration[Total],"",0)</f>
        <v>0.91</v>
      </c>
      <c r="D32" s="3" cm="1">
        <f t="array" ref="D32">_xlfn.XLOOKUP($B32,import_concentration[[Column1]:[Column1]],import_concentration[2016],"",0)</f>
        <v>0.98</v>
      </c>
      <c r="E32" s="3" cm="1">
        <f t="array" ref="E32">_xlfn.XLOOKUP($B32,import_concentration[[Column1]:[Column1]],import_concentration[2017],"",0)</f>
        <v>0.87</v>
      </c>
      <c r="F32" s="3" cm="1">
        <f t="array" ref="F32">_xlfn.XLOOKUP($B32,import_concentration[[Column1]:[Column1]],import_concentration[2018],"",0)</f>
        <v>0.93</v>
      </c>
      <c r="G32" s="3" cm="1">
        <f t="array" ref="G32">_xlfn.XLOOKUP($B32,import_concentration[[Column1]:[Column1]],import_concentration[2019],"",0)</f>
        <v>0.94</v>
      </c>
      <c r="H32" s="3" cm="1">
        <f t="array" ref="H32">_xlfn.XLOOKUP($B32,import_concentration[[Column1]:[Column1]],import_concentration[2020],"",0)</f>
        <v>0.92</v>
      </c>
      <c r="I32" s="3" cm="1">
        <f t="array" ref="I32">_xlfn.XLOOKUP($B32,import_concentration[[Column1]:[Column1]],import_concentration[2021],"",0)</f>
        <v>0.86</v>
      </c>
      <c r="J32" s="3" cm="1">
        <f t="array" ref="J32">_xlfn.XLOOKUP($B32,import_concentration[[Column1]:[Column1]],import_concentration[2022],"",0)</f>
        <v>0.79</v>
      </c>
      <c r="K32" s="3" cm="1">
        <f t="array" ref="K32">_xlfn.XLOOKUP($B32,import_concentration[[Column1]:[Column1]],import_concentration[2023],"",0)</f>
        <v>0.89</v>
      </c>
      <c r="L32" s="3"/>
      <c r="M32" s="3"/>
      <c r="N32" s="4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45">
      <c r="A33" s="3" t="s">
        <v>32</v>
      </c>
      <c r="B33" s="3" t="str">
        <f>_xlfn.XLOOKUP(A33,'[1]ba crosswalk'!$C$2:$C$69,'[1]ba crosswalk'!$A$2:$A$69,"",0)</f>
        <v>JEA</v>
      </c>
      <c r="C33" s="3" cm="1">
        <f t="array" ref="C33">_xlfn.XLOOKUP($B33,import_concentration[[Column1]:[Column1]],import_concentration[Total],"",0)</f>
        <v>0.12</v>
      </c>
      <c r="D33" s="3" cm="1">
        <f t="array" ref="D33">_xlfn.XLOOKUP($B33,import_concentration[[Column1]:[Column1]],import_concentration[2016],"",0)</f>
        <v>0.04</v>
      </c>
      <c r="E33" s="3" cm="1">
        <f t="array" ref="E33">_xlfn.XLOOKUP($B33,import_concentration[[Column1]:[Column1]],import_concentration[2017],"",0)</f>
        <v>0.06</v>
      </c>
      <c r="F33" s="3" cm="1">
        <f t="array" ref="F33">_xlfn.XLOOKUP($B33,import_concentration[[Column1]:[Column1]],import_concentration[2018],"",0)</f>
        <v>0.04</v>
      </c>
      <c r="G33" s="3" cm="1">
        <f t="array" ref="G33">_xlfn.XLOOKUP($B33,import_concentration[[Column1]:[Column1]],import_concentration[2019],"",0)</f>
        <v>0.06</v>
      </c>
      <c r="H33" s="3" cm="1">
        <f t="array" ref="H33">_xlfn.XLOOKUP($B33,import_concentration[[Column1]:[Column1]],import_concentration[2020],"",0)</f>
        <v>0.05</v>
      </c>
      <c r="I33" s="3" cm="1">
        <f t="array" ref="I33">_xlfn.XLOOKUP($B33,import_concentration[[Column1]:[Column1]],import_concentration[2021],"",0)</f>
        <v>0.18</v>
      </c>
      <c r="J33" s="3" cm="1">
        <f t="array" ref="J33">_xlfn.XLOOKUP($B33,import_concentration[[Column1]:[Column1]],import_concentration[2022],"",0)</f>
        <v>0.19</v>
      </c>
      <c r="K33" s="3" cm="1">
        <f t="array" ref="K33">_xlfn.XLOOKUP($B33,import_concentration[[Column1]:[Column1]],import_concentration[2023],"",0)</f>
        <v>0.18</v>
      </c>
      <c r="L33" s="3"/>
      <c r="M33" s="3"/>
      <c r="N33" s="4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45">
      <c r="A34" s="3" t="s">
        <v>79</v>
      </c>
      <c r="B34" s="3" t="str">
        <f>_xlfn.XLOOKUP(A34,'[1]ba crosswalk'!$C$2:$C$69,'[1]ba crosswalk'!$A$2:$A$69,"",0)</f>
        <v>LDWP</v>
      </c>
      <c r="C34" s="3" cm="1">
        <f t="array" ref="C34">_xlfn.XLOOKUP($B34,import_concentration[[Column1]:[Column1]],import_concentration[Total],"",0)</f>
        <v>1.23</v>
      </c>
      <c r="D34" s="3" cm="1">
        <f t="array" ref="D34">_xlfn.XLOOKUP($B34,import_concentration[[Column1]:[Column1]],import_concentration[2016],"",0)</f>
        <v>1.22</v>
      </c>
      <c r="E34" s="3" cm="1">
        <f t="array" ref="E34">_xlfn.XLOOKUP($B34,import_concentration[[Column1]:[Column1]],import_concentration[2017],"",0)</f>
        <v>1.17</v>
      </c>
      <c r="F34" s="3" cm="1">
        <f t="array" ref="F34">_xlfn.XLOOKUP($B34,import_concentration[[Column1]:[Column1]],import_concentration[2018],"",0)</f>
        <v>1.19</v>
      </c>
      <c r="G34" s="3" cm="1">
        <f t="array" ref="G34">_xlfn.XLOOKUP($B34,import_concentration[[Column1]:[Column1]],import_concentration[2019],"",0)</f>
        <v>1.21</v>
      </c>
      <c r="H34" s="3" cm="1">
        <f t="array" ref="H34">_xlfn.XLOOKUP($B34,import_concentration[[Column1]:[Column1]],import_concentration[2020],"",0)</f>
        <v>1.07</v>
      </c>
      <c r="I34" s="3" cm="1">
        <f t="array" ref="I34">_xlfn.XLOOKUP($B34,import_concentration[[Column1]:[Column1]],import_concentration[2021],"",0)</f>
        <v>1.2</v>
      </c>
      <c r="J34" s="3" cm="1">
        <f t="array" ref="J34">_xlfn.XLOOKUP($B34,import_concentration[[Column1]:[Column1]],import_concentration[2022],"",0)</f>
        <v>1.25</v>
      </c>
      <c r="K34" s="3" cm="1">
        <f t="array" ref="K34">_xlfn.XLOOKUP($B34,import_concentration[[Column1]:[Column1]],import_concentration[2023],"",0)</f>
        <v>1.35</v>
      </c>
      <c r="L34" s="3"/>
      <c r="M34" s="3"/>
      <c r="N34" s="4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45">
      <c r="A35" s="3" t="s">
        <v>80</v>
      </c>
      <c r="B35" s="3" t="str">
        <f>_xlfn.XLOOKUP(A35,'[1]ba crosswalk'!$C$2:$C$69,'[1]ba crosswalk'!$A$2:$A$69,"",0)</f>
        <v>LGEE</v>
      </c>
      <c r="C35" s="3" cm="1">
        <f t="array" ref="C35">_xlfn.XLOOKUP($B35,import_concentration[[Column1]:[Column1]],import_concentration[Total],"",0)</f>
        <v>1.4</v>
      </c>
      <c r="D35" s="3" cm="1">
        <f t="array" ref="D35">_xlfn.XLOOKUP($B35,import_concentration[[Column1]:[Column1]],import_concentration[2016],"",0)</f>
        <v>1.26</v>
      </c>
      <c r="E35" s="3" cm="1">
        <f t="array" ref="E35">_xlfn.XLOOKUP($B35,import_concentration[[Column1]:[Column1]],import_concentration[2017],"",0)</f>
        <v>1.26</v>
      </c>
      <c r="F35" s="3" cm="1">
        <f t="array" ref="F35">_xlfn.XLOOKUP($B35,import_concentration[[Column1]:[Column1]],import_concentration[2018],"",0)</f>
        <v>1.21</v>
      </c>
      <c r="G35" s="3" cm="1">
        <f t="array" ref="G35">_xlfn.XLOOKUP($B35,import_concentration[[Column1]:[Column1]],import_concentration[2019],"",0)</f>
        <v>0.93</v>
      </c>
      <c r="H35" s="3" cm="1">
        <f t="array" ref="H35">_xlfn.XLOOKUP($B35,import_concentration[[Column1]:[Column1]],import_concentration[2020],"",0)</f>
        <v>0.81</v>
      </c>
      <c r="I35" s="3" cm="1">
        <f t="array" ref="I35">_xlfn.XLOOKUP($B35,import_concentration[[Column1]:[Column1]],import_concentration[2021],"",0)</f>
        <v>1.23</v>
      </c>
      <c r="J35" s="3" cm="1">
        <f t="array" ref="J35">_xlfn.XLOOKUP($B35,import_concentration[[Column1]:[Column1]],import_concentration[2022],"",0)</f>
        <v>1.23</v>
      </c>
      <c r="K35" s="3" cm="1">
        <f t="array" ref="K35">_xlfn.XLOOKUP($B35,import_concentration[[Column1]:[Column1]],import_concentration[2023],"",0)</f>
        <v>0.99</v>
      </c>
      <c r="L35" s="3"/>
      <c r="M35" s="3"/>
      <c r="N35" s="4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45">
      <c r="A36" s="3" t="s">
        <v>81</v>
      </c>
      <c r="B36" s="3" t="str">
        <f>_xlfn.XLOOKUP(A36,'[1]ba crosswalk'!$C$2:$C$69,'[1]ba crosswalk'!$A$2:$A$69,"",0)</f>
        <v>MISO</v>
      </c>
      <c r="C36" s="3" cm="1">
        <f t="array" ref="C36">_xlfn.XLOOKUP($B36,import_concentration[[Column1]:[Column1]],import_concentration[Total],"",0)</f>
        <v>1.74</v>
      </c>
      <c r="D36" s="3" cm="1">
        <f t="array" ref="D36">_xlfn.XLOOKUP($B36,import_concentration[[Column1]:[Column1]],import_concentration[2016],"",0)</f>
        <v>1.88</v>
      </c>
      <c r="E36" s="3" cm="1">
        <f t="array" ref="E36">_xlfn.XLOOKUP($B36,import_concentration[[Column1]:[Column1]],import_concentration[2017],"",0)</f>
        <v>1.83</v>
      </c>
      <c r="F36" s="3" cm="1">
        <f t="array" ref="F36">_xlfn.XLOOKUP($B36,import_concentration[[Column1]:[Column1]],import_concentration[2018],"",0)</f>
        <v>1.84</v>
      </c>
      <c r="G36" s="3" cm="1">
        <f t="array" ref="G36">_xlfn.XLOOKUP($B36,import_concentration[[Column1]:[Column1]],import_concentration[2019],"",0)</f>
        <v>1.79</v>
      </c>
      <c r="H36" s="3" cm="1">
        <f t="array" ref="H36">_xlfn.XLOOKUP($B36,import_concentration[[Column1]:[Column1]],import_concentration[2020],"",0)</f>
        <v>1.62</v>
      </c>
      <c r="I36" s="3" cm="1">
        <f t="array" ref="I36">_xlfn.XLOOKUP($B36,import_concentration[[Column1]:[Column1]],import_concentration[2021],"",0)</f>
        <v>1.61</v>
      </c>
      <c r="J36" s="3" cm="1">
        <f t="array" ref="J36">_xlfn.XLOOKUP($B36,import_concentration[[Column1]:[Column1]],import_concentration[2022],"",0)</f>
        <v>1.67</v>
      </c>
      <c r="K36" s="3" cm="1">
        <f t="array" ref="K36">_xlfn.XLOOKUP($B36,import_concentration[[Column1]:[Column1]],import_concentration[2023],"",0)</f>
        <v>1.39</v>
      </c>
      <c r="L36" s="3"/>
      <c r="M36" s="3"/>
      <c r="N36" s="4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45">
      <c r="A37" s="3" t="s">
        <v>119</v>
      </c>
      <c r="B37" s="3" t="str">
        <f>_xlfn.XLOOKUP(A37,'[1]ba crosswalk'!$C$2:$C$69,'[1]ba crosswalk'!$A$2:$A$69,"",0)</f>
        <v>GWA</v>
      </c>
      <c r="C37" s="3" t="str" cm="1">
        <f t="array" ref="C37">_xlfn.XLOOKUP($B37,import_concentration[[Column1]:[Column1]],import_concentration[Total],"",0)</f>
        <v/>
      </c>
      <c r="D37" s="3" t="str" cm="1">
        <f t="array" ref="D37">_xlfn.XLOOKUP($B37,import_concentration[[Column1]:[Column1]],import_concentration[2016],"",0)</f>
        <v/>
      </c>
      <c r="E37" s="3" t="str" cm="1">
        <f t="array" ref="E37">_xlfn.XLOOKUP($B37,import_concentration[[Column1]:[Column1]],import_concentration[2017],"",0)</f>
        <v/>
      </c>
      <c r="F37" s="3" t="str" cm="1">
        <f t="array" ref="F37">_xlfn.XLOOKUP($B37,import_concentration[[Column1]:[Column1]],import_concentration[2018],"",0)</f>
        <v/>
      </c>
      <c r="G37" s="3" t="str" cm="1">
        <f t="array" ref="G37">_xlfn.XLOOKUP($B37,import_concentration[[Column1]:[Column1]],import_concentration[2019],"",0)</f>
        <v/>
      </c>
      <c r="H37" s="3" t="str" cm="1">
        <f t="array" ref="H37">_xlfn.XLOOKUP($B37,import_concentration[[Column1]:[Column1]],import_concentration[2020],"",0)</f>
        <v/>
      </c>
      <c r="I37" s="3" t="str" cm="1">
        <f t="array" ref="I37">_xlfn.XLOOKUP($B37,import_concentration[[Column1]:[Column1]],import_concentration[2021],"",0)</f>
        <v/>
      </c>
      <c r="J37" s="3" t="str" cm="1">
        <f t="array" ref="J37">_xlfn.XLOOKUP($B37,import_concentration[[Column1]:[Column1]],import_concentration[2022],"",0)</f>
        <v/>
      </c>
      <c r="K37" s="3" t="str" cm="1">
        <f t="array" ref="K37">_xlfn.XLOOKUP($B37,import_concentration[[Column1]:[Column1]],import_concentration[2023],"",0)</f>
        <v/>
      </c>
      <c r="L37" s="3"/>
      <c r="M37" s="3"/>
      <c r="N37" s="4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45">
      <c r="A38" s="3" t="s">
        <v>120</v>
      </c>
      <c r="B38" s="3" t="str">
        <f>_xlfn.XLOOKUP(A38,'[1]ba crosswalk'!$C$2:$C$69,'[1]ba crosswalk'!$A$2:$A$69,"",0)</f>
        <v>WWA</v>
      </c>
      <c r="C38" s="3" t="str" cm="1">
        <f t="array" ref="C38">_xlfn.XLOOKUP($B38,import_concentration[[Column1]:[Column1]],import_concentration[Total],"",0)</f>
        <v/>
      </c>
      <c r="D38" s="3" t="str" cm="1">
        <f t="array" ref="D38">_xlfn.XLOOKUP($B38,import_concentration[[Column1]:[Column1]],import_concentration[2016],"",0)</f>
        <v/>
      </c>
      <c r="E38" s="3" t="str" cm="1">
        <f t="array" ref="E38">_xlfn.XLOOKUP($B38,import_concentration[[Column1]:[Column1]],import_concentration[2017],"",0)</f>
        <v/>
      </c>
      <c r="F38" s="3" t="str" cm="1">
        <f t="array" ref="F38">_xlfn.XLOOKUP($B38,import_concentration[[Column1]:[Column1]],import_concentration[2018],"",0)</f>
        <v/>
      </c>
      <c r="G38" s="3" t="str" cm="1">
        <f t="array" ref="G38">_xlfn.XLOOKUP($B38,import_concentration[[Column1]:[Column1]],import_concentration[2019],"",0)</f>
        <v/>
      </c>
      <c r="H38" s="3" t="str" cm="1">
        <f t="array" ref="H38">_xlfn.XLOOKUP($B38,import_concentration[[Column1]:[Column1]],import_concentration[2020],"",0)</f>
        <v/>
      </c>
      <c r="I38" s="3" t="str" cm="1">
        <f t="array" ref="I38">_xlfn.XLOOKUP($B38,import_concentration[[Column1]:[Column1]],import_concentration[2021],"",0)</f>
        <v/>
      </c>
      <c r="J38" s="3" t="str" cm="1">
        <f t="array" ref="J38">_xlfn.XLOOKUP($B38,import_concentration[[Column1]:[Column1]],import_concentration[2022],"",0)</f>
        <v/>
      </c>
      <c r="K38" s="3" t="str" cm="1">
        <f t="array" ref="K38">_xlfn.XLOOKUP($B38,import_concentration[[Column1]:[Column1]],import_concentration[2023],"",0)</f>
        <v/>
      </c>
      <c r="L38" s="3"/>
      <c r="M38" s="3"/>
      <c r="N38" s="4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45">
      <c r="A39" s="3" t="s">
        <v>82</v>
      </c>
      <c r="B39" s="3" t="str">
        <f>_xlfn.XLOOKUP(A39,'[1]ba crosswalk'!$C$2:$C$69,'[1]ba crosswalk'!$A$2:$A$69,"",0)</f>
        <v>NEVP</v>
      </c>
      <c r="C39" s="3" cm="1">
        <f t="array" ref="C39">_xlfn.XLOOKUP($B39,import_concentration[[Column1]:[Column1]],import_concentration[Total],"",0)</f>
        <v>1.33</v>
      </c>
      <c r="D39" s="3" cm="1">
        <f t="array" ref="D39">_xlfn.XLOOKUP($B39,import_concentration[[Column1]:[Column1]],import_concentration[2016],"",0)</f>
        <v>1.37</v>
      </c>
      <c r="E39" s="3" cm="1">
        <f t="array" ref="E39">_xlfn.XLOOKUP($B39,import_concentration[[Column1]:[Column1]],import_concentration[2017],"",0)</f>
        <v>1.38</v>
      </c>
      <c r="F39" s="3" cm="1">
        <f t="array" ref="F39">_xlfn.XLOOKUP($B39,import_concentration[[Column1]:[Column1]],import_concentration[2018],"",0)</f>
        <v>1.27</v>
      </c>
      <c r="G39" s="3" cm="1">
        <f t="array" ref="G39">_xlfn.XLOOKUP($B39,import_concentration[[Column1]:[Column1]],import_concentration[2019],"",0)</f>
        <v>1.33</v>
      </c>
      <c r="H39" s="3" cm="1">
        <f t="array" ref="H39">_xlfn.XLOOKUP($B39,import_concentration[[Column1]:[Column1]],import_concentration[2020],"",0)</f>
        <v>1.32</v>
      </c>
      <c r="I39" s="3" cm="1">
        <f t="array" ref="I39">_xlfn.XLOOKUP($B39,import_concentration[[Column1]:[Column1]],import_concentration[2021],"",0)</f>
        <v>1.21</v>
      </c>
      <c r="J39" s="3" cm="1">
        <f t="array" ref="J39">_xlfn.XLOOKUP($B39,import_concentration[[Column1]:[Column1]],import_concentration[2022],"",0)</f>
        <v>1.17</v>
      </c>
      <c r="K39" s="3" cm="1">
        <f t="array" ref="K39">_xlfn.XLOOKUP($B39,import_concentration[[Column1]:[Column1]],import_concentration[2023],"",0)</f>
        <v>1.05</v>
      </c>
      <c r="L39" s="3"/>
      <c r="M39" s="3"/>
      <c r="N39" s="4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45">
      <c r="A40" s="3" t="s">
        <v>121</v>
      </c>
      <c r="B40" s="3" t="str">
        <f>_xlfn.XLOOKUP(A40,'[1]ba crosswalk'!$C$2:$C$69,'[1]ba crosswalk'!$A$2:$A$69,"",0)</f>
        <v/>
      </c>
      <c r="C40" s="3" t="str" cm="1">
        <f t="array" ref="C40">_xlfn.XLOOKUP($B40,import_concentration[[Column1]:[Column1]],import_concentration[Total],"",0)</f>
        <v/>
      </c>
      <c r="D40" s="3" t="str" cm="1">
        <f t="array" ref="D40">_xlfn.XLOOKUP($B40,import_concentration[[Column1]:[Column1]],import_concentration[2016],"",0)</f>
        <v/>
      </c>
      <c r="E40" s="3" t="str" cm="1">
        <f t="array" ref="E40">_xlfn.XLOOKUP($B40,import_concentration[[Column1]:[Column1]],import_concentration[2017],"",0)</f>
        <v/>
      </c>
      <c r="F40" s="3" t="str" cm="1">
        <f t="array" ref="F40">_xlfn.XLOOKUP($B40,import_concentration[[Column1]:[Column1]],import_concentration[2018],"",0)</f>
        <v/>
      </c>
      <c r="G40" s="3" t="str" cm="1">
        <f t="array" ref="G40">_xlfn.XLOOKUP($B40,import_concentration[[Column1]:[Column1]],import_concentration[2019],"",0)</f>
        <v/>
      </c>
      <c r="H40" s="3" t="str" cm="1">
        <f t="array" ref="H40">_xlfn.XLOOKUP($B40,import_concentration[[Column1]:[Column1]],import_concentration[2020],"",0)</f>
        <v/>
      </c>
      <c r="I40" s="3" t="str" cm="1">
        <f t="array" ref="I40">_xlfn.XLOOKUP($B40,import_concentration[[Column1]:[Column1]],import_concentration[2021],"",0)</f>
        <v/>
      </c>
      <c r="J40" s="3" t="str" cm="1">
        <f t="array" ref="J40">_xlfn.XLOOKUP($B40,import_concentration[[Column1]:[Column1]],import_concentration[2022],"",0)</f>
        <v/>
      </c>
      <c r="K40" s="3" t="str" cm="1">
        <f t="array" ref="K40">_xlfn.XLOOKUP($B40,import_concentration[[Column1]:[Column1]],import_concentration[2023],"",0)</f>
        <v/>
      </c>
      <c r="L40" s="3"/>
      <c r="M40" s="3"/>
      <c r="N40" s="4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45">
      <c r="A41" s="3" t="s">
        <v>122</v>
      </c>
      <c r="B41" s="3" t="str">
        <f>_xlfn.XLOOKUP(A41,'[1]ba crosswalk'!$C$2:$C$69,'[1]ba crosswalk'!$A$2:$A$69,"",0)</f>
        <v>HGMA</v>
      </c>
      <c r="C41" s="3" t="str" cm="1">
        <f t="array" ref="C41">_xlfn.XLOOKUP($B41,import_concentration[[Column1]:[Column1]],import_concentration[Total],"",0)</f>
        <v/>
      </c>
      <c r="D41" s="3" t="str" cm="1">
        <f t="array" ref="D41">_xlfn.XLOOKUP($B41,import_concentration[[Column1]:[Column1]],import_concentration[2016],"",0)</f>
        <v/>
      </c>
      <c r="E41" s="3" t="str" cm="1">
        <f t="array" ref="E41">_xlfn.XLOOKUP($B41,import_concentration[[Column1]:[Column1]],import_concentration[2017],"",0)</f>
        <v/>
      </c>
      <c r="F41" s="3" t="str" cm="1">
        <f t="array" ref="F41">_xlfn.XLOOKUP($B41,import_concentration[[Column1]:[Column1]],import_concentration[2018],"",0)</f>
        <v/>
      </c>
      <c r="G41" s="3" t="str" cm="1">
        <f t="array" ref="G41">_xlfn.XLOOKUP($B41,import_concentration[[Column1]:[Column1]],import_concentration[2019],"",0)</f>
        <v/>
      </c>
      <c r="H41" s="3" t="str" cm="1">
        <f t="array" ref="H41">_xlfn.XLOOKUP($B41,import_concentration[[Column1]:[Column1]],import_concentration[2020],"",0)</f>
        <v/>
      </c>
      <c r="I41" s="3" t="str" cm="1">
        <f t="array" ref="I41">_xlfn.XLOOKUP($B41,import_concentration[[Column1]:[Column1]],import_concentration[2021],"",0)</f>
        <v/>
      </c>
      <c r="J41" s="3" t="str" cm="1">
        <f t="array" ref="J41">_xlfn.XLOOKUP($B41,import_concentration[[Column1]:[Column1]],import_concentration[2022],"",0)</f>
        <v/>
      </c>
      <c r="K41" s="3" t="str" cm="1">
        <f t="array" ref="K41">_xlfn.XLOOKUP($B41,import_concentration[[Column1]:[Column1]],import_concentration[2023],"",0)</f>
        <v/>
      </c>
      <c r="L41" s="3"/>
      <c r="M41" s="3"/>
      <c r="N41" s="4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45">
      <c r="A42" s="3" t="s">
        <v>123</v>
      </c>
      <c r="B42" s="3" t="str">
        <f>_xlfn.XLOOKUP(A42,'[1]ba crosswalk'!$C$2:$C$69,'[1]ba crosswalk'!$A$2:$A$69,"",0)</f>
        <v>NSB</v>
      </c>
      <c r="C42" s="3" t="str" cm="1">
        <f t="array" ref="C42">_xlfn.XLOOKUP($B42,import_concentration[[Column1]:[Column1]],import_concentration[Total],"",0)</f>
        <v/>
      </c>
      <c r="D42" s="3" t="str" cm="1">
        <f t="array" ref="D42">_xlfn.XLOOKUP($B42,import_concentration[[Column1]:[Column1]],import_concentration[2016],"",0)</f>
        <v/>
      </c>
      <c r="E42" s="3" t="str" cm="1">
        <f t="array" ref="E42">_xlfn.XLOOKUP($B42,import_concentration[[Column1]:[Column1]],import_concentration[2017],"",0)</f>
        <v/>
      </c>
      <c r="F42" s="3" t="str" cm="1">
        <f t="array" ref="F42">_xlfn.XLOOKUP($B42,import_concentration[[Column1]:[Column1]],import_concentration[2018],"",0)</f>
        <v/>
      </c>
      <c r="G42" s="3" t="str" cm="1">
        <f t="array" ref="G42">_xlfn.XLOOKUP($B42,import_concentration[[Column1]:[Column1]],import_concentration[2019],"",0)</f>
        <v/>
      </c>
      <c r="H42" s="3" t="str" cm="1">
        <f t="array" ref="H42">_xlfn.XLOOKUP($B42,import_concentration[[Column1]:[Column1]],import_concentration[2020],"",0)</f>
        <v/>
      </c>
      <c r="I42" s="3" t="str" cm="1">
        <f t="array" ref="I42">_xlfn.XLOOKUP($B42,import_concentration[[Column1]:[Column1]],import_concentration[2021],"",0)</f>
        <v/>
      </c>
      <c r="J42" s="3" t="str" cm="1">
        <f t="array" ref="J42">_xlfn.XLOOKUP($B42,import_concentration[[Column1]:[Column1]],import_concentration[2022],"",0)</f>
        <v/>
      </c>
      <c r="K42" s="3" t="str" cm="1">
        <f t="array" ref="K42">_xlfn.XLOOKUP($B42,import_concentration[[Column1]:[Column1]],import_concentration[2023],"",0)</f>
        <v/>
      </c>
      <c r="L42" s="3"/>
      <c r="M42" s="3"/>
      <c r="N42" s="4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45">
      <c r="A43" s="3" t="s">
        <v>84</v>
      </c>
      <c r="B43" s="3" t="str">
        <f>_xlfn.XLOOKUP(A43,'[1]ba crosswalk'!$C$2:$C$69,'[1]ba crosswalk'!$A$2:$A$69,"",0)</f>
        <v>NYIS</v>
      </c>
      <c r="C43" s="3" cm="1">
        <f t="array" ref="C43">_xlfn.XLOOKUP($B43,import_concentration[[Column1]:[Column1]],import_concentration[Total],"",0)</f>
        <v>1.17</v>
      </c>
      <c r="D43" s="3" cm="1">
        <f t="array" ref="D43">_xlfn.XLOOKUP($B43,import_concentration[[Column1]:[Column1]],import_concentration[2016],"",0)</f>
        <v>1.1499999999999999</v>
      </c>
      <c r="E43" s="3" cm="1">
        <f t="array" ref="E43">_xlfn.XLOOKUP($B43,import_concentration[[Column1]:[Column1]],import_concentration[2017],"",0)</f>
        <v>1.23</v>
      </c>
      <c r="F43" s="3" cm="1">
        <f t="array" ref="F43">_xlfn.XLOOKUP($B43,import_concentration[[Column1]:[Column1]],import_concentration[2018],"",0)</f>
        <v>1.1599999999999999</v>
      </c>
      <c r="G43" s="3" cm="1">
        <f t="array" ref="G43">_xlfn.XLOOKUP($B43,import_concentration[[Column1]:[Column1]],import_concentration[2019],"",0)</f>
        <v>1.1000000000000001</v>
      </c>
      <c r="H43" s="3" cm="1">
        <f t="array" ref="H43">_xlfn.XLOOKUP($B43,import_concentration[[Column1]:[Column1]],import_concentration[2020],"",0)</f>
        <v>1.1100000000000001</v>
      </c>
      <c r="I43" s="3" cm="1">
        <f t="array" ref="I43">_xlfn.XLOOKUP($B43,import_concentration[[Column1]:[Column1]],import_concentration[2021],"",0)</f>
        <v>1.1599999999999999</v>
      </c>
      <c r="J43" s="3" cm="1">
        <f t="array" ref="J43">_xlfn.XLOOKUP($B43,import_concentration[[Column1]:[Column1]],import_concentration[2022],"",0)</f>
        <v>1.17</v>
      </c>
      <c r="K43" s="3" cm="1">
        <f t="array" ref="K43">_xlfn.XLOOKUP($B43,import_concentration[[Column1]:[Column1]],import_concentration[2023],"",0)</f>
        <v>0.96</v>
      </c>
      <c r="L43" s="3"/>
      <c r="M43" s="3"/>
      <c r="N43" s="4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45">
      <c r="A44" s="3" t="s">
        <v>83</v>
      </c>
      <c r="B44" s="3" t="str">
        <f>_xlfn.XLOOKUP(A44,'[1]ba crosswalk'!$C$2:$C$69,'[1]ba crosswalk'!$A$2:$A$69,"",0)</f>
        <v>NWMT</v>
      </c>
      <c r="C44" s="3" cm="1">
        <f t="array" ref="C44">_xlfn.XLOOKUP($B44,import_concentration[[Column1]:[Column1]],import_concentration[Total],"",0)</f>
        <v>1.68</v>
      </c>
      <c r="D44" s="3" cm="1">
        <f t="array" ref="D44">_xlfn.XLOOKUP($B44,import_concentration[[Column1]:[Column1]],import_concentration[2016],"",0)</f>
        <v>1.32</v>
      </c>
      <c r="E44" s="3" cm="1">
        <f t="array" ref="E44">_xlfn.XLOOKUP($B44,import_concentration[[Column1]:[Column1]],import_concentration[2017],"",0)</f>
        <v>1.44</v>
      </c>
      <c r="F44" s="3" cm="1">
        <f t="array" ref="F44">_xlfn.XLOOKUP($B44,import_concentration[[Column1]:[Column1]],import_concentration[2018],"",0)</f>
        <v>1.57</v>
      </c>
      <c r="G44" s="3" cm="1">
        <f t="array" ref="G44">_xlfn.XLOOKUP($B44,import_concentration[[Column1]:[Column1]],import_concentration[2019],"",0)</f>
        <v>1.65</v>
      </c>
      <c r="H44" s="3" cm="1">
        <f t="array" ref="H44">_xlfn.XLOOKUP($B44,import_concentration[[Column1]:[Column1]],import_concentration[2020],"",0)</f>
        <v>1.53</v>
      </c>
      <c r="I44" s="3" cm="1">
        <f t="array" ref="I44">_xlfn.XLOOKUP($B44,import_concentration[[Column1]:[Column1]],import_concentration[2021],"",0)</f>
        <v>1.67</v>
      </c>
      <c r="J44" s="3" cm="1">
        <f t="array" ref="J44">_xlfn.XLOOKUP($B44,import_concentration[[Column1]:[Column1]],import_concentration[2022],"",0)</f>
        <v>1.66</v>
      </c>
      <c r="K44" s="3" cm="1">
        <f t="array" ref="K44">_xlfn.XLOOKUP($B44,import_concentration[[Column1]:[Column1]],import_concentration[2023],"",0)</f>
        <v>1.64</v>
      </c>
      <c r="L44" s="3"/>
      <c r="M44" s="3"/>
      <c r="N44" s="4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45">
      <c r="A45" s="3" t="s">
        <v>124</v>
      </c>
      <c r="B45" s="3" t="str">
        <f>_xlfn.XLOOKUP(A45,'[1]ba crosswalk'!$C$2:$C$69,'[1]ba crosswalk'!$A$2:$A$69,"",0)</f>
        <v>OVEC</v>
      </c>
      <c r="C45" s="3" t="str" cm="1">
        <f t="array" ref="C45">_xlfn.XLOOKUP($B45,import_concentration[[Column1]:[Column1]],import_concentration[Total],"",0)</f>
        <v/>
      </c>
      <c r="D45" s="3" t="str" cm="1">
        <f t="array" ref="D45">_xlfn.XLOOKUP($B45,import_concentration[[Column1]:[Column1]],import_concentration[2016],"",0)</f>
        <v/>
      </c>
      <c r="E45" s="3" t="str" cm="1">
        <f t="array" ref="E45">_xlfn.XLOOKUP($B45,import_concentration[[Column1]:[Column1]],import_concentration[2017],"",0)</f>
        <v/>
      </c>
      <c r="F45" s="3" t="str" cm="1">
        <f t="array" ref="F45">_xlfn.XLOOKUP($B45,import_concentration[[Column1]:[Column1]],import_concentration[2018],"",0)</f>
        <v/>
      </c>
      <c r="G45" s="3" t="str" cm="1">
        <f t="array" ref="G45">_xlfn.XLOOKUP($B45,import_concentration[[Column1]:[Column1]],import_concentration[2019],"",0)</f>
        <v/>
      </c>
      <c r="H45" s="3" t="str" cm="1">
        <f t="array" ref="H45">_xlfn.XLOOKUP($B45,import_concentration[[Column1]:[Column1]],import_concentration[2020],"",0)</f>
        <v/>
      </c>
      <c r="I45" s="3" t="str" cm="1">
        <f t="array" ref="I45">_xlfn.XLOOKUP($B45,import_concentration[[Column1]:[Column1]],import_concentration[2021],"",0)</f>
        <v/>
      </c>
      <c r="J45" s="3" t="str" cm="1">
        <f t="array" ref="J45">_xlfn.XLOOKUP($B45,import_concentration[[Column1]:[Column1]],import_concentration[2022],"",0)</f>
        <v/>
      </c>
      <c r="K45" s="3" t="str" cm="1">
        <f t="array" ref="K45">_xlfn.XLOOKUP($B45,import_concentration[[Column1]:[Column1]],import_concentration[2023],"",0)</f>
        <v/>
      </c>
      <c r="L45" s="3"/>
      <c r="M45" s="3"/>
      <c r="N45" s="4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45">
      <c r="A46" s="3" t="s">
        <v>85</v>
      </c>
      <c r="B46" s="3" t="str">
        <f>_xlfn.XLOOKUP(A46,'[1]ba crosswalk'!$C$2:$C$69,'[1]ba crosswalk'!$A$2:$A$69,"",0)</f>
        <v>PACE</v>
      </c>
      <c r="C46" s="3" cm="1">
        <f t="array" ref="C46">_xlfn.XLOOKUP($B46,import_concentration[[Column1]:[Column1]],import_concentration[Total],"",0)</f>
        <v>1.17</v>
      </c>
      <c r="D46" s="3" cm="1">
        <f t="array" ref="D46">_xlfn.XLOOKUP($B46,import_concentration[[Column1]:[Column1]],import_concentration[2016],"",0)</f>
        <v>0.96</v>
      </c>
      <c r="E46" s="3" cm="1">
        <f t="array" ref="E46">_xlfn.XLOOKUP($B46,import_concentration[[Column1]:[Column1]],import_concentration[2017],"",0)</f>
        <v>1.03</v>
      </c>
      <c r="F46" s="3" cm="1">
        <f t="array" ref="F46">_xlfn.XLOOKUP($B46,import_concentration[[Column1]:[Column1]],import_concentration[2018],"",0)</f>
        <v>1.01</v>
      </c>
      <c r="G46" s="3" cm="1">
        <f t="array" ref="G46">_xlfn.XLOOKUP($B46,import_concentration[[Column1]:[Column1]],import_concentration[2019],"",0)</f>
        <v>1.05</v>
      </c>
      <c r="H46" s="3" cm="1">
        <f t="array" ref="H46">_xlfn.XLOOKUP($B46,import_concentration[[Column1]:[Column1]],import_concentration[2020],"",0)</f>
        <v>1.0900000000000001</v>
      </c>
      <c r="I46" s="3" cm="1">
        <f t="array" ref="I46">_xlfn.XLOOKUP($B46,import_concentration[[Column1]:[Column1]],import_concentration[2021],"",0)</f>
        <v>1</v>
      </c>
      <c r="J46" s="3" cm="1">
        <f t="array" ref="J46">_xlfn.XLOOKUP($B46,import_concentration[[Column1]:[Column1]],import_concentration[2022],"",0)</f>
        <v>1.23</v>
      </c>
      <c r="K46" s="3" cm="1">
        <f t="array" ref="K46">_xlfn.XLOOKUP($B46,import_concentration[[Column1]:[Column1]],import_concentration[2023],"",0)</f>
        <v>1</v>
      </c>
      <c r="L46" s="3"/>
      <c r="M46" s="3"/>
      <c r="N46" s="4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45">
      <c r="A47" s="3" t="s">
        <v>86</v>
      </c>
      <c r="B47" s="3" t="str">
        <f>_xlfn.XLOOKUP(A47,'[1]ba crosswalk'!$C$2:$C$69,'[1]ba crosswalk'!$A$2:$A$69,"",0)</f>
        <v>PACW</v>
      </c>
      <c r="C47" s="3" cm="1">
        <f t="array" ref="C47">_xlfn.XLOOKUP($B47,import_concentration[[Column1]:[Column1]],import_concentration[Total],"",0)</f>
        <v>1.19</v>
      </c>
      <c r="D47" s="3" cm="1">
        <f t="array" ref="D47">_xlfn.XLOOKUP($B47,import_concentration[[Column1]:[Column1]],import_concentration[2016],"",0)</f>
        <v>0.89</v>
      </c>
      <c r="E47" s="3" cm="1">
        <f t="array" ref="E47">_xlfn.XLOOKUP($B47,import_concentration[[Column1]:[Column1]],import_concentration[2017],"",0)</f>
        <v>1</v>
      </c>
      <c r="F47" s="3" cm="1">
        <f t="array" ref="F47">_xlfn.XLOOKUP($B47,import_concentration[[Column1]:[Column1]],import_concentration[2018],"",0)</f>
        <v>0.86</v>
      </c>
      <c r="G47" s="3" cm="1">
        <f t="array" ref="G47">_xlfn.XLOOKUP($B47,import_concentration[[Column1]:[Column1]],import_concentration[2019],"",0)</f>
        <v>1.1599999999999999</v>
      </c>
      <c r="H47" s="3" cm="1">
        <f t="array" ref="H47">_xlfn.XLOOKUP($B47,import_concentration[[Column1]:[Column1]],import_concentration[2020],"",0)</f>
        <v>1.1499999999999999</v>
      </c>
      <c r="I47" s="3" cm="1">
        <f t="array" ref="I47">_xlfn.XLOOKUP($B47,import_concentration[[Column1]:[Column1]],import_concentration[2021],"",0)</f>
        <v>1.2</v>
      </c>
      <c r="J47" s="3" cm="1">
        <f t="array" ref="J47">_xlfn.XLOOKUP($B47,import_concentration[[Column1]:[Column1]],import_concentration[2022],"",0)</f>
        <v>1.26</v>
      </c>
      <c r="K47" s="3" cm="1">
        <f t="array" ref="K47">_xlfn.XLOOKUP($B47,import_concentration[[Column1]:[Column1]],import_concentration[2023],"",0)</f>
        <v>1.33</v>
      </c>
      <c r="L47" s="3"/>
      <c r="M47" s="3"/>
      <c r="N47" s="4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45">
      <c r="A48" s="3" t="s">
        <v>88</v>
      </c>
      <c r="B48" s="3" t="str">
        <f>_xlfn.XLOOKUP(A48,'[1]ba crosswalk'!$C$2:$C$69,'[1]ba crosswalk'!$A$2:$A$69,"",0)</f>
        <v>PJM</v>
      </c>
      <c r="C48" s="3" cm="1">
        <f t="array" ref="C48">_xlfn.XLOOKUP($B48,import_concentration[[Column1]:[Column1]],import_concentration[Total],"",0)</f>
        <v>1.65</v>
      </c>
      <c r="D48" s="3" cm="1">
        <f t="array" ref="D48">_xlfn.XLOOKUP($B48,import_concentration[[Column1]:[Column1]],import_concentration[2016],"",0)</f>
        <v>1.62</v>
      </c>
      <c r="E48" s="3" cm="1">
        <f t="array" ref="E48">_xlfn.XLOOKUP($B48,import_concentration[[Column1]:[Column1]],import_concentration[2017],"",0)</f>
        <v>1.48</v>
      </c>
      <c r="F48" s="3" cm="1">
        <f t="array" ref="F48">_xlfn.XLOOKUP($B48,import_concentration[[Column1]:[Column1]],import_concentration[2018],"",0)</f>
        <v>0.85</v>
      </c>
      <c r="G48" s="3" cm="1">
        <f t="array" ref="G48">_xlfn.XLOOKUP($B48,import_concentration[[Column1]:[Column1]],import_concentration[2019],"",0)</f>
        <v>0.91</v>
      </c>
      <c r="H48" s="3" cm="1">
        <f t="array" ref="H48">_xlfn.XLOOKUP($B48,import_concentration[[Column1]:[Column1]],import_concentration[2020],"",0)</f>
        <v>1.3</v>
      </c>
      <c r="I48" s="3" cm="1">
        <f t="array" ref="I48">_xlfn.XLOOKUP($B48,import_concentration[[Column1]:[Column1]],import_concentration[2021],"",0)</f>
        <v>1.38</v>
      </c>
      <c r="J48" s="3" cm="1">
        <f t="array" ref="J48">_xlfn.XLOOKUP($B48,import_concentration[[Column1]:[Column1]],import_concentration[2022],"",0)</f>
        <v>1.54</v>
      </c>
      <c r="K48" s="3" cm="1">
        <f t="array" ref="K48">_xlfn.XLOOKUP($B48,import_concentration[[Column1]:[Column1]],import_concentration[2023],"",0)</f>
        <v>1.35</v>
      </c>
      <c r="L48" s="3"/>
      <c r="M48" s="3"/>
      <c r="N48" s="4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45">
      <c r="A49" s="3" t="s">
        <v>87</v>
      </c>
      <c r="B49" s="3" t="str">
        <f>_xlfn.XLOOKUP(A49,'[1]ba crosswalk'!$C$2:$C$69,'[1]ba crosswalk'!$A$2:$A$69,"",0)</f>
        <v>PGE</v>
      </c>
      <c r="C49" s="3" cm="1">
        <f t="array" ref="C49">_xlfn.XLOOKUP($B49,import_concentration[[Column1]:[Column1]],import_concentration[Total],"",0)</f>
        <v>0.18</v>
      </c>
      <c r="D49" s="3" cm="1">
        <f t="array" ref="D49">_xlfn.XLOOKUP($B49,import_concentration[[Column1]:[Column1]],import_concentration[2016],"",0)</f>
        <v>0.3</v>
      </c>
      <c r="E49" s="3" cm="1">
        <f t="array" ref="E49">_xlfn.XLOOKUP($B49,import_concentration[[Column1]:[Column1]],import_concentration[2017],"",0)</f>
        <v>0.28000000000000003</v>
      </c>
      <c r="F49" s="3" cm="1">
        <f t="array" ref="F49">_xlfn.XLOOKUP($B49,import_concentration[[Column1]:[Column1]],import_concentration[2018],"",0)</f>
        <v>0.31</v>
      </c>
      <c r="G49" s="3" cm="1">
        <f t="array" ref="G49">_xlfn.XLOOKUP($B49,import_concentration[[Column1]:[Column1]],import_concentration[2019],"",0)</f>
        <v>0.19</v>
      </c>
      <c r="H49" s="3" cm="1">
        <f t="array" ref="H49">_xlfn.XLOOKUP($B49,import_concentration[[Column1]:[Column1]],import_concentration[2020],"",0)</f>
        <v>0.08</v>
      </c>
      <c r="I49" s="3" cm="1">
        <f t="array" ref="I49">_xlfn.XLOOKUP($B49,import_concentration[[Column1]:[Column1]],import_concentration[2021],"",0)</f>
        <v>0.09</v>
      </c>
      <c r="J49" s="3" cm="1">
        <f t="array" ref="J49">_xlfn.XLOOKUP($B49,import_concentration[[Column1]:[Column1]],import_concentration[2022],"",0)</f>
        <v>0.06</v>
      </c>
      <c r="K49" s="3" cm="1">
        <f t="array" ref="K49">_xlfn.XLOOKUP($B49,import_concentration[[Column1]:[Column1]],import_concentration[2023],"",0)</f>
        <v>0</v>
      </c>
      <c r="L49" s="3"/>
      <c r="M49" s="3"/>
      <c r="N49" s="4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45">
      <c r="A50" s="3" t="s">
        <v>61</v>
      </c>
      <c r="B50" s="3" t="str">
        <f>_xlfn.XLOOKUP(A50,'[1]ba crosswalk'!$C$2:$C$69,'[1]ba crosswalk'!$A$2:$A$69,"",0)</f>
        <v>AEC</v>
      </c>
      <c r="C50" s="3" cm="1">
        <f t="array" ref="C50">_xlfn.XLOOKUP($B50,import_concentration[[Column1]:[Column1]],import_concentration[Total],"",0)</f>
        <v>0.36</v>
      </c>
      <c r="D50" s="3" cm="1">
        <f t="array" ref="D50">_xlfn.XLOOKUP($B50,import_concentration[[Column1]:[Column1]],import_concentration[2016],"",0)</f>
        <v>0.25</v>
      </c>
      <c r="E50" s="3" cm="1">
        <f t="array" ref="E50">_xlfn.XLOOKUP($B50,import_concentration[[Column1]:[Column1]],import_concentration[2017],"",0)</f>
        <v>0.21</v>
      </c>
      <c r="F50" s="3" cm="1">
        <f t="array" ref="F50">_xlfn.XLOOKUP($B50,import_concentration[[Column1]:[Column1]],import_concentration[2018],"",0)</f>
        <v>0.16</v>
      </c>
      <c r="G50" s="3" cm="1">
        <f t="array" ref="G50">_xlfn.XLOOKUP($B50,import_concentration[[Column1]:[Column1]],import_concentration[2019],"",0)</f>
        <v>0.31</v>
      </c>
      <c r="H50" s="3" cm="1">
        <f t="array" ref="H50">_xlfn.XLOOKUP($B50,import_concentration[[Column1]:[Column1]],import_concentration[2020],"",0)</f>
        <v>0.54</v>
      </c>
      <c r="I50" s="3" cm="1">
        <f t="array" ref="I50">_xlfn.XLOOKUP($B50,import_concentration[[Column1]:[Column1]],import_concentration[2021],"",0)</f>
        <v>0.41</v>
      </c>
      <c r="J50" s="3" cm="1">
        <f t="array" ref="J50">_xlfn.XLOOKUP($B50,import_concentration[[Column1]:[Column1]],import_concentration[2022],"",0)</f>
        <v>0</v>
      </c>
      <c r="K50" s="3" cm="1">
        <f t="array" ref="K50">_xlfn.XLOOKUP($B50,import_concentration[[Column1]:[Column1]],import_concentration[2023],"",0)</f>
        <v>0</v>
      </c>
      <c r="L50" s="3"/>
      <c r="M50" s="3"/>
      <c r="N50" s="4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45">
      <c r="A51" s="3" t="s">
        <v>90</v>
      </c>
      <c r="B51" s="3" t="str">
        <f>_xlfn.XLOOKUP(A51,'[1]ba crosswalk'!$C$2:$C$69,'[1]ba crosswalk'!$A$2:$A$69,"",0)</f>
        <v>PSCO</v>
      </c>
      <c r="C51" s="3" cm="1">
        <f t="array" ref="C51">_xlfn.XLOOKUP($B51,import_concentration[[Column1]:[Column1]],import_concentration[Total],"",0)</f>
        <v>0.26</v>
      </c>
      <c r="D51" s="3" cm="1">
        <f t="array" ref="D51">_xlfn.XLOOKUP($B51,import_concentration[[Column1]:[Column1]],import_concentration[2016],"",0)</f>
        <v>0.04</v>
      </c>
      <c r="E51" s="3" cm="1">
        <f t="array" ref="E51">_xlfn.XLOOKUP($B51,import_concentration[[Column1]:[Column1]],import_concentration[2017],"",0)</f>
        <v>0.02</v>
      </c>
      <c r="F51" s="3" cm="1">
        <f t="array" ref="F51">_xlfn.XLOOKUP($B51,import_concentration[[Column1]:[Column1]],import_concentration[2018],"",0)</f>
        <v>0.06</v>
      </c>
      <c r="G51" s="3" cm="1">
        <f t="array" ref="G51">_xlfn.XLOOKUP($B51,import_concentration[[Column1]:[Column1]],import_concentration[2019],"",0)</f>
        <v>0.14000000000000001</v>
      </c>
      <c r="H51" s="3" cm="1">
        <f t="array" ref="H51">_xlfn.XLOOKUP($B51,import_concentration[[Column1]:[Column1]],import_concentration[2020],"",0)</f>
        <v>0.25</v>
      </c>
      <c r="I51" s="3" cm="1">
        <f t="array" ref="I51">_xlfn.XLOOKUP($B51,import_concentration[[Column1]:[Column1]],import_concentration[2021],"",0)</f>
        <v>0.38</v>
      </c>
      <c r="J51" s="3" cm="1">
        <f t="array" ref="J51">_xlfn.XLOOKUP($B51,import_concentration[[Column1]:[Column1]],import_concentration[2022],"",0)</f>
        <v>0.53</v>
      </c>
      <c r="K51" s="3" cm="1">
        <f t="array" ref="K51">_xlfn.XLOOKUP($B51,import_concentration[[Column1]:[Column1]],import_concentration[2023],"",0)</f>
        <v>0.52</v>
      </c>
      <c r="L51" s="3"/>
      <c r="M51" s="3"/>
      <c r="N51" s="4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45">
      <c r="A52" s="3" t="s">
        <v>89</v>
      </c>
      <c r="B52" s="3" t="str">
        <f>_xlfn.XLOOKUP(A52,'[1]ba crosswalk'!$C$2:$C$69,'[1]ba crosswalk'!$A$2:$A$69,"",0)</f>
        <v>PNM</v>
      </c>
      <c r="C52" s="3" cm="1">
        <f t="array" ref="C52">_xlfn.XLOOKUP($B52,import_concentration[[Column1]:[Column1]],import_concentration[Total],"",0)</f>
        <v>1.51</v>
      </c>
      <c r="D52" s="3" cm="1">
        <f t="array" ref="D52">_xlfn.XLOOKUP($B52,import_concentration[[Column1]:[Column1]],import_concentration[2016],"",0)</f>
        <v>0.95</v>
      </c>
      <c r="E52" s="3" cm="1">
        <f t="array" ref="E52">_xlfn.XLOOKUP($B52,import_concentration[[Column1]:[Column1]],import_concentration[2017],"",0)</f>
        <v>1.25</v>
      </c>
      <c r="F52" s="3" cm="1">
        <f t="array" ref="F52">_xlfn.XLOOKUP($B52,import_concentration[[Column1]:[Column1]],import_concentration[2018],"",0)</f>
        <v>1.49</v>
      </c>
      <c r="G52" s="3" cm="1">
        <f t="array" ref="G52">_xlfn.XLOOKUP($B52,import_concentration[[Column1]:[Column1]],import_concentration[2019],"",0)</f>
        <v>1.42</v>
      </c>
      <c r="H52" s="3" cm="1">
        <f t="array" ref="H52">_xlfn.XLOOKUP($B52,import_concentration[[Column1]:[Column1]],import_concentration[2020],"",0)</f>
        <v>1.38</v>
      </c>
      <c r="I52" s="3" cm="1">
        <f t="array" ref="I52">_xlfn.XLOOKUP($B52,import_concentration[[Column1]:[Column1]],import_concentration[2021],"",0)</f>
        <v>1.36</v>
      </c>
      <c r="J52" s="3" cm="1">
        <f t="array" ref="J52">_xlfn.XLOOKUP($B52,import_concentration[[Column1]:[Column1]],import_concentration[2022],"",0)</f>
        <v>1.5</v>
      </c>
      <c r="K52" s="3" cm="1">
        <f t="array" ref="K52">_xlfn.XLOOKUP($B52,import_concentration[[Column1]:[Column1]],import_concentration[2023],"",0)</f>
        <v>1.62</v>
      </c>
      <c r="L52" s="3"/>
      <c r="M52" s="3"/>
      <c r="N52" s="4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45">
      <c r="A53" s="3" t="s">
        <v>125</v>
      </c>
      <c r="B53" s="3" t="str">
        <f>_xlfn.XLOOKUP(A53,'[1]ba crosswalk'!$C$2:$C$69,'[1]ba crosswalk'!$A$2:$A$69,"",0)</f>
        <v>CHPD</v>
      </c>
      <c r="C53" s="3" t="str" cm="1">
        <f t="array" ref="C53">_xlfn.XLOOKUP($B53,import_concentration[[Column1]:[Column1]],import_concentration[Total],"",0)</f>
        <v/>
      </c>
      <c r="D53" s="3" t="str" cm="1">
        <f t="array" ref="D53">_xlfn.XLOOKUP($B53,import_concentration[[Column1]:[Column1]],import_concentration[2016],"",0)</f>
        <v/>
      </c>
      <c r="E53" s="3" t="str" cm="1">
        <f t="array" ref="E53">_xlfn.XLOOKUP($B53,import_concentration[[Column1]:[Column1]],import_concentration[2017],"",0)</f>
        <v/>
      </c>
      <c r="F53" s="3" t="str" cm="1">
        <f t="array" ref="F53">_xlfn.XLOOKUP($B53,import_concentration[[Column1]:[Column1]],import_concentration[2018],"",0)</f>
        <v/>
      </c>
      <c r="G53" s="3" t="str" cm="1">
        <f t="array" ref="G53">_xlfn.XLOOKUP($B53,import_concentration[[Column1]:[Column1]],import_concentration[2019],"",0)</f>
        <v/>
      </c>
      <c r="H53" s="3" t="str" cm="1">
        <f t="array" ref="H53">_xlfn.XLOOKUP($B53,import_concentration[[Column1]:[Column1]],import_concentration[2020],"",0)</f>
        <v/>
      </c>
      <c r="I53" s="3" t="str" cm="1">
        <f t="array" ref="I53">_xlfn.XLOOKUP($B53,import_concentration[[Column1]:[Column1]],import_concentration[2021],"",0)</f>
        <v/>
      </c>
      <c r="J53" s="3" t="str" cm="1">
        <f t="array" ref="J53">_xlfn.XLOOKUP($B53,import_concentration[[Column1]:[Column1]],import_concentration[2022],"",0)</f>
        <v/>
      </c>
      <c r="K53" s="3" t="str" cm="1">
        <f t="array" ref="K53">_xlfn.XLOOKUP($B53,import_concentration[[Column1]:[Column1]],import_concentration[2023],"",0)</f>
        <v/>
      </c>
      <c r="L53" s="3"/>
      <c r="M53" s="3"/>
      <c r="N53" s="4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45">
      <c r="A54" s="3" t="s">
        <v>76</v>
      </c>
      <c r="B54" s="3" t="str">
        <f>_xlfn.XLOOKUP(A54,'[1]ba crosswalk'!$C$2:$C$69,'[1]ba crosswalk'!$A$2:$A$69,"",0)</f>
        <v>GCPD</v>
      </c>
      <c r="C54" s="3" cm="1">
        <f t="array" ref="C54">_xlfn.XLOOKUP($B54,import_concentration[[Column1]:[Column1]],import_concentration[Total],"",0)</f>
        <v>0.82</v>
      </c>
      <c r="D54" s="3" cm="1">
        <f t="array" ref="D54">_xlfn.XLOOKUP($B54,import_concentration[[Column1]:[Column1]],import_concentration[2016],"",0)</f>
        <v>0.57999999999999996</v>
      </c>
      <c r="E54" s="3" cm="1">
        <f t="array" ref="E54">_xlfn.XLOOKUP($B54,import_concentration[[Column1]:[Column1]],import_concentration[2017],"",0)</f>
        <v>0.66</v>
      </c>
      <c r="F54" s="3" cm="1">
        <f t="array" ref="F54">_xlfn.XLOOKUP($B54,import_concentration[[Column1]:[Column1]],import_concentration[2018],"",0)</f>
        <v>0.75</v>
      </c>
      <c r="G54" s="3" cm="1">
        <f t="array" ref="G54">_xlfn.XLOOKUP($B54,import_concentration[[Column1]:[Column1]],import_concentration[2019],"",0)</f>
        <v>0.83</v>
      </c>
      <c r="H54" s="3" cm="1">
        <f t="array" ref="H54">_xlfn.XLOOKUP($B54,import_concentration[[Column1]:[Column1]],import_concentration[2020],"",0)</f>
        <v>0.48</v>
      </c>
      <c r="I54" s="3" cm="1">
        <f t="array" ref="I54">_xlfn.XLOOKUP($B54,import_concentration[[Column1]:[Column1]],import_concentration[2021],"",0)</f>
        <v>0.75</v>
      </c>
      <c r="J54" s="3" cm="1">
        <f t="array" ref="J54">_xlfn.XLOOKUP($B54,import_concentration[[Column1]:[Column1]],import_concentration[2022],"",0)</f>
        <v>0.85</v>
      </c>
      <c r="K54" s="3" cm="1">
        <f t="array" ref="K54">_xlfn.XLOOKUP($B54,import_concentration[[Column1]:[Column1]],import_concentration[2023],"",0)</f>
        <v>1.03</v>
      </c>
      <c r="L54" s="3"/>
      <c r="M54" s="3"/>
      <c r="N54" s="4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45">
      <c r="A55" s="3" t="s">
        <v>126</v>
      </c>
      <c r="B55" s="3" t="str">
        <f>_xlfn.XLOOKUP(A55,'[1]ba crosswalk'!$C$2:$C$69,'[1]ba crosswalk'!$A$2:$A$69,"",0)</f>
        <v>DOPD</v>
      </c>
      <c r="C55" s="3" t="str" cm="1">
        <f t="array" ref="C55">_xlfn.XLOOKUP($B55,import_concentration[[Column1]:[Column1]],import_concentration[Total],"",0)</f>
        <v/>
      </c>
      <c r="D55" s="3" t="str" cm="1">
        <f t="array" ref="D55">_xlfn.XLOOKUP($B55,import_concentration[[Column1]:[Column1]],import_concentration[2016],"",0)</f>
        <v/>
      </c>
      <c r="E55" s="3" t="str" cm="1">
        <f t="array" ref="E55">_xlfn.XLOOKUP($B55,import_concentration[[Column1]:[Column1]],import_concentration[2017],"",0)</f>
        <v/>
      </c>
      <c r="F55" s="3" t="str" cm="1">
        <f t="array" ref="F55">_xlfn.XLOOKUP($B55,import_concentration[[Column1]:[Column1]],import_concentration[2018],"",0)</f>
        <v/>
      </c>
      <c r="G55" s="3" t="str" cm="1">
        <f t="array" ref="G55">_xlfn.XLOOKUP($B55,import_concentration[[Column1]:[Column1]],import_concentration[2019],"",0)</f>
        <v/>
      </c>
      <c r="H55" s="3" t="str" cm="1">
        <f t="array" ref="H55">_xlfn.XLOOKUP($B55,import_concentration[[Column1]:[Column1]],import_concentration[2020],"",0)</f>
        <v/>
      </c>
      <c r="I55" s="3" t="str" cm="1">
        <f t="array" ref="I55">_xlfn.XLOOKUP($B55,import_concentration[[Column1]:[Column1]],import_concentration[2021],"",0)</f>
        <v/>
      </c>
      <c r="J55" s="3" t="str" cm="1">
        <f t="array" ref="J55">_xlfn.XLOOKUP($B55,import_concentration[[Column1]:[Column1]],import_concentration[2022],"",0)</f>
        <v/>
      </c>
      <c r="K55" s="3" t="str" cm="1">
        <f t="array" ref="K55">_xlfn.XLOOKUP($B55,import_concentration[[Column1]:[Column1]],import_concentration[2023],"",0)</f>
        <v/>
      </c>
      <c r="L55" s="3"/>
      <c r="M55" s="3"/>
      <c r="N55" s="4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45">
      <c r="A56" s="3" t="s">
        <v>91</v>
      </c>
      <c r="B56" s="3" t="str">
        <f>_xlfn.XLOOKUP(A56,'[1]ba crosswalk'!$C$2:$C$69,'[1]ba crosswalk'!$A$2:$A$69,"",0)</f>
        <v>PSEI</v>
      </c>
      <c r="C56" s="3" cm="1">
        <f t="array" ref="C56">_xlfn.XLOOKUP($B56,import_concentration[[Column1]:[Column1]],import_concentration[Total],"",0)</f>
        <v>0.35</v>
      </c>
      <c r="D56" s="3" cm="1">
        <f t="array" ref="D56">_xlfn.XLOOKUP($B56,import_concentration[[Column1]:[Column1]],import_concentration[2016],"",0)</f>
        <v>0.22</v>
      </c>
      <c r="E56" s="3" cm="1">
        <f t="array" ref="E56">_xlfn.XLOOKUP($B56,import_concentration[[Column1]:[Column1]],import_concentration[2017],"",0)</f>
        <v>0.3</v>
      </c>
      <c r="F56" s="3" cm="1">
        <f t="array" ref="F56">_xlfn.XLOOKUP($B56,import_concentration[[Column1]:[Column1]],import_concentration[2018],"",0)</f>
        <v>0.19</v>
      </c>
      <c r="G56" s="3" cm="1">
        <f t="array" ref="G56">_xlfn.XLOOKUP($B56,import_concentration[[Column1]:[Column1]],import_concentration[2019],"",0)</f>
        <v>0.28000000000000003</v>
      </c>
      <c r="H56" s="3" cm="1">
        <f t="array" ref="H56">_xlfn.XLOOKUP($B56,import_concentration[[Column1]:[Column1]],import_concentration[2020],"",0)</f>
        <v>0.78</v>
      </c>
      <c r="I56" s="3" cm="1">
        <f t="array" ref="I56">_xlfn.XLOOKUP($B56,import_concentration[[Column1]:[Column1]],import_concentration[2021],"",0)</f>
        <v>0.4</v>
      </c>
      <c r="J56" s="3" cm="1">
        <f t="array" ref="J56">_xlfn.XLOOKUP($B56,import_concentration[[Column1]:[Column1]],import_concentration[2022],"",0)</f>
        <v>0.4</v>
      </c>
      <c r="K56" s="3" cm="1">
        <f t="array" ref="K56">_xlfn.XLOOKUP($B56,import_concentration[[Column1]:[Column1]],import_concentration[2023],"",0)</f>
        <v>0.41</v>
      </c>
      <c r="L56" s="3"/>
      <c r="M56" s="3"/>
      <c r="N56" s="4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45">
      <c r="A57" s="3" t="s">
        <v>96</v>
      </c>
      <c r="B57" s="3" t="str">
        <f>_xlfn.XLOOKUP(A57,'[1]ba crosswalk'!$C$2:$C$69,'[1]ba crosswalk'!$A$2:$A$69,"",0)</f>
        <v>SRP</v>
      </c>
      <c r="C57" s="3" cm="1">
        <f t="array" ref="C57">_xlfn.XLOOKUP($B57,import_concentration[[Column1]:[Column1]],import_concentration[Total],"",0)</f>
        <v>1.83</v>
      </c>
      <c r="D57" s="3" cm="1">
        <f t="array" ref="D57">_xlfn.XLOOKUP($B57,import_concentration[[Column1]:[Column1]],import_concentration[2016],"",0)</f>
        <v>1.3</v>
      </c>
      <c r="E57" s="3" cm="1">
        <f t="array" ref="E57">_xlfn.XLOOKUP($B57,import_concentration[[Column1]:[Column1]],import_concentration[2017],"",0)</f>
        <v>1.41</v>
      </c>
      <c r="F57" s="3" cm="1">
        <f t="array" ref="F57">_xlfn.XLOOKUP($B57,import_concentration[[Column1]:[Column1]],import_concentration[2018],"",0)</f>
        <v>1.43</v>
      </c>
      <c r="G57" s="3" cm="1">
        <f t="array" ref="G57">_xlfn.XLOOKUP($B57,import_concentration[[Column1]:[Column1]],import_concentration[2019],"",0)</f>
        <v>1.1000000000000001</v>
      </c>
      <c r="H57" s="3" cm="1">
        <f t="array" ref="H57">_xlfn.XLOOKUP($B57,import_concentration[[Column1]:[Column1]],import_concentration[2020],"",0)</f>
        <v>1.1399999999999999</v>
      </c>
      <c r="I57" s="3" cm="1">
        <f t="array" ref="I57">_xlfn.XLOOKUP($B57,import_concentration[[Column1]:[Column1]],import_concentration[2021],"",0)</f>
        <v>1.61</v>
      </c>
      <c r="J57" s="3" cm="1">
        <f t="array" ref="J57">_xlfn.XLOOKUP($B57,import_concentration[[Column1]:[Column1]],import_concentration[2022],"",0)</f>
        <v>1.61</v>
      </c>
      <c r="K57" s="3" cm="1">
        <f t="array" ref="K57">_xlfn.XLOOKUP($B57,import_concentration[[Column1]:[Column1]],import_concentration[2023],"",0)</f>
        <v>1.68</v>
      </c>
      <c r="L57" s="3"/>
      <c r="M57" s="3"/>
      <c r="N57" s="4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45">
      <c r="A58" s="3" t="s">
        <v>94</v>
      </c>
      <c r="B58" s="3" t="str">
        <f>_xlfn.XLOOKUP(A58,'[1]ba crosswalk'!$C$2:$C$69,'[1]ba crosswalk'!$A$2:$A$69,"",0)</f>
        <v>SCL</v>
      </c>
      <c r="C58" s="3" cm="1">
        <f t="array" ref="C58">_xlfn.XLOOKUP($B58,import_concentration[[Column1]:[Column1]],import_concentration[Total],"",0)</f>
        <v>0.22</v>
      </c>
      <c r="D58" s="3" cm="1">
        <f t="array" ref="D58">_xlfn.XLOOKUP($B58,import_concentration[[Column1]:[Column1]],import_concentration[2016],"",0)</f>
        <v>0.27</v>
      </c>
      <c r="E58" s="3" cm="1">
        <f t="array" ref="E58">_xlfn.XLOOKUP($B58,import_concentration[[Column1]:[Column1]],import_concentration[2017],"",0)</f>
        <v>0.13</v>
      </c>
      <c r="F58" s="3" cm="1">
        <f t="array" ref="F58">_xlfn.XLOOKUP($B58,import_concentration[[Column1]:[Column1]],import_concentration[2018],"",0)</f>
        <v>0.25</v>
      </c>
      <c r="G58" s="3" cm="1">
        <f t="array" ref="G58">_xlfn.XLOOKUP($B58,import_concentration[[Column1]:[Column1]],import_concentration[2019],"",0)</f>
        <v>0.21</v>
      </c>
      <c r="H58" s="3" cm="1">
        <f t="array" ref="H58">_xlfn.XLOOKUP($B58,import_concentration[[Column1]:[Column1]],import_concentration[2020],"",0)</f>
        <v>0.26</v>
      </c>
      <c r="I58" s="3" cm="1">
        <f t="array" ref="I58">_xlfn.XLOOKUP($B58,import_concentration[[Column1]:[Column1]],import_concentration[2021],"",0)</f>
        <v>0.33</v>
      </c>
      <c r="J58" s="3" cm="1">
        <f t="array" ref="J58">_xlfn.XLOOKUP($B58,import_concentration[[Column1]:[Column1]],import_concentration[2022],"",0)</f>
        <v>0.09</v>
      </c>
      <c r="K58" s="3" cm="1">
        <f t="array" ref="K58">_xlfn.XLOOKUP($B58,import_concentration[[Column1]:[Column1]],import_concentration[2023],"",0)</f>
        <v>0.16</v>
      </c>
      <c r="L58" s="3"/>
      <c r="M58" s="3"/>
      <c r="N58" s="4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45">
      <c r="A59" s="3" t="s">
        <v>127</v>
      </c>
      <c r="B59" s="3" t="str">
        <f>_xlfn.XLOOKUP(A59,'[1]ba crosswalk'!$C$2:$C$69,'[1]ba crosswalk'!$A$2:$A$69,"",0)</f>
        <v>SEC</v>
      </c>
      <c r="C59" s="3" t="str" cm="1">
        <f t="array" ref="C59">_xlfn.XLOOKUP($B59,import_concentration[[Column1]:[Column1]],import_concentration[Total],"",0)</f>
        <v/>
      </c>
      <c r="D59" s="3" t="str" cm="1">
        <f t="array" ref="D59">_xlfn.XLOOKUP($B59,import_concentration[[Column1]:[Column1]],import_concentration[2016],"",0)</f>
        <v/>
      </c>
      <c r="E59" s="3" t="str" cm="1">
        <f t="array" ref="E59">_xlfn.XLOOKUP($B59,import_concentration[[Column1]:[Column1]],import_concentration[2017],"",0)</f>
        <v/>
      </c>
      <c r="F59" s="3" t="str" cm="1">
        <f t="array" ref="F59">_xlfn.XLOOKUP($B59,import_concentration[[Column1]:[Column1]],import_concentration[2018],"",0)</f>
        <v/>
      </c>
      <c r="G59" s="3" t="str" cm="1">
        <f t="array" ref="G59">_xlfn.XLOOKUP($B59,import_concentration[[Column1]:[Column1]],import_concentration[2019],"",0)</f>
        <v/>
      </c>
      <c r="H59" s="3" t="str" cm="1">
        <f t="array" ref="H59">_xlfn.XLOOKUP($B59,import_concentration[[Column1]:[Column1]],import_concentration[2020],"",0)</f>
        <v/>
      </c>
      <c r="I59" s="3" t="str" cm="1">
        <f t="array" ref="I59">_xlfn.XLOOKUP($B59,import_concentration[[Column1]:[Column1]],import_concentration[2021],"",0)</f>
        <v/>
      </c>
      <c r="J59" s="3" t="str" cm="1">
        <f t="array" ref="J59">_xlfn.XLOOKUP($B59,import_concentration[[Column1]:[Column1]],import_concentration[2022],"",0)</f>
        <v/>
      </c>
      <c r="K59" s="3" t="str" cm="1">
        <f t="array" ref="K59">_xlfn.XLOOKUP($B59,import_concentration[[Column1]:[Column1]],import_concentration[2023],"",0)</f>
        <v/>
      </c>
      <c r="L59" s="3"/>
      <c r="M59" s="3"/>
      <c r="N59" s="4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45">
      <c r="A60" s="3" t="s">
        <v>93</v>
      </c>
      <c r="B60" s="3" t="str">
        <f>_xlfn.XLOOKUP(A60,'[1]ba crosswalk'!$C$2:$C$69,'[1]ba crosswalk'!$A$2:$A$69,"",0)</f>
        <v>SCEG</v>
      </c>
      <c r="C60" s="3" cm="1">
        <f t="array" ref="C60">_xlfn.XLOOKUP($B60,import_concentration[[Column1]:[Column1]],import_concentration[Total],"",0)</f>
        <v>0.33</v>
      </c>
      <c r="D60" s="3" cm="1">
        <f t="array" ref="D60">_xlfn.XLOOKUP($B60,import_concentration[[Column1]:[Column1]],import_concentration[2016],"",0)</f>
        <v>0.16</v>
      </c>
      <c r="E60" s="3" cm="1">
        <f t="array" ref="E60">_xlfn.XLOOKUP($B60,import_concentration[[Column1]:[Column1]],import_concentration[2017],"",0)</f>
        <v>0.23</v>
      </c>
      <c r="F60" s="3" cm="1">
        <f t="array" ref="F60">_xlfn.XLOOKUP($B60,import_concentration[[Column1]:[Column1]],import_concentration[2018],"",0)</f>
        <v>0.37</v>
      </c>
      <c r="G60" s="3" cm="1">
        <f t="array" ref="G60">_xlfn.XLOOKUP($B60,import_concentration[[Column1]:[Column1]],import_concentration[2019],"",0)</f>
        <v>0.51</v>
      </c>
      <c r="H60" s="3" cm="1">
        <f t="array" ref="H60">_xlfn.XLOOKUP($B60,import_concentration[[Column1]:[Column1]],import_concentration[2020],"",0)</f>
        <v>0.5</v>
      </c>
      <c r="I60" s="3" cm="1">
        <f t="array" ref="I60">_xlfn.XLOOKUP($B60,import_concentration[[Column1]:[Column1]],import_concentration[2021],"",0)</f>
        <v>0.4</v>
      </c>
      <c r="J60" s="3" cm="1">
        <f t="array" ref="J60">_xlfn.XLOOKUP($B60,import_concentration[[Column1]:[Column1]],import_concentration[2022],"",0)</f>
        <v>0.31</v>
      </c>
      <c r="K60" s="3" cm="1">
        <f t="array" ref="K60">_xlfn.XLOOKUP($B60,import_concentration[[Column1]:[Column1]],import_concentration[2023],"",0)</f>
        <v>0.15</v>
      </c>
      <c r="L60" s="3"/>
      <c r="M60" s="3"/>
      <c r="N60" s="4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45">
      <c r="A61" s="3" t="s">
        <v>92</v>
      </c>
      <c r="B61" s="3" t="str">
        <f>_xlfn.XLOOKUP(A61,'[1]ba crosswalk'!$C$2:$C$69,'[1]ba crosswalk'!$A$2:$A$69,"",0)</f>
        <v>SC</v>
      </c>
      <c r="C61" s="3" cm="1">
        <f t="array" ref="C61">_xlfn.XLOOKUP($B61,import_concentration[[Column1]:[Column1]],import_concentration[Total],"",0)</f>
        <v>1.1599999999999999</v>
      </c>
      <c r="D61" s="3" cm="1">
        <f t="array" ref="D61">_xlfn.XLOOKUP($B61,import_concentration[[Column1]:[Column1]],import_concentration[2016],"",0)</f>
        <v>1.19</v>
      </c>
      <c r="E61" s="3" cm="1">
        <f t="array" ref="E61">_xlfn.XLOOKUP($B61,import_concentration[[Column1]:[Column1]],import_concentration[2017],"",0)</f>
        <v>1.19</v>
      </c>
      <c r="F61" s="3" cm="1">
        <f t="array" ref="F61">_xlfn.XLOOKUP($B61,import_concentration[[Column1]:[Column1]],import_concentration[2018],"",0)</f>
        <v>1.1499999999999999</v>
      </c>
      <c r="G61" s="3" cm="1">
        <f t="array" ref="G61">_xlfn.XLOOKUP($B61,import_concentration[[Column1]:[Column1]],import_concentration[2019],"",0)</f>
        <v>1.18</v>
      </c>
      <c r="H61" s="3" cm="1">
        <f t="array" ref="H61">_xlfn.XLOOKUP($B61,import_concentration[[Column1]:[Column1]],import_concentration[2020],"",0)</f>
        <v>1.2</v>
      </c>
      <c r="I61" s="3" cm="1">
        <f t="array" ref="I61">_xlfn.XLOOKUP($B61,import_concentration[[Column1]:[Column1]],import_concentration[2021],"",0)</f>
        <v>1.17</v>
      </c>
      <c r="J61" s="3" cm="1">
        <f t="array" ref="J61">_xlfn.XLOOKUP($B61,import_concentration[[Column1]:[Column1]],import_concentration[2022],"",0)</f>
        <v>1.0900000000000001</v>
      </c>
      <c r="K61" s="3" cm="1">
        <f t="array" ref="K61">_xlfn.XLOOKUP($B61,import_concentration[[Column1]:[Column1]],import_concentration[2023],"",0)</f>
        <v>1.03</v>
      </c>
      <c r="L61" s="3"/>
      <c r="M61" s="3"/>
      <c r="N61" s="4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45">
      <c r="A62" s="3" t="s">
        <v>128</v>
      </c>
      <c r="B62" s="3" t="str">
        <f>_xlfn.XLOOKUP(A62,'[1]ba crosswalk'!$C$2:$C$69,'[1]ba crosswalk'!$A$2:$A$69,"",0)</f>
        <v>SEPA</v>
      </c>
      <c r="C62" s="3" t="str" cm="1">
        <f t="array" ref="C62">_xlfn.XLOOKUP($B62,import_concentration[[Column1]:[Column1]],import_concentration[Total],"",0)</f>
        <v/>
      </c>
      <c r="D62" s="3" t="str" cm="1">
        <f t="array" ref="D62">_xlfn.XLOOKUP($B62,import_concentration[[Column1]:[Column1]],import_concentration[2016],"",0)</f>
        <v/>
      </c>
      <c r="E62" s="3" t="str" cm="1">
        <f t="array" ref="E62">_xlfn.XLOOKUP($B62,import_concentration[[Column1]:[Column1]],import_concentration[2017],"",0)</f>
        <v/>
      </c>
      <c r="F62" s="3" t="str" cm="1">
        <f t="array" ref="F62">_xlfn.XLOOKUP($B62,import_concentration[[Column1]:[Column1]],import_concentration[2018],"",0)</f>
        <v/>
      </c>
      <c r="G62" s="3" t="str" cm="1">
        <f t="array" ref="G62">_xlfn.XLOOKUP($B62,import_concentration[[Column1]:[Column1]],import_concentration[2019],"",0)</f>
        <v/>
      </c>
      <c r="H62" s="3" t="str" cm="1">
        <f t="array" ref="H62">_xlfn.XLOOKUP($B62,import_concentration[[Column1]:[Column1]],import_concentration[2020],"",0)</f>
        <v/>
      </c>
      <c r="I62" s="3" t="str" cm="1">
        <f t="array" ref="I62">_xlfn.XLOOKUP($B62,import_concentration[[Column1]:[Column1]],import_concentration[2021],"",0)</f>
        <v/>
      </c>
      <c r="J62" s="3" t="str" cm="1">
        <f t="array" ref="J62">_xlfn.XLOOKUP($B62,import_concentration[[Column1]:[Column1]],import_concentration[2022],"",0)</f>
        <v/>
      </c>
      <c r="K62" s="3" t="str" cm="1">
        <f t="array" ref="K62">_xlfn.XLOOKUP($B62,import_concentration[[Column1]:[Column1]],import_concentration[2023],"",0)</f>
        <v/>
      </c>
      <c r="L62" s="3"/>
      <c r="M62" s="3"/>
      <c r="N62" s="4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5"/>
    </row>
    <row r="63" spans="1:27" x14ac:dyDescent="0.45">
      <c r="A63" s="3" t="s">
        <v>95</v>
      </c>
      <c r="B63" s="3" t="str">
        <f>_xlfn.XLOOKUP(A63,'[1]ba crosswalk'!$C$2:$C$69,'[1]ba crosswalk'!$A$2:$A$69,"",0)</f>
        <v>SOCO</v>
      </c>
      <c r="C63" s="3" cm="1">
        <f t="array" ref="C63">_xlfn.XLOOKUP($B63,import_concentration[[Column1]:[Column1]],import_concentration[Total],"",0)</f>
        <v>1.36</v>
      </c>
      <c r="D63" s="3" cm="1">
        <f t="array" ref="D63">_xlfn.XLOOKUP($B63,import_concentration[[Column1]:[Column1]],import_concentration[2016],"",0)</f>
        <v>1.55</v>
      </c>
      <c r="E63" s="3" cm="1">
        <f t="array" ref="E63">_xlfn.XLOOKUP($B63,import_concentration[[Column1]:[Column1]],import_concentration[2017],"",0)</f>
        <v>1.25</v>
      </c>
      <c r="F63" s="3" cm="1">
        <f t="array" ref="F63">_xlfn.XLOOKUP($B63,import_concentration[[Column1]:[Column1]],import_concentration[2018],"",0)</f>
        <v>1.27</v>
      </c>
      <c r="G63" s="3" cm="1">
        <f t="array" ref="G63">_xlfn.XLOOKUP($B63,import_concentration[[Column1]:[Column1]],import_concentration[2019],"",0)</f>
        <v>1.34</v>
      </c>
      <c r="H63" s="3" cm="1">
        <f t="array" ref="H63">_xlfn.XLOOKUP($B63,import_concentration[[Column1]:[Column1]],import_concentration[2020],"",0)</f>
        <v>1.38</v>
      </c>
      <c r="I63" s="3" cm="1">
        <f t="array" ref="I63">_xlfn.XLOOKUP($B63,import_concentration[[Column1]:[Column1]],import_concentration[2021],"",0)</f>
        <v>1.23</v>
      </c>
      <c r="J63" s="3" cm="1">
        <f t="array" ref="J63">_xlfn.XLOOKUP($B63,import_concentration[[Column1]:[Column1]],import_concentration[2022],"",0)</f>
        <v>1.29</v>
      </c>
      <c r="K63" s="3" cm="1">
        <f t="array" ref="K63">_xlfn.XLOOKUP($B63,import_concentration[[Column1]:[Column1]],import_concentration[2023],"",0)</f>
        <v>1.26</v>
      </c>
      <c r="L63" s="3"/>
      <c r="M63" s="3"/>
      <c r="N63" s="4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45">
      <c r="A64" s="3" t="s">
        <v>97</v>
      </c>
      <c r="B64" s="3" t="str">
        <f>_xlfn.XLOOKUP(A64,'[1]ba crosswalk'!$C$2:$C$69,'[1]ba crosswalk'!$A$2:$A$69,"",0)</f>
        <v>SWPP</v>
      </c>
      <c r="C64" s="3" cm="1">
        <f t="array" ref="C64">_xlfn.XLOOKUP($B64,import_concentration[[Column1]:[Column1]],import_concentration[Total],"",0)</f>
        <v>1.71</v>
      </c>
      <c r="D64" s="3" cm="1">
        <f t="array" ref="D64">_xlfn.XLOOKUP($B64,import_concentration[[Column1]:[Column1]],import_concentration[2016],"",0)</f>
        <v>1.54</v>
      </c>
      <c r="E64" s="3" cm="1">
        <f t="array" ref="E64">_xlfn.XLOOKUP($B64,import_concentration[[Column1]:[Column1]],import_concentration[2017],"",0)</f>
        <v>1.77</v>
      </c>
      <c r="F64" s="3" cm="1">
        <f t="array" ref="F64">_xlfn.XLOOKUP($B64,import_concentration[[Column1]:[Column1]],import_concentration[2018],"",0)</f>
        <v>1.87</v>
      </c>
      <c r="G64" s="3" cm="1">
        <f t="array" ref="G64">_xlfn.XLOOKUP($B64,import_concentration[[Column1]:[Column1]],import_concentration[2019],"",0)</f>
        <v>1.61</v>
      </c>
      <c r="H64" s="3" cm="1">
        <f t="array" ref="H64">_xlfn.XLOOKUP($B64,import_concentration[[Column1]:[Column1]],import_concentration[2020],"",0)</f>
        <v>0.83</v>
      </c>
      <c r="I64" s="3" cm="1">
        <f t="array" ref="I64">_xlfn.XLOOKUP($B64,import_concentration[[Column1]:[Column1]],import_concentration[2021],"",0)</f>
        <v>1.47</v>
      </c>
      <c r="J64" s="3" cm="1">
        <f t="array" ref="J64">_xlfn.XLOOKUP($B64,import_concentration[[Column1]:[Column1]],import_concentration[2022],"",0)</f>
        <v>1.62</v>
      </c>
      <c r="K64" s="3" cm="1">
        <f t="array" ref="K64">_xlfn.XLOOKUP($B64,import_concentration[[Column1]:[Column1]],import_concentration[2023],"",0)</f>
        <v>1.58</v>
      </c>
      <c r="L64" s="3"/>
      <c r="M64" s="3"/>
      <c r="N64" s="4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45">
      <c r="A65" s="3" t="s">
        <v>129</v>
      </c>
      <c r="B65" s="3" t="str">
        <f>_xlfn.XLOOKUP(A65,'[1]ba crosswalk'!$C$2:$C$69,'[1]ba crosswalk'!$A$2:$A$69,"",0)</f>
        <v>SPA</v>
      </c>
      <c r="C65" s="3" t="str" cm="1">
        <f t="array" ref="C65">_xlfn.XLOOKUP($B65,import_concentration[[Column1]:[Column1]],import_concentration[Total],"",0)</f>
        <v/>
      </c>
      <c r="D65" s="3" t="str" cm="1">
        <f t="array" ref="D65">_xlfn.XLOOKUP($B65,import_concentration[[Column1]:[Column1]],import_concentration[2016],"",0)</f>
        <v/>
      </c>
      <c r="E65" s="3" t="str" cm="1">
        <f t="array" ref="E65">_xlfn.XLOOKUP($B65,import_concentration[[Column1]:[Column1]],import_concentration[2017],"",0)</f>
        <v/>
      </c>
      <c r="F65" s="3" t="str" cm="1">
        <f t="array" ref="F65">_xlfn.XLOOKUP($B65,import_concentration[[Column1]:[Column1]],import_concentration[2018],"",0)</f>
        <v/>
      </c>
      <c r="G65" s="3" t="str" cm="1">
        <f t="array" ref="G65">_xlfn.XLOOKUP($B65,import_concentration[[Column1]:[Column1]],import_concentration[2019],"",0)</f>
        <v/>
      </c>
      <c r="H65" s="3" t="str" cm="1">
        <f t="array" ref="H65">_xlfn.XLOOKUP($B65,import_concentration[[Column1]:[Column1]],import_concentration[2020],"",0)</f>
        <v/>
      </c>
      <c r="I65" s="3" t="str" cm="1">
        <f t="array" ref="I65">_xlfn.XLOOKUP($B65,import_concentration[[Column1]:[Column1]],import_concentration[2021],"",0)</f>
        <v/>
      </c>
      <c r="J65" s="3" t="str" cm="1">
        <f t="array" ref="J65">_xlfn.XLOOKUP($B65,import_concentration[[Column1]:[Column1]],import_concentration[2022],"",0)</f>
        <v/>
      </c>
      <c r="K65" s="3" t="str" cm="1">
        <f t="array" ref="K65">_xlfn.XLOOKUP($B65,import_concentration[[Column1]:[Column1]],import_concentration[2023],"",0)</f>
        <v/>
      </c>
      <c r="L65" s="3"/>
      <c r="M65" s="3"/>
      <c r="N65" s="4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45">
      <c r="A66" s="3" t="s">
        <v>98</v>
      </c>
      <c r="B66" s="3" t="str">
        <f>_xlfn.XLOOKUP(A66,'[1]ba crosswalk'!$C$2:$C$69,'[1]ba crosswalk'!$A$2:$A$69,"",0)</f>
        <v>TEC</v>
      </c>
      <c r="C66" s="3" cm="1">
        <f t="array" ref="C66">_xlfn.XLOOKUP($B66,import_concentration[[Column1]:[Column1]],import_concentration[Total],"",0)</f>
        <v>0.81</v>
      </c>
      <c r="D66" s="3" cm="1">
        <f t="array" ref="D66">_xlfn.XLOOKUP($B66,import_concentration[[Column1]:[Column1]],import_concentration[2016],"",0)</f>
        <v>0.77</v>
      </c>
      <c r="E66" s="3" cm="1">
        <f t="array" ref="E66">_xlfn.XLOOKUP($B66,import_concentration[[Column1]:[Column1]],import_concentration[2017],"",0)</f>
        <v>0.68</v>
      </c>
      <c r="F66" s="3" cm="1">
        <f t="array" ref="F66">_xlfn.XLOOKUP($B66,import_concentration[[Column1]:[Column1]],import_concentration[2018],"",0)</f>
        <v>1.28</v>
      </c>
      <c r="G66" s="3" cm="1">
        <f t="array" ref="G66">_xlfn.XLOOKUP($B66,import_concentration[[Column1]:[Column1]],import_concentration[2019],"",0)</f>
        <v>1.03</v>
      </c>
      <c r="H66" s="3" cm="1">
        <f t="array" ref="H66">_xlfn.XLOOKUP($B66,import_concentration[[Column1]:[Column1]],import_concentration[2020],"",0)</f>
        <v>0.79</v>
      </c>
      <c r="I66" s="3" cm="1">
        <f t="array" ref="I66">_xlfn.XLOOKUP($B66,import_concentration[[Column1]:[Column1]],import_concentration[2021],"",0)</f>
        <v>0.88</v>
      </c>
      <c r="J66" s="3" cm="1">
        <f t="array" ref="J66">_xlfn.XLOOKUP($B66,import_concentration[[Column1]:[Column1]],import_concentration[2022],"",0)</f>
        <v>0.66</v>
      </c>
      <c r="K66" s="3" cm="1">
        <f t="array" ref="K66">_xlfn.XLOOKUP($B66,import_concentration[[Column1]:[Column1]],import_concentration[2023],"",0)</f>
        <v>0.45</v>
      </c>
      <c r="L66" s="3"/>
      <c r="M66" s="3"/>
      <c r="N66" s="4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45">
      <c r="A67" s="3" t="s">
        <v>101</v>
      </c>
      <c r="B67" s="3" t="str">
        <f>_xlfn.XLOOKUP(A67,'[1]ba crosswalk'!$C$2:$C$69,'[1]ba crosswalk'!$A$2:$A$69,"",0)</f>
        <v>TVA</v>
      </c>
      <c r="C67" s="3" cm="1">
        <f t="array" ref="C67">_xlfn.XLOOKUP($B67,import_concentration[[Column1]:[Column1]],import_concentration[Total],"",0)</f>
        <v>0.66</v>
      </c>
      <c r="D67" s="3" cm="1">
        <f t="array" ref="D67">_xlfn.XLOOKUP($B67,import_concentration[[Column1]:[Column1]],import_concentration[2016],"",0)</f>
        <v>0.62</v>
      </c>
      <c r="E67" s="3" cm="1">
        <f t="array" ref="E67">_xlfn.XLOOKUP($B67,import_concentration[[Column1]:[Column1]],import_concentration[2017],"",0)</f>
        <v>0.78</v>
      </c>
      <c r="F67" s="3" cm="1">
        <f t="array" ref="F67">_xlfn.XLOOKUP($B67,import_concentration[[Column1]:[Column1]],import_concentration[2018],"",0)</f>
        <v>0.75</v>
      </c>
      <c r="G67" s="3" cm="1">
        <f t="array" ref="G67">_xlfn.XLOOKUP($B67,import_concentration[[Column1]:[Column1]],import_concentration[2019],"",0)</f>
        <v>0.71</v>
      </c>
      <c r="H67" s="3" cm="1">
        <f t="array" ref="H67">_xlfn.XLOOKUP($B67,import_concentration[[Column1]:[Column1]],import_concentration[2020],"",0)</f>
        <v>0.65</v>
      </c>
      <c r="I67" s="3" cm="1">
        <f t="array" ref="I67">_xlfn.XLOOKUP($B67,import_concentration[[Column1]:[Column1]],import_concentration[2021],"",0)</f>
        <v>0.6</v>
      </c>
      <c r="J67" s="3" cm="1">
        <f t="array" ref="J67">_xlfn.XLOOKUP($B67,import_concentration[[Column1]:[Column1]],import_concentration[2022],"",0)</f>
        <v>0.47</v>
      </c>
      <c r="K67" s="3" cm="1">
        <f t="array" ref="K67">_xlfn.XLOOKUP($B67,import_concentration[[Column1]:[Column1]],import_concentration[2023],"",0)</f>
        <v>0.59</v>
      </c>
      <c r="L67" s="3"/>
      <c r="M67" s="3"/>
      <c r="N67" s="4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45">
      <c r="A68" s="3" t="s">
        <v>99</v>
      </c>
      <c r="B68" s="3" t="str">
        <f>_xlfn.XLOOKUP(A68,'[1]ba crosswalk'!$C$2:$C$69,'[1]ba crosswalk'!$A$2:$A$69,"",0)</f>
        <v>TEPC</v>
      </c>
      <c r="C68" s="3" cm="1">
        <f t="array" ref="C68">_xlfn.XLOOKUP($B68,import_concentration[[Column1]:[Column1]],import_concentration[Total],"",0)</f>
        <v>1.48</v>
      </c>
      <c r="D68" s="3" cm="1">
        <f t="array" ref="D68">_xlfn.XLOOKUP($B68,import_concentration[[Column1]:[Column1]],import_concentration[2016],"",0)</f>
        <v>1.33</v>
      </c>
      <c r="E68" s="3" cm="1">
        <f t="array" ref="E68">_xlfn.XLOOKUP($B68,import_concentration[[Column1]:[Column1]],import_concentration[2017],"",0)</f>
        <v>1.32</v>
      </c>
      <c r="F68" s="3" cm="1">
        <f t="array" ref="F68">_xlfn.XLOOKUP($B68,import_concentration[[Column1]:[Column1]],import_concentration[2018],"",0)</f>
        <v>1.33</v>
      </c>
      <c r="G68" s="3" cm="1">
        <f t="array" ref="G68">_xlfn.XLOOKUP($B68,import_concentration[[Column1]:[Column1]],import_concentration[2019],"",0)</f>
        <v>1.5</v>
      </c>
      <c r="H68" s="3" cm="1">
        <f t="array" ref="H68">_xlfn.XLOOKUP($B68,import_concentration[[Column1]:[Column1]],import_concentration[2020],"",0)</f>
        <v>1.46</v>
      </c>
      <c r="I68" s="3" cm="1">
        <f t="array" ref="I68">_xlfn.XLOOKUP($B68,import_concentration[[Column1]:[Column1]],import_concentration[2021],"",0)</f>
        <v>1.45</v>
      </c>
      <c r="J68" s="3" cm="1">
        <f t="array" ref="J68">_xlfn.XLOOKUP($B68,import_concentration[[Column1]:[Column1]],import_concentration[2022],"",0)</f>
        <v>1.48</v>
      </c>
      <c r="K68" s="3" cm="1">
        <f t="array" ref="K68">_xlfn.XLOOKUP($B68,import_concentration[[Column1]:[Column1]],import_concentration[2023],"",0)</f>
        <v>1.59</v>
      </c>
      <c r="L68" s="3"/>
      <c r="M68" s="3"/>
      <c r="N68" s="4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45">
      <c r="A69" s="3" t="s">
        <v>130</v>
      </c>
      <c r="B69" s="3" t="str">
        <f>_xlfn.XLOOKUP(A69,'[1]ba crosswalk'!$C$2:$C$69,'[1]ba crosswalk'!$A$2:$A$69,"",0)</f>
        <v>TIDC</v>
      </c>
      <c r="C69" s="3" t="str" cm="1">
        <f t="array" ref="C69">_xlfn.XLOOKUP($B69,import_concentration[[Column1]:[Column1]],import_concentration[Total],"",0)</f>
        <v/>
      </c>
      <c r="D69" s="3" t="str" cm="1">
        <f t="array" ref="D69">_xlfn.XLOOKUP($B69,import_concentration[[Column1]:[Column1]],import_concentration[2016],"",0)</f>
        <v/>
      </c>
      <c r="E69" s="3" t="str" cm="1">
        <f t="array" ref="E69">_xlfn.XLOOKUP($B69,import_concentration[[Column1]:[Column1]],import_concentration[2017],"",0)</f>
        <v/>
      </c>
      <c r="F69" s="3" t="str" cm="1">
        <f t="array" ref="F69">_xlfn.XLOOKUP($B69,import_concentration[[Column1]:[Column1]],import_concentration[2018],"",0)</f>
        <v/>
      </c>
      <c r="G69" s="3" t="str" cm="1">
        <f t="array" ref="G69">_xlfn.XLOOKUP($B69,import_concentration[[Column1]:[Column1]],import_concentration[2019],"",0)</f>
        <v/>
      </c>
      <c r="H69" s="3" t="str" cm="1">
        <f t="array" ref="H69">_xlfn.XLOOKUP($B69,import_concentration[[Column1]:[Column1]],import_concentration[2020],"",0)</f>
        <v/>
      </c>
      <c r="I69" s="3" t="str" cm="1">
        <f t="array" ref="I69">_xlfn.XLOOKUP($B69,import_concentration[[Column1]:[Column1]],import_concentration[2021],"",0)</f>
        <v/>
      </c>
      <c r="J69" s="3" t="str" cm="1">
        <f t="array" ref="J69">_xlfn.XLOOKUP($B69,import_concentration[[Column1]:[Column1]],import_concentration[2022],"",0)</f>
        <v/>
      </c>
      <c r="K69" s="3" t="str" cm="1">
        <f t="array" ref="K69">_xlfn.XLOOKUP($B69,import_concentration[[Column1]:[Column1]],import_concentration[2023],"",0)</f>
        <v/>
      </c>
      <c r="L69" s="3"/>
      <c r="M69" s="3"/>
      <c r="N69" s="4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45">
      <c r="A70" s="3" t="s">
        <v>103</v>
      </c>
      <c r="B70" s="3" t="str">
        <f>_xlfn.XLOOKUP(A70,'[1]ba crosswalk'!$C$2:$C$69,'[1]ba crosswalk'!$A$2:$A$69,"",0)</f>
        <v>WALC</v>
      </c>
      <c r="C70" s="3" cm="1">
        <f t="array" ref="C70">_xlfn.XLOOKUP($B70,import_concentration[[Column1]:[Column1]],import_concentration[Total],"",0)</f>
        <v>1.41</v>
      </c>
      <c r="D70" s="3" cm="1">
        <f t="array" ref="D70">_xlfn.XLOOKUP($B70,import_concentration[[Column1]:[Column1]],import_concentration[2016],"",0)</f>
        <v>1.37</v>
      </c>
      <c r="E70" s="3" cm="1">
        <f t="array" ref="E70">_xlfn.XLOOKUP($B70,import_concentration[[Column1]:[Column1]],import_concentration[2017],"",0)</f>
        <v>1.38</v>
      </c>
      <c r="F70" s="3" cm="1">
        <f t="array" ref="F70">_xlfn.XLOOKUP($B70,import_concentration[[Column1]:[Column1]],import_concentration[2018],"",0)</f>
        <v>1.29</v>
      </c>
      <c r="G70" s="3" cm="1">
        <f t="array" ref="G70">_xlfn.XLOOKUP($B70,import_concentration[[Column1]:[Column1]],import_concentration[2019],"",0)</f>
        <v>1.29</v>
      </c>
      <c r="H70" s="3" cm="1">
        <f t="array" ref="H70">_xlfn.XLOOKUP($B70,import_concentration[[Column1]:[Column1]],import_concentration[2020],"",0)</f>
        <v>1.32</v>
      </c>
      <c r="I70" s="3" cm="1">
        <f t="array" ref="I70">_xlfn.XLOOKUP($B70,import_concentration[[Column1]:[Column1]],import_concentration[2021],"",0)</f>
        <v>1.22</v>
      </c>
      <c r="J70" s="3" cm="1">
        <f t="array" ref="J70">_xlfn.XLOOKUP($B70,import_concentration[[Column1]:[Column1]],import_concentration[2022],"",0)</f>
        <v>1.25</v>
      </c>
      <c r="K70" s="3" cm="1">
        <f t="array" ref="K70">_xlfn.XLOOKUP($B70,import_concentration[[Column1]:[Column1]],import_concentration[2023],"",0)</f>
        <v>1.46</v>
      </c>
      <c r="L70" s="3"/>
      <c r="M70" s="3"/>
      <c r="N70" s="4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45">
      <c r="A71" s="3" t="s">
        <v>102</v>
      </c>
      <c r="B71" s="3" t="str">
        <f>_xlfn.XLOOKUP(A71,'[1]ba crosswalk'!$C$2:$C$69,'[1]ba crosswalk'!$A$2:$A$69,"",0)</f>
        <v>WACM</v>
      </c>
      <c r="C71" s="3" cm="1">
        <f t="array" ref="C71">_xlfn.XLOOKUP($B71,import_concentration[[Column1]:[Column1]],import_concentration[Total],"",0)</f>
        <v>1.45</v>
      </c>
      <c r="D71" s="3" cm="1">
        <f t="array" ref="D71">_xlfn.XLOOKUP($B71,import_concentration[[Column1]:[Column1]],import_concentration[2016],"",0)</f>
        <v>0.87</v>
      </c>
      <c r="E71" s="3" cm="1">
        <f t="array" ref="E71">_xlfn.XLOOKUP($B71,import_concentration[[Column1]:[Column1]],import_concentration[2017],"",0)</f>
        <v>0.72</v>
      </c>
      <c r="F71" s="3" cm="1">
        <f t="array" ref="F71">_xlfn.XLOOKUP($B71,import_concentration[[Column1]:[Column1]],import_concentration[2018],"",0)</f>
        <v>1.4</v>
      </c>
      <c r="G71" s="3" cm="1">
        <f t="array" ref="G71">_xlfn.XLOOKUP($B71,import_concentration[[Column1]:[Column1]],import_concentration[2019],"",0)</f>
        <v>1.31</v>
      </c>
      <c r="H71" s="3" cm="1">
        <f t="array" ref="H71">_xlfn.XLOOKUP($B71,import_concentration[[Column1]:[Column1]],import_concentration[2020],"",0)</f>
        <v>1.24</v>
      </c>
      <c r="I71" s="3" cm="1">
        <f t="array" ref="I71">_xlfn.XLOOKUP($B71,import_concentration[[Column1]:[Column1]],import_concentration[2021],"",0)</f>
        <v>1.22</v>
      </c>
      <c r="J71" s="3" cm="1">
        <f t="array" ref="J71">_xlfn.XLOOKUP($B71,import_concentration[[Column1]:[Column1]],import_concentration[2022],"",0)</f>
        <v>1.47</v>
      </c>
      <c r="K71" s="3" cm="1">
        <f t="array" ref="K71">_xlfn.XLOOKUP($B71,import_concentration[[Column1]:[Column1]],import_concentration[2023],"",0)</f>
        <v>1.1399999999999999</v>
      </c>
      <c r="L71" s="3"/>
      <c r="M71" s="3"/>
      <c r="N71" s="4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45">
      <c r="A72" s="3" t="s">
        <v>131</v>
      </c>
      <c r="B72" s="3" t="str">
        <f>_xlfn.XLOOKUP(A72,'[1]ba crosswalk'!$C$2:$C$69,'[1]ba crosswalk'!$A$2:$A$69,"",0)</f>
        <v>WAUW</v>
      </c>
      <c r="C72" s="3" t="str" cm="1">
        <f t="array" ref="C72">_xlfn.XLOOKUP($B72,import_concentration[[Column1]:[Column1]],import_concentration[Total],"",0)</f>
        <v/>
      </c>
      <c r="D72" s="3" t="str" cm="1">
        <f t="array" ref="D72">_xlfn.XLOOKUP($B72,import_concentration[[Column1]:[Column1]],import_concentration[2016],"",0)</f>
        <v/>
      </c>
      <c r="E72" s="3" t="str" cm="1">
        <f t="array" ref="E72">_xlfn.XLOOKUP($B72,import_concentration[[Column1]:[Column1]],import_concentration[2017],"",0)</f>
        <v/>
      </c>
      <c r="F72" s="3" t="str" cm="1">
        <f t="array" ref="F72">_xlfn.XLOOKUP($B72,import_concentration[[Column1]:[Column1]],import_concentration[2018],"",0)</f>
        <v/>
      </c>
      <c r="G72" s="3" t="str" cm="1">
        <f t="array" ref="G72">_xlfn.XLOOKUP($B72,import_concentration[[Column1]:[Column1]],import_concentration[2019],"",0)</f>
        <v/>
      </c>
      <c r="H72" s="3" t="str" cm="1">
        <f t="array" ref="H72">_xlfn.XLOOKUP($B72,import_concentration[[Column1]:[Column1]],import_concentration[2020],"",0)</f>
        <v/>
      </c>
      <c r="I72" s="3" t="str" cm="1">
        <f t="array" ref="I72">_xlfn.XLOOKUP($B72,import_concentration[[Column1]:[Column1]],import_concentration[2021],"",0)</f>
        <v/>
      </c>
      <c r="J72" s="3" t="str" cm="1">
        <f t="array" ref="J72">_xlfn.XLOOKUP($B72,import_concentration[[Column1]:[Column1]],import_concentration[2022],"",0)</f>
        <v/>
      </c>
      <c r="K72" s="3" t="str" cm="1">
        <f t="array" ref="K72">_xlfn.XLOOKUP($B72,import_concentration[[Column1]:[Column1]],import_concentration[2023],"",0)</f>
        <v/>
      </c>
      <c r="L72" s="3"/>
      <c r="M72" s="3"/>
      <c r="N72" s="4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22F160-5958-451D-92A0-B2595C3D36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import dependency</vt:lpstr>
      <vt:lpstr>import dependency high net load</vt:lpstr>
      <vt:lpstr>DepNetLoad</vt:lpstr>
      <vt:lpstr>import diversity</vt:lpstr>
      <vt:lpstr>reliance diversity</vt:lpstr>
      <vt:lpstr>depmap</vt:lpstr>
      <vt:lpstr>divmap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Dahlke, Steven</dc:creator>
  <cp:lastModifiedBy>Steven Dahlke</cp:lastModifiedBy>
  <dcterms:created xsi:type="dcterms:W3CDTF">2024-02-26T06:30:51Z</dcterms:created>
  <dcterms:modified xsi:type="dcterms:W3CDTF">2024-11-22T17:48:11Z</dcterms:modified>
</cp:coreProperties>
</file>