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nalysis Projects\Crowdfunding Analysis\Instructions\"/>
    </mc:Choice>
  </mc:AlternateContent>
  <xr:revisionPtr revIDLastSave="0" documentId="13_ncr:1_{1D59C465-2B97-4842-AD04-EE0E0B776AFF}" xr6:coauthVersionLast="47" xr6:coauthVersionMax="47" xr10:uidLastSave="{00000000-0000-0000-0000-000000000000}"/>
  <bookViews>
    <workbookView xWindow="6795" yWindow="1185" windowWidth="15720" windowHeight="13740" firstSheet="2" activeTab="3" xr2:uid="{00000000-000D-0000-FFFF-FFFF00000000}"/>
  </bookViews>
  <sheets>
    <sheet name="Sheet1" sheetId="6" r:id="rId1"/>
    <sheet name="Sheet2" sheetId="7" r:id="rId2"/>
    <sheet name="Sheet3" sheetId="8" r:id="rId3"/>
    <sheet name="Crowdfunding" sheetId="1" r:id="rId4"/>
    <sheet name="Sheet4" sheetId="9" r:id="rId5"/>
    <sheet name="Sheet5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I3" i="10"/>
  <c r="H3" i="10"/>
  <c r="G3" i="10"/>
  <c r="F3" i="10"/>
  <c r="E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10" s="1"/>
  <c r="E2" i="10" l="1"/>
  <c r="F2" i="10"/>
  <c r="G2" i="10"/>
  <c r="H2" i="10"/>
  <c r="I2" i="10"/>
  <c r="H13" i="9"/>
  <c r="H3" i="9"/>
  <c r="H4" i="9"/>
  <c r="H5" i="9"/>
  <c r="H6" i="9"/>
  <c r="H7" i="9"/>
  <c r="H8" i="9"/>
  <c r="H9" i="9"/>
  <c r="H10" i="9"/>
  <c r="H11" i="9"/>
  <c r="H12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E3" i="9"/>
  <c r="E4" i="9"/>
  <c r="E5" i="9"/>
  <c r="E6" i="9"/>
  <c r="E7" i="9"/>
  <c r="E8" i="9"/>
  <c r="E9" i="9"/>
  <c r="E10" i="9"/>
  <c r="E11" i="9"/>
  <c r="E12" i="9"/>
  <c r="E13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H2" i="9" l="1"/>
  <c r="G2" i="9"/>
  <c r="F2" i="9"/>
  <c r="E2" i="9"/>
  <c r="D2" i="9"/>
  <c r="C2" i="9"/>
  <c r="B2" i="9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<sst xmlns="http://schemas.openxmlformats.org/spreadsheetml/2006/main" count="6123" uniqueCount="2098">
  <si>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</si>
  <si>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</si>
  <si>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</si>
  <si>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</si>
  <si>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</si>
  <si>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</si>
  <si>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</si>
  <si>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</si>
  <si>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</si>
  <si>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</si>
  <si>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</si>
  <si>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</si>
  <si>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</si>
  <si>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</si>
  <si>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</si>
  <si>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</si>
  <si>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</si>
  <si>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</si>
  <si>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</si>
  <si>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</si>
  <si>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</si>
  <si>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</si>
  <si>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</si>
  <si>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</si>
  <si>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</si>
  <si>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</si>
  <si>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</si>
  <si>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</si>
  <si>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</si>
  <si>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</si>
  <si>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</si>
  <si>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</si>
  <si>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</si>
  <si>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</si>
  <si>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</si>
  <si>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</si>
  <si>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</si>
  <si>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</si>
  <si>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</si>
  <si>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</si>
  <si>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</si>
  <si>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</si>
  <si>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</si>
  <si>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</si>
  <si>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</si>
  <si>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</si>
  <si>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</si>
  <si>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</si>
  <si>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</si>
  <si>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</si>
  <si>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</si>
  <si>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</si>
  <si>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</si>
  <si>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</si>
  <si>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</si>
  <si>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</si>
  <si>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</si>
  <si>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</si>
  <si>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</si>
  <si>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</si>
  <si>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</si>
  <si>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</si>
  <si>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</si>
  <si>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</si>
  <si>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</si>
  <si>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</si>
  <si>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</si>
  <si>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</si>
  <si>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</si>
  <si>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</si>
  <si>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</si>
  <si>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</si>
  <si>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</si>
  <si>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</si>
  <si>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</si>
  <si>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</si>
  <si>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</si>
  <si>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</si>
  <si>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</si>
  <si>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</si>
  <si>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</si>
  <si>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</si>
  <si>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</si>
  <si>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</si>
  <si>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</si>
  <si>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</si>
  <si>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</si>
  <si>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</si>
  <si>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</si>
  <si>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</si>
  <si>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</si>
  <si>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</si>
  <si>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</si>
  <si>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</si>
  <si>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</si>
  <si>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</si>
  <si>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</si>
  <si>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</si>
  <si>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</si>
  <si>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</si>
  <si>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</si>
  <si>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</si>
  <si>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</si>
  <si>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</si>
  <si>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</si>
  <si>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</si>
  <si>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</si>
  <si>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</si>
  <si>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</si>
  <si>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</si>
  <si>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</si>
  <si>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</si>
  <si>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</si>
  <si>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</si>
  <si>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</si>
  <si>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</si>
  <si>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</si>
  <si>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</si>
  <si>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</si>
  <si>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</si>
  <si>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</si>
  <si>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</si>
  <si>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</si>
  <si>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</si>
  <si>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</si>
  <si>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</si>
  <si>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</si>
  <si>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</si>
  <si>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</si>
  <si>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</si>
  <si>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</si>
  <si>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</si>
  <si>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</si>
  <si>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</si>
  <si>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</si>
  <si>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</si>
  <si>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</si>
  <si>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</si>
  <si>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</si>
  <si>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</si>
  <si>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</si>
  <si>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</si>
  <si>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</si>
  <si>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</si>
  <si>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</si>
  <si>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</si>
  <si>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</si>
  <si>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</si>
  <si>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</si>
  <si>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</si>
  <si>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</si>
  <si>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</si>
  <si>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</si>
  <si>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</si>
  <si>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</si>
  <si>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</si>
  <si>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</si>
  <si>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</si>
  <si>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</si>
  <si>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</si>
  <si>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</si>
  <si>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</si>
  <si>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</si>
  <si>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</si>
  <si>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</si>
  <si>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</si>
  <si>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</si>
  <si>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</si>
  <si>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</si>
  <si>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</si>
  <si>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</si>
  <si>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</si>
  <si>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</si>
  <si>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</si>
  <si>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</si>
  <si>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</si>
  <si>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</si>
  <si>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</si>
  <si>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</si>
  <si>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</si>
  <si>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</si>
  <si>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</si>
  <si>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</si>
  <si>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</si>
  <si>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</si>
  <si>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</si>
  <si>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</si>
  <si>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</si>
  <si>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</si>
  <si>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</si>
  <si>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</si>
  <si>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</si>
  <si>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</si>
  <si>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</si>
  <si>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</si>
  <si>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</si>
  <si>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</si>
  <si>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</si>
  <si>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</si>
  <si>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</si>
  <si>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</si>
  <si>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</si>
  <si>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</si>
  <si>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</si>
  <si>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</si>
  <si>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</si>
  <si>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</si>
  <si>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</si>
  <si>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</si>
  <si>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</si>
  <si>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</si>
  <si>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</si>
  <si>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</si>
  <si>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</si>
  <si>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</si>
  <si>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</si>
  <si>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</si>
  <si>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</si>
  <si>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</si>
  <si>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</si>
  <si>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</si>
  <si>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</si>
  <si>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</si>
  <si>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</si>
  <si>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</si>
  <si>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</si>
  <si>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</si>
  <si>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</si>
  <si>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</si>
  <si>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</si>
  <si>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</si>
  <si>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</si>
  <si>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</si>
  <si>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</si>
  <si>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</si>
  <si>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</si>
  <si>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</si>
  <si>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</si>
  <si>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</si>
  <si>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</si>
  <si>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</si>
  <si>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</si>
  <si>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</si>
  <si>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</si>
  <si>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</si>
  <si>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</si>
  <si>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</si>
  <si>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</si>
  <si>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</si>
  <si>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</si>
  <si>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</si>
  <si>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</si>
  <si>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</si>
  <si>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</si>
  <si>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</si>
  <si>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</si>
  <si>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</si>
  <si>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</si>
  <si>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</si>
  <si>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</si>
  <si>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</si>
  <si>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</si>
  <si>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</si>
  <si>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</si>
  <si>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</si>
  <si>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</si>
  <si>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</si>
  <si>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</si>
  <si>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</si>
  <si>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</si>
  <si>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</si>
  <si>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</si>
  <si>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</si>
  <si>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</si>
  <si>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</si>
  <si>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</si>
  <si>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</si>
  <si>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</si>
  <si>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</si>
  <si>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</si>
  <si>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</si>
  <si>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</si>
  <si>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</si>
  <si>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</si>
  <si>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</si>
  <si>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</si>
  <si>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</si>
  <si>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</si>
  <si>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</si>
  <si>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</si>
  <si>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</si>
  <si>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</si>
  <si>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</si>
  <si>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</si>
  <si>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</si>
  <si>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</si>
  <si>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</si>
  <si>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</si>
  <si>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</si>
  <si>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</si>
  <si>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</si>
  <si>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</si>
  <si>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</si>
  <si>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</si>
  <si>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</si>
  <si>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</si>
  <si>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</si>
  <si>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</si>
  <si>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</si>
  <si>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</si>
  <si>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</si>
  <si>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</si>
  <si>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</si>
  <si>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</si>
  <si>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</si>
  <si>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</si>
  <si>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</si>
  <si>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</si>
  <si>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</si>
  <si>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</si>
  <si>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</si>
  <si>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</si>
  <si>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</si>
  <si>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</si>
  <si>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</si>
  <si>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</si>
  <si>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</si>
  <si>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</si>
  <si>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</si>
  <si>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</si>
  <si>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</si>
  <si>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</si>
  <si>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</si>
  <si>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</si>
  <si>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</si>
  <si>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</si>
  <si>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</si>
  <si>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</si>
  <si>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</si>
  <si>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</si>
  <si>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</si>
  <si>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</si>
  <si>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</si>
  <si>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</si>
  <si>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</si>
  <si>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</si>
  <si>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</si>
  <si>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</si>
  <si>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</si>
  <si>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</si>
  <si>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</si>
  <si>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</si>
  <si>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</si>
  <si>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</si>
  <si>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</si>
  <si>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</si>
  <si>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</si>
  <si>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</si>
  <si>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</si>
  <si>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</si>
  <si>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</si>
  <si>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</si>
  <si>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</si>
  <si>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</si>
  <si>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</si>
  <si>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</si>
  <si>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</si>
  <si>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</si>
  <si>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</si>
  <si>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</si>
  <si>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</si>
  <si>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</si>
  <si>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</si>
  <si>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</si>
  <si>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</si>
  <si>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</si>
  <si>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</si>
  <si>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</si>
  <si>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</si>
  <si>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</si>
  <si>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</si>
  <si>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</si>
  <si>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</si>
  <si>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</si>
  <si>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</si>
  <si>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</si>
  <si>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</si>
  <si>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</si>
  <si>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</si>
  <si>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</si>
  <si>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</si>
  <si>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</si>
  <si>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</si>
  <si>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</si>
  <si>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</si>
  <si>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</si>
  <si>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</si>
  <si>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</si>
  <si>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</si>
  <si>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</si>
  <si>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</si>
  <si>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</si>
  <si>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</si>
  <si>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</si>
  <si>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</si>
  <si>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</si>
  <si>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</si>
  <si>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</si>
  <si>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</si>
  <si>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</si>
  <si>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</si>
  <si>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</si>
  <si>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</si>
  <si>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</si>
  <si>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</si>
  <si>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</si>
  <si>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</si>
  <si>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</si>
  <si>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</si>
  <si>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</si>
  <si>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</si>
  <si>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</si>
  <si>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</si>
  <si>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</si>
  <si>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</si>
  <si>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</si>
  <si>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</si>
  <si>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</si>
  <si>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</si>
  <si>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</si>
  <si>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</si>
  <si>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</si>
  <si>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</si>
  <si>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</si>
  <si>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</si>
  <si>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</si>
  <si>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</si>
  <si>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</si>
  <si>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</si>
  <si>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</si>
  <si>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</si>
  <si>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</si>
  <si>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</si>
  <si>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</si>
  <si>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</si>
  <si>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</si>
  <si>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</si>
  <si>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</si>
  <si>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</si>
  <si>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</si>
  <si>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</si>
  <si>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</si>
  <si>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</si>
  <si>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</si>
  <si>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</si>
  <si>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</si>
  <si>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</si>
  <si>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</si>
  <si>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</si>
  <si>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</si>
  <si>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</si>
  <si>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</si>
  <si>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</si>
  <si>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</si>
  <si>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</si>
  <si>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</si>
  <si>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</si>
  <si>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</si>
  <si>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</si>
  <si>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</si>
  <si>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</si>
  <si>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</si>
  <si>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</si>
  <si>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</si>
  <si>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</si>
  <si>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</si>
  <si>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</si>
  <si>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</si>
  <si>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</si>
  <si>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</si>
  <si>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</si>
  <si>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</si>
  <si>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</si>
  <si>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</si>
  <si>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</si>
  <si>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</si>
  <si>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</si>
  <si>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</si>
  <si>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</si>
  <si>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</si>
  <si>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</si>
  <si>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</si>
  <si>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</si>
  <si>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</si>
  <si>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</si>
  <si>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</si>
  <si>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</si>
  <si>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</si>
  <si>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</si>
  <si>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</si>
  <si>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</si>
  <si>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</si>
  <si>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</si>
  <si>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</si>
  <si>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</si>
  <si>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</si>
  <si>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</si>
  <si>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</si>
  <si>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</si>
  <si>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</si>
  <si>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</si>
  <si>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</si>
  <si>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</si>
  <si>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</si>
  <si>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</si>
  <si>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</si>
  <si>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</si>
  <si>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</si>
  <si>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</si>
  <si>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</si>
  <si>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</si>
  <si>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</si>
  <si>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</si>
  <si>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</si>
  <si>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</si>
  <si>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</si>
  <si>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</si>
  <si>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</si>
  <si>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</si>
  <si>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</si>
  <si>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</si>
  <si>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</si>
  <si>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</si>
  <si>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</si>
  <si>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</si>
  <si>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</si>
  <si>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</si>
  <si>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</si>
  <si>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</si>
  <si>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</si>
  <si>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</si>
  <si>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</si>
  <si>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</si>
  <si>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</si>
  <si>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</si>
  <si>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</si>
  <si>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</si>
  <si>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</si>
  <si>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</si>
  <si>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</si>
  <si>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</si>
  <si>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</si>
  <si>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</si>
  <si>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</si>
  <si>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</si>
  <si>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</si>
  <si>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</si>
  <si>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</si>
  <si>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</si>
  <si>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</si>
  <si>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</si>
  <si>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</si>
  <si>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</si>
  <si>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</si>
  <si>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</si>
  <si>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</si>
  <si>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</si>
  <si>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</si>
  <si>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</si>
  <si>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</si>
  <si>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</si>
  <si>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</si>
  <si>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</si>
  <si>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</si>
  <si>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</si>
  <si>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</si>
  <si>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</si>
  <si>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</si>
  <si>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</si>
  <si>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</si>
  <si>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</si>
  <si>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</si>
  <si>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</si>
  <si>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</si>
  <si>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</si>
  <si>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</si>
  <si>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</si>
  <si>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</si>
  <si>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</si>
  <si>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</si>
  <si>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</si>
  <si>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</si>
  <si>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</si>
  <si>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</si>
  <si>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</si>
  <si>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</si>
  <si>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</si>
  <si>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</si>
  <si>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</si>
  <si>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</si>
  <si>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</si>
  <si>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</si>
  <si>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</si>
  <si>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</si>
  <si>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</si>
  <si>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</si>
  <si>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</si>
  <si>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</si>
  <si>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</si>
  <si>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</si>
  <si>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</si>
  <si>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</si>
  <si>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</si>
  <si>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</si>
  <si>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</si>
  <si>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</si>
  <si>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</si>
  <si>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</si>
  <si>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</si>
  <si>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</si>
  <si>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</si>
  <si>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</si>
  <si>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</si>
  <si>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</si>
  <si>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</si>
  <si>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</si>
  <si>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</si>
  <si>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</si>
  <si>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</si>
  <si>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</si>
  <si>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</si>
  <si>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</si>
  <si>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</si>
  <si>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</si>
  <si>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</si>
  <si>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</si>
  <si>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</si>
  <si>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</si>
  <si>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</si>
  <si>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</si>
  <si>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</si>
  <si>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</si>
  <si>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</si>
  <si>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</si>
  <si>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</si>
  <si>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</si>
  <si>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</si>
  <si>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</si>
  <si>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</si>
  <si>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</si>
  <si>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</si>
  <si>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</si>
  <si>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</si>
  <si>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</si>
  <si>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</si>
  <si>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</si>
  <si>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</si>
  <si>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</si>
  <si>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</si>
  <si>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</si>
  <si>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</si>
  <si>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</si>
  <si>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</si>
  <si>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</si>
  <si>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</si>
  <si>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</si>
  <si>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</si>
  <si>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</si>
  <si>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</si>
  <si>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</si>
  <si>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</si>
  <si>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</si>
  <si>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</si>
  <si>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</si>
  <si>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</si>
  <si>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</si>
  <si>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</si>
  <si>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</si>
  <si>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</si>
  <si>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</si>
  <si>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</si>
  <si>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</si>
  <si>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</si>
  <si>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</si>
  <si>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</si>
  <si>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</si>
  <si>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</si>
  <si>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</si>
  <si>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</si>
  <si>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</si>
  <si>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</si>
  <si>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</si>
  <si>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</si>
  <si>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</si>
  <si>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</si>
  <si>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</si>
  <si>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</si>
  <si>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</si>
  <si>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</si>
  <si>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</si>
  <si>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</si>
  <si>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</si>
  <si>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</si>
  <si>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</si>
  <si>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</si>
  <si>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</si>
  <si>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</si>
  <si>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</si>
  <si>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</si>
  <si>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</si>
  <si>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</si>
  <si>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</si>
  <si>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</si>
  <si>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</si>
  <si>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</si>
  <si>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</si>
  <si>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</si>
  <si>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</si>
  <si>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</si>
  <si>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</si>
  <si>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</si>
  <si>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</si>
  <si>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</si>
  <si>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</si>
  <si>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</si>
  <si>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</si>
  <si>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</si>
  <si>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</si>
  <si>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</si>
  <si>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</si>
  <si>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</si>
  <si>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</si>
  <si>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</si>
  <si>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</si>
  <si>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</si>
  <si>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</si>
  <si>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</si>
  <si>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</si>
  <si>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</si>
  <si>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</si>
  <si>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</si>
  <si>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</si>
  <si>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</si>
  <si>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</si>
  <si>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</si>
  <si>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</si>
  <si>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</si>
  <si>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</si>
  <si>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</si>
  <si>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</si>
  <si>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</si>
  <si>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</si>
  <si>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</si>
  <si>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</si>
  <si>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</si>
  <si>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</si>
  <si>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</si>
  <si>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</si>
  <si>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</si>
  <si>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</si>
  <si>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</si>
  <si>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</si>
  <si>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</si>
  <si>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</si>
  <si>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</si>
  <si>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</si>
  <si>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</si>
  <si>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</si>
  <si>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</si>
  <si>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</si>
  <si>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</si>
  <si>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</si>
  <si>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</si>
  <si>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</si>
  <si>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</si>
  <si>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</si>
  <si>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</si>
  <si>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</si>
  <si>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</si>
  <si>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</si>
  <si>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</si>
  <si>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</si>
  <si>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</si>
  <si>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</si>
  <si>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</si>
  <si>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</si>
  <si>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</si>
  <si>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</si>
  <si>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</si>
  <si>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</si>
  <si>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</si>
  <si>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</si>
  <si>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</si>
  <si>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</si>
  <si>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</si>
  <si>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</si>
  <si>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</si>
  <si>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</si>
  <si>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</si>
  <si>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</si>
  <si>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</si>
  <si>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</si>
  <si>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</si>
  <si>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</si>
  <si>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</si>
  <si>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</si>
  <si>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</si>
  <si>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</si>
  <si>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</si>
  <si>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</si>
  <si>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</si>
  <si>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</si>
  <si>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</si>
  <si>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</si>
  <si>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</si>
  <si>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</si>
  <si>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</si>
  <si>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</si>
  <si>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</si>
  <si>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</si>
  <si>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</si>
  <si>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</si>
  <si>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</si>
  <si>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</si>
  <si>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</si>
  <si>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</si>
  <si>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</si>
  <si>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</si>
  <si>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</si>
  <si>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</si>
  <si>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</si>
  <si>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</si>
  <si>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</si>
  <si>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</si>
  <si>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</si>
  <si>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</si>
  <si>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</si>
  <si>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</si>
  <si>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</si>
  <si>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</si>
  <si>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</si>
  <si>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</si>
  <si>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</si>
  <si>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</si>
  <si>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</si>
  <si>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</si>
  <si>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</si>
  <si>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</si>
  <si>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</si>
  <si>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</si>
  <si>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</si>
  <si>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</si>
  <si>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</si>
  <si>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</si>
  <si>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</si>
  <si>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</si>
  <si>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</si>
  <si>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</si>
  <si>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</si>
  <si>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</si>
  <si>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</si>
  <si>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</si>
  <si>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</si>
  <si>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</si>
  <si>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</si>
  <si>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</si>
  <si>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</si>
  <si>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</si>
  <si>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</si>
  <si>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</si>
  <si>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</si>
  <si>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</si>
  <si>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</si>
  <si>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</si>
  <si>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</si>
  <si>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</si>
  <si>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</si>
  <si>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</si>
  <si>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</si>
  <si>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</si>
  <si>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</si>
  <si>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</si>
  <si>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</si>
  <si>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</si>
  <si>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</si>
  <si>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</si>
  <si>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</si>
  <si>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</si>
  <si>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</si>
  <si>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</si>
  <si>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</si>
  <si>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</si>
  <si>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</si>
  <si>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</si>
  <si>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</si>
  <si>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</si>
  <si>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</si>
  <si>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</si>
  <si>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</si>
  <si>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</si>
  <si>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</si>
  <si>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</si>
  <si>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</si>
  <si>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</si>
  <si>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</si>
  <si>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</si>
  <si>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</si>
  <si>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</si>
  <si>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</si>
  <si>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</si>
  <si>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</si>
  <si>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</si>
  <si>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</si>
  <si>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</si>
  <si>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</si>
  <si>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</si>
  <si>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</si>
  <si>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</si>
  <si>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</si>
  <si>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</si>
  <si>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</si>
  <si>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</si>
  <si>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</si>
  <si>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</si>
  <si>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</si>
  <si>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</si>
  <si>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</si>
  <si>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</si>
  <si>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</si>
  <si>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</si>
  <si>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</si>
  <si>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</si>
  <si>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</si>
  <si>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</si>
  <si>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</si>
  <si>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</si>
  <si>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</si>
  <si>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</si>
  <si>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</si>
  <si>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</si>
  <si>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</si>
  <si>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</si>
  <si>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</si>
  <si>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</si>
  <si>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</si>
  <si>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</si>
  <si>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</si>
  <si>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</si>
  <si>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</si>
  <si>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</si>
  <si>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</si>
  <si>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</si>
  <si>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</si>
  <si>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</si>
  <si>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</si>
  <si>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</si>
  <si>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</si>
  <si>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</si>
  <si>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</si>
  <si>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</si>
  <si>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</si>
  <si>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</si>
  <si>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</si>
  <si>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</si>
  <si>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</si>
  <si>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</si>
  <si>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</si>
  <si>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</si>
  <si>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</si>
  <si>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</si>
  <si>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</si>
  <si>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</si>
  <si>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</si>
  <si>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</si>
  <si>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</si>
  <si>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</si>
  <si>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</si>
  <si>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</si>
  <si>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</si>
  <si>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</si>
  <si>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</si>
  <si>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</si>
  <si>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</si>
  <si>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</si>
  <si>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</si>
  <si>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</si>
  <si>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</si>
  <si>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</si>
  <si>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</si>
  <si>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</si>
  <si>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</si>
  <si>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</si>
  <si>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</si>
  <si>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</si>
  <si>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</si>
  <si>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</si>
  <si>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</si>
  <si>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</si>
  <si>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</si>
  <si>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</si>
  <si>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</si>
  <si>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</si>
  <si>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</si>
  <si>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</si>
  <si>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</si>
  <si>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</si>
  <si>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</si>
  <si>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</si>
  <si>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</si>
  <si>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</si>
  <si>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</si>
  <si>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</si>
  <si>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</si>
  <si>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</si>
  <si>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</si>
  <si>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</si>
  <si>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</si>
  <si>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</si>
  <si>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</si>
  <si>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</si>
  <si>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</si>
  <si>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</si>
  <si>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</si>
  <si>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</si>
  <si>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</si>
  <si>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</si>
  <si>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</si>
  <si>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</si>
  <si>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</si>
  <si>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</si>
  <si>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</si>
  <si>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</si>
  <si>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</si>
  <si>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</si>
  <si>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</si>
  <si>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</si>
  <si>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</si>
  <si>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</si>
  <si>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</si>
  <si>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</si>
  <si>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</si>
  <si>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</si>
  <si>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</si>
  <si>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</si>
  <si>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</si>
  <si>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</si>
  <si>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</si>
  <si>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</si>
  <si>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</si>
  <si>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</si>
  <si>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</si>
  <si>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</si>
  <si>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</si>
  <si>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</si>
  <si>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</si>
  <si>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</si>
  <si>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</si>
  <si>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</si>
  <si>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</si>
  <si>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</si>
  <si>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</si>
  <si>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</si>
  <si>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</si>
  <si>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</si>
  <si>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</si>
  <si>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</si>
  <si>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</si>
  <si>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</si>
  <si>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</si>
  <si>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</si>
  <si>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</si>
  <si>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</si>
  <si>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</si>
  <si>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</si>
  <si>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</si>
  <si>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</si>
  <si>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</si>
  <si>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</si>
  <si>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</si>
  <si>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</si>
  <si>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</si>
  <si>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</si>
  <si>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</si>
  <si>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</si>
  <si>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</si>
  <si>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</si>
  <si>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</si>
  <si>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</si>
  <si>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</si>
  <si>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</si>
  <si>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</si>
  <si>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</si>
  <si>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</si>
  <si>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</si>
  <si>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</si>
  <si>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</si>
  <si>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</si>
  <si>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</si>
  <si>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</si>
  <si>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</si>
  <si>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</si>
  <si>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</si>
  <si>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</si>
  <si>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</si>
  <si>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</si>
  <si>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</si>
  <si>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</si>
  <si>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</si>
  <si>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</si>
  <si>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</si>
  <si>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</si>
  <si>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</si>
  <si>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</si>
  <si>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</si>
  <si>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</si>
  <si>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</si>
  <si>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</si>
  <si>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</si>
  <si>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</si>
  <si>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</si>
  <si>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</si>
  <si>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</si>
  <si>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</si>
  <si>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</si>
  <si>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</si>
  <si>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</si>
  <si>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</si>
  <si>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</si>
  <si>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</si>
  <si>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</si>
  <si>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</si>
  <si>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</si>
  <si>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</si>
  <si>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</si>
  <si>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</si>
  <si>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</si>
  <si>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</si>
  <si>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</si>
  <si>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</si>
  <si>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</si>
  <si>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</si>
  <si>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</si>
  <si>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</si>
  <si>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</si>
  <si>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</si>
  <si>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</si>
  <si>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</si>
  <si>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</si>
  <si>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</si>
  <si>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</si>
  <si>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</si>
  <si>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</si>
  <si>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</si>
  <si>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</si>
  <si>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</si>
  <si>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</si>
  <si>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</si>
  <si>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</si>
  <si>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</si>
  <si>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</si>
  <si>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</si>
  <si>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</si>
  <si>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</si>
  <si>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</si>
  <si>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</si>
  <si>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</si>
  <si>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</si>
  <si>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</si>
  <si>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</si>
  <si>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</si>
  <si>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</si>
  <si>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</si>
  <si>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</si>
  <si>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</si>
  <si>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</si>
  <si>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</si>
  <si>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</si>
  <si>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</si>
  <si>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</si>
  <si>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</si>
  <si>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</si>
  <si>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</si>
  <si>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</si>
  <si>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</si>
  <si>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</si>
  <si>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</si>
  <si>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</si>
  <si>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</si>
  <si>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</si>
  <si>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</si>
  <si>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</si>
  <si>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</si>
  <si>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</si>
  <si>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</si>
  <si>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</si>
  <si>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</si>
  <si>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</si>
  <si>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</si>
  <si>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</si>
  <si>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</si>
  <si>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</si>
  <si>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</si>
  <si>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</si>
  <si>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</si>
  <si>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</si>
  <si>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</si>
  <si>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</si>
  <si>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</si>
  <si>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</si>
  <si>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</si>
  <si>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</si>
  <si>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</si>
  <si>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</si>
  <si>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</si>
  <si>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</si>
  <si>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</si>
  <si>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</si>
  <si>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</si>
  <si>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</si>
  <si>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</si>
  <si>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</si>
  <si>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</si>
  <si>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</si>
  <si>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</si>
  <si>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</si>
  <si>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</si>
  <si>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</si>
  <si>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</si>
  <si>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</si>
  <si>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</si>
  <si>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</si>
  <si>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</si>
  <si>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</si>
  <si>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</si>
  <si>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</si>
  <si>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</si>
  <si>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</si>
  <si>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</si>
  <si>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</si>
  <si>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</si>
  <si>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</si>
  <si>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</si>
  <si>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</si>
  <si>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</si>
  <si>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</si>
  <si>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</si>
  <si>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</si>
  <si>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</si>
  <si>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</si>
  <si>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</si>
  <si>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</si>
  <si>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</si>
  <si>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</si>
  <si>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</si>
  <si>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</si>
  <si>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</si>
  <si>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</si>
  <si>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</si>
  <si>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</si>
  <si>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</si>
  <si>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</si>
  <si>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</si>
  <si>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</si>
  <si>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</si>
  <si>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</si>
  <si>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</si>
  <si>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</si>
  <si>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</si>
  <si>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</si>
  <si>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</si>
  <si>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</si>
  <si>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</si>
  <si>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</si>
  <si>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</si>
  <si>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</si>
  <si>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</si>
  <si>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</si>
  <si>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</si>
  <si>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</si>
  <si>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</si>
  <si>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</si>
  <si>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</si>
  <si>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</si>
  <si>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</si>
  <si>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</si>
  <si>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</si>
  <si>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</si>
  <si>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</si>
  <si>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</si>
  <si>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</si>
  <si>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</si>
  <si>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</si>
  <si>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</si>
  <si>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</si>
  <si>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</si>
  <si>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</si>
  <si>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</si>
  <si>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</si>
  <si>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</si>
  <si>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</si>
  <si>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</si>
  <si>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</si>
  <si>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</si>
  <si>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</si>
  <si>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</si>
  <si>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</si>
  <si>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</si>
  <si>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</si>
  <si>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</si>
  <si>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</si>
  <si>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</si>
  <si>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</si>
  <si>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</si>
  <si>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</si>
  <si>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</si>
  <si>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</si>
  <si>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</si>
  <si>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</si>
  <si>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</si>
  <si>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</si>
  <si>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</si>
  <si>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</si>
  <si>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</si>
  <si>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</si>
  <si>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</si>
  <si>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</si>
  <si>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</si>
  <si>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</si>
  <si>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</si>
  <si>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</si>
  <si>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</si>
  <si>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</si>
  <si>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</si>
  <si>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</si>
  <si>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</si>
  <si>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</si>
  <si>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</si>
  <si>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</si>
  <si>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</si>
  <si>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</si>
  <si>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</si>
  <si>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</si>
  <si>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</si>
  <si>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</si>
  <si>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</si>
  <si>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</si>
  <si>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</si>
  <si>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</si>
  <si>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</si>
  <si>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</si>
  <si>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</si>
  <si>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</si>
  <si>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</si>
  <si>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</si>
  <si>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</si>
  <si>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</si>
  <si>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</si>
  <si>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</si>
  <si>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</si>
  <si>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</si>
  <si>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</si>
  <si>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</si>
  <si>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</si>
  <si>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</si>
  <si>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</si>
  <si>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</si>
  <si>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</si>
  <si>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</si>
  <si>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</si>
  <si>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</si>
  <si>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</si>
  <si>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</si>
  <si>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</si>
  <si>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</si>
  <si>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</si>
  <si>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</si>
  <si>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</si>
  <si>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</si>
  <si>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</si>
  <si>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</si>
  <si>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</si>
  <si>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</si>
  <si>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</si>
  <si>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</si>
  <si>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</si>
  <si>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</si>
  <si>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</si>
  <si>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</si>
  <si>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</si>
  <si>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</si>
  <si>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</si>
  <si>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</si>
  <si>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</si>
  <si>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</si>
  <si>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</si>
  <si>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</si>
  <si>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</si>
  <si>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</si>
  <si>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</si>
  <si>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</si>
  <si>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</si>
  <si>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</si>
  <si>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</si>
  <si>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</si>
  <si>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</si>
  <si>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</si>
  <si>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</si>
  <si>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</si>
  <si>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</si>
  <si>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</si>
  <si>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</si>
  <si>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</si>
  <si>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</si>
  <si>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</si>
  <si>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</si>
  <si>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</si>
  <si>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</si>
  <si>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</si>
  <si>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</si>
  <si>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</si>
  <si>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</si>
  <si>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</si>
  <si>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</si>
  <si>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</si>
  <si>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</si>
  <si>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</si>
  <si>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</si>
  <si>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</si>
  <si>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</si>
  <si>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</si>
  <si>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</si>
  <si>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</si>
  <si>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</si>
  <si>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</si>
  <si>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</si>
  <si>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</si>
  <si>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</si>
  <si>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</si>
  <si>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</si>
  <si>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</si>
  <si>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</si>
  <si>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</si>
  <si>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</si>
  <si>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</si>
  <si>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</si>
  <si>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</si>
  <si>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</si>
  <si>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</si>
  <si>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</si>
  <si>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</si>
  <si>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</si>
  <si>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</si>
  <si>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</si>
  <si>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</si>
  <si>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</si>
  <si>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</si>
  <si>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</si>
  <si>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</si>
  <si>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</si>
  <si>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</si>
  <si>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</si>
  <si>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</si>
  <si>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</si>
  <si>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</si>
  <si>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</si>
  <si>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</si>
  <si>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</si>
  <si>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</si>
  <si>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</si>
  <si>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</si>
  <si>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</si>
  <si>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</si>
  <si>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</si>
  <si>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</si>
  <si>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</si>
  <si>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</si>
  <si>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</si>
  <si>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</si>
  <si>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</si>
  <si>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</si>
  <si>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</si>
  <si>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</si>
  <si>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</si>
  <si>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</si>
  <si>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</si>
  <si>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</si>
  <si>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</si>
  <si>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</si>
  <si>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</si>
  <si>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</si>
  <si>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</si>
  <si>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</si>
  <si>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</si>
  <si>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</si>
  <si>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</si>
  <si>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</si>
  <si>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</si>
  <si>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</si>
  <si>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</si>
  <si>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</si>
  <si>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</si>
  <si>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</si>
  <si>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</si>
  <si>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</si>
  <si>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</si>
  <si>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</si>
  <si>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</si>
  <si>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</si>
  <si>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</si>
  <si>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</si>
  <si>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</si>
  <si>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</si>
  <si>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</si>
  <si>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</si>
  <si>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</si>
  <si>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</si>
  <si>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</si>
  <si>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</si>
  <si>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</si>
  <si>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</si>
  <si>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</si>
  <si>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</si>
  <si>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</si>
  <si>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</si>
  <si>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</si>
  <si>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</si>
  <si>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</si>
  <si>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</si>
  <si>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</si>
  <si>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</si>
  <si>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</si>
  <si>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</si>
  <si>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</si>
  <si>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</si>
  <si>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</si>
  <si>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</si>
  <si>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</si>
  <si>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</si>
  <si>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</si>
  <si>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</si>
  <si>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</si>
  <si>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</si>
  <si>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</si>
  <si>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</si>
  <si>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</si>
  <si>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</si>
  <si>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</si>
  <si>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</si>
  <si>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</si>
  <si>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</si>
  <si>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</si>
  <si>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</si>
  <si>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</si>
  <si>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</si>
  <si>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</si>
  <si>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</si>
  <si>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</si>
  <si>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</si>
  <si>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</si>
  <si>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</si>
  <si>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</si>
  <si>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</si>
  <si>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</si>
  <si>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</si>
  <si>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</si>
  <si>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</si>
  <si>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</si>
  <si>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</si>
  <si>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</si>
  <si>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</si>
  <si>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</si>
  <si>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</si>
  <si>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</si>
  <si>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</si>
  <si>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</si>
  <si>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</si>
  <si>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</si>
  <si>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</si>
  <si>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</si>
  <si>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</si>
  <si>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</si>
  <si>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</si>
  <si>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</si>
  <si>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</si>
  <si>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</si>
  <si>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</si>
  <si>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</si>
  <si>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</si>
  <si>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</si>
  <si>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</si>
  <si>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</si>
  <si>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</si>
  <si>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</si>
  <si>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</si>
  <si>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</si>
  <si>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</si>
  <si>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</si>
  <si>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</si>
  <si>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</si>
  <si>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</si>
  <si>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</si>
  <si>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</si>
  <si>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</si>
  <si>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</si>
  <si>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</si>
  <si>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</si>
  <si>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</si>
  <si>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</si>
  <si>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</si>
  <si>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</si>
  <si>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</si>
  <si>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</si>
  <si>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</si>
  <si>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</si>
  <si>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</si>
  <si>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</si>
  <si>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</si>
  <si>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</si>
  <si>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</si>
  <si>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</si>
  <si>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</si>
  <si>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</si>
  <si>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</si>
  <si>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</si>
  <si>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</si>
  <si>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</si>
  <si>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</si>
  <si>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</si>
  <si>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</si>
  <si>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</si>
  <si>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</si>
  <si>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</si>
  <si>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</si>
  <si>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</si>
  <si>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</si>
  <si>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</si>
  <si>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</si>
  <si>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</si>
  <si>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</si>
  <si>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</si>
  <si>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</si>
  <si>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</si>
  <si>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</si>
  <si>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</si>
  <si>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</si>
  <si>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</si>
  <si>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</si>
  <si>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</si>
  <si>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</si>
  <si>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</si>
  <si>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</si>
  <si>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</si>
  <si>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</si>
  <si>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</si>
  <si>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</si>
  <si>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</si>
  <si>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</si>
  <si>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</si>
  <si>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</si>
  <si>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</si>
  <si>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</si>
  <si>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</si>
  <si>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</si>
  <si>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</si>
  <si>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</si>
  <si>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</si>
  <si>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</si>
  <si>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</si>
  <si>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</si>
  <si>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</si>
  <si>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</si>
  <si>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</si>
  <si>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</si>
  <si>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</si>
  <si>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</si>
  <si>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</si>
  <si>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</si>
  <si>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</si>
  <si>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</si>
  <si>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</si>
  <si>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</si>
  <si>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</si>
  <si>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</si>
  <si>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</si>
  <si>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</si>
  <si>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</si>
  <si>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</si>
  <si>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</si>
  <si>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</si>
  <si>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</si>
  <si>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</si>
  <si>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</si>
  <si>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</si>
  <si>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</si>
  <si>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</si>
  <si>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</si>
  <si>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</si>
  <si>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</si>
  <si>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</si>
  <si>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</si>
  <si>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</si>
  <si>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</si>
  <si>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</si>
  <si>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</si>
  <si>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</si>
  <si>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</si>
  <si>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</si>
  <si>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</si>
  <si>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</si>
  <si>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</si>
  <si>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</si>
  <si>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</si>
  <si>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</si>
  <si>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</si>
  <si>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</si>
  <si>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</si>
  <si>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</si>
  <si>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</si>
  <si>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</si>
  <si>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</si>
  <si>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</si>
  <si>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</si>
  <si>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</si>
  <si>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</si>
  <si>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</si>
  <si>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</si>
  <si>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</si>
  <si>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</si>
  <si>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</si>
  <si>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</si>
  <si>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</si>
  <si>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</si>
  <si>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</si>
  <si>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</si>
  <si>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</si>
  <si>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</si>
  <si>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</si>
  <si>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</si>
  <si>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</si>
  <si>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</si>
  <si>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</si>
  <si>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</si>
  <si>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</si>
  <si>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</si>
  <si>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</si>
  <si>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</si>
  <si>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</si>
  <si>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</si>
  <si>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</si>
  <si>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</si>
  <si>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</si>
  <si>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</si>
  <si>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</si>
  <si>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</si>
  <si>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</si>
  <si>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</si>
  <si>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</si>
  <si>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</si>
  <si>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</si>
  <si>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</si>
  <si>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</si>
  <si>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</si>
  <si>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</si>
  <si>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</si>
  <si>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</si>
  <si>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</si>
  <si>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</si>
  <si>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</si>
  <si>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</si>
  <si>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</si>
  <si>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</si>
  <si>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</si>
  <si>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</si>
  <si>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</si>
  <si>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</si>
  <si>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</si>
  <si>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</si>
  <si>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</si>
  <si>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</si>
  <si>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</si>
  <si>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</si>
  <si>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</si>
  <si>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</si>
  <si>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</si>
  <si>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</si>
  <si>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</si>
  <si>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</si>
  <si>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</si>
  <si>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</si>
  <si>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</si>
  <si>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</si>
  <si>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</si>
  <si>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</si>
  <si>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</si>
  <si>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</si>
  <si>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</si>
  <si>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</si>
  <si>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</si>
  <si>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</si>
  <si>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</si>
  <si>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</si>
  <si>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</si>
  <si>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</si>
  <si>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</si>
  <si>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</si>
  <si>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</si>
  <si>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</si>
  <si>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</si>
  <si>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</si>
  <si>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</si>
  <si>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</si>
  <si>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</si>
  <si>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</si>
  <si>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</si>
  <si>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</si>
  <si>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</si>
  <si>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</si>
  <si>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</si>
  <si>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</si>
  <si>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</si>
  <si>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</si>
  <si>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</si>
  <si>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</si>
  <si>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</si>
  <si>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</si>
  <si>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</si>
  <si>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</si>
  <si>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</si>
  <si>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</si>
  <si>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</si>
  <si>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</si>
  <si>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</si>
  <si>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</si>
  <si>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</si>
  <si>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</si>
  <si>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</si>
  <si>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</si>
  <si>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</si>
  <si>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</si>
  <si>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</si>
  <si>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</si>
  <si>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</si>
  <si>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</si>
  <si>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</si>
  <si>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</si>
  <si>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</si>
  <si>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</si>
  <si>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</si>
  <si>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</si>
  <si>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</si>
  <si>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</si>
  <si>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</si>
  <si>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</si>
  <si>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</si>
  <si>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</si>
  <si>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</si>
  <si>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</si>
  <si>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</si>
  <si>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</si>
  <si>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</si>
  <si>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</si>
  <si>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</si>
  <si>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</si>
  <si>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</si>
  <si>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</si>
  <si>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</si>
  <si>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</si>
  <si>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</si>
  <si>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</si>
  <si>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</si>
  <si>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</si>
  <si>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</si>
  <si>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</si>
  <si>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</si>
  <si>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</si>
  <si>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</si>
  <si>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</si>
  <si>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</si>
  <si>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</si>
  <si>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</si>
  <si>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</si>
  <si>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</si>
  <si>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</si>
  <si>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</si>
  <si>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</si>
  <si>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</si>
  <si>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</si>
  <si>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</si>
  <si>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</si>
  <si>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</si>
  <si>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</si>
  <si>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</si>
  <si>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</si>
  <si>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</si>
  <si>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</si>
  <si>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</si>
  <si>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</si>
  <si>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</si>
  <si>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</si>
  <si>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</si>
  <si>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</si>
  <si>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</si>
  <si>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</si>
  <si>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</si>
  <si>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</si>
  <si>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</si>
  <si>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</si>
  <si>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</si>
  <si>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</si>
  <si>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</si>
  <si>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</si>
  <si>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</si>
  <si>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</si>
  <si>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</si>
  <si>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</si>
  <si>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</si>
  <si>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</si>
  <si>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</si>
  <si>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</si>
  <si>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</si>
  <si>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</si>
  <si>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</si>
  <si>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</si>
  <si>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</si>
  <si>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</si>
  <si>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</si>
  <si>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</si>
  <si>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</si>
  <si>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</si>
  <si>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</si>
  <si>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</si>
  <si>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</si>
  <si>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</si>
  <si>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</si>
  <si>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</si>
  <si>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</si>
  <si>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</si>
  <si>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</si>
  <si>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</si>
  <si>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</si>
  <si>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</si>
  <si>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</si>
  <si>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</si>
  <si>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</si>
  <si>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</si>
  <si>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</si>
  <si>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</si>
  <si>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</si>
  <si>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</si>
  <si>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</si>
  <si>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</si>
  <si>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</si>
  <si>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</si>
  <si>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</si>
  <si>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</si>
  <si>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</si>
  <si>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</si>
  <si>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</si>
  <si>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</si>
  <si>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</si>
  <si>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</si>
  <si>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</si>
  <si>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</si>
  <si>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</si>
  <si>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</si>
  <si>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</si>
  <si>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</si>
  <si>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</si>
  <si>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</si>
  <si>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</si>
  <si>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</si>
  <si>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</si>
  <si>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</si>
  <si>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</si>
  <si>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</si>
  <si>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</si>
  <si>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</si>
  <si>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</si>
  <si>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</si>
  <si>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</si>
  <si>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</si>
  <si>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</si>
  <si>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</si>
  <si>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</si>
  <si>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</si>
  <si>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</si>
  <si>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</si>
  <si>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</si>
  <si>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</si>
  <si>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</si>
  <si>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</si>
  <si>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</si>
  <si>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</si>
  <si>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</si>
  <si>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</si>
  <si>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</si>
  <si>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</si>
  <si>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</si>
  <si>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</si>
  <si>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</si>
  <si>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</si>
  <si>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</si>
  <si>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</si>
  <si>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</si>
  <si>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</si>
  <si>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</si>
  <si>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</si>
  <si>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</si>
  <si>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</si>
  <si>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</si>
  <si>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</si>
  <si>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</si>
  <si>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</si>
  <si>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</si>
  <si>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</si>
  <si>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</si>
  <si>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</si>
  <si>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</si>
  <si>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</si>
  <si>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</si>
  <si>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</si>
  <si>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</si>
  <si>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</si>
  <si>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</si>
  <si>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</si>
  <si>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</si>
  <si>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</si>
  <si>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</si>
  <si>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</si>
  <si>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</si>
  <si>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</si>
  <si>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</si>
  <si>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</si>
  <si>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</si>
  <si>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</si>
  <si>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</si>
  <si>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Count of outcome</t>
  </si>
  <si>
    <t>film &amp; video</t>
  </si>
  <si>
    <t>games</t>
  </si>
  <si>
    <t>music</t>
  </si>
  <si>
    <t>publishing</t>
  </si>
  <si>
    <t>technology</t>
  </si>
  <si>
    <t>theater</t>
  </si>
  <si>
    <t>food</t>
  </si>
  <si>
    <t>journalism</t>
  </si>
  <si>
    <t>photography</t>
  </si>
  <si>
    <t>(blank)</t>
  </si>
  <si>
    <t>(All)</t>
  </si>
  <si>
    <t>Date Created Conversion</t>
  </si>
  <si>
    <t>Date Ended Conversion</t>
  </si>
  <si>
    <t>&lt;1/9/2010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</si>
  <si>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</si>
  <si>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</si>
  <si>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</si>
  <si>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</si>
  <si>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</si>
  <si>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</si>
  <si>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</si>
  <si>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</si>
  <si>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</si>
  <si>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</si>
  <si>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</si>
  <si>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</si>
  <si>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</si>
  <si>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</si>
  <si>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</si>
  <si>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</si>
  <si>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</si>
  <si>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</si>
  <si>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</si>
  <si>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</si>
  <si>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</si>
  <si>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</si>
  <si>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</si>
  <si>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</si>
  <si>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</si>
  <si>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</si>
  <si>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</si>
  <si>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</si>
  <si>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</si>
  <si>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</si>
  <si>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</si>
  <si>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</si>
  <si>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</si>
  <si>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</si>
  <si>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</si>
  <si>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</si>
  <si>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</si>
  <si>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</si>
  <si>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Unsuccessful Backers</t>
  </si>
  <si>
    <t>Successful</t>
  </si>
  <si>
    <t>Average</t>
  </si>
  <si>
    <t>Median</t>
  </si>
  <si>
    <t>Min</t>
  </si>
  <si>
    <t>Max</t>
  </si>
  <si>
    <t>Variance</t>
  </si>
  <si>
    <t>Std Dev</t>
  </si>
  <si>
    <t>Failed/Canceled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</si>
</sst>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8" fillId="0" borderId="0" xfId="0" applyNumberFormat="1" applyFont="1"/>
    <xf numFmtId="14" fontId="0" fillId="0" borderId="0" xfId="0" applyNumberFormat="1"/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4-41BF-ACD1-B81AE8B3ACB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74-41BF-ACD1-B81AE8B3ACB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74-41BF-ACD1-B81AE8B3ACB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74-41BF-ACD1-B81AE8B3AC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986256"/>
        <c:axId val="1240562816"/>
      </c:barChart>
      <c:catAx>
        <c:axId val="679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62816"/>
        <c:crosses val="autoZero"/>
        <c:auto val="1"/>
        <c:lblAlgn val="ctr"/>
        <c:lblOffset val="100"/>
        <c:noMultiLvlLbl val="0"/>
      </c:catAx>
      <c:valAx>
        <c:axId val="124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C-4201-80C1-052132636F1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C-4201-80C1-052132636F1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C-4201-80C1-052132636F1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C-4201-80C1-05213263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727424"/>
        <c:axId val="1240564256"/>
      </c:barChart>
      <c:catAx>
        <c:axId val="12357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64256"/>
        <c:crosses val="autoZero"/>
        <c:auto val="1"/>
        <c:lblAlgn val="ctr"/>
        <c:lblOffset val="100"/>
        <c:noMultiLvlLbl val="0"/>
      </c:catAx>
      <c:valAx>
        <c:axId val="1240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5-4163-B71B-995955A7E391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0.4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5-4163-B71B-995955A7E391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0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95-4163-B71B-995955A7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68302000"/>
        <c:axId val="135977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95-4163-B71B-995955A7E3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95-4163-B71B-995955A7E3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95-4163-B71B-995955A7E3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95-4163-B71B-995955A7E391}"/>
                  </c:ext>
                </c:extLst>
              </c15:ser>
            </c15:filteredLineSeries>
          </c:ext>
        </c:extLst>
      </c:lineChart>
      <c:catAx>
        <c:axId val="11683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76080"/>
        <c:crosses val="autoZero"/>
        <c:auto val="1"/>
        <c:lblAlgn val="ctr"/>
        <c:lblOffset val="100"/>
        <c:noMultiLvlLbl val="0"/>
      </c:catAx>
      <c:valAx>
        <c:axId val="13597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15</xdr:row>
      <xdr:rowOff>0</xdr:rowOff>
    </xdr:from>
    <xdr:to>
      <xdr:col>6</xdr:col>
      <xdr:colOff>300037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1311E-F216-D3CE-7943-E2EC93A5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47625</xdr:rowOff>
    </xdr:from>
    <xdr:to>
      <xdr:col>5</xdr:col>
      <xdr:colOff>723900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C23B2-38AE-5532-4C55-98088A786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66675</xdr:rowOff>
    </xdr:from>
    <xdr:to>
      <xdr:col>9</xdr:col>
      <xdr:colOff>100012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77388-B01C-817F-26AC-1CE2E847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4992.775209259256" createdVersion="8" refreshedVersion="8" minRefreshableVersion="3" recordCount="1001" xr:uid="{B8460DC5-54B2-4844-A80A-2800D481FDD5}">
  <cacheSource type="worksheet">
    <worksheetSource ref="F1:R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4993.240572800925" createdVersion="8" refreshedVersion="8" minRefreshableVersion="3" recordCount="1001" xr:uid="{44EF6EDA-1B31-4589-857B-CAD9A1D41A9C}">
  <cacheSource type="worksheet">
    <worksheetSource ref="F1:T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s v="food/food trucks"/>
    <n v="0"/>
    <s v=""/>
    <x v="0"/>
    <x v="0"/>
  </r>
  <r>
    <x v="1"/>
    <n v="158"/>
    <x v="1"/>
    <s v="USD"/>
    <n v="1408424400"/>
    <n v="1408597200"/>
    <b v="0"/>
    <b v="1"/>
    <s v="music/rock"/>
    <n v="1040"/>
    <n v="92.15"/>
    <x v="1"/>
    <x v="1"/>
  </r>
  <r>
    <x v="1"/>
    <n v="1425"/>
    <x v="2"/>
    <s v="AUD"/>
    <n v="1384668000"/>
    <n v="1384840800"/>
    <b v="0"/>
    <b v="0"/>
    <s v="technology/web"/>
    <n v="131.47999999999999"/>
    <n v="100.02"/>
    <x v="2"/>
    <x v="2"/>
  </r>
  <r>
    <x v="0"/>
    <n v="24"/>
    <x v="1"/>
    <s v="USD"/>
    <n v="1565499600"/>
    <n v="1568955600"/>
    <b v="0"/>
    <b v="0"/>
    <s v="music/rock"/>
    <n v="58.98"/>
    <n v="103.21"/>
    <x v="1"/>
    <x v="1"/>
  </r>
  <r>
    <x v="0"/>
    <n v="53"/>
    <x v="1"/>
    <s v="USD"/>
    <n v="1547964000"/>
    <n v="1548309600"/>
    <b v="0"/>
    <b v="0"/>
    <s v="theater/plays"/>
    <n v="69.28"/>
    <n v="99.34"/>
    <x v="3"/>
    <x v="3"/>
  </r>
  <r>
    <x v="1"/>
    <n v="174"/>
    <x v="3"/>
    <s v="DKK"/>
    <n v="1346130000"/>
    <n v="1347080400"/>
    <b v="0"/>
    <b v="0"/>
    <s v="theater/plays"/>
    <n v="173.62"/>
    <n v="75.83"/>
    <x v="3"/>
    <x v="3"/>
  </r>
  <r>
    <x v="0"/>
    <n v="18"/>
    <x v="4"/>
    <s v="GBP"/>
    <n v="1505278800"/>
    <n v="1505365200"/>
    <b v="0"/>
    <b v="0"/>
    <s v="film &amp; video/documentary"/>
    <n v="20.96"/>
    <n v="60.56"/>
    <x v="4"/>
    <x v="4"/>
  </r>
  <r>
    <x v="1"/>
    <n v="227"/>
    <x v="3"/>
    <s v="DKK"/>
    <n v="1439442000"/>
    <n v="1439614800"/>
    <b v="0"/>
    <b v="0"/>
    <s v="theater/plays"/>
    <n v="327.58"/>
    <n v="64.94"/>
    <x v="3"/>
    <x v="3"/>
  </r>
  <r>
    <x v="2"/>
    <n v="708"/>
    <x v="3"/>
    <s v="DKK"/>
    <n v="1281330000"/>
    <n v="1281502800"/>
    <b v="0"/>
    <b v="0"/>
    <s v="theater/plays"/>
    <n v="19.93"/>
    <n v="31"/>
    <x v="3"/>
    <x v="3"/>
  </r>
  <r>
    <x v="0"/>
    <n v="44"/>
    <x v="1"/>
    <s v="USD"/>
    <n v="1379566800"/>
    <n v="1383804000"/>
    <b v="0"/>
    <b v="0"/>
    <s v="music/electric music"/>
    <n v="51.74"/>
    <n v="72.91"/>
    <x v="1"/>
    <x v="5"/>
  </r>
  <r>
    <x v="1"/>
    <n v="220"/>
    <x v="1"/>
    <s v="USD"/>
    <n v="1281762000"/>
    <n v="1285909200"/>
    <b v="0"/>
    <b v="0"/>
    <s v="film &amp; video/drama"/>
    <n v="266.12"/>
    <n v="62.9"/>
    <x v="4"/>
    <x v="6"/>
  </r>
  <r>
    <x v="0"/>
    <n v="27"/>
    <x v="1"/>
    <s v="USD"/>
    <n v="1285045200"/>
    <n v="1285563600"/>
    <b v="0"/>
    <b v="1"/>
    <s v="theater/plays"/>
    <n v="48.1"/>
    <n v="112.22"/>
    <x v="3"/>
    <x v="3"/>
  </r>
  <r>
    <x v="0"/>
    <n v="55"/>
    <x v="1"/>
    <s v="USD"/>
    <n v="1571720400"/>
    <n v="1572411600"/>
    <b v="0"/>
    <b v="0"/>
    <s v="film &amp; video/drama"/>
    <n v="89.35"/>
    <n v="102.35"/>
    <x v="4"/>
    <x v="6"/>
  </r>
  <r>
    <x v="1"/>
    <n v="98"/>
    <x v="1"/>
    <s v="USD"/>
    <n v="1465621200"/>
    <n v="1466658000"/>
    <b v="0"/>
    <b v="0"/>
    <s v="music/indie rock"/>
    <n v="245.12"/>
    <n v="105.05"/>
    <x v="1"/>
    <x v="7"/>
  </r>
  <r>
    <x v="0"/>
    <n v="200"/>
    <x v="1"/>
    <s v="USD"/>
    <n v="1331013600"/>
    <n v="1333342800"/>
    <b v="0"/>
    <b v="0"/>
    <s v="music/indie rock"/>
    <n v="66.77"/>
    <n v="94.15"/>
    <x v="1"/>
    <x v="7"/>
  </r>
  <r>
    <x v="0"/>
    <n v="452"/>
    <x v="1"/>
    <s v="USD"/>
    <n v="1575957600"/>
    <n v="1576303200"/>
    <b v="0"/>
    <b v="0"/>
    <s v="technology/wearables"/>
    <n v="47.31"/>
    <n v="84.99"/>
    <x v="2"/>
    <x v="8"/>
  </r>
  <r>
    <x v="1"/>
    <n v="100"/>
    <x v="1"/>
    <s v="USD"/>
    <n v="1390370400"/>
    <n v="1392271200"/>
    <b v="0"/>
    <b v="0"/>
    <s v="publishing/nonfiction"/>
    <n v="649.47"/>
    <n v="110.41"/>
    <x v="5"/>
    <x v="9"/>
  </r>
  <r>
    <x v="1"/>
    <n v="1249"/>
    <x v="1"/>
    <s v="USD"/>
    <n v="1294812000"/>
    <n v="1294898400"/>
    <b v="0"/>
    <b v="0"/>
    <s v="film &amp; video/animation"/>
    <n v="159.38999999999999"/>
    <n v="107.96"/>
    <x v="4"/>
    <x v="10"/>
  </r>
  <r>
    <x v="3"/>
    <n v="135"/>
    <x v="1"/>
    <s v="USD"/>
    <n v="1536382800"/>
    <n v="1537074000"/>
    <b v="0"/>
    <b v="0"/>
    <s v="theater/plays"/>
    <n v="66.91"/>
    <n v="45.1"/>
    <x v="3"/>
    <x v="3"/>
  </r>
  <r>
    <x v="0"/>
    <n v="674"/>
    <x v="1"/>
    <s v="USD"/>
    <n v="1551679200"/>
    <n v="1553490000"/>
    <b v="0"/>
    <b v="1"/>
    <s v="theater/plays"/>
    <n v="48.53"/>
    <n v="45"/>
    <x v="3"/>
    <x v="3"/>
  </r>
  <r>
    <x v="1"/>
    <n v="1396"/>
    <x v="1"/>
    <s v="USD"/>
    <n v="1406523600"/>
    <n v="1406523600"/>
    <b v="0"/>
    <b v="0"/>
    <s v="film &amp; video/drama"/>
    <n v="112.24"/>
    <n v="105.97"/>
    <x v="4"/>
    <x v="6"/>
  </r>
  <r>
    <x v="0"/>
    <n v="558"/>
    <x v="1"/>
    <s v="USD"/>
    <n v="1313384400"/>
    <n v="1316322000"/>
    <b v="0"/>
    <b v="0"/>
    <s v="theater/plays"/>
    <n v="40.99"/>
    <n v="69.06"/>
    <x v="3"/>
    <x v="3"/>
  </r>
  <r>
    <x v="1"/>
    <n v="890"/>
    <x v="1"/>
    <s v="USD"/>
    <n v="1522731600"/>
    <n v="1524027600"/>
    <b v="0"/>
    <b v="0"/>
    <s v="theater/plays"/>
    <n v="128.07"/>
    <n v="85.04"/>
    <x v="3"/>
    <x v="3"/>
  </r>
  <r>
    <x v="1"/>
    <n v="142"/>
    <x v="4"/>
    <s v="GBP"/>
    <n v="1550124000"/>
    <n v="1554699600"/>
    <b v="0"/>
    <b v="0"/>
    <s v="film &amp; video/documentary"/>
    <n v="332.04"/>
    <n v="105.23"/>
    <x v="4"/>
    <x v="4"/>
  </r>
  <r>
    <x v="1"/>
    <n v="2673"/>
    <x v="1"/>
    <s v="USD"/>
    <n v="1403326800"/>
    <n v="1403499600"/>
    <b v="0"/>
    <b v="0"/>
    <s v="technology/wearables"/>
    <n v="112.83"/>
    <n v="39"/>
    <x v="2"/>
    <x v="8"/>
  </r>
  <r>
    <x v="1"/>
    <n v="163"/>
    <x v="1"/>
    <s v="USD"/>
    <n v="1305694800"/>
    <n v="1307422800"/>
    <b v="0"/>
    <b v="1"/>
    <s v="games/video games"/>
    <n v="216.44"/>
    <n v="73.03"/>
    <x v="6"/>
    <x v="11"/>
  </r>
  <r>
    <x v="3"/>
    <n v="1480"/>
    <x v="1"/>
    <s v="USD"/>
    <n v="1533013200"/>
    <n v="1535346000"/>
    <b v="0"/>
    <b v="0"/>
    <s v="theater/plays"/>
    <n v="48.2"/>
    <n v="35.01"/>
    <x v="3"/>
    <x v="3"/>
  </r>
  <r>
    <x v="0"/>
    <n v="15"/>
    <x v="1"/>
    <s v="USD"/>
    <n v="1443848400"/>
    <n v="1444539600"/>
    <b v="0"/>
    <b v="0"/>
    <s v="music/rock"/>
    <n v="79.95"/>
    <n v="106.6"/>
    <x v="1"/>
    <x v="1"/>
  </r>
  <r>
    <x v="1"/>
    <n v="2220"/>
    <x v="1"/>
    <s v="USD"/>
    <n v="1265695200"/>
    <n v="1267682400"/>
    <b v="0"/>
    <b v="1"/>
    <s v="theater/plays"/>
    <n v="105.23"/>
    <n v="62"/>
    <x v="3"/>
    <x v="3"/>
  </r>
  <r>
    <x v="1"/>
    <n v="1606"/>
    <x v="5"/>
    <s v="CHF"/>
    <n v="1532062800"/>
    <n v="1535518800"/>
    <b v="0"/>
    <b v="0"/>
    <s v="film &amp; video/shorts"/>
    <n v="328.9"/>
    <n v="94"/>
    <x v="4"/>
    <x v="12"/>
  </r>
  <r>
    <x v="1"/>
    <n v="129"/>
    <x v="1"/>
    <s v="USD"/>
    <n v="1558674000"/>
    <n v="1559106000"/>
    <b v="0"/>
    <b v="0"/>
    <s v="film &amp; video/animation"/>
    <n v="160.61000000000001"/>
    <n v="112.05"/>
    <x v="4"/>
    <x v="10"/>
  </r>
  <r>
    <x v="1"/>
    <n v="226"/>
    <x v="4"/>
    <s v="GBP"/>
    <n v="1451973600"/>
    <n v="1454392800"/>
    <b v="0"/>
    <b v="0"/>
    <s v="games/video games"/>
    <n v="310"/>
    <n v="48.01"/>
    <x v="6"/>
    <x v="11"/>
  </r>
  <r>
    <x v="0"/>
    <n v="2307"/>
    <x v="6"/>
    <s v="EUR"/>
    <n v="1515564000"/>
    <n v="1517896800"/>
    <b v="0"/>
    <b v="0"/>
    <s v="film &amp; video/documentary"/>
    <n v="86.81"/>
    <n v="38"/>
    <x v="4"/>
    <x v="4"/>
  </r>
  <r>
    <x v="1"/>
    <n v="5419"/>
    <x v="1"/>
    <s v="USD"/>
    <n v="1412485200"/>
    <n v="1415685600"/>
    <b v="0"/>
    <b v="0"/>
    <s v="theater/plays"/>
    <n v="377.82"/>
    <n v="35"/>
    <x v="3"/>
    <x v="3"/>
  </r>
  <r>
    <x v="1"/>
    <n v="165"/>
    <x v="1"/>
    <s v="USD"/>
    <n v="1490245200"/>
    <n v="1490677200"/>
    <b v="0"/>
    <b v="0"/>
    <s v="film &amp; video/documentary"/>
    <n v="150.81"/>
    <n v="85"/>
    <x v="4"/>
    <x v="4"/>
  </r>
  <r>
    <x v="1"/>
    <n v="1965"/>
    <x v="3"/>
    <s v="DKK"/>
    <n v="1547877600"/>
    <n v="1551506400"/>
    <b v="0"/>
    <b v="1"/>
    <s v="film &amp; video/drama"/>
    <n v="150.30000000000001"/>
    <n v="95.99"/>
    <x v="4"/>
    <x v="6"/>
  </r>
  <r>
    <x v="1"/>
    <n v="16"/>
    <x v="1"/>
    <s v="USD"/>
    <n v="1298700000"/>
    <n v="1300856400"/>
    <b v="0"/>
    <b v="0"/>
    <s v="theater/plays"/>
    <n v="157.29"/>
    <n v="68.81"/>
    <x v="3"/>
    <x v="3"/>
  </r>
  <r>
    <x v="1"/>
    <n v="107"/>
    <x v="1"/>
    <s v="USD"/>
    <n v="1570338000"/>
    <n v="1573192800"/>
    <b v="0"/>
    <b v="1"/>
    <s v="publishing/fiction"/>
    <n v="139.99"/>
    <n v="105.97"/>
    <x v="5"/>
    <x v="13"/>
  </r>
  <r>
    <x v="1"/>
    <n v="134"/>
    <x v="1"/>
    <s v="USD"/>
    <n v="1287378000"/>
    <n v="1287810000"/>
    <b v="0"/>
    <b v="0"/>
    <s v="photography/photography books"/>
    <n v="325.32"/>
    <n v="75.260000000000005"/>
    <x v="7"/>
    <x v="14"/>
  </r>
  <r>
    <x v="0"/>
    <n v="88"/>
    <x v="3"/>
    <s v="DKK"/>
    <n v="1361772000"/>
    <n v="1362978000"/>
    <b v="0"/>
    <b v="0"/>
    <s v="theater/plays"/>
    <n v="50.78"/>
    <n v="57.13"/>
    <x v="3"/>
    <x v="3"/>
  </r>
  <r>
    <x v="1"/>
    <n v="198"/>
    <x v="1"/>
    <s v="USD"/>
    <n v="1275714000"/>
    <n v="1277355600"/>
    <b v="0"/>
    <b v="1"/>
    <s v="technology/wearables"/>
    <n v="169.07"/>
    <n v="75.14"/>
    <x v="2"/>
    <x v="8"/>
  </r>
  <r>
    <x v="1"/>
    <n v="111"/>
    <x v="6"/>
    <s v="EUR"/>
    <n v="1346734800"/>
    <n v="1348981200"/>
    <b v="0"/>
    <b v="1"/>
    <s v="music/rock"/>
    <n v="212.93"/>
    <n v="107.42"/>
    <x v="1"/>
    <x v="1"/>
  </r>
  <r>
    <x v="1"/>
    <n v="222"/>
    <x v="1"/>
    <s v="USD"/>
    <n v="1309755600"/>
    <n v="1310533200"/>
    <b v="0"/>
    <b v="0"/>
    <s v="food/food trucks"/>
    <n v="443.94"/>
    <n v="36"/>
    <x v="0"/>
    <x v="0"/>
  </r>
  <r>
    <x v="1"/>
    <n v="6212"/>
    <x v="1"/>
    <s v="USD"/>
    <n v="1406178000"/>
    <n v="1407560400"/>
    <b v="0"/>
    <b v="0"/>
    <s v="publishing/radio &amp; podcasts"/>
    <n v="185.94"/>
    <n v="27"/>
    <x v="5"/>
    <x v="15"/>
  </r>
  <r>
    <x v="1"/>
    <n v="98"/>
    <x v="3"/>
    <s v="DKK"/>
    <n v="1552798800"/>
    <n v="1552885200"/>
    <b v="0"/>
    <b v="0"/>
    <s v="publishing/fiction"/>
    <n v="658.81"/>
    <n v="107.56"/>
    <x v="5"/>
    <x v="13"/>
  </r>
  <r>
    <x v="0"/>
    <n v="48"/>
    <x v="1"/>
    <s v="USD"/>
    <n v="1478062800"/>
    <n v="1479362400"/>
    <b v="0"/>
    <b v="1"/>
    <s v="theater/plays"/>
    <n v="47.68"/>
    <n v="94.38"/>
    <x v="3"/>
    <x v="3"/>
  </r>
  <r>
    <x v="1"/>
    <n v="92"/>
    <x v="1"/>
    <s v="USD"/>
    <n v="1278565200"/>
    <n v="1280552400"/>
    <b v="0"/>
    <b v="0"/>
    <s v="music/rock"/>
    <n v="114.78"/>
    <n v="46.16"/>
    <x v="1"/>
    <x v="1"/>
  </r>
  <r>
    <x v="1"/>
    <n v="149"/>
    <x v="1"/>
    <s v="USD"/>
    <n v="1396069200"/>
    <n v="1398661200"/>
    <b v="0"/>
    <b v="0"/>
    <s v="theater/plays"/>
    <n v="475.27"/>
    <n v="47.85"/>
    <x v="3"/>
    <x v="3"/>
  </r>
  <r>
    <x v="1"/>
    <n v="2431"/>
    <x v="1"/>
    <s v="USD"/>
    <n v="1435208400"/>
    <n v="1436245200"/>
    <b v="0"/>
    <b v="0"/>
    <s v="theater/plays"/>
    <n v="386.97"/>
    <n v="53.01"/>
    <x v="3"/>
    <x v="3"/>
  </r>
  <r>
    <x v="1"/>
    <n v="303"/>
    <x v="1"/>
    <s v="USD"/>
    <n v="1571547600"/>
    <n v="1575439200"/>
    <b v="0"/>
    <b v="0"/>
    <s v="music/rock"/>
    <n v="189.63"/>
    <n v="45.06"/>
    <x v="1"/>
    <x v="1"/>
  </r>
  <r>
    <x v="0"/>
    <n v="1"/>
    <x v="6"/>
    <s v="EUR"/>
    <n v="1375333200"/>
    <n v="1377752400"/>
    <b v="0"/>
    <b v="0"/>
    <s v="music/metal"/>
    <n v="2"/>
    <n v="2"/>
    <x v="1"/>
    <x v="16"/>
  </r>
  <r>
    <x v="0"/>
    <n v="1467"/>
    <x v="4"/>
    <s v="GBP"/>
    <n v="1332824400"/>
    <n v="1334206800"/>
    <b v="0"/>
    <b v="1"/>
    <s v="technology/wearables"/>
    <n v="91.87"/>
    <n v="99.01"/>
    <x v="2"/>
    <x v="8"/>
  </r>
  <r>
    <x v="0"/>
    <n v="75"/>
    <x v="1"/>
    <s v="USD"/>
    <n v="1284526800"/>
    <n v="1284872400"/>
    <b v="0"/>
    <b v="0"/>
    <s v="theater/plays"/>
    <n v="34.15"/>
    <n v="32.79"/>
    <x v="3"/>
    <x v="3"/>
  </r>
  <r>
    <x v="1"/>
    <n v="209"/>
    <x v="1"/>
    <s v="USD"/>
    <n v="1400562000"/>
    <n v="1403931600"/>
    <b v="0"/>
    <b v="0"/>
    <s v="film &amp; video/drama"/>
    <n v="140.41"/>
    <n v="59.12"/>
    <x v="4"/>
    <x v="6"/>
  </r>
  <r>
    <x v="0"/>
    <n v="120"/>
    <x v="1"/>
    <s v="USD"/>
    <n v="1520748000"/>
    <n v="1521262800"/>
    <b v="0"/>
    <b v="0"/>
    <s v="technology/wearables"/>
    <n v="89.87"/>
    <n v="44.93"/>
    <x v="2"/>
    <x v="8"/>
  </r>
  <r>
    <x v="1"/>
    <n v="131"/>
    <x v="1"/>
    <s v="USD"/>
    <n v="1532926800"/>
    <n v="1533358800"/>
    <b v="0"/>
    <b v="0"/>
    <s v="music/jazz"/>
    <n v="177.97"/>
    <n v="89.66"/>
    <x v="1"/>
    <x v="17"/>
  </r>
  <r>
    <x v="1"/>
    <n v="164"/>
    <x v="1"/>
    <s v="USD"/>
    <n v="1420869600"/>
    <n v="1421474400"/>
    <b v="0"/>
    <b v="0"/>
    <s v="technology/wearables"/>
    <n v="143.66"/>
    <n v="70.08"/>
    <x v="2"/>
    <x v="8"/>
  </r>
  <r>
    <x v="1"/>
    <n v="201"/>
    <x v="1"/>
    <s v="USD"/>
    <n v="1504242000"/>
    <n v="1505278800"/>
    <b v="0"/>
    <b v="0"/>
    <s v="games/video games"/>
    <n v="215.28"/>
    <n v="31.06"/>
    <x v="6"/>
    <x v="11"/>
  </r>
  <r>
    <x v="1"/>
    <n v="211"/>
    <x v="1"/>
    <s v="USD"/>
    <n v="1442811600"/>
    <n v="1443934800"/>
    <b v="0"/>
    <b v="0"/>
    <s v="theater/plays"/>
    <n v="227.11"/>
    <n v="29.06"/>
    <x v="3"/>
    <x v="3"/>
  </r>
  <r>
    <x v="1"/>
    <n v="128"/>
    <x v="1"/>
    <s v="USD"/>
    <n v="1497243600"/>
    <n v="1498539600"/>
    <b v="0"/>
    <b v="1"/>
    <s v="theater/plays"/>
    <n v="275.07"/>
    <n v="30.09"/>
    <x v="3"/>
    <x v="3"/>
  </r>
  <r>
    <x v="1"/>
    <n v="1600"/>
    <x v="0"/>
    <s v="CAD"/>
    <n v="1342501200"/>
    <n v="1342760400"/>
    <b v="0"/>
    <b v="0"/>
    <s v="theater/plays"/>
    <n v="144.37"/>
    <n v="85"/>
    <x v="3"/>
    <x v="3"/>
  </r>
  <r>
    <x v="0"/>
    <n v="2253"/>
    <x v="0"/>
    <s v="CAD"/>
    <n v="1298268000"/>
    <n v="1301720400"/>
    <b v="0"/>
    <b v="0"/>
    <s v="theater/plays"/>
    <n v="92.75"/>
    <n v="82"/>
    <x v="3"/>
    <x v="3"/>
  </r>
  <r>
    <x v="1"/>
    <n v="249"/>
    <x v="1"/>
    <s v="USD"/>
    <n v="1433480400"/>
    <n v="1433566800"/>
    <b v="0"/>
    <b v="0"/>
    <s v="technology/web"/>
    <n v="722.6"/>
    <n v="58.04"/>
    <x v="2"/>
    <x v="2"/>
  </r>
  <r>
    <x v="0"/>
    <n v="5"/>
    <x v="1"/>
    <s v="USD"/>
    <n v="1493355600"/>
    <n v="1493874000"/>
    <b v="0"/>
    <b v="0"/>
    <s v="theater/plays"/>
    <n v="11.85"/>
    <n v="111.4"/>
    <x v="3"/>
    <x v="3"/>
  </r>
  <r>
    <x v="0"/>
    <n v="38"/>
    <x v="1"/>
    <s v="USD"/>
    <n v="1530507600"/>
    <n v="1531803600"/>
    <b v="0"/>
    <b v="1"/>
    <s v="technology/web"/>
    <n v="97.64"/>
    <n v="71.95"/>
    <x v="2"/>
    <x v="2"/>
  </r>
  <r>
    <x v="1"/>
    <n v="236"/>
    <x v="1"/>
    <s v="USD"/>
    <n v="1296108000"/>
    <n v="1296712800"/>
    <b v="0"/>
    <b v="0"/>
    <s v="theater/plays"/>
    <n v="236.15"/>
    <n v="61.04"/>
    <x v="3"/>
    <x v="3"/>
  </r>
  <r>
    <x v="0"/>
    <n v="12"/>
    <x v="1"/>
    <s v="USD"/>
    <n v="1428469200"/>
    <n v="1428901200"/>
    <b v="0"/>
    <b v="1"/>
    <s v="theater/plays"/>
    <n v="45.07"/>
    <n v="108.92"/>
    <x v="3"/>
    <x v="3"/>
  </r>
  <r>
    <x v="1"/>
    <n v="4065"/>
    <x v="4"/>
    <s v="GBP"/>
    <n v="1264399200"/>
    <n v="1264831200"/>
    <b v="0"/>
    <b v="1"/>
    <s v="technology/wearables"/>
    <n v="162.38999999999999"/>
    <n v="29"/>
    <x v="2"/>
    <x v="8"/>
  </r>
  <r>
    <x v="1"/>
    <n v="246"/>
    <x v="6"/>
    <s v="EUR"/>
    <n v="1501131600"/>
    <n v="1505192400"/>
    <b v="0"/>
    <b v="1"/>
    <s v="theater/plays"/>
    <n v="254.53"/>
    <n v="58.98"/>
    <x v="3"/>
    <x v="3"/>
  </r>
  <r>
    <x v="3"/>
    <n v="17"/>
    <x v="1"/>
    <s v="USD"/>
    <n v="1292738400"/>
    <n v="1295676000"/>
    <b v="0"/>
    <b v="0"/>
    <s v="theater/plays"/>
    <n v="24.06"/>
    <n v="111.82"/>
    <x v="3"/>
    <x v="3"/>
  </r>
  <r>
    <x v="1"/>
    <n v="2475"/>
    <x v="6"/>
    <s v="EUR"/>
    <n v="1288674000"/>
    <n v="1292911200"/>
    <b v="0"/>
    <b v="1"/>
    <s v="theater/plays"/>
    <n v="123.74"/>
    <n v="64"/>
    <x v="3"/>
    <x v="3"/>
  </r>
  <r>
    <x v="1"/>
    <n v="76"/>
    <x v="1"/>
    <s v="USD"/>
    <n v="1575093600"/>
    <n v="1575439200"/>
    <b v="0"/>
    <b v="0"/>
    <s v="theater/plays"/>
    <n v="108.07"/>
    <n v="85.32"/>
    <x v="3"/>
    <x v="3"/>
  </r>
  <r>
    <x v="1"/>
    <n v="54"/>
    <x v="1"/>
    <s v="USD"/>
    <n v="1435726800"/>
    <n v="1438837200"/>
    <b v="0"/>
    <b v="0"/>
    <s v="film &amp; video/animation"/>
    <n v="670.33"/>
    <n v="74.48"/>
    <x v="4"/>
    <x v="10"/>
  </r>
  <r>
    <x v="1"/>
    <n v="88"/>
    <x v="1"/>
    <s v="USD"/>
    <n v="1480226400"/>
    <n v="1480485600"/>
    <b v="0"/>
    <b v="0"/>
    <s v="music/jazz"/>
    <n v="660.93"/>
    <n v="105.15"/>
    <x v="1"/>
    <x v="17"/>
  </r>
  <r>
    <x v="1"/>
    <n v="85"/>
    <x v="4"/>
    <s v="GBP"/>
    <n v="1459054800"/>
    <n v="1459141200"/>
    <b v="0"/>
    <b v="0"/>
    <s v="music/metal"/>
    <n v="122.46"/>
    <n v="56.19"/>
    <x v="1"/>
    <x v="16"/>
  </r>
  <r>
    <x v="1"/>
    <n v="170"/>
    <x v="1"/>
    <s v="USD"/>
    <n v="1531630800"/>
    <n v="1532322000"/>
    <b v="0"/>
    <b v="0"/>
    <s v="photography/photography books"/>
    <n v="150.58000000000001"/>
    <n v="85.92"/>
    <x v="7"/>
    <x v="14"/>
  </r>
  <r>
    <x v="0"/>
    <n v="1684"/>
    <x v="1"/>
    <s v="USD"/>
    <n v="1421992800"/>
    <n v="1426222800"/>
    <b v="1"/>
    <b v="1"/>
    <s v="theater/plays"/>
    <n v="78.11"/>
    <n v="57"/>
    <x v="3"/>
    <x v="3"/>
  </r>
  <r>
    <x v="0"/>
    <n v="56"/>
    <x v="1"/>
    <s v="USD"/>
    <n v="1285563600"/>
    <n v="1286773200"/>
    <b v="0"/>
    <b v="1"/>
    <s v="film &amp; video/animation"/>
    <n v="46.95"/>
    <n v="79.64"/>
    <x v="4"/>
    <x v="10"/>
  </r>
  <r>
    <x v="1"/>
    <n v="330"/>
    <x v="1"/>
    <s v="USD"/>
    <n v="1523854800"/>
    <n v="1523941200"/>
    <b v="0"/>
    <b v="0"/>
    <s v="publishing/translations"/>
    <n v="300.8"/>
    <n v="41.02"/>
    <x v="5"/>
    <x v="18"/>
  </r>
  <r>
    <x v="0"/>
    <n v="838"/>
    <x v="1"/>
    <s v="USD"/>
    <n v="1529125200"/>
    <n v="1529557200"/>
    <b v="0"/>
    <b v="0"/>
    <s v="theater/plays"/>
    <n v="69.599999999999994"/>
    <n v="48"/>
    <x v="3"/>
    <x v="3"/>
  </r>
  <r>
    <x v="1"/>
    <n v="127"/>
    <x v="1"/>
    <s v="USD"/>
    <n v="1503982800"/>
    <n v="1506574800"/>
    <b v="0"/>
    <b v="0"/>
    <s v="games/video games"/>
    <n v="637.45000000000005"/>
    <n v="55.21"/>
    <x v="6"/>
    <x v="11"/>
  </r>
  <r>
    <x v="1"/>
    <n v="411"/>
    <x v="1"/>
    <s v="USD"/>
    <n v="1511416800"/>
    <n v="1513576800"/>
    <b v="0"/>
    <b v="0"/>
    <s v="music/rock"/>
    <n v="225.34"/>
    <n v="92.11"/>
    <x v="1"/>
    <x v="1"/>
  </r>
  <r>
    <x v="1"/>
    <n v="180"/>
    <x v="4"/>
    <s v="GBP"/>
    <n v="1547704800"/>
    <n v="1548309600"/>
    <b v="0"/>
    <b v="1"/>
    <s v="games/video games"/>
    <n v="1497.3"/>
    <n v="83.18"/>
    <x v="6"/>
    <x v="11"/>
  </r>
  <r>
    <x v="0"/>
    <n v="1000"/>
    <x v="1"/>
    <s v="USD"/>
    <n v="1469682000"/>
    <n v="1471582800"/>
    <b v="0"/>
    <b v="0"/>
    <s v="music/electric music"/>
    <n v="37.590000000000003"/>
    <n v="40"/>
    <x v="1"/>
    <x v="5"/>
  </r>
  <r>
    <x v="1"/>
    <n v="374"/>
    <x v="1"/>
    <s v="USD"/>
    <n v="1343451600"/>
    <n v="1344315600"/>
    <b v="0"/>
    <b v="0"/>
    <s v="technology/wearables"/>
    <n v="132.37"/>
    <n v="111.13"/>
    <x v="2"/>
    <x v="8"/>
  </r>
  <r>
    <x v="1"/>
    <n v="71"/>
    <x v="2"/>
    <s v="AUD"/>
    <n v="1315717200"/>
    <n v="1316408400"/>
    <b v="0"/>
    <b v="0"/>
    <s v="music/indie rock"/>
    <n v="131.22"/>
    <n v="90.56"/>
    <x v="1"/>
    <x v="7"/>
  </r>
  <r>
    <x v="1"/>
    <n v="203"/>
    <x v="1"/>
    <s v="USD"/>
    <n v="1430715600"/>
    <n v="1431838800"/>
    <b v="1"/>
    <b v="0"/>
    <s v="theater/plays"/>
    <n v="167.64"/>
    <n v="61.11"/>
    <x v="3"/>
    <x v="3"/>
  </r>
  <r>
    <x v="0"/>
    <n v="1482"/>
    <x v="2"/>
    <s v="AUD"/>
    <n v="1299564000"/>
    <n v="1300510800"/>
    <b v="0"/>
    <b v="1"/>
    <s v="music/rock"/>
    <n v="61.98"/>
    <n v="83.02"/>
    <x v="1"/>
    <x v="1"/>
  </r>
  <r>
    <x v="1"/>
    <n v="113"/>
    <x v="1"/>
    <s v="USD"/>
    <n v="1429160400"/>
    <n v="1431061200"/>
    <b v="0"/>
    <b v="0"/>
    <s v="publishing/translations"/>
    <n v="260.75"/>
    <n v="110.76"/>
    <x v="5"/>
    <x v="18"/>
  </r>
  <r>
    <x v="1"/>
    <n v="96"/>
    <x v="1"/>
    <s v="USD"/>
    <n v="1271307600"/>
    <n v="1271480400"/>
    <b v="0"/>
    <b v="0"/>
    <s v="theater/plays"/>
    <n v="252.59"/>
    <n v="89.46"/>
    <x v="3"/>
    <x v="3"/>
  </r>
  <r>
    <x v="0"/>
    <n v="106"/>
    <x v="1"/>
    <s v="USD"/>
    <n v="1456380000"/>
    <n v="1456380000"/>
    <b v="0"/>
    <b v="1"/>
    <s v="theater/plays"/>
    <n v="78.62"/>
    <n v="57.85"/>
    <x v="3"/>
    <x v="3"/>
  </r>
  <r>
    <x v="0"/>
    <n v="679"/>
    <x v="6"/>
    <s v="EUR"/>
    <n v="1470459600"/>
    <n v="1472878800"/>
    <b v="0"/>
    <b v="0"/>
    <s v="publishing/translations"/>
    <n v="48.4"/>
    <n v="110"/>
    <x v="5"/>
    <x v="18"/>
  </r>
  <r>
    <x v="1"/>
    <n v="498"/>
    <x v="5"/>
    <s v="CHF"/>
    <n v="1277269200"/>
    <n v="1277355600"/>
    <b v="0"/>
    <b v="1"/>
    <s v="games/video games"/>
    <n v="258.88"/>
    <n v="103.97"/>
    <x v="6"/>
    <x v="11"/>
  </r>
  <r>
    <x v="3"/>
    <n v="610"/>
    <x v="1"/>
    <s v="USD"/>
    <n v="1350709200"/>
    <n v="1351054800"/>
    <b v="0"/>
    <b v="1"/>
    <s v="theater/plays"/>
    <n v="60.55"/>
    <n v="108"/>
    <x v="3"/>
    <x v="3"/>
  </r>
  <r>
    <x v="1"/>
    <n v="180"/>
    <x v="4"/>
    <s v="GBP"/>
    <n v="1554613200"/>
    <n v="1555563600"/>
    <b v="0"/>
    <b v="0"/>
    <s v="technology/web"/>
    <n v="303.69"/>
    <n v="48.93"/>
    <x v="2"/>
    <x v="2"/>
  </r>
  <r>
    <x v="1"/>
    <n v="27"/>
    <x v="1"/>
    <s v="USD"/>
    <n v="1571029200"/>
    <n v="1571634000"/>
    <b v="0"/>
    <b v="0"/>
    <s v="film &amp; video/documentary"/>
    <n v="113"/>
    <n v="37.67"/>
    <x v="4"/>
    <x v="4"/>
  </r>
  <r>
    <x v="1"/>
    <n v="2331"/>
    <x v="1"/>
    <s v="USD"/>
    <n v="1299736800"/>
    <n v="1300856400"/>
    <b v="0"/>
    <b v="0"/>
    <s v="theater/plays"/>
    <n v="217.38"/>
    <n v="65"/>
    <x v="3"/>
    <x v="3"/>
  </r>
  <r>
    <x v="1"/>
    <n v="113"/>
    <x v="1"/>
    <s v="USD"/>
    <n v="1435208400"/>
    <n v="1439874000"/>
    <b v="0"/>
    <b v="0"/>
    <s v="food/food trucks"/>
    <n v="926.69"/>
    <n v="106.61"/>
    <x v="0"/>
    <x v="0"/>
  </r>
  <r>
    <x v="0"/>
    <n v="1220"/>
    <x v="2"/>
    <s v="AUD"/>
    <n v="1437973200"/>
    <n v="1438318800"/>
    <b v="0"/>
    <b v="0"/>
    <s v="games/video games"/>
    <n v="33.69"/>
    <n v="27.01"/>
    <x v="6"/>
    <x v="11"/>
  </r>
  <r>
    <x v="1"/>
    <n v="164"/>
    <x v="1"/>
    <s v="USD"/>
    <n v="1416895200"/>
    <n v="1419400800"/>
    <b v="0"/>
    <b v="0"/>
    <s v="theater/plays"/>
    <n v="196.72"/>
    <n v="91.16"/>
    <x v="3"/>
    <x v="3"/>
  </r>
  <r>
    <x v="0"/>
    <n v="1"/>
    <x v="1"/>
    <s v="USD"/>
    <n v="1319000400"/>
    <n v="1320555600"/>
    <b v="0"/>
    <b v="0"/>
    <s v="theater/plays"/>
    <n v="1"/>
    <n v="1"/>
    <x v="3"/>
    <x v="3"/>
  </r>
  <r>
    <x v="1"/>
    <n v="164"/>
    <x v="1"/>
    <s v="USD"/>
    <n v="1424498400"/>
    <n v="1425103200"/>
    <b v="0"/>
    <b v="1"/>
    <s v="music/electric music"/>
    <n v="1021.44"/>
    <n v="56.05"/>
    <x v="1"/>
    <x v="5"/>
  </r>
  <r>
    <x v="1"/>
    <n v="336"/>
    <x v="1"/>
    <s v="USD"/>
    <n v="1526274000"/>
    <n v="1526878800"/>
    <b v="0"/>
    <b v="1"/>
    <s v="technology/wearables"/>
    <n v="281.68"/>
    <n v="31.02"/>
    <x v="2"/>
    <x v="8"/>
  </r>
  <r>
    <x v="0"/>
    <n v="37"/>
    <x v="6"/>
    <s v="EUR"/>
    <n v="1287896400"/>
    <n v="1288674000"/>
    <b v="0"/>
    <b v="0"/>
    <s v="music/electric music"/>
    <n v="24.61"/>
    <n v="66.510000000000005"/>
    <x v="1"/>
    <x v="5"/>
  </r>
  <r>
    <x v="1"/>
    <n v="1917"/>
    <x v="1"/>
    <s v="USD"/>
    <n v="1495515600"/>
    <n v="1495602000"/>
    <b v="0"/>
    <b v="0"/>
    <s v="music/indie rock"/>
    <n v="143.13999999999999"/>
    <n v="89.01"/>
    <x v="1"/>
    <x v="7"/>
  </r>
  <r>
    <x v="1"/>
    <n v="95"/>
    <x v="1"/>
    <s v="USD"/>
    <n v="1364878800"/>
    <n v="1366434000"/>
    <b v="0"/>
    <b v="0"/>
    <s v="technology/web"/>
    <n v="144.54"/>
    <n v="103.46"/>
    <x v="2"/>
    <x v="2"/>
  </r>
  <r>
    <x v="1"/>
    <n v="147"/>
    <x v="1"/>
    <s v="USD"/>
    <n v="1567918800"/>
    <n v="1568350800"/>
    <b v="0"/>
    <b v="0"/>
    <s v="theater/plays"/>
    <n v="359.13"/>
    <n v="95.28"/>
    <x v="3"/>
    <x v="3"/>
  </r>
  <r>
    <x v="1"/>
    <n v="86"/>
    <x v="1"/>
    <s v="USD"/>
    <n v="1524459600"/>
    <n v="1525928400"/>
    <b v="0"/>
    <b v="1"/>
    <s v="theater/plays"/>
    <n v="186.49"/>
    <n v="75.900000000000006"/>
    <x v="3"/>
    <x v="3"/>
  </r>
  <r>
    <x v="1"/>
    <n v="83"/>
    <x v="1"/>
    <s v="USD"/>
    <n v="1333688400"/>
    <n v="1336885200"/>
    <b v="0"/>
    <b v="0"/>
    <s v="film &amp; video/documentary"/>
    <n v="595.27"/>
    <n v="107.58"/>
    <x v="4"/>
    <x v="4"/>
  </r>
  <r>
    <x v="0"/>
    <n v="60"/>
    <x v="1"/>
    <s v="USD"/>
    <n v="1389506400"/>
    <n v="1389679200"/>
    <b v="0"/>
    <b v="0"/>
    <s v="film &amp; video/television"/>
    <n v="59.21"/>
    <n v="51.32"/>
    <x v="4"/>
    <x v="19"/>
  </r>
  <r>
    <x v="0"/>
    <n v="296"/>
    <x v="1"/>
    <s v="USD"/>
    <n v="1536642000"/>
    <n v="1538283600"/>
    <b v="0"/>
    <b v="0"/>
    <s v="food/food trucks"/>
    <n v="14.96"/>
    <n v="71.98"/>
    <x v="0"/>
    <x v="0"/>
  </r>
  <r>
    <x v="1"/>
    <n v="676"/>
    <x v="1"/>
    <s v="USD"/>
    <n v="1348290000"/>
    <n v="1348808400"/>
    <b v="0"/>
    <b v="0"/>
    <s v="publishing/radio &amp; podcasts"/>
    <n v="119.96"/>
    <n v="108.95"/>
    <x v="5"/>
    <x v="15"/>
  </r>
  <r>
    <x v="1"/>
    <n v="361"/>
    <x v="2"/>
    <s v="AUD"/>
    <n v="1408856400"/>
    <n v="1410152400"/>
    <b v="0"/>
    <b v="0"/>
    <s v="technology/web"/>
    <n v="268.83"/>
    <n v="35"/>
    <x v="2"/>
    <x v="2"/>
  </r>
  <r>
    <x v="1"/>
    <n v="131"/>
    <x v="1"/>
    <s v="USD"/>
    <n v="1505192400"/>
    <n v="1505797200"/>
    <b v="0"/>
    <b v="0"/>
    <s v="food/food trucks"/>
    <n v="376.88"/>
    <n v="94.94"/>
    <x v="0"/>
    <x v="0"/>
  </r>
  <r>
    <x v="1"/>
    <n v="126"/>
    <x v="1"/>
    <s v="USD"/>
    <n v="1554786000"/>
    <n v="1554872400"/>
    <b v="0"/>
    <b v="1"/>
    <s v="technology/wearables"/>
    <n v="727.16"/>
    <n v="109.65"/>
    <x v="2"/>
    <x v="8"/>
  </r>
  <r>
    <x v="0"/>
    <n v="3304"/>
    <x v="6"/>
    <s v="EUR"/>
    <n v="1510898400"/>
    <n v="1513922400"/>
    <b v="0"/>
    <b v="0"/>
    <s v="publishing/fiction"/>
    <n v="87.21"/>
    <n v="44"/>
    <x v="5"/>
    <x v="13"/>
  </r>
  <r>
    <x v="0"/>
    <n v="73"/>
    <x v="1"/>
    <s v="USD"/>
    <n v="1442552400"/>
    <n v="1442638800"/>
    <b v="0"/>
    <b v="0"/>
    <s v="theater/plays"/>
    <n v="88"/>
    <n v="86.79"/>
    <x v="3"/>
    <x v="3"/>
  </r>
  <r>
    <x v="1"/>
    <n v="275"/>
    <x v="1"/>
    <s v="USD"/>
    <n v="1316667600"/>
    <n v="1317186000"/>
    <b v="0"/>
    <b v="0"/>
    <s v="film &amp; video/television"/>
    <n v="173.94"/>
    <n v="30.99"/>
    <x v="4"/>
    <x v="19"/>
  </r>
  <r>
    <x v="1"/>
    <n v="67"/>
    <x v="1"/>
    <s v="USD"/>
    <n v="1390716000"/>
    <n v="1391234400"/>
    <b v="0"/>
    <b v="0"/>
    <s v="photography/photography books"/>
    <n v="117.61"/>
    <n v="94.79"/>
    <x v="7"/>
    <x v="14"/>
  </r>
  <r>
    <x v="1"/>
    <n v="154"/>
    <x v="1"/>
    <s v="USD"/>
    <n v="1402894800"/>
    <n v="1404363600"/>
    <b v="0"/>
    <b v="1"/>
    <s v="film &amp; video/documentary"/>
    <n v="214.96"/>
    <n v="69.790000000000006"/>
    <x v="4"/>
    <x v="4"/>
  </r>
  <r>
    <x v="1"/>
    <n v="1782"/>
    <x v="1"/>
    <s v="USD"/>
    <n v="1429246800"/>
    <n v="1429592400"/>
    <b v="0"/>
    <b v="1"/>
    <s v="games/mobile games"/>
    <n v="149.5"/>
    <n v="63"/>
    <x v="6"/>
    <x v="20"/>
  </r>
  <r>
    <x v="1"/>
    <n v="903"/>
    <x v="1"/>
    <s v="USD"/>
    <n v="1412485200"/>
    <n v="1413608400"/>
    <b v="0"/>
    <b v="0"/>
    <s v="games/video games"/>
    <n v="219.34"/>
    <n v="110.03"/>
    <x v="6"/>
    <x v="11"/>
  </r>
  <r>
    <x v="0"/>
    <n v="3387"/>
    <x v="1"/>
    <s v="USD"/>
    <n v="1417068000"/>
    <n v="1419400800"/>
    <b v="0"/>
    <b v="0"/>
    <s v="publishing/fiction"/>
    <n v="64.37"/>
    <n v="26"/>
    <x v="5"/>
    <x v="13"/>
  </r>
  <r>
    <x v="0"/>
    <n v="662"/>
    <x v="0"/>
    <s v="CAD"/>
    <n v="1448344800"/>
    <n v="1448604000"/>
    <b v="1"/>
    <b v="0"/>
    <s v="theater/plays"/>
    <n v="18.62"/>
    <n v="49.99"/>
    <x v="3"/>
    <x v="3"/>
  </r>
  <r>
    <x v="1"/>
    <n v="94"/>
    <x v="6"/>
    <s v="EUR"/>
    <n v="1557723600"/>
    <n v="1562302800"/>
    <b v="0"/>
    <b v="0"/>
    <s v="photography/photography books"/>
    <n v="367.77"/>
    <n v="101.72"/>
    <x v="7"/>
    <x v="14"/>
  </r>
  <r>
    <x v="1"/>
    <n v="180"/>
    <x v="1"/>
    <s v="USD"/>
    <n v="1537333200"/>
    <n v="1537678800"/>
    <b v="0"/>
    <b v="0"/>
    <s v="theater/plays"/>
    <n v="159.91"/>
    <n v="47.08"/>
    <x v="3"/>
    <x v="3"/>
  </r>
  <r>
    <x v="0"/>
    <n v="774"/>
    <x v="1"/>
    <s v="USD"/>
    <n v="1471150800"/>
    <n v="1473570000"/>
    <b v="0"/>
    <b v="1"/>
    <s v="theater/plays"/>
    <n v="38.630000000000003"/>
    <n v="89.94"/>
    <x v="3"/>
    <x v="3"/>
  </r>
  <r>
    <x v="0"/>
    <n v="672"/>
    <x v="0"/>
    <s v="CAD"/>
    <n v="1273640400"/>
    <n v="1273899600"/>
    <b v="0"/>
    <b v="0"/>
    <s v="theater/plays"/>
    <n v="51.42"/>
    <n v="78.97"/>
    <x v="3"/>
    <x v="3"/>
  </r>
  <r>
    <x v="3"/>
    <n v="532"/>
    <x v="1"/>
    <s v="USD"/>
    <n v="1282885200"/>
    <n v="1284008400"/>
    <b v="0"/>
    <b v="0"/>
    <s v="music/rock"/>
    <n v="60.33"/>
    <n v="80.069999999999993"/>
    <x v="1"/>
    <x v="1"/>
  </r>
  <r>
    <x v="3"/>
    <n v="55"/>
    <x v="2"/>
    <s v="AUD"/>
    <n v="1422943200"/>
    <n v="1425103200"/>
    <b v="0"/>
    <b v="0"/>
    <s v="food/food trucks"/>
    <n v="3.2"/>
    <n v="86.47"/>
    <x v="0"/>
    <x v="0"/>
  </r>
  <r>
    <x v="1"/>
    <n v="533"/>
    <x v="3"/>
    <s v="DKK"/>
    <n v="1319605200"/>
    <n v="1320991200"/>
    <b v="0"/>
    <b v="0"/>
    <s v="film &amp; video/drama"/>
    <n v="155.47"/>
    <n v="28"/>
    <x v="4"/>
    <x v="6"/>
  </r>
  <r>
    <x v="1"/>
    <n v="2443"/>
    <x v="4"/>
    <s v="GBP"/>
    <n v="1385704800"/>
    <n v="1386828000"/>
    <b v="0"/>
    <b v="0"/>
    <s v="technology/web"/>
    <n v="100.86"/>
    <n v="68"/>
    <x v="2"/>
    <x v="2"/>
  </r>
  <r>
    <x v="1"/>
    <n v="89"/>
    <x v="1"/>
    <s v="USD"/>
    <n v="1515736800"/>
    <n v="1517119200"/>
    <b v="0"/>
    <b v="1"/>
    <s v="theater/plays"/>
    <n v="116.18"/>
    <n v="43.08"/>
    <x v="3"/>
    <x v="3"/>
  </r>
  <r>
    <x v="1"/>
    <n v="159"/>
    <x v="1"/>
    <s v="USD"/>
    <n v="1313125200"/>
    <n v="1315026000"/>
    <b v="0"/>
    <b v="0"/>
    <s v="music/world music"/>
    <n v="310.77999999999997"/>
    <n v="87.96"/>
    <x v="1"/>
    <x v="21"/>
  </r>
  <r>
    <x v="0"/>
    <n v="940"/>
    <x v="5"/>
    <s v="CHF"/>
    <n v="1308459600"/>
    <n v="1312693200"/>
    <b v="0"/>
    <b v="1"/>
    <s v="film &amp; video/documentary"/>
    <n v="89.74"/>
    <n v="94.99"/>
    <x v="4"/>
    <x v="4"/>
  </r>
  <r>
    <x v="0"/>
    <n v="117"/>
    <x v="1"/>
    <s v="USD"/>
    <n v="1362636000"/>
    <n v="1363064400"/>
    <b v="0"/>
    <b v="1"/>
    <s v="theater/plays"/>
    <n v="71.27"/>
    <n v="46.91"/>
    <x v="3"/>
    <x v="3"/>
  </r>
  <r>
    <x v="3"/>
    <n v="58"/>
    <x v="1"/>
    <s v="USD"/>
    <n v="1402117200"/>
    <n v="1403154000"/>
    <b v="0"/>
    <b v="1"/>
    <s v="film &amp; video/drama"/>
    <n v="3.29"/>
    <n v="46.91"/>
    <x v="4"/>
    <x v="6"/>
  </r>
  <r>
    <x v="1"/>
    <n v="50"/>
    <x v="1"/>
    <s v="USD"/>
    <n v="1286341200"/>
    <n v="1286859600"/>
    <b v="0"/>
    <b v="0"/>
    <s v="publishing/nonfiction"/>
    <n v="261.77999999999997"/>
    <n v="94.24"/>
    <x v="5"/>
    <x v="9"/>
  </r>
  <r>
    <x v="0"/>
    <n v="115"/>
    <x v="1"/>
    <s v="USD"/>
    <n v="1348808400"/>
    <n v="1349326800"/>
    <b v="0"/>
    <b v="0"/>
    <s v="games/mobile games"/>
    <n v="96"/>
    <n v="80.14"/>
    <x v="6"/>
    <x v="20"/>
  </r>
  <r>
    <x v="0"/>
    <n v="326"/>
    <x v="1"/>
    <s v="USD"/>
    <n v="1429592400"/>
    <n v="1430974800"/>
    <b v="0"/>
    <b v="1"/>
    <s v="technology/wearables"/>
    <n v="20.9"/>
    <n v="59.04"/>
    <x v="2"/>
    <x v="8"/>
  </r>
  <r>
    <x v="1"/>
    <n v="186"/>
    <x v="1"/>
    <s v="USD"/>
    <n v="1519538400"/>
    <n v="1519970400"/>
    <b v="0"/>
    <b v="0"/>
    <s v="film &amp; video/documentary"/>
    <n v="223.16"/>
    <n v="65.989999999999995"/>
    <x v="4"/>
    <x v="4"/>
  </r>
  <r>
    <x v="1"/>
    <n v="1071"/>
    <x v="1"/>
    <s v="USD"/>
    <n v="1434085200"/>
    <n v="1434603600"/>
    <b v="0"/>
    <b v="0"/>
    <s v="technology/web"/>
    <n v="101.59"/>
    <n v="60.99"/>
    <x v="2"/>
    <x v="2"/>
  </r>
  <r>
    <x v="1"/>
    <n v="117"/>
    <x v="1"/>
    <s v="USD"/>
    <n v="1333688400"/>
    <n v="1337230800"/>
    <b v="0"/>
    <b v="0"/>
    <s v="technology/web"/>
    <n v="230.04"/>
    <n v="98.31"/>
    <x v="2"/>
    <x v="2"/>
  </r>
  <r>
    <x v="1"/>
    <n v="70"/>
    <x v="1"/>
    <s v="USD"/>
    <n v="1277701200"/>
    <n v="1279429200"/>
    <b v="0"/>
    <b v="0"/>
    <s v="music/indie rock"/>
    <n v="135.59"/>
    <n v="104.6"/>
    <x v="1"/>
    <x v="7"/>
  </r>
  <r>
    <x v="1"/>
    <n v="135"/>
    <x v="1"/>
    <s v="USD"/>
    <n v="1560747600"/>
    <n v="1561438800"/>
    <b v="0"/>
    <b v="0"/>
    <s v="theater/plays"/>
    <n v="129.1"/>
    <n v="86.07"/>
    <x v="3"/>
    <x v="3"/>
  </r>
  <r>
    <x v="1"/>
    <n v="768"/>
    <x v="5"/>
    <s v="CHF"/>
    <n v="1410066000"/>
    <n v="1410498000"/>
    <b v="0"/>
    <b v="0"/>
    <s v="technology/wearables"/>
    <n v="236.51"/>
    <n v="76.989999999999995"/>
    <x v="2"/>
    <x v="8"/>
  </r>
  <r>
    <x v="3"/>
    <n v="51"/>
    <x v="1"/>
    <s v="USD"/>
    <n v="1320732000"/>
    <n v="1322460000"/>
    <b v="0"/>
    <b v="0"/>
    <s v="theater/plays"/>
    <n v="17.25"/>
    <n v="29.76"/>
    <x v="3"/>
    <x v="3"/>
  </r>
  <r>
    <x v="1"/>
    <n v="199"/>
    <x v="1"/>
    <s v="USD"/>
    <n v="1465794000"/>
    <n v="1466312400"/>
    <b v="0"/>
    <b v="1"/>
    <s v="theater/plays"/>
    <n v="112.49"/>
    <n v="46.92"/>
    <x v="3"/>
    <x v="3"/>
  </r>
  <r>
    <x v="1"/>
    <n v="107"/>
    <x v="1"/>
    <s v="USD"/>
    <n v="1500958800"/>
    <n v="1501736400"/>
    <b v="0"/>
    <b v="0"/>
    <s v="technology/wearables"/>
    <n v="121.02"/>
    <n v="105.19"/>
    <x v="2"/>
    <x v="8"/>
  </r>
  <r>
    <x v="1"/>
    <n v="195"/>
    <x v="1"/>
    <s v="USD"/>
    <n v="1357020000"/>
    <n v="1361512800"/>
    <b v="0"/>
    <b v="0"/>
    <s v="music/indie rock"/>
    <n v="219.87"/>
    <n v="69.91"/>
    <x v="1"/>
    <x v="7"/>
  </r>
  <r>
    <x v="0"/>
    <n v="1"/>
    <x v="1"/>
    <s v="USD"/>
    <n v="1544940000"/>
    <n v="1545026400"/>
    <b v="0"/>
    <b v="0"/>
    <s v="music/rock"/>
    <n v="1"/>
    <n v="1"/>
    <x v="1"/>
    <x v="1"/>
  </r>
  <r>
    <x v="0"/>
    <n v="1467"/>
    <x v="1"/>
    <s v="USD"/>
    <n v="1402290000"/>
    <n v="1406696400"/>
    <b v="0"/>
    <b v="0"/>
    <s v="music/electric music"/>
    <n v="64.17"/>
    <n v="60.01"/>
    <x v="1"/>
    <x v="5"/>
  </r>
  <r>
    <x v="1"/>
    <n v="3376"/>
    <x v="1"/>
    <s v="USD"/>
    <n v="1487311200"/>
    <n v="1487916000"/>
    <b v="0"/>
    <b v="0"/>
    <s v="music/indie rock"/>
    <n v="423.07"/>
    <n v="52.01"/>
    <x v="1"/>
    <x v="7"/>
  </r>
  <r>
    <x v="0"/>
    <n v="5681"/>
    <x v="1"/>
    <s v="USD"/>
    <n v="1350622800"/>
    <n v="1351141200"/>
    <b v="0"/>
    <b v="0"/>
    <s v="theater/plays"/>
    <n v="92.98"/>
    <n v="31"/>
    <x v="3"/>
    <x v="3"/>
  </r>
  <r>
    <x v="0"/>
    <n v="1059"/>
    <x v="1"/>
    <s v="USD"/>
    <n v="1463029200"/>
    <n v="1465016400"/>
    <b v="0"/>
    <b v="1"/>
    <s v="music/indie rock"/>
    <n v="58.76"/>
    <n v="95.04"/>
    <x v="1"/>
    <x v="7"/>
  </r>
  <r>
    <x v="0"/>
    <n v="1194"/>
    <x v="1"/>
    <s v="USD"/>
    <n v="1269493200"/>
    <n v="1270789200"/>
    <b v="0"/>
    <b v="0"/>
    <s v="theater/plays"/>
    <n v="65.02"/>
    <n v="75.97"/>
    <x v="3"/>
    <x v="3"/>
  </r>
  <r>
    <x v="3"/>
    <n v="379"/>
    <x v="2"/>
    <s v="AUD"/>
    <n v="1570251600"/>
    <n v="1572325200"/>
    <b v="0"/>
    <b v="0"/>
    <s v="music/rock"/>
    <n v="73.94"/>
    <n v="71.010000000000005"/>
    <x v="1"/>
    <x v="1"/>
  </r>
  <r>
    <x v="0"/>
    <n v="30"/>
    <x v="2"/>
    <s v="AUD"/>
    <n v="1388383200"/>
    <n v="1389420000"/>
    <b v="0"/>
    <b v="0"/>
    <s v="photography/photography books"/>
    <n v="52.67"/>
    <n v="73.73"/>
    <x v="7"/>
    <x v="14"/>
  </r>
  <r>
    <x v="1"/>
    <n v="41"/>
    <x v="1"/>
    <s v="USD"/>
    <n v="1449554400"/>
    <n v="1449640800"/>
    <b v="0"/>
    <b v="0"/>
    <s v="music/rock"/>
    <n v="220.95"/>
    <n v="113.17"/>
    <x v="1"/>
    <x v="1"/>
  </r>
  <r>
    <x v="1"/>
    <n v="1821"/>
    <x v="1"/>
    <s v="USD"/>
    <n v="1553662800"/>
    <n v="1555218000"/>
    <b v="0"/>
    <b v="1"/>
    <s v="theater/plays"/>
    <n v="100.01"/>
    <n v="105.01"/>
    <x v="3"/>
    <x v="3"/>
  </r>
  <r>
    <x v="1"/>
    <n v="164"/>
    <x v="1"/>
    <s v="USD"/>
    <n v="1556341200"/>
    <n v="1557723600"/>
    <b v="0"/>
    <b v="0"/>
    <s v="technology/wearables"/>
    <n v="162.31"/>
    <n v="79.180000000000007"/>
    <x v="2"/>
    <x v="8"/>
  </r>
  <r>
    <x v="0"/>
    <n v="75"/>
    <x v="1"/>
    <s v="USD"/>
    <n v="1442984400"/>
    <n v="1443502800"/>
    <b v="0"/>
    <b v="1"/>
    <s v="technology/web"/>
    <n v="78.180000000000007"/>
    <n v="57.33"/>
    <x v="2"/>
    <x v="2"/>
  </r>
  <r>
    <x v="1"/>
    <n v="157"/>
    <x v="5"/>
    <s v="CHF"/>
    <n v="1544248800"/>
    <n v="1546840800"/>
    <b v="0"/>
    <b v="0"/>
    <s v="music/rock"/>
    <n v="149.74"/>
    <n v="58.18"/>
    <x v="1"/>
    <x v="1"/>
  </r>
  <r>
    <x v="1"/>
    <n v="246"/>
    <x v="1"/>
    <s v="USD"/>
    <n v="1508475600"/>
    <n v="1512712800"/>
    <b v="0"/>
    <b v="1"/>
    <s v="photography/photography books"/>
    <n v="253.26"/>
    <n v="36.03"/>
    <x v="7"/>
    <x v="14"/>
  </r>
  <r>
    <x v="1"/>
    <n v="1396"/>
    <x v="1"/>
    <s v="USD"/>
    <n v="1507438800"/>
    <n v="1507525200"/>
    <b v="0"/>
    <b v="0"/>
    <s v="theater/plays"/>
    <n v="100.17"/>
    <n v="107.99"/>
    <x v="3"/>
    <x v="3"/>
  </r>
  <r>
    <x v="1"/>
    <n v="2506"/>
    <x v="1"/>
    <s v="USD"/>
    <n v="1501563600"/>
    <n v="1504328400"/>
    <b v="0"/>
    <b v="0"/>
    <s v="technology/web"/>
    <n v="121.99"/>
    <n v="44.01"/>
    <x v="2"/>
    <x v="2"/>
  </r>
  <r>
    <x v="1"/>
    <n v="244"/>
    <x v="1"/>
    <s v="USD"/>
    <n v="1292997600"/>
    <n v="1293343200"/>
    <b v="0"/>
    <b v="0"/>
    <s v="photography/photography books"/>
    <n v="137.13"/>
    <n v="55.08"/>
    <x v="7"/>
    <x v="14"/>
  </r>
  <r>
    <x v="1"/>
    <n v="146"/>
    <x v="2"/>
    <s v="AUD"/>
    <n v="1370840400"/>
    <n v="1371704400"/>
    <b v="0"/>
    <b v="0"/>
    <s v="theater/plays"/>
    <n v="415.54"/>
    <n v="74"/>
    <x v="3"/>
    <x v="3"/>
  </r>
  <r>
    <x v="0"/>
    <n v="955"/>
    <x v="3"/>
    <s v="DKK"/>
    <n v="1550815200"/>
    <n v="1552798800"/>
    <b v="0"/>
    <b v="1"/>
    <s v="music/indie rock"/>
    <n v="31.31"/>
    <n v="42"/>
    <x v="1"/>
    <x v="7"/>
  </r>
  <r>
    <x v="1"/>
    <n v="1267"/>
    <x v="1"/>
    <s v="USD"/>
    <n v="1339909200"/>
    <n v="1342328400"/>
    <b v="0"/>
    <b v="1"/>
    <s v="film &amp; video/shorts"/>
    <n v="424.08"/>
    <n v="77.989999999999995"/>
    <x v="4"/>
    <x v="12"/>
  </r>
  <r>
    <x v="0"/>
    <n v="67"/>
    <x v="1"/>
    <s v="USD"/>
    <n v="1501736400"/>
    <n v="1502341200"/>
    <b v="0"/>
    <b v="0"/>
    <s v="music/indie rock"/>
    <n v="2.94"/>
    <n v="82.51"/>
    <x v="1"/>
    <x v="7"/>
  </r>
  <r>
    <x v="0"/>
    <n v="5"/>
    <x v="1"/>
    <s v="USD"/>
    <n v="1395291600"/>
    <n v="1397192400"/>
    <b v="0"/>
    <b v="0"/>
    <s v="publishing/translations"/>
    <n v="10.63"/>
    <n v="104.2"/>
    <x v="5"/>
    <x v="18"/>
  </r>
  <r>
    <x v="0"/>
    <n v="26"/>
    <x v="1"/>
    <s v="USD"/>
    <n v="1405746000"/>
    <n v="1407042000"/>
    <b v="0"/>
    <b v="1"/>
    <s v="film &amp; video/documentary"/>
    <n v="82.88"/>
    <n v="25.5"/>
    <x v="4"/>
    <x v="4"/>
  </r>
  <r>
    <x v="1"/>
    <n v="1561"/>
    <x v="1"/>
    <s v="USD"/>
    <n v="1368853200"/>
    <n v="1369371600"/>
    <b v="0"/>
    <b v="0"/>
    <s v="theater/plays"/>
    <n v="163.01"/>
    <n v="100.98"/>
    <x v="3"/>
    <x v="3"/>
  </r>
  <r>
    <x v="1"/>
    <n v="48"/>
    <x v="1"/>
    <s v="USD"/>
    <n v="1444021200"/>
    <n v="1444107600"/>
    <b v="0"/>
    <b v="1"/>
    <s v="technology/wearables"/>
    <n v="894.67"/>
    <n v="111.83"/>
    <x v="2"/>
    <x v="8"/>
  </r>
  <r>
    <x v="0"/>
    <n v="1130"/>
    <x v="1"/>
    <s v="USD"/>
    <n v="1472619600"/>
    <n v="1474261200"/>
    <b v="0"/>
    <b v="0"/>
    <s v="theater/plays"/>
    <n v="26.19"/>
    <n v="42"/>
    <x v="3"/>
    <x v="3"/>
  </r>
  <r>
    <x v="0"/>
    <n v="782"/>
    <x v="1"/>
    <s v="USD"/>
    <n v="1472878800"/>
    <n v="1473656400"/>
    <b v="0"/>
    <b v="0"/>
    <s v="theater/plays"/>
    <n v="74.83"/>
    <n v="110.05"/>
    <x v="3"/>
    <x v="3"/>
  </r>
  <r>
    <x v="1"/>
    <n v="2739"/>
    <x v="1"/>
    <s v="USD"/>
    <n v="1289800800"/>
    <n v="1291960800"/>
    <b v="0"/>
    <b v="0"/>
    <s v="theater/plays"/>
    <n v="416.48"/>
    <n v="59"/>
    <x v="3"/>
    <x v="3"/>
  </r>
  <r>
    <x v="0"/>
    <n v="210"/>
    <x v="1"/>
    <s v="USD"/>
    <n v="1505970000"/>
    <n v="1506747600"/>
    <b v="0"/>
    <b v="0"/>
    <s v="food/food trucks"/>
    <n v="96.21"/>
    <n v="32.99"/>
    <x v="0"/>
    <x v="0"/>
  </r>
  <r>
    <x v="1"/>
    <n v="3537"/>
    <x v="0"/>
    <s v="CAD"/>
    <n v="1363496400"/>
    <n v="1363582800"/>
    <b v="0"/>
    <b v="1"/>
    <s v="theater/plays"/>
    <n v="357.72"/>
    <n v="45.01"/>
    <x v="3"/>
    <x v="3"/>
  </r>
  <r>
    <x v="1"/>
    <n v="2107"/>
    <x v="2"/>
    <s v="AUD"/>
    <n v="1269234000"/>
    <n v="1269666000"/>
    <b v="0"/>
    <b v="0"/>
    <s v="technology/wearables"/>
    <n v="308.45999999999998"/>
    <n v="81.98"/>
    <x v="2"/>
    <x v="8"/>
  </r>
  <r>
    <x v="0"/>
    <n v="136"/>
    <x v="1"/>
    <s v="USD"/>
    <n v="1507093200"/>
    <n v="1508648400"/>
    <b v="0"/>
    <b v="0"/>
    <s v="technology/web"/>
    <n v="61.8"/>
    <n v="39.08"/>
    <x v="2"/>
    <x v="2"/>
  </r>
  <r>
    <x v="1"/>
    <n v="3318"/>
    <x v="3"/>
    <s v="DKK"/>
    <n v="1560574800"/>
    <n v="1561957200"/>
    <b v="0"/>
    <b v="0"/>
    <s v="theater/plays"/>
    <n v="722.32"/>
    <n v="59"/>
    <x v="3"/>
    <x v="3"/>
  </r>
  <r>
    <x v="0"/>
    <n v="86"/>
    <x v="0"/>
    <s v="CAD"/>
    <n v="1284008400"/>
    <n v="1285131600"/>
    <b v="0"/>
    <b v="0"/>
    <s v="music/rock"/>
    <n v="69.12"/>
    <n v="40.99"/>
    <x v="1"/>
    <x v="1"/>
  </r>
  <r>
    <x v="1"/>
    <n v="340"/>
    <x v="1"/>
    <s v="USD"/>
    <n v="1556859600"/>
    <n v="1556946000"/>
    <b v="0"/>
    <b v="0"/>
    <s v="theater/plays"/>
    <n v="293.06"/>
    <n v="31.03"/>
    <x v="3"/>
    <x v="3"/>
  </r>
  <r>
    <x v="0"/>
    <n v="19"/>
    <x v="1"/>
    <s v="USD"/>
    <n v="1526187600"/>
    <n v="1527138000"/>
    <b v="0"/>
    <b v="0"/>
    <s v="film &amp; video/television"/>
    <n v="71.8"/>
    <n v="37.79"/>
    <x v="4"/>
    <x v="19"/>
  </r>
  <r>
    <x v="0"/>
    <n v="886"/>
    <x v="1"/>
    <s v="USD"/>
    <n v="1400821200"/>
    <n v="1402117200"/>
    <b v="0"/>
    <b v="0"/>
    <s v="theater/plays"/>
    <n v="31.93"/>
    <n v="32.01"/>
    <x v="3"/>
    <x v="3"/>
  </r>
  <r>
    <x v="1"/>
    <n v="1442"/>
    <x v="0"/>
    <s v="CAD"/>
    <n v="1361599200"/>
    <n v="1364014800"/>
    <b v="0"/>
    <b v="1"/>
    <s v="film &amp; video/shorts"/>
    <n v="229.87"/>
    <n v="95.97"/>
    <x v="4"/>
    <x v="12"/>
  </r>
  <r>
    <x v="0"/>
    <n v="35"/>
    <x v="6"/>
    <s v="EUR"/>
    <n v="1417500000"/>
    <n v="1417586400"/>
    <b v="0"/>
    <b v="0"/>
    <s v="theater/plays"/>
    <n v="32.01"/>
    <n v="75"/>
    <x v="3"/>
    <x v="3"/>
  </r>
  <r>
    <x v="3"/>
    <n v="441"/>
    <x v="1"/>
    <s v="USD"/>
    <n v="1457071200"/>
    <n v="1457071200"/>
    <b v="0"/>
    <b v="0"/>
    <s v="theater/plays"/>
    <n v="23.53"/>
    <n v="102.05"/>
    <x v="3"/>
    <x v="3"/>
  </r>
  <r>
    <x v="0"/>
    <n v="24"/>
    <x v="1"/>
    <s v="USD"/>
    <n v="1370322000"/>
    <n v="1370408400"/>
    <b v="0"/>
    <b v="1"/>
    <s v="theater/plays"/>
    <n v="68.59"/>
    <n v="105.75"/>
    <x v="3"/>
    <x v="3"/>
  </r>
  <r>
    <x v="0"/>
    <n v="86"/>
    <x v="6"/>
    <s v="EUR"/>
    <n v="1552366800"/>
    <n v="1552626000"/>
    <b v="0"/>
    <b v="0"/>
    <s v="theater/plays"/>
    <n v="37.950000000000003"/>
    <n v="37.07"/>
    <x v="3"/>
    <x v="3"/>
  </r>
  <r>
    <x v="0"/>
    <n v="243"/>
    <x v="1"/>
    <s v="USD"/>
    <n v="1403845200"/>
    <n v="1404190800"/>
    <b v="0"/>
    <b v="0"/>
    <s v="music/rock"/>
    <n v="19.989999999999998"/>
    <n v="35.049999999999997"/>
    <x v="1"/>
    <x v="1"/>
  </r>
  <r>
    <x v="0"/>
    <n v="65"/>
    <x v="1"/>
    <s v="USD"/>
    <n v="1523163600"/>
    <n v="1523509200"/>
    <b v="1"/>
    <b v="0"/>
    <s v="music/indie rock"/>
    <n v="45.64"/>
    <n v="46.34"/>
    <x v="1"/>
    <x v="7"/>
  </r>
  <r>
    <x v="1"/>
    <n v="126"/>
    <x v="1"/>
    <s v="USD"/>
    <n v="1442206800"/>
    <n v="1443589200"/>
    <b v="0"/>
    <b v="0"/>
    <s v="music/metal"/>
    <n v="122.76"/>
    <n v="69.17"/>
    <x v="1"/>
    <x v="16"/>
  </r>
  <r>
    <x v="1"/>
    <n v="524"/>
    <x v="1"/>
    <s v="USD"/>
    <n v="1532840400"/>
    <n v="1533445200"/>
    <b v="0"/>
    <b v="0"/>
    <s v="music/electric music"/>
    <n v="361.75"/>
    <n v="109.08"/>
    <x v="1"/>
    <x v="5"/>
  </r>
  <r>
    <x v="0"/>
    <n v="100"/>
    <x v="3"/>
    <s v="DKK"/>
    <n v="1472878800"/>
    <n v="1474520400"/>
    <b v="0"/>
    <b v="0"/>
    <s v="technology/wearables"/>
    <n v="63.15"/>
    <n v="51.78"/>
    <x v="2"/>
    <x v="8"/>
  </r>
  <r>
    <x v="1"/>
    <n v="1989"/>
    <x v="1"/>
    <s v="USD"/>
    <n v="1498194000"/>
    <n v="1499403600"/>
    <b v="0"/>
    <b v="0"/>
    <s v="film &amp; video/drama"/>
    <n v="298.2"/>
    <n v="82.01"/>
    <x v="4"/>
    <x v="6"/>
  </r>
  <r>
    <x v="0"/>
    <n v="168"/>
    <x v="1"/>
    <s v="USD"/>
    <n v="1281070800"/>
    <n v="1283576400"/>
    <b v="0"/>
    <b v="0"/>
    <s v="music/electric music"/>
    <n v="9.56"/>
    <n v="35.96"/>
    <x v="1"/>
    <x v="5"/>
  </r>
  <r>
    <x v="0"/>
    <n v="13"/>
    <x v="1"/>
    <s v="USD"/>
    <n v="1436245200"/>
    <n v="1436590800"/>
    <b v="0"/>
    <b v="0"/>
    <s v="music/rock"/>
    <n v="53.78"/>
    <n v="74.459999999999994"/>
    <x v="1"/>
    <x v="1"/>
  </r>
  <r>
    <x v="0"/>
    <n v="1"/>
    <x v="0"/>
    <s v="CAD"/>
    <n v="1269493200"/>
    <n v="1270443600"/>
    <b v="0"/>
    <b v="0"/>
    <s v="theater/plays"/>
    <n v="2"/>
    <n v="2"/>
    <x v="3"/>
    <x v="3"/>
  </r>
  <r>
    <x v="1"/>
    <n v="157"/>
    <x v="1"/>
    <s v="USD"/>
    <n v="1406264400"/>
    <n v="1407819600"/>
    <b v="0"/>
    <b v="0"/>
    <s v="technology/web"/>
    <n v="681.19"/>
    <n v="91.11"/>
    <x v="2"/>
    <x v="2"/>
  </r>
  <r>
    <x v="3"/>
    <n v="82"/>
    <x v="1"/>
    <s v="USD"/>
    <n v="1317531600"/>
    <n v="1317877200"/>
    <b v="0"/>
    <b v="0"/>
    <s v="food/food trucks"/>
    <n v="78.83"/>
    <n v="79.790000000000006"/>
    <x v="0"/>
    <x v="0"/>
  </r>
  <r>
    <x v="1"/>
    <n v="4498"/>
    <x v="2"/>
    <s v="AUD"/>
    <n v="1484632800"/>
    <n v="1484805600"/>
    <b v="0"/>
    <b v="0"/>
    <s v="theater/plays"/>
    <n v="134.41"/>
    <n v="43"/>
    <x v="3"/>
    <x v="3"/>
  </r>
  <r>
    <x v="0"/>
    <n v="40"/>
    <x v="1"/>
    <s v="USD"/>
    <n v="1301806800"/>
    <n v="1302670800"/>
    <b v="0"/>
    <b v="0"/>
    <s v="music/jazz"/>
    <n v="3.37"/>
    <n v="63.23"/>
    <x v="1"/>
    <x v="17"/>
  </r>
  <r>
    <x v="1"/>
    <n v="80"/>
    <x v="1"/>
    <s v="USD"/>
    <n v="1539752400"/>
    <n v="1540789200"/>
    <b v="1"/>
    <b v="0"/>
    <s v="theater/plays"/>
    <n v="431.85"/>
    <n v="70.180000000000007"/>
    <x v="3"/>
    <x v="3"/>
  </r>
  <r>
    <x v="3"/>
    <n v="57"/>
    <x v="1"/>
    <s v="USD"/>
    <n v="1267250400"/>
    <n v="1268028000"/>
    <b v="0"/>
    <b v="0"/>
    <s v="publishing/fiction"/>
    <n v="38.840000000000003"/>
    <n v="61.33"/>
    <x v="5"/>
    <x v="13"/>
  </r>
  <r>
    <x v="1"/>
    <n v="43"/>
    <x v="1"/>
    <s v="USD"/>
    <n v="1535432400"/>
    <n v="1537160400"/>
    <b v="0"/>
    <b v="1"/>
    <s v="music/rock"/>
    <n v="425.7"/>
    <n v="99"/>
    <x v="1"/>
    <x v="1"/>
  </r>
  <r>
    <x v="1"/>
    <n v="2053"/>
    <x v="1"/>
    <s v="USD"/>
    <n v="1510207200"/>
    <n v="1512280800"/>
    <b v="0"/>
    <b v="0"/>
    <s v="film &amp; video/documentary"/>
    <n v="101.12"/>
    <n v="96.98"/>
    <x v="4"/>
    <x v="4"/>
  </r>
  <r>
    <x v="2"/>
    <n v="808"/>
    <x v="2"/>
    <s v="AUD"/>
    <n v="1462510800"/>
    <n v="1463115600"/>
    <b v="0"/>
    <b v="0"/>
    <s v="film &amp; video/documentary"/>
    <n v="21.19"/>
    <n v="51"/>
    <x v="4"/>
    <x v="4"/>
  </r>
  <r>
    <x v="0"/>
    <n v="226"/>
    <x v="3"/>
    <s v="DKK"/>
    <n v="1488520800"/>
    <n v="1490850000"/>
    <b v="0"/>
    <b v="0"/>
    <s v="film &amp; video/science fiction"/>
    <n v="67.430000000000007"/>
    <n v="28.04"/>
    <x v="4"/>
    <x v="22"/>
  </r>
  <r>
    <x v="0"/>
    <n v="1625"/>
    <x v="1"/>
    <s v="USD"/>
    <n v="1377579600"/>
    <n v="1379653200"/>
    <b v="0"/>
    <b v="0"/>
    <s v="theater/plays"/>
    <n v="94.92"/>
    <n v="60.98"/>
    <x v="3"/>
    <x v="3"/>
  </r>
  <r>
    <x v="1"/>
    <n v="168"/>
    <x v="1"/>
    <s v="USD"/>
    <n v="1576389600"/>
    <n v="1580364000"/>
    <b v="0"/>
    <b v="0"/>
    <s v="theater/plays"/>
    <n v="151.85"/>
    <n v="73.209999999999994"/>
    <x v="3"/>
    <x v="3"/>
  </r>
  <r>
    <x v="1"/>
    <n v="4289"/>
    <x v="1"/>
    <s v="USD"/>
    <n v="1289019600"/>
    <n v="1289714400"/>
    <b v="0"/>
    <b v="1"/>
    <s v="music/indie rock"/>
    <n v="195.16"/>
    <n v="40"/>
    <x v="1"/>
    <x v="7"/>
  </r>
  <r>
    <x v="1"/>
    <n v="165"/>
    <x v="1"/>
    <s v="USD"/>
    <n v="1282194000"/>
    <n v="1282712400"/>
    <b v="0"/>
    <b v="0"/>
    <s v="music/rock"/>
    <n v="1023.14"/>
    <n v="86.81"/>
    <x v="1"/>
    <x v="1"/>
  </r>
  <r>
    <x v="0"/>
    <n v="143"/>
    <x v="1"/>
    <s v="USD"/>
    <n v="1550037600"/>
    <n v="1550210400"/>
    <b v="0"/>
    <b v="0"/>
    <s v="theater/plays"/>
    <n v="3.84"/>
    <n v="42.13"/>
    <x v="3"/>
    <x v="3"/>
  </r>
  <r>
    <x v="1"/>
    <n v="1815"/>
    <x v="1"/>
    <s v="USD"/>
    <n v="1321941600"/>
    <n v="1322114400"/>
    <b v="0"/>
    <b v="0"/>
    <s v="theater/plays"/>
    <n v="155.07"/>
    <n v="103.98"/>
    <x v="3"/>
    <x v="3"/>
  </r>
  <r>
    <x v="0"/>
    <n v="934"/>
    <x v="1"/>
    <s v="USD"/>
    <n v="1556427600"/>
    <n v="1557205200"/>
    <b v="0"/>
    <b v="0"/>
    <s v="film &amp; video/science fiction"/>
    <n v="44.75"/>
    <n v="62"/>
    <x v="4"/>
    <x v="22"/>
  </r>
  <r>
    <x v="1"/>
    <n v="397"/>
    <x v="4"/>
    <s v="GBP"/>
    <n v="1320991200"/>
    <n v="1323928800"/>
    <b v="0"/>
    <b v="1"/>
    <s v="film &amp; video/shorts"/>
    <n v="215.95"/>
    <n v="31.01"/>
    <x v="4"/>
    <x v="12"/>
  </r>
  <r>
    <x v="1"/>
    <n v="1539"/>
    <x v="1"/>
    <s v="USD"/>
    <n v="1345093200"/>
    <n v="1346130000"/>
    <b v="0"/>
    <b v="0"/>
    <s v="film &amp; video/animation"/>
    <n v="332.13"/>
    <n v="89.99"/>
    <x v="4"/>
    <x v="10"/>
  </r>
  <r>
    <x v="0"/>
    <n v="17"/>
    <x v="1"/>
    <s v="USD"/>
    <n v="1309496400"/>
    <n v="1311051600"/>
    <b v="1"/>
    <b v="0"/>
    <s v="theater/plays"/>
    <n v="8.44"/>
    <n v="39.24"/>
    <x v="3"/>
    <x v="3"/>
  </r>
  <r>
    <x v="0"/>
    <n v="2179"/>
    <x v="1"/>
    <s v="USD"/>
    <n v="1340254800"/>
    <n v="1340427600"/>
    <b v="1"/>
    <b v="0"/>
    <s v="food/food trucks"/>
    <n v="98.63"/>
    <n v="54.99"/>
    <x v="0"/>
    <x v="0"/>
  </r>
  <r>
    <x v="1"/>
    <n v="138"/>
    <x v="1"/>
    <s v="USD"/>
    <n v="1412226000"/>
    <n v="1412312400"/>
    <b v="0"/>
    <b v="0"/>
    <s v="photography/photography books"/>
    <n v="137.97999999999999"/>
    <n v="47.99"/>
    <x v="7"/>
    <x v="14"/>
  </r>
  <r>
    <x v="0"/>
    <n v="931"/>
    <x v="1"/>
    <s v="USD"/>
    <n v="1458104400"/>
    <n v="1459314000"/>
    <b v="0"/>
    <b v="0"/>
    <s v="theater/plays"/>
    <n v="93.81"/>
    <n v="87.97"/>
    <x v="3"/>
    <x v="3"/>
  </r>
  <r>
    <x v="1"/>
    <n v="3594"/>
    <x v="1"/>
    <s v="USD"/>
    <n v="1411534800"/>
    <n v="1415426400"/>
    <b v="0"/>
    <b v="0"/>
    <s v="film &amp; video/science fiction"/>
    <n v="403.64"/>
    <n v="52"/>
    <x v="4"/>
    <x v="22"/>
  </r>
  <r>
    <x v="1"/>
    <n v="5880"/>
    <x v="1"/>
    <s v="USD"/>
    <n v="1399093200"/>
    <n v="1399093200"/>
    <b v="1"/>
    <b v="0"/>
    <s v="music/rock"/>
    <n v="260.17"/>
    <n v="30"/>
    <x v="1"/>
    <x v="1"/>
  </r>
  <r>
    <x v="1"/>
    <n v="112"/>
    <x v="1"/>
    <s v="USD"/>
    <n v="1270702800"/>
    <n v="1273899600"/>
    <b v="0"/>
    <b v="0"/>
    <s v="photography/photography books"/>
    <n v="366.63"/>
    <n v="98.21"/>
    <x v="7"/>
    <x v="14"/>
  </r>
  <r>
    <x v="1"/>
    <n v="943"/>
    <x v="1"/>
    <s v="USD"/>
    <n v="1431666000"/>
    <n v="1432184400"/>
    <b v="0"/>
    <b v="0"/>
    <s v="games/mobile games"/>
    <n v="168.72"/>
    <n v="108.96"/>
    <x v="6"/>
    <x v="20"/>
  </r>
  <r>
    <x v="1"/>
    <n v="2468"/>
    <x v="1"/>
    <s v="USD"/>
    <n v="1472619600"/>
    <n v="1474779600"/>
    <b v="0"/>
    <b v="0"/>
    <s v="film &amp; video/animation"/>
    <n v="119.91"/>
    <n v="67"/>
    <x v="4"/>
    <x v="10"/>
  </r>
  <r>
    <x v="1"/>
    <n v="2551"/>
    <x v="1"/>
    <s v="USD"/>
    <n v="1496293200"/>
    <n v="1500440400"/>
    <b v="0"/>
    <b v="1"/>
    <s v="games/mobile games"/>
    <n v="193.69"/>
    <n v="64.989999999999995"/>
    <x v="6"/>
    <x v="20"/>
  </r>
  <r>
    <x v="1"/>
    <n v="101"/>
    <x v="1"/>
    <s v="USD"/>
    <n v="1575612000"/>
    <n v="1575612000"/>
    <b v="0"/>
    <b v="0"/>
    <s v="games/video games"/>
    <n v="420.17"/>
    <n v="99.84"/>
    <x v="6"/>
    <x v="11"/>
  </r>
  <r>
    <x v="3"/>
    <n v="67"/>
    <x v="1"/>
    <s v="USD"/>
    <n v="1369112400"/>
    <n v="1374123600"/>
    <b v="0"/>
    <b v="0"/>
    <s v="theater/plays"/>
    <n v="76.709999999999994"/>
    <n v="82.43"/>
    <x v="3"/>
    <x v="3"/>
  </r>
  <r>
    <x v="1"/>
    <n v="92"/>
    <x v="1"/>
    <s v="USD"/>
    <n v="1469422800"/>
    <n v="1469509200"/>
    <b v="0"/>
    <b v="0"/>
    <s v="theater/plays"/>
    <n v="171.26"/>
    <n v="63.29"/>
    <x v="3"/>
    <x v="3"/>
  </r>
  <r>
    <x v="1"/>
    <n v="62"/>
    <x v="1"/>
    <s v="USD"/>
    <n v="1307854800"/>
    <n v="1309237200"/>
    <b v="0"/>
    <b v="0"/>
    <s v="film &amp; video/animation"/>
    <n v="157.88999999999999"/>
    <n v="96.77"/>
    <x v="4"/>
    <x v="10"/>
  </r>
  <r>
    <x v="1"/>
    <n v="149"/>
    <x v="6"/>
    <s v="EUR"/>
    <n v="1503378000"/>
    <n v="1503982800"/>
    <b v="0"/>
    <b v="1"/>
    <s v="games/video games"/>
    <n v="109.08"/>
    <n v="54.91"/>
    <x v="6"/>
    <x v="11"/>
  </r>
  <r>
    <x v="0"/>
    <n v="92"/>
    <x v="1"/>
    <s v="USD"/>
    <n v="1486965600"/>
    <n v="1487397600"/>
    <b v="0"/>
    <b v="0"/>
    <s v="film &amp; video/animation"/>
    <n v="41.73"/>
    <n v="39.01"/>
    <x v="4"/>
    <x v="10"/>
  </r>
  <r>
    <x v="0"/>
    <n v="57"/>
    <x v="2"/>
    <s v="AUD"/>
    <n v="1561438800"/>
    <n v="1562043600"/>
    <b v="0"/>
    <b v="1"/>
    <s v="music/rock"/>
    <n v="10.94"/>
    <n v="75.84"/>
    <x v="1"/>
    <x v="1"/>
  </r>
  <r>
    <x v="1"/>
    <n v="329"/>
    <x v="1"/>
    <s v="USD"/>
    <n v="1398402000"/>
    <n v="1398574800"/>
    <b v="0"/>
    <b v="0"/>
    <s v="film &amp; video/animation"/>
    <n v="159.38"/>
    <n v="45.05"/>
    <x v="4"/>
    <x v="10"/>
  </r>
  <r>
    <x v="1"/>
    <n v="97"/>
    <x v="3"/>
    <s v="DKK"/>
    <n v="1513231200"/>
    <n v="1515391200"/>
    <b v="0"/>
    <b v="1"/>
    <s v="theater/plays"/>
    <n v="422.42"/>
    <n v="104.52"/>
    <x v="3"/>
    <x v="3"/>
  </r>
  <r>
    <x v="0"/>
    <n v="41"/>
    <x v="1"/>
    <s v="USD"/>
    <n v="1440824400"/>
    <n v="1441170000"/>
    <b v="0"/>
    <b v="0"/>
    <s v="technology/wearables"/>
    <n v="97.72"/>
    <n v="76.27"/>
    <x v="2"/>
    <x v="8"/>
  </r>
  <r>
    <x v="1"/>
    <n v="1784"/>
    <x v="1"/>
    <s v="USD"/>
    <n v="1281070800"/>
    <n v="1281157200"/>
    <b v="0"/>
    <b v="0"/>
    <s v="theater/plays"/>
    <n v="418.79"/>
    <n v="69.02"/>
    <x v="3"/>
    <x v="3"/>
  </r>
  <r>
    <x v="1"/>
    <n v="1684"/>
    <x v="2"/>
    <s v="AUD"/>
    <n v="1397365200"/>
    <n v="1398229200"/>
    <b v="0"/>
    <b v="1"/>
    <s v="publishing/nonfiction"/>
    <n v="101.92"/>
    <n v="101.98"/>
    <x v="5"/>
    <x v="9"/>
  </r>
  <r>
    <x v="1"/>
    <n v="250"/>
    <x v="1"/>
    <s v="USD"/>
    <n v="1494392400"/>
    <n v="1495256400"/>
    <b v="0"/>
    <b v="1"/>
    <s v="music/rock"/>
    <n v="127.73"/>
    <n v="42.92"/>
    <x v="1"/>
    <x v="1"/>
  </r>
  <r>
    <x v="1"/>
    <n v="238"/>
    <x v="1"/>
    <s v="USD"/>
    <n v="1520143200"/>
    <n v="1520402400"/>
    <b v="0"/>
    <b v="0"/>
    <s v="theater/plays"/>
    <n v="445.22"/>
    <n v="43.03"/>
    <x v="3"/>
    <x v="3"/>
  </r>
  <r>
    <x v="1"/>
    <n v="53"/>
    <x v="1"/>
    <s v="USD"/>
    <n v="1405314000"/>
    <n v="1409806800"/>
    <b v="0"/>
    <b v="0"/>
    <s v="theater/plays"/>
    <n v="569.71"/>
    <n v="75.25"/>
    <x v="3"/>
    <x v="3"/>
  </r>
  <r>
    <x v="1"/>
    <n v="214"/>
    <x v="1"/>
    <s v="USD"/>
    <n v="1396846800"/>
    <n v="1396933200"/>
    <b v="0"/>
    <b v="0"/>
    <s v="theater/plays"/>
    <n v="509.34"/>
    <n v="69.02"/>
    <x v="3"/>
    <x v="3"/>
  </r>
  <r>
    <x v="1"/>
    <n v="222"/>
    <x v="1"/>
    <s v="USD"/>
    <n v="1375678800"/>
    <n v="1376024400"/>
    <b v="0"/>
    <b v="0"/>
    <s v="technology/web"/>
    <n v="325.52999999999997"/>
    <n v="65.989999999999995"/>
    <x v="2"/>
    <x v="2"/>
  </r>
  <r>
    <x v="1"/>
    <n v="1884"/>
    <x v="1"/>
    <s v="USD"/>
    <n v="1482386400"/>
    <n v="1483682400"/>
    <b v="0"/>
    <b v="1"/>
    <s v="publishing/fiction"/>
    <n v="932.62"/>
    <n v="98.01"/>
    <x v="5"/>
    <x v="13"/>
  </r>
  <r>
    <x v="1"/>
    <n v="218"/>
    <x v="2"/>
    <s v="AUD"/>
    <n v="1420005600"/>
    <n v="1420437600"/>
    <b v="0"/>
    <b v="0"/>
    <s v="games/mobile games"/>
    <n v="211.34"/>
    <n v="60.11"/>
    <x v="6"/>
    <x v="20"/>
  </r>
  <r>
    <x v="1"/>
    <n v="6465"/>
    <x v="1"/>
    <s v="USD"/>
    <n v="1420178400"/>
    <n v="1420783200"/>
    <b v="0"/>
    <b v="0"/>
    <s v="publishing/translations"/>
    <n v="273.33"/>
    <n v="26"/>
    <x v="5"/>
    <x v="18"/>
  </r>
  <r>
    <x v="0"/>
    <n v="1"/>
    <x v="1"/>
    <s v="USD"/>
    <n v="1264399200"/>
    <n v="1267423200"/>
    <b v="0"/>
    <b v="0"/>
    <s v="music/rock"/>
    <n v="3"/>
    <n v="3"/>
    <x v="1"/>
    <x v="1"/>
  </r>
  <r>
    <x v="0"/>
    <n v="101"/>
    <x v="1"/>
    <s v="USD"/>
    <n v="1355032800"/>
    <n v="1355205600"/>
    <b v="0"/>
    <b v="0"/>
    <s v="theater/plays"/>
    <n v="54.08"/>
    <n v="38.020000000000003"/>
    <x v="3"/>
    <x v="3"/>
  </r>
  <r>
    <x v="1"/>
    <n v="59"/>
    <x v="1"/>
    <s v="USD"/>
    <n v="1382677200"/>
    <n v="1383109200"/>
    <b v="0"/>
    <b v="0"/>
    <s v="theater/plays"/>
    <n v="626.29999999999995"/>
    <n v="106.15"/>
    <x v="3"/>
    <x v="3"/>
  </r>
  <r>
    <x v="0"/>
    <n v="1335"/>
    <x v="0"/>
    <s v="CAD"/>
    <n v="1302238800"/>
    <n v="1303275600"/>
    <b v="0"/>
    <b v="0"/>
    <s v="film &amp; video/drama"/>
    <n v="89.02"/>
    <n v="81.02"/>
    <x v="4"/>
    <x v="6"/>
  </r>
  <r>
    <x v="1"/>
    <n v="88"/>
    <x v="1"/>
    <s v="USD"/>
    <n v="1487656800"/>
    <n v="1487829600"/>
    <b v="0"/>
    <b v="0"/>
    <s v="publishing/nonfiction"/>
    <n v="184.89"/>
    <n v="96.65"/>
    <x v="5"/>
    <x v="9"/>
  </r>
  <r>
    <x v="1"/>
    <n v="1697"/>
    <x v="1"/>
    <s v="USD"/>
    <n v="1297836000"/>
    <n v="1298268000"/>
    <b v="0"/>
    <b v="1"/>
    <s v="music/rock"/>
    <n v="120.17"/>
    <n v="57"/>
    <x v="1"/>
    <x v="1"/>
  </r>
  <r>
    <x v="0"/>
    <n v="15"/>
    <x v="4"/>
    <s v="GBP"/>
    <n v="1453615200"/>
    <n v="1456812000"/>
    <b v="0"/>
    <b v="0"/>
    <s v="music/rock"/>
    <n v="23.39"/>
    <n v="63.93"/>
    <x v="1"/>
    <x v="1"/>
  </r>
  <r>
    <x v="1"/>
    <n v="92"/>
    <x v="1"/>
    <s v="USD"/>
    <n v="1362463200"/>
    <n v="1363669200"/>
    <b v="0"/>
    <b v="0"/>
    <s v="theater/plays"/>
    <n v="146"/>
    <n v="90.46"/>
    <x v="3"/>
    <x v="3"/>
  </r>
  <r>
    <x v="1"/>
    <n v="186"/>
    <x v="1"/>
    <s v="USD"/>
    <n v="1481176800"/>
    <n v="1482904800"/>
    <b v="0"/>
    <b v="1"/>
    <s v="theater/plays"/>
    <n v="268.48"/>
    <n v="72.17"/>
    <x v="3"/>
    <x v="3"/>
  </r>
  <r>
    <x v="1"/>
    <n v="138"/>
    <x v="1"/>
    <s v="USD"/>
    <n v="1354946400"/>
    <n v="1356588000"/>
    <b v="1"/>
    <b v="0"/>
    <s v="photography/photography books"/>
    <n v="597.5"/>
    <n v="77.930000000000007"/>
    <x v="7"/>
    <x v="14"/>
  </r>
  <r>
    <x v="1"/>
    <n v="261"/>
    <x v="1"/>
    <s v="USD"/>
    <n v="1348808400"/>
    <n v="1349845200"/>
    <b v="0"/>
    <b v="0"/>
    <s v="music/rock"/>
    <n v="157.69999999999999"/>
    <n v="38.07"/>
    <x v="1"/>
    <x v="1"/>
  </r>
  <r>
    <x v="0"/>
    <n v="454"/>
    <x v="1"/>
    <s v="USD"/>
    <n v="1282712400"/>
    <n v="1283058000"/>
    <b v="0"/>
    <b v="1"/>
    <s v="music/rock"/>
    <n v="31.2"/>
    <n v="57.94"/>
    <x v="1"/>
    <x v="1"/>
  </r>
  <r>
    <x v="1"/>
    <n v="107"/>
    <x v="1"/>
    <s v="USD"/>
    <n v="1301979600"/>
    <n v="1304226000"/>
    <b v="0"/>
    <b v="1"/>
    <s v="music/indie rock"/>
    <n v="313.41000000000003"/>
    <n v="49.79"/>
    <x v="1"/>
    <x v="7"/>
  </r>
  <r>
    <x v="1"/>
    <n v="199"/>
    <x v="1"/>
    <s v="USD"/>
    <n v="1263016800"/>
    <n v="1263016800"/>
    <b v="0"/>
    <b v="0"/>
    <s v="photography/photography books"/>
    <n v="370.9"/>
    <n v="54.05"/>
    <x v="7"/>
    <x v="14"/>
  </r>
  <r>
    <x v="1"/>
    <n v="5512"/>
    <x v="1"/>
    <s v="USD"/>
    <n v="1360648800"/>
    <n v="1362031200"/>
    <b v="0"/>
    <b v="0"/>
    <s v="theater/plays"/>
    <n v="362.66"/>
    <n v="30"/>
    <x v="3"/>
    <x v="3"/>
  </r>
  <r>
    <x v="1"/>
    <n v="86"/>
    <x v="1"/>
    <s v="USD"/>
    <n v="1451800800"/>
    <n v="1455602400"/>
    <b v="0"/>
    <b v="0"/>
    <s v="theater/plays"/>
    <n v="123.08"/>
    <n v="70.13"/>
    <x v="3"/>
    <x v="3"/>
  </r>
  <r>
    <x v="0"/>
    <n v="3182"/>
    <x v="6"/>
    <s v="EUR"/>
    <n v="1415340000"/>
    <n v="1418191200"/>
    <b v="0"/>
    <b v="1"/>
    <s v="music/jazz"/>
    <n v="76.77"/>
    <n v="27"/>
    <x v="1"/>
    <x v="17"/>
  </r>
  <r>
    <x v="1"/>
    <n v="2768"/>
    <x v="2"/>
    <s v="AUD"/>
    <n v="1351054800"/>
    <n v="1352440800"/>
    <b v="0"/>
    <b v="0"/>
    <s v="theater/plays"/>
    <n v="233.62"/>
    <n v="51.99"/>
    <x v="3"/>
    <x v="3"/>
  </r>
  <r>
    <x v="1"/>
    <n v="48"/>
    <x v="1"/>
    <s v="USD"/>
    <n v="1349326800"/>
    <n v="1353304800"/>
    <b v="0"/>
    <b v="0"/>
    <s v="film &amp; video/documentary"/>
    <n v="180.53"/>
    <n v="56.42"/>
    <x v="4"/>
    <x v="4"/>
  </r>
  <r>
    <x v="1"/>
    <n v="87"/>
    <x v="1"/>
    <s v="USD"/>
    <n v="1548914400"/>
    <n v="1550728800"/>
    <b v="0"/>
    <b v="0"/>
    <s v="film &amp; video/television"/>
    <n v="252.63"/>
    <n v="101.63"/>
    <x v="4"/>
    <x v="19"/>
  </r>
  <r>
    <x v="3"/>
    <n v="1890"/>
    <x v="1"/>
    <s v="USD"/>
    <n v="1291269600"/>
    <n v="1291442400"/>
    <b v="0"/>
    <b v="0"/>
    <s v="games/video games"/>
    <n v="27.18"/>
    <n v="25.01"/>
    <x v="6"/>
    <x v="11"/>
  </r>
  <r>
    <x v="2"/>
    <n v="61"/>
    <x v="1"/>
    <s v="USD"/>
    <n v="1449468000"/>
    <n v="1452146400"/>
    <b v="0"/>
    <b v="0"/>
    <s v="photography/photography books"/>
    <n v="1.27"/>
    <n v="32.020000000000003"/>
    <x v="7"/>
    <x v="14"/>
  </r>
  <r>
    <x v="1"/>
    <n v="1894"/>
    <x v="1"/>
    <s v="USD"/>
    <n v="1562734800"/>
    <n v="1564894800"/>
    <b v="0"/>
    <b v="1"/>
    <s v="theater/plays"/>
    <n v="304.01"/>
    <n v="82.02"/>
    <x v="3"/>
    <x v="3"/>
  </r>
  <r>
    <x v="1"/>
    <n v="282"/>
    <x v="0"/>
    <s v="CAD"/>
    <n v="1505624400"/>
    <n v="1505883600"/>
    <b v="0"/>
    <b v="0"/>
    <s v="theater/plays"/>
    <n v="137.22999999999999"/>
    <n v="37.96"/>
    <x v="3"/>
    <x v="3"/>
  </r>
  <r>
    <x v="0"/>
    <n v="15"/>
    <x v="1"/>
    <s v="USD"/>
    <n v="1509948000"/>
    <n v="1510380000"/>
    <b v="0"/>
    <b v="0"/>
    <s v="theater/plays"/>
    <n v="32.21"/>
    <n v="51.53"/>
    <x v="3"/>
    <x v="3"/>
  </r>
  <r>
    <x v="1"/>
    <n v="116"/>
    <x v="1"/>
    <s v="USD"/>
    <n v="1554526800"/>
    <n v="1555218000"/>
    <b v="0"/>
    <b v="0"/>
    <s v="publishing/translations"/>
    <n v="241.51"/>
    <n v="81.2"/>
    <x v="5"/>
    <x v="18"/>
  </r>
  <r>
    <x v="0"/>
    <n v="133"/>
    <x v="1"/>
    <s v="USD"/>
    <n v="1334811600"/>
    <n v="1335243600"/>
    <b v="0"/>
    <b v="1"/>
    <s v="games/video games"/>
    <n v="96.8"/>
    <n v="40.03"/>
    <x v="6"/>
    <x v="11"/>
  </r>
  <r>
    <x v="1"/>
    <n v="83"/>
    <x v="1"/>
    <s v="USD"/>
    <n v="1279515600"/>
    <n v="1279688400"/>
    <b v="0"/>
    <b v="0"/>
    <s v="theater/plays"/>
    <n v="1066.43"/>
    <n v="89.94"/>
    <x v="3"/>
    <x v="3"/>
  </r>
  <r>
    <x v="1"/>
    <n v="91"/>
    <x v="1"/>
    <s v="USD"/>
    <n v="1353909600"/>
    <n v="1356069600"/>
    <b v="0"/>
    <b v="0"/>
    <s v="technology/web"/>
    <n v="325.89"/>
    <n v="96.69"/>
    <x v="2"/>
    <x v="2"/>
  </r>
  <r>
    <x v="1"/>
    <n v="546"/>
    <x v="1"/>
    <s v="USD"/>
    <n v="1535950800"/>
    <n v="1536210000"/>
    <b v="0"/>
    <b v="0"/>
    <s v="theater/plays"/>
    <n v="170.7"/>
    <n v="25.01"/>
    <x v="3"/>
    <x v="3"/>
  </r>
  <r>
    <x v="1"/>
    <n v="393"/>
    <x v="1"/>
    <s v="USD"/>
    <n v="1511244000"/>
    <n v="1511762400"/>
    <b v="0"/>
    <b v="0"/>
    <s v="film &amp; video/animation"/>
    <n v="581.44000000000005"/>
    <n v="36.99"/>
    <x v="4"/>
    <x v="10"/>
  </r>
  <r>
    <x v="0"/>
    <n v="2062"/>
    <x v="1"/>
    <s v="USD"/>
    <n v="1331445600"/>
    <n v="1333256400"/>
    <b v="0"/>
    <b v="1"/>
    <s v="theater/plays"/>
    <n v="91.52"/>
    <n v="73.010000000000005"/>
    <x v="3"/>
    <x v="3"/>
  </r>
  <r>
    <x v="1"/>
    <n v="133"/>
    <x v="1"/>
    <s v="USD"/>
    <n v="1480226400"/>
    <n v="1480744800"/>
    <b v="0"/>
    <b v="1"/>
    <s v="film &amp; video/television"/>
    <n v="108.05"/>
    <n v="68.239999999999995"/>
    <x v="4"/>
    <x v="19"/>
  </r>
  <r>
    <x v="0"/>
    <n v="29"/>
    <x v="3"/>
    <s v="DKK"/>
    <n v="1464584400"/>
    <n v="1465016400"/>
    <b v="0"/>
    <b v="0"/>
    <s v="music/rock"/>
    <n v="18.73"/>
    <n v="52.31"/>
    <x v="1"/>
    <x v="1"/>
  </r>
  <r>
    <x v="0"/>
    <n v="132"/>
    <x v="1"/>
    <s v="USD"/>
    <n v="1335848400"/>
    <n v="1336280400"/>
    <b v="0"/>
    <b v="0"/>
    <s v="technology/web"/>
    <n v="83.19"/>
    <n v="61.77"/>
    <x v="2"/>
    <x v="2"/>
  </r>
  <r>
    <x v="1"/>
    <n v="254"/>
    <x v="1"/>
    <s v="USD"/>
    <n v="1473483600"/>
    <n v="1476766800"/>
    <b v="0"/>
    <b v="0"/>
    <s v="theater/plays"/>
    <n v="706.33"/>
    <n v="25.03"/>
    <x v="3"/>
    <x v="3"/>
  </r>
  <r>
    <x v="3"/>
    <n v="184"/>
    <x v="1"/>
    <s v="USD"/>
    <n v="1479880800"/>
    <n v="1480485600"/>
    <b v="0"/>
    <b v="0"/>
    <s v="theater/plays"/>
    <n v="17.45"/>
    <n v="106.29"/>
    <x v="3"/>
    <x v="3"/>
  </r>
  <r>
    <x v="1"/>
    <n v="176"/>
    <x v="1"/>
    <s v="USD"/>
    <n v="1430197200"/>
    <n v="1430197200"/>
    <b v="0"/>
    <b v="0"/>
    <s v="music/electric music"/>
    <n v="209.73"/>
    <n v="75.069999999999993"/>
    <x v="1"/>
    <x v="5"/>
  </r>
  <r>
    <x v="0"/>
    <n v="137"/>
    <x v="3"/>
    <s v="DKK"/>
    <n v="1331701200"/>
    <n v="1331787600"/>
    <b v="0"/>
    <b v="1"/>
    <s v="music/metal"/>
    <n v="97.79"/>
    <n v="39.97"/>
    <x v="1"/>
    <x v="16"/>
  </r>
  <r>
    <x v="1"/>
    <n v="337"/>
    <x v="0"/>
    <s v="CAD"/>
    <n v="1438578000"/>
    <n v="1438837200"/>
    <b v="0"/>
    <b v="0"/>
    <s v="theater/plays"/>
    <n v="1684.25"/>
    <n v="39.979999999999997"/>
    <x v="3"/>
    <x v="3"/>
  </r>
  <r>
    <x v="0"/>
    <n v="908"/>
    <x v="1"/>
    <s v="USD"/>
    <n v="1368162000"/>
    <n v="1370926800"/>
    <b v="0"/>
    <b v="1"/>
    <s v="film &amp; video/documentary"/>
    <n v="54.4"/>
    <n v="101.02"/>
    <x v="4"/>
    <x v="4"/>
  </r>
  <r>
    <x v="1"/>
    <n v="107"/>
    <x v="1"/>
    <s v="USD"/>
    <n v="1318654800"/>
    <n v="1319000400"/>
    <b v="1"/>
    <b v="0"/>
    <s v="technology/web"/>
    <n v="456.61"/>
    <n v="76.81"/>
    <x v="2"/>
    <x v="2"/>
  </r>
  <r>
    <x v="0"/>
    <n v="10"/>
    <x v="1"/>
    <s v="USD"/>
    <n v="1331874000"/>
    <n v="1333429200"/>
    <b v="0"/>
    <b v="0"/>
    <s v="food/food trucks"/>
    <n v="9.82"/>
    <n v="71.7"/>
    <x v="0"/>
    <x v="0"/>
  </r>
  <r>
    <x v="3"/>
    <n v="32"/>
    <x v="6"/>
    <s v="EUR"/>
    <n v="1286254800"/>
    <n v="1287032400"/>
    <b v="0"/>
    <b v="0"/>
    <s v="theater/plays"/>
    <n v="16.38"/>
    <n v="33.28"/>
    <x v="3"/>
    <x v="3"/>
  </r>
  <r>
    <x v="1"/>
    <n v="183"/>
    <x v="1"/>
    <s v="USD"/>
    <n v="1540530000"/>
    <n v="1541570400"/>
    <b v="0"/>
    <b v="0"/>
    <s v="theater/plays"/>
    <n v="1339.67"/>
    <n v="43.92"/>
    <x v="3"/>
    <x v="3"/>
  </r>
  <r>
    <x v="0"/>
    <n v="1910"/>
    <x v="5"/>
    <s v="CHF"/>
    <n v="1381813200"/>
    <n v="1383976800"/>
    <b v="0"/>
    <b v="0"/>
    <s v="theater/plays"/>
    <n v="35.65"/>
    <n v="36"/>
    <x v="3"/>
    <x v="3"/>
  </r>
  <r>
    <x v="0"/>
    <n v="38"/>
    <x v="2"/>
    <s v="AUD"/>
    <n v="1548655200"/>
    <n v="1550556000"/>
    <b v="0"/>
    <b v="0"/>
    <s v="theater/plays"/>
    <n v="54.95"/>
    <n v="88.21"/>
    <x v="3"/>
    <x v="3"/>
  </r>
  <r>
    <x v="0"/>
    <n v="104"/>
    <x v="2"/>
    <s v="AUD"/>
    <n v="1389679200"/>
    <n v="1390456800"/>
    <b v="0"/>
    <b v="1"/>
    <s v="theater/plays"/>
    <n v="94.24"/>
    <n v="65.239999999999995"/>
    <x v="3"/>
    <x v="3"/>
  </r>
  <r>
    <x v="1"/>
    <n v="72"/>
    <x v="1"/>
    <s v="USD"/>
    <n v="1456466400"/>
    <n v="1458018000"/>
    <b v="0"/>
    <b v="1"/>
    <s v="music/rock"/>
    <n v="143.91"/>
    <n v="69.959999999999994"/>
    <x v="1"/>
    <x v="1"/>
  </r>
  <r>
    <x v="0"/>
    <n v="49"/>
    <x v="1"/>
    <s v="USD"/>
    <n v="1456984800"/>
    <n v="1461819600"/>
    <b v="0"/>
    <b v="0"/>
    <s v="food/food trucks"/>
    <n v="51.42"/>
    <n v="39.880000000000003"/>
    <x v="0"/>
    <x v="0"/>
  </r>
  <r>
    <x v="0"/>
    <n v="1"/>
    <x v="3"/>
    <s v="DKK"/>
    <n v="1504069200"/>
    <n v="1504155600"/>
    <b v="0"/>
    <b v="1"/>
    <s v="publishing/nonfiction"/>
    <n v="5"/>
    <n v="5"/>
    <x v="5"/>
    <x v="9"/>
  </r>
  <r>
    <x v="1"/>
    <n v="295"/>
    <x v="1"/>
    <s v="USD"/>
    <n v="1424930400"/>
    <n v="1426395600"/>
    <b v="0"/>
    <b v="0"/>
    <s v="film &amp; video/documentary"/>
    <n v="1344.67"/>
    <n v="41.02"/>
    <x v="4"/>
    <x v="4"/>
  </r>
  <r>
    <x v="0"/>
    <n v="245"/>
    <x v="1"/>
    <s v="USD"/>
    <n v="1535864400"/>
    <n v="1537074000"/>
    <b v="0"/>
    <b v="0"/>
    <s v="theater/plays"/>
    <n v="31.84"/>
    <n v="98.91"/>
    <x v="3"/>
    <x v="3"/>
  </r>
  <r>
    <x v="0"/>
    <n v="32"/>
    <x v="1"/>
    <s v="USD"/>
    <n v="1452146400"/>
    <n v="1452578400"/>
    <b v="0"/>
    <b v="0"/>
    <s v="music/indie rock"/>
    <n v="82.62"/>
    <n v="87.78"/>
    <x v="1"/>
    <x v="7"/>
  </r>
  <r>
    <x v="1"/>
    <n v="142"/>
    <x v="1"/>
    <s v="USD"/>
    <n v="1470546000"/>
    <n v="1474088400"/>
    <b v="0"/>
    <b v="0"/>
    <s v="film &amp; video/documentary"/>
    <n v="546.14"/>
    <n v="80.77"/>
    <x v="4"/>
    <x v="4"/>
  </r>
  <r>
    <x v="1"/>
    <n v="85"/>
    <x v="1"/>
    <s v="USD"/>
    <n v="1458363600"/>
    <n v="1461906000"/>
    <b v="0"/>
    <b v="0"/>
    <s v="theater/plays"/>
    <n v="286.20999999999998"/>
    <n v="94.28"/>
    <x v="3"/>
    <x v="3"/>
  </r>
  <r>
    <x v="0"/>
    <n v="7"/>
    <x v="1"/>
    <s v="USD"/>
    <n v="1500008400"/>
    <n v="1500267600"/>
    <b v="0"/>
    <b v="1"/>
    <s v="theater/plays"/>
    <n v="7.91"/>
    <n v="73.430000000000007"/>
    <x v="3"/>
    <x v="3"/>
  </r>
  <r>
    <x v="1"/>
    <n v="659"/>
    <x v="3"/>
    <s v="DKK"/>
    <n v="1338958800"/>
    <n v="1340686800"/>
    <b v="0"/>
    <b v="1"/>
    <s v="publishing/fiction"/>
    <n v="132.13999999999999"/>
    <n v="65.97"/>
    <x v="5"/>
    <x v="13"/>
  </r>
  <r>
    <x v="0"/>
    <n v="803"/>
    <x v="1"/>
    <s v="USD"/>
    <n v="1303102800"/>
    <n v="1303189200"/>
    <b v="0"/>
    <b v="0"/>
    <s v="theater/plays"/>
    <n v="74.08"/>
    <n v="109.04"/>
    <x v="3"/>
    <x v="3"/>
  </r>
  <r>
    <x v="3"/>
    <n v="75"/>
    <x v="1"/>
    <s v="USD"/>
    <n v="1316581200"/>
    <n v="1318309200"/>
    <b v="0"/>
    <b v="1"/>
    <s v="music/indie rock"/>
    <n v="75.290000000000006"/>
    <n v="41.16"/>
    <x v="1"/>
    <x v="7"/>
  </r>
  <r>
    <x v="0"/>
    <n v="16"/>
    <x v="1"/>
    <s v="USD"/>
    <n v="1270789200"/>
    <n v="1272171600"/>
    <b v="0"/>
    <b v="0"/>
    <s v="games/video games"/>
    <n v="20.329999999999998"/>
    <n v="99.13"/>
    <x v="6"/>
    <x v="11"/>
  </r>
  <r>
    <x v="1"/>
    <n v="121"/>
    <x v="1"/>
    <s v="USD"/>
    <n v="1297836000"/>
    <n v="1298872800"/>
    <b v="0"/>
    <b v="0"/>
    <s v="theater/plays"/>
    <n v="203.37"/>
    <n v="105.88"/>
    <x v="3"/>
    <x v="3"/>
  </r>
  <r>
    <x v="1"/>
    <n v="3742"/>
    <x v="1"/>
    <s v="USD"/>
    <n v="1382677200"/>
    <n v="1383282000"/>
    <b v="0"/>
    <b v="0"/>
    <s v="theater/plays"/>
    <n v="310.23"/>
    <n v="49"/>
    <x v="3"/>
    <x v="3"/>
  </r>
  <r>
    <x v="1"/>
    <n v="223"/>
    <x v="1"/>
    <s v="USD"/>
    <n v="1330322400"/>
    <n v="1330495200"/>
    <b v="0"/>
    <b v="0"/>
    <s v="music/rock"/>
    <n v="395.32"/>
    <n v="39"/>
    <x v="1"/>
    <x v="1"/>
  </r>
  <r>
    <x v="1"/>
    <n v="133"/>
    <x v="1"/>
    <s v="USD"/>
    <n v="1552366800"/>
    <n v="1552798800"/>
    <b v="0"/>
    <b v="1"/>
    <s v="film &amp; video/documentary"/>
    <n v="294.70999999999998"/>
    <n v="31.02"/>
    <x v="4"/>
    <x v="4"/>
  </r>
  <r>
    <x v="0"/>
    <n v="31"/>
    <x v="1"/>
    <s v="USD"/>
    <n v="1400907600"/>
    <n v="1403413200"/>
    <b v="0"/>
    <b v="0"/>
    <s v="theater/plays"/>
    <n v="33.89"/>
    <n v="103.87"/>
    <x v="3"/>
    <x v="3"/>
  </r>
  <r>
    <x v="0"/>
    <n v="108"/>
    <x v="6"/>
    <s v="EUR"/>
    <n v="1574143200"/>
    <n v="1574229600"/>
    <b v="0"/>
    <b v="1"/>
    <s v="food/food trucks"/>
    <n v="66.680000000000007"/>
    <n v="59.27"/>
    <x v="0"/>
    <x v="0"/>
  </r>
  <r>
    <x v="0"/>
    <n v="30"/>
    <x v="1"/>
    <s v="USD"/>
    <n v="1494738000"/>
    <n v="1495861200"/>
    <b v="0"/>
    <b v="0"/>
    <s v="theater/plays"/>
    <n v="19.23"/>
    <n v="42.3"/>
    <x v="3"/>
    <x v="3"/>
  </r>
  <r>
    <x v="0"/>
    <n v="17"/>
    <x v="1"/>
    <s v="USD"/>
    <n v="1392357600"/>
    <n v="1392530400"/>
    <b v="0"/>
    <b v="0"/>
    <s v="music/rock"/>
    <n v="15.84"/>
    <n v="53.12"/>
    <x v="1"/>
    <x v="1"/>
  </r>
  <r>
    <x v="3"/>
    <n v="64"/>
    <x v="1"/>
    <s v="USD"/>
    <n v="1281589200"/>
    <n v="1283662800"/>
    <b v="0"/>
    <b v="0"/>
    <s v="technology/web"/>
    <n v="38.700000000000003"/>
    <n v="50.8"/>
    <x v="2"/>
    <x v="2"/>
  </r>
  <r>
    <x v="0"/>
    <n v="80"/>
    <x v="1"/>
    <s v="USD"/>
    <n v="1305003600"/>
    <n v="1305781200"/>
    <b v="0"/>
    <b v="0"/>
    <s v="publishing/fiction"/>
    <n v="9.59"/>
    <n v="101.15"/>
    <x v="5"/>
    <x v="13"/>
  </r>
  <r>
    <x v="0"/>
    <n v="2468"/>
    <x v="1"/>
    <s v="USD"/>
    <n v="1301634000"/>
    <n v="1302325200"/>
    <b v="0"/>
    <b v="0"/>
    <s v="film &amp; video/shorts"/>
    <n v="94.14"/>
    <n v="65"/>
    <x v="4"/>
    <x v="12"/>
  </r>
  <r>
    <x v="1"/>
    <n v="5168"/>
    <x v="1"/>
    <s v="USD"/>
    <n v="1290664800"/>
    <n v="1291788000"/>
    <b v="0"/>
    <b v="0"/>
    <s v="theater/plays"/>
    <n v="166.56"/>
    <n v="38"/>
    <x v="3"/>
    <x v="3"/>
  </r>
  <r>
    <x v="0"/>
    <n v="26"/>
    <x v="4"/>
    <s v="GBP"/>
    <n v="1395896400"/>
    <n v="1396069200"/>
    <b v="0"/>
    <b v="0"/>
    <s v="film &amp; video/documentary"/>
    <n v="24.13"/>
    <n v="82.62"/>
    <x v="4"/>
    <x v="4"/>
  </r>
  <r>
    <x v="1"/>
    <n v="307"/>
    <x v="1"/>
    <s v="USD"/>
    <n v="1434862800"/>
    <n v="1435899600"/>
    <b v="0"/>
    <b v="1"/>
    <s v="theater/plays"/>
    <n v="164.06"/>
    <n v="37.94"/>
    <x v="3"/>
    <x v="3"/>
  </r>
  <r>
    <x v="0"/>
    <n v="73"/>
    <x v="1"/>
    <s v="USD"/>
    <n v="1529125200"/>
    <n v="1531112400"/>
    <b v="0"/>
    <b v="1"/>
    <s v="theater/plays"/>
    <n v="90.72"/>
    <n v="80.78"/>
    <x v="3"/>
    <x v="3"/>
  </r>
  <r>
    <x v="0"/>
    <n v="128"/>
    <x v="1"/>
    <s v="USD"/>
    <n v="1451109600"/>
    <n v="1451628000"/>
    <b v="0"/>
    <b v="0"/>
    <s v="film &amp; video/animation"/>
    <n v="46.19"/>
    <n v="25.98"/>
    <x v="4"/>
    <x v="10"/>
  </r>
  <r>
    <x v="0"/>
    <n v="33"/>
    <x v="1"/>
    <s v="USD"/>
    <n v="1566968400"/>
    <n v="1567314000"/>
    <b v="0"/>
    <b v="1"/>
    <s v="theater/plays"/>
    <n v="38.54"/>
    <n v="30.36"/>
    <x v="3"/>
    <x v="3"/>
  </r>
  <r>
    <x v="1"/>
    <n v="2441"/>
    <x v="1"/>
    <s v="USD"/>
    <n v="1543557600"/>
    <n v="1544508000"/>
    <b v="0"/>
    <b v="0"/>
    <s v="music/rock"/>
    <n v="133.56"/>
    <n v="54"/>
    <x v="1"/>
    <x v="1"/>
  </r>
  <r>
    <x v="2"/>
    <n v="211"/>
    <x v="1"/>
    <s v="USD"/>
    <n v="1481522400"/>
    <n v="1482472800"/>
    <b v="0"/>
    <b v="0"/>
    <s v="games/video games"/>
    <n v="22.9"/>
    <n v="101.79"/>
    <x v="6"/>
    <x v="11"/>
  </r>
  <r>
    <x v="1"/>
    <n v="1385"/>
    <x v="4"/>
    <s v="GBP"/>
    <n v="1512712800"/>
    <n v="1512799200"/>
    <b v="0"/>
    <b v="0"/>
    <s v="film &amp; video/documentary"/>
    <n v="184.96"/>
    <n v="45"/>
    <x v="4"/>
    <x v="4"/>
  </r>
  <r>
    <x v="1"/>
    <n v="190"/>
    <x v="1"/>
    <s v="USD"/>
    <n v="1324274400"/>
    <n v="1324360800"/>
    <b v="0"/>
    <b v="0"/>
    <s v="food/food trucks"/>
    <n v="443.73"/>
    <n v="77.069999999999993"/>
    <x v="0"/>
    <x v="0"/>
  </r>
  <r>
    <x v="1"/>
    <n v="470"/>
    <x v="1"/>
    <s v="USD"/>
    <n v="1364446800"/>
    <n v="1364533200"/>
    <b v="0"/>
    <b v="0"/>
    <s v="technology/wearables"/>
    <n v="199.98"/>
    <n v="88.08"/>
    <x v="2"/>
    <x v="8"/>
  </r>
  <r>
    <x v="1"/>
    <n v="253"/>
    <x v="1"/>
    <s v="USD"/>
    <n v="1542693600"/>
    <n v="1545112800"/>
    <b v="0"/>
    <b v="0"/>
    <s v="theater/plays"/>
    <n v="123.96"/>
    <n v="47.04"/>
    <x v="3"/>
    <x v="3"/>
  </r>
  <r>
    <x v="1"/>
    <n v="1113"/>
    <x v="1"/>
    <s v="USD"/>
    <n v="1515564000"/>
    <n v="1516168800"/>
    <b v="0"/>
    <b v="0"/>
    <s v="music/rock"/>
    <n v="186.61"/>
    <n v="111"/>
    <x v="1"/>
    <x v="1"/>
  </r>
  <r>
    <x v="1"/>
    <n v="2283"/>
    <x v="1"/>
    <s v="USD"/>
    <n v="1573797600"/>
    <n v="1574920800"/>
    <b v="0"/>
    <b v="0"/>
    <s v="music/rock"/>
    <n v="114.29"/>
    <n v="87"/>
    <x v="1"/>
    <x v="1"/>
  </r>
  <r>
    <x v="0"/>
    <n v="1072"/>
    <x v="1"/>
    <s v="USD"/>
    <n v="1292392800"/>
    <n v="1292479200"/>
    <b v="0"/>
    <b v="1"/>
    <s v="music/rock"/>
    <n v="97.03"/>
    <n v="63.99"/>
    <x v="1"/>
    <x v="1"/>
  </r>
  <r>
    <x v="1"/>
    <n v="1095"/>
    <x v="1"/>
    <s v="USD"/>
    <n v="1573452000"/>
    <n v="1573538400"/>
    <b v="0"/>
    <b v="0"/>
    <s v="theater/plays"/>
    <n v="122.82"/>
    <n v="105.99"/>
    <x v="3"/>
    <x v="3"/>
  </r>
  <r>
    <x v="1"/>
    <n v="1690"/>
    <x v="1"/>
    <s v="USD"/>
    <n v="1317790800"/>
    <n v="1320382800"/>
    <b v="0"/>
    <b v="0"/>
    <s v="theater/plays"/>
    <n v="179.14"/>
    <n v="73.989999999999995"/>
    <x v="3"/>
    <x v="3"/>
  </r>
  <r>
    <x v="3"/>
    <n v="1297"/>
    <x v="0"/>
    <s v="CAD"/>
    <n v="1501650000"/>
    <n v="1502859600"/>
    <b v="0"/>
    <b v="0"/>
    <s v="theater/plays"/>
    <n v="79.95"/>
    <n v="84.02"/>
    <x v="3"/>
    <x v="3"/>
  </r>
  <r>
    <x v="0"/>
    <n v="393"/>
    <x v="1"/>
    <s v="USD"/>
    <n v="1323669600"/>
    <n v="1323756000"/>
    <b v="0"/>
    <b v="0"/>
    <s v="photography/photography books"/>
    <n v="94.24"/>
    <n v="88.97"/>
    <x v="7"/>
    <x v="14"/>
  </r>
  <r>
    <x v="0"/>
    <n v="1257"/>
    <x v="1"/>
    <s v="USD"/>
    <n v="1440738000"/>
    <n v="1441342800"/>
    <b v="0"/>
    <b v="0"/>
    <s v="music/indie rock"/>
    <n v="84.67"/>
    <n v="76.989999999999995"/>
    <x v="1"/>
    <x v="7"/>
  </r>
  <r>
    <x v="0"/>
    <n v="328"/>
    <x v="1"/>
    <s v="USD"/>
    <n v="1374296400"/>
    <n v="1375333200"/>
    <b v="0"/>
    <b v="0"/>
    <s v="theater/plays"/>
    <n v="66.52"/>
    <n v="97.15"/>
    <x v="3"/>
    <x v="3"/>
  </r>
  <r>
    <x v="0"/>
    <n v="147"/>
    <x v="1"/>
    <s v="USD"/>
    <n v="1384840800"/>
    <n v="1389420000"/>
    <b v="0"/>
    <b v="0"/>
    <s v="theater/plays"/>
    <n v="53.92"/>
    <n v="33.01"/>
    <x v="3"/>
    <x v="3"/>
  </r>
  <r>
    <x v="0"/>
    <n v="830"/>
    <x v="1"/>
    <s v="USD"/>
    <n v="1516600800"/>
    <n v="1520056800"/>
    <b v="0"/>
    <b v="0"/>
    <s v="games/video games"/>
    <n v="41.98"/>
    <n v="99.95"/>
    <x v="6"/>
    <x v="11"/>
  </r>
  <r>
    <x v="0"/>
    <n v="331"/>
    <x v="4"/>
    <s v="GBP"/>
    <n v="1436418000"/>
    <n v="1436504400"/>
    <b v="0"/>
    <b v="0"/>
    <s v="film &amp; video/drama"/>
    <n v="14.69"/>
    <n v="69.97"/>
    <x v="4"/>
    <x v="6"/>
  </r>
  <r>
    <x v="0"/>
    <n v="25"/>
    <x v="1"/>
    <s v="USD"/>
    <n v="1503550800"/>
    <n v="1508302800"/>
    <b v="0"/>
    <b v="1"/>
    <s v="music/indie rock"/>
    <n v="34.479999999999997"/>
    <n v="110.32"/>
    <x v="1"/>
    <x v="7"/>
  </r>
  <r>
    <x v="1"/>
    <n v="191"/>
    <x v="1"/>
    <s v="USD"/>
    <n v="1423634400"/>
    <n v="1425708000"/>
    <b v="0"/>
    <b v="0"/>
    <s v="technology/web"/>
    <n v="1400.78"/>
    <n v="66.010000000000005"/>
    <x v="2"/>
    <x v="2"/>
  </r>
  <r>
    <x v="0"/>
    <n v="3483"/>
    <x v="1"/>
    <s v="USD"/>
    <n v="1487224800"/>
    <n v="1488348000"/>
    <b v="0"/>
    <b v="0"/>
    <s v="food/food trucks"/>
    <n v="71.77"/>
    <n v="41.01"/>
    <x v="0"/>
    <x v="0"/>
  </r>
  <r>
    <x v="0"/>
    <n v="923"/>
    <x v="1"/>
    <s v="USD"/>
    <n v="1500008400"/>
    <n v="1502600400"/>
    <b v="0"/>
    <b v="0"/>
    <s v="theater/plays"/>
    <n v="53.07"/>
    <n v="103.96"/>
    <x v="3"/>
    <x v="3"/>
  </r>
  <r>
    <x v="0"/>
    <n v="1"/>
    <x v="1"/>
    <s v="USD"/>
    <n v="1432098000"/>
    <n v="1433653200"/>
    <b v="0"/>
    <b v="1"/>
    <s v="music/jazz"/>
    <n v="5"/>
    <n v="5"/>
    <x v="1"/>
    <x v="17"/>
  </r>
  <r>
    <x v="1"/>
    <n v="2013"/>
    <x v="1"/>
    <s v="USD"/>
    <n v="1440392400"/>
    <n v="1441602000"/>
    <b v="0"/>
    <b v="0"/>
    <s v="music/rock"/>
    <n v="127.71"/>
    <n v="47.01"/>
    <x v="1"/>
    <x v="1"/>
  </r>
  <r>
    <x v="0"/>
    <n v="33"/>
    <x v="0"/>
    <s v="CAD"/>
    <n v="1446876000"/>
    <n v="1447567200"/>
    <b v="0"/>
    <b v="0"/>
    <s v="theater/plays"/>
    <n v="34.89"/>
    <n v="29.61"/>
    <x v="3"/>
    <x v="3"/>
  </r>
  <r>
    <x v="1"/>
    <n v="1703"/>
    <x v="1"/>
    <s v="USD"/>
    <n v="1562302800"/>
    <n v="1562389200"/>
    <b v="0"/>
    <b v="0"/>
    <s v="theater/plays"/>
    <n v="410.6"/>
    <n v="81.010000000000005"/>
    <x v="3"/>
    <x v="3"/>
  </r>
  <r>
    <x v="1"/>
    <n v="80"/>
    <x v="3"/>
    <s v="DKK"/>
    <n v="1378184400"/>
    <n v="1378789200"/>
    <b v="0"/>
    <b v="0"/>
    <s v="film &amp; video/documentary"/>
    <n v="123.74"/>
    <n v="94.35"/>
    <x v="4"/>
    <x v="4"/>
  </r>
  <r>
    <x v="2"/>
    <n v="86"/>
    <x v="1"/>
    <s v="USD"/>
    <n v="1485064800"/>
    <n v="1488520800"/>
    <b v="0"/>
    <b v="0"/>
    <s v="technology/wearables"/>
    <n v="58.97"/>
    <n v="26.06"/>
    <x v="2"/>
    <x v="8"/>
  </r>
  <r>
    <x v="0"/>
    <n v="40"/>
    <x v="6"/>
    <s v="EUR"/>
    <n v="1326520800"/>
    <n v="1327298400"/>
    <b v="0"/>
    <b v="0"/>
    <s v="theater/plays"/>
    <n v="36.89"/>
    <n v="85.78"/>
    <x v="3"/>
    <x v="3"/>
  </r>
  <r>
    <x v="1"/>
    <n v="41"/>
    <x v="1"/>
    <s v="USD"/>
    <n v="1441256400"/>
    <n v="1443416400"/>
    <b v="0"/>
    <b v="0"/>
    <s v="games/video games"/>
    <n v="184.91"/>
    <n v="103.73"/>
    <x v="6"/>
    <x v="11"/>
  </r>
  <r>
    <x v="0"/>
    <n v="23"/>
    <x v="0"/>
    <s v="CAD"/>
    <n v="1533877200"/>
    <n v="1534136400"/>
    <b v="1"/>
    <b v="0"/>
    <s v="photography/photography books"/>
    <n v="11.81"/>
    <n v="49.83"/>
    <x v="7"/>
    <x v="14"/>
  </r>
  <r>
    <x v="1"/>
    <n v="187"/>
    <x v="1"/>
    <s v="USD"/>
    <n v="1314421200"/>
    <n v="1315026000"/>
    <b v="0"/>
    <b v="0"/>
    <s v="film &amp; video/animation"/>
    <n v="298.7"/>
    <n v="63.89"/>
    <x v="4"/>
    <x v="10"/>
  </r>
  <r>
    <x v="1"/>
    <n v="2875"/>
    <x v="4"/>
    <s v="GBP"/>
    <n v="1293861600"/>
    <n v="1295071200"/>
    <b v="0"/>
    <b v="1"/>
    <s v="theater/plays"/>
    <n v="226.35"/>
    <n v="47"/>
    <x v="3"/>
    <x v="3"/>
  </r>
  <r>
    <x v="1"/>
    <n v="88"/>
    <x v="1"/>
    <s v="USD"/>
    <n v="1507352400"/>
    <n v="1509426000"/>
    <b v="0"/>
    <b v="0"/>
    <s v="theater/plays"/>
    <n v="173.56"/>
    <n v="108.48"/>
    <x v="3"/>
    <x v="3"/>
  </r>
  <r>
    <x v="1"/>
    <n v="191"/>
    <x v="1"/>
    <s v="USD"/>
    <n v="1296108000"/>
    <n v="1299391200"/>
    <b v="0"/>
    <b v="0"/>
    <s v="music/rock"/>
    <n v="371.76"/>
    <n v="72.02"/>
    <x v="1"/>
    <x v="1"/>
  </r>
  <r>
    <x v="1"/>
    <n v="139"/>
    <x v="1"/>
    <s v="USD"/>
    <n v="1324965600"/>
    <n v="1325052000"/>
    <b v="0"/>
    <b v="0"/>
    <s v="music/rock"/>
    <n v="160.19"/>
    <n v="59.93"/>
    <x v="1"/>
    <x v="1"/>
  </r>
  <r>
    <x v="1"/>
    <n v="186"/>
    <x v="1"/>
    <s v="USD"/>
    <n v="1520229600"/>
    <n v="1522818000"/>
    <b v="0"/>
    <b v="0"/>
    <s v="music/indie rock"/>
    <n v="1616.33"/>
    <n v="78.209999999999994"/>
    <x v="1"/>
    <x v="7"/>
  </r>
  <r>
    <x v="1"/>
    <n v="112"/>
    <x v="2"/>
    <s v="AUD"/>
    <n v="1482991200"/>
    <n v="1485324000"/>
    <b v="0"/>
    <b v="0"/>
    <s v="theater/plays"/>
    <n v="733.44"/>
    <n v="104.78"/>
    <x v="3"/>
    <x v="3"/>
  </r>
  <r>
    <x v="1"/>
    <n v="101"/>
    <x v="1"/>
    <s v="USD"/>
    <n v="1294034400"/>
    <n v="1294120800"/>
    <b v="0"/>
    <b v="1"/>
    <s v="theater/plays"/>
    <n v="592.11"/>
    <n v="105.52"/>
    <x v="3"/>
    <x v="3"/>
  </r>
  <r>
    <x v="0"/>
    <n v="75"/>
    <x v="1"/>
    <s v="USD"/>
    <n v="1413608400"/>
    <n v="1415685600"/>
    <b v="0"/>
    <b v="1"/>
    <s v="theater/plays"/>
    <n v="18.89"/>
    <n v="24.93"/>
    <x v="3"/>
    <x v="3"/>
  </r>
  <r>
    <x v="1"/>
    <n v="206"/>
    <x v="4"/>
    <s v="GBP"/>
    <n v="1286946000"/>
    <n v="1288933200"/>
    <b v="0"/>
    <b v="1"/>
    <s v="film &amp; video/documentary"/>
    <n v="276.81"/>
    <n v="69.87"/>
    <x v="4"/>
    <x v="4"/>
  </r>
  <r>
    <x v="1"/>
    <n v="154"/>
    <x v="1"/>
    <s v="USD"/>
    <n v="1359871200"/>
    <n v="1363237200"/>
    <b v="0"/>
    <b v="1"/>
    <s v="film &amp; video/television"/>
    <n v="273.02"/>
    <n v="95.73"/>
    <x v="4"/>
    <x v="19"/>
  </r>
  <r>
    <x v="1"/>
    <n v="5966"/>
    <x v="1"/>
    <s v="USD"/>
    <n v="1555304400"/>
    <n v="1555822800"/>
    <b v="0"/>
    <b v="0"/>
    <s v="theater/plays"/>
    <n v="159.36000000000001"/>
    <n v="30"/>
    <x v="3"/>
    <x v="3"/>
  </r>
  <r>
    <x v="0"/>
    <n v="2176"/>
    <x v="1"/>
    <s v="USD"/>
    <n v="1423375200"/>
    <n v="1427778000"/>
    <b v="0"/>
    <b v="0"/>
    <s v="theater/plays"/>
    <n v="67.87"/>
    <n v="59.01"/>
    <x v="3"/>
    <x v="3"/>
  </r>
  <r>
    <x v="1"/>
    <n v="169"/>
    <x v="1"/>
    <s v="USD"/>
    <n v="1420696800"/>
    <n v="1422424800"/>
    <b v="0"/>
    <b v="1"/>
    <s v="film &amp; video/documentary"/>
    <n v="1591.56"/>
    <n v="84.76"/>
    <x v="4"/>
    <x v="4"/>
  </r>
  <r>
    <x v="1"/>
    <n v="2106"/>
    <x v="1"/>
    <s v="USD"/>
    <n v="1502946000"/>
    <n v="1503637200"/>
    <b v="0"/>
    <b v="0"/>
    <s v="theater/plays"/>
    <n v="730.18"/>
    <n v="78.010000000000005"/>
    <x v="3"/>
    <x v="3"/>
  </r>
  <r>
    <x v="0"/>
    <n v="441"/>
    <x v="1"/>
    <s v="USD"/>
    <n v="1547186400"/>
    <n v="1547618400"/>
    <b v="0"/>
    <b v="1"/>
    <s v="film &amp; video/documentary"/>
    <n v="13.19"/>
    <n v="50.05"/>
    <x v="4"/>
    <x v="4"/>
  </r>
  <r>
    <x v="0"/>
    <n v="25"/>
    <x v="1"/>
    <s v="USD"/>
    <n v="1444971600"/>
    <n v="1449900000"/>
    <b v="0"/>
    <b v="0"/>
    <s v="music/indie rock"/>
    <n v="54.78"/>
    <n v="59.16"/>
    <x v="1"/>
    <x v="7"/>
  </r>
  <r>
    <x v="1"/>
    <n v="131"/>
    <x v="1"/>
    <s v="USD"/>
    <n v="1404622800"/>
    <n v="1405141200"/>
    <b v="0"/>
    <b v="0"/>
    <s v="music/rock"/>
    <n v="361.03"/>
    <n v="93.7"/>
    <x v="1"/>
    <x v="1"/>
  </r>
  <r>
    <x v="0"/>
    <n v="127"/>
    <x v="1"/>
    <s v="USD"/>
    <n v="1571720400"/>
    <n v="1572933600"/>
    <b v="0"/>
    <b v="0"/>
    <s v="theater/plays"/>
    <n v="10.26"/>
    <n v="40.14"/>
    <x v="3"/>
    <x v="3"/>
  </r>
  <r>
    <x v="0"/>
    <n v="355"/>
    <x v="1"/>
    <s v="USD"/>
    <n v="1526878800"/>
    <n v="1530162000"/>
    <b v="0"/>
    <b v="0"/>
    <s v="film &amp; video/documentary"/>
    <n v="13.96"/>
    <n v="70.09"/>
    <x v="4"/>
    <x v="4"/>
  </r>
  <r>
    <x v="0"/>
    <n v="44"/>
    <x v="4"/>
    <s v="GBP"/>
    <n v="1319691600"/>
    <n v="1320904800"/>
    <b v="0"/>
    <b v="0"/>
    <s v="theater/plays"/>
    <n v="40.44"/>
    <n v="66.180000000000007"/>
    <x v="3"/>
    <x v="3"/>
  </r>
  <r>
    <x v="1"/>
    <n v="84"/>
    <x v="1"/>
    <s v="USD"/>
    <n v="1371963600"/>
    <n v="1372395600"/>
    <b v="0"/>
    <b v="0"/>
    <s v="theater/plays"/>
    <n v="160.32"/>
    <n v="47.71"/>
    <x v="3"/>
    <x v="3"/>
  </r>
  <r>
    <x v="1"/>
    <n v="155"/>
    <x v="1"/>
    <s v="USD"/>
    <n v="1433739600"/>
    <n v="1437714000"/>
    <b v="0"/>
    <b v="0"/>
    <s v="theater/plays"/>
    <n v="183.94"/>
    <n v="62.9"/>
    <x v="3"/>
    <x v="3"/>
  </r>
  <r>
    <x v="0"/>
    <n v="67"/>
    <x v="1"/>
    <s v="USD"/>
    <n v="1508130000"/>
    <n v="1509771600"/>
    <b v="0"/>
    <b v="0"/>
    <s v="photography/photography books"/>
    <n v="63.77"/>
    <n v="86.61"/>
    <x v="7"/>
    <x v="14"/>
  </r>
  <r>
    <x v="1"/>
    <n v="189"/>
    <x v="1"/>
    <s v="USD"/>
    <n v="1550037600"/>
    <n v="1550556000"/>
    <b v="0"/>
    <b v="1"/>
    <s v="food/food trucks"/>
    <n v="225.38"/>
    <n v="75.13"/>
    <x v="0"/>
    <x v="0"/>
  </r>
  <r>
    <x v="1"/>
    <n v="4799"/>
    <x v="1"/>
    <s v="USD"/>
    <n v="1486706400"/>
    <n v="1489039200"/>
    <b v="1"/>
    <b v="1"/>
    <s v="film &amp; video/documentary"/>
    <n v="172.01"/>
    <n v="41"/>
    <x v="4"/>
    <x v="4"/>
  </r>
  <r>
    <x v="1"/>
    <n v="1137"/>
    <x v="1"/>
    <s v="USD"/>
    <n v="1553835600"/>
    <n v="1556600400"/>
    <b v="0"/>
    <b v="0"/>
    <s v="publishing/nonfiction"/>
    <n v="146.16999999999999"/>
    <n v="50.01"/>
    <x v="5"/>
    <x v="9"/>
  </r>
  <r>
    <x v="0"/>
    <n v="1068"/>
    <x v="1"/>
    <s v="USD"/>
    <n v="1277528400"/>
    <n v="1278565200"/>
    <b v="0"/>
    <b v="0"/>
    <s v="theater/plays"/>
    <n v="76.42"/>
    <n v="96.96"/>
    <x v="3"/>
    <x v="3"/>
  </r>
  <r>
    <x v="0"/>
    <n v="424"/>
    <x v="1"/>
    <s v="USD"/>
    <n v="1339477200"/>
    <n v="1339909200"/>
    <b v="0"/>
    <b v="0"/>
    <s v="technology/wearables"/>
    <n v="39.26"/>
    <n v="100.93"/>
    <x v="2"/>
    <x v="8"/>
  </r>
  <r>
    <x v="3"/>
    <n v="145"/>
    <x v="5"/>
    <s v="CHF"/>
    <n v="1325656800"/>
    <n v="1325829600"/>
    <b v="0"/>
    <b v="0"/>
    <s v="music/indie rock"/>
    <n v="11.27"/>
    <n v="89.23"/>
    <x v="1"/>
    <x v="7"/>
  </r>
  <r>
    <x v="1"/>
    <n v="1152"/>
    <x v="1"/>
    <s v="USD"/>
    <n v="1288242000"/>
    <n v="1290578400"/>
    <b v="0"/>
    <b v="0"/>
    <s v="theater/plays"/>
    <n v="122.11"/>
    <n v="87.98"/>
    <x v="3"/>
    <x v="3"/>
  </r>
  <r>
    <x v="1"/>
    <n v="50"/>
    <x v="1"/>
    <s v="USD"/>
    <n v="1379048400"/>
    <n v="1380344400"/>
    <b v="0"/>
    <b v="0"/>
    <s v="photography/photography books"/>
    <n v="186.54"/>
    <n v="89.54"/>
    <x v="7"/>
    <x v="14"/>
  </r>
  <r>
    <x v="0"/>
    <n v="151"/>
    <x v="1"/>
    <s v="USD"/>
    <n v="1389679200"/>
    <n v="1389852000"/>
    <b v="0"/>
    <b v="0"/>
    <s v="publishing/nonfiction"/>
    <n v="7.27"/>
    <n v="29.09"/>
    <x v="5"/>
    <x v="9"/>
  </r>
  <r>
    <x v="0"/>
    <n v="1608"/>
    <x v="1"/>
    <s v="USD"/>
    <n v="1294293600"/>
    <n v="1294466400"/>
    <b v="0"/>
    <b v="0"/>
    <s v="technology/wearables"/>
    <n v="65.64"/>
    <n v="42.01"/>
    <x v="2"/>
    <x v="8"/>
  </r>
  <r>
    <x v="1"/>
    <n v="3059"/>
    <x v="0"/>
    <s v="CAD"/>
    <n v="1500267600"/>
    <n v="1500354000"/>
    <b v="0"/>
    <b v="0"/>
    <s v="music/jazz"/>
    <n v="228.96"/>
    <n v="47"/>
    <x v="1"/>
    <x v="17"/>
  </r>
  <r>
    <x v="1"/>
    <n v="34"/>
    <x v="1"/>
    <s v="USD"/>
    <n v="1375074000"/>
    <n v="1375938000"/>
    <b v="0"/>
    <b v="1"/>
    <s v="film &amp; video/documentary"/>
    <n v="469.38"/>
    <n v="110.44"/>
    <x v="4"/>
    <x v="4"/>
  </r>
  <r>
    <x v="1"/>
    <n v="220"/>
    <x v="1"/>
    <s v="USD"/>
    <n v="1323324000"/>
    <n v="1323410400"/>
    <b v="1"/>
    <b v="0"/>
    <s v="theater/plays"/>
    <n v="130.11000000000001"/>
    <n v="41.99"/>
    <x v="3"/>
    <x v="3"/>
  </r>
  <r>
    <x v="1"/>
    <n v="1604"/>
    <x v="2"/>
    <s v="AUD"/>
    <n v="1538715600"/>
    <n v="1539406800"/>
    <b v="0"/>
    <b v="0"/>
    <s v="film &amp; video/drama"/>
    <n v="167.05"/>
    <n v="48.01"/>
    <x v="4"/>
    <x v="6"/>
  </r>
  <r>
    <x v="1"/>
    <n v="454"/>
    <x v="1"/>
    <s v="USD"/>
    <n v="1369285200"/>
    <n v="1369803600"/>
    <b v="0"/>
    <b v="0"/>
    <s v="music/rock"/>
    <n v="173.86"/>
    <n v="31.02"/>
    <x v="1"/>
    <x v="1"/>
  </r>
  <r>
    <x v="1"/>
    <n v="123"/>
    <x v="6"/>
    <s v="EUR"/>
    <n v="1525755600"/>
    <n v="1525928400"/>
    <b v="0"/>
    <b v="1"/>
    <s v="film &amp; video/animation"/>
    <n v="717.76"/>
    <n v="99.2"/>
    <x v="4"/>
    <x v="10"/>
  </r>
  <r>
    <x v="0"/>
    <n v="941"/>
    <x v="1"/>
    <s v="USD"/>
    <n v="1296626400"/>
    <n v="1297231200"/>
    <b v="0"/>
    <b v="0"/>
    <s v="music/indie rock"/>
    <n v="63.85"/>
    <n v="66.02"/>
    <x v="1"/>
    <x v="7"/>
  </r>
  <r>
    <x v="0"/>
    <n v="1"/>
    <x v="1"/>
    <s v="USD"/>
    <n v="1376629200"/>
    <n v="1378530000"/>
    <b v="0"/>
    <b v="1"/>
    <s v="photography/photography books"/>
    <n v="2"/>
    <n v="2"/>
    <x v="7"/>
    <x v="14"/>
  </r>
  <r>
    <x v="1"/>
    <n v="299"/>
    <x v="1"/>
    <s v="USD"/>
    <n v="1572152400"/>
    <n v="1572152400"/>
    <b v="0"/>
    <b v="0"/>
    <s v="theater/plays"/>
    <n v="1530.22"/>
    <n v="46.06"/>
    <x v="3"/>
    <x v="3"/>
  </r>
  <r>
    <x v="0"/>
    <n v="40"/>
    <x v="1"/>
    <s v="USD"/>
    <n v="1325829600"/>
    <n v="1329890400"/>
    <b v="0"/>
    <b v="1"/>
    <s v="film &amp; video/shorts"/>
    <n v="40.36"/>
    <n v="73.650000000000006"/>
    <x v="4"/>
    <x v="12"/>
  </r>
  <r>
    <x v="0"/>
    <n v="3015"/>
    <x v="0"/>
    <s v="CAD"/>
    <n v="1273640400"/>
    <n v="1276750800"/>
    <b v="0"/>
    <b v="1"/>
    <s v="theater/plays"/>
    <n v="86.22"/>
    <n v="55.99"/>
    <x v="3"/>
    <x v="3"/>
  </r>
  <r>
    <x v="1"/>
    <n v="2237"/>
    <x v="1"/>
    <s v="USD"/>
    <n v="1510639200"/>
    <n v="1510898400"/>
    <b v="0"/>
    <b v="0"/>
    <s v="theater/plays"/>
    <n v="315.58"/>
    <n v="68.989999999999995"/>
    <x v="3"/>
    <x v="3"/>
  </r>
  <r>
    <x v="0"/>
    <n v="435"/>
    <x v="1"/>
    <s v="USD"/>
    <n v="1528088400"/>
    <n v="1532408400"/>
    <b v="0"/>
    <b v="0"/>
    <s v="theater/plays"/>
    <n v="89.62"/>
    <n v="60.98"/>
    <x v="3"/>
    <x v="3"/>
  </r>
  <r>
    <x v="1"/>
    <n v="645"/>
    <x v="1"/>
    <s v="USD"/>
    <n v="1359525600"/>
    <n v="1360562400"/>
    <b v="1"/>
    <b v="0"/>
    <s v="film &amp; video/documentary"/>
    <n v="182.15"/>
    <n v="110.98"/>
    <x v="4"/>
    <x v="4"/>
  </r>
  <r>
    <x v="1"/>
    <n v="484"/>
    <x v="3"/>
    <s v="DKK"/>
    <n v="1570942800"/>
    <n v="1571547600"/>
    <b v="0"/>
    <b v="0"/>
    <s v="theater/plays"/>
    <n v="355.88"/>
    <n v="25"/>
    <x v="3"/>
    <x v="3"/>
  </r>
  <r>
    <x v="1"/>
    <n v="154"/>
    <x v="0"/>
    <s v="CAD"/>
    <n v="1466398800"/>
    <n v="1468126800"/>
    <b v="0"/>
    <b v="0"/>
    <s v="film &amp; video/documentary"/>
    <n v="131.84"/>
    <n v="78.760000000000005"/>
    <x v="4"/>
    <x v="4"/>
  </r>
  <r>
    <x v="0"/>
    <n v="714"/>
    <x v="1"/>
    <s v="USD"/>
    <n v="1492491600"/>
    <n v="1492837200"/>
    <b v="0"/>
    <b v="0"/>
    <s v="music/rock"/>
    <n v="46.32"/>
    <n v="87.96"/>
    <x v="1"/>
    <x v="1"/>
  </r>
  <r>
    <x v="2"/>
    <n v="1111"/>
    <x v="1"/>
    <s v="USD"/>
    <n v="1430197200"/>
    <n v="1430197200"/>
    <b v="0"/>
    <b v="0"/>
    <s v="games/mobile games"/>
    <n v="36.130000000000003"/>
    <n v="49.99"/>
    <x v="6"/>
    <x v="20"/>
  </r>
  <r>
    <x v="1"/>
    <n v="82"/>
    <x v="1"/>
    <s v="USD"/>
    <n v="1496034000"/>
    <n v="1496206800"/>
    <b v="0"/>
    <b v="0"/>
    <s v="theater/plays"/>
    <n v="104.63"/>
    <n v="99.52"/>
    <x v="3"/>
    <x v="3"/>
  </r>
  <r>
    <x v="1"/>
    <n v="134"/>
    <x v="1"/>
    <s v="USD"/>
    <n v="1388728800"/>
    <n v="1389592800"/>
    <b v="0"/>
    <b v="0"/>
    <s v="publishing/fiction"/>
    <n v="668.86"/>
    <n v="104.82"/>
    <x v="5"/>
    <x v="13"/>
  </r>
  <r>
    <x v="2"/>
    <n v="1089"/>
    <x v="1"/>
    <s v="USD"/>
    <n v="1543298400"/>
    <n v="1545631200"/>
    <b v="0"/>
    <b v="0"/>
    <s v="film &amp; video/animation"/>
    <n v="62.07"/>
    <n v="108.01"/>
    <x v="4"/>
    <x v="10"/>
  </r>
  <r>
    <x v="0"/>
    <n v="5497"/>
    <x v="1"/>
    <s v="USD"/>
    <n v="1271739600"/>
    <n v="1272430800"/>
    <b v="0"/>
    <b v="1"/>
    <s v="food/food trucks"/>
    <n v="84.7"/>
    <n v="29"/>
    <x v="0"/>
    <x v="0"/>
  </r>
  <r>
    <x v="0"/>
    <n v="418"/>
    <x v="1"/>
    <s v="USD"/>
    <n v="1326434400"/>
    <n v="1327903200"/>
    <b v="0"/>
    <b v="0"/>
    <s v="theater/plays"/>
    <n v="11.06"/>
    <n v="30.03"/>
    <x v="3"/>
    <x v="3"/>
  </r>
  <r>
    <x v="0"/>
    <n v="1439"/>
    <x v="1"/>
    <s v="USD"/>
    <n v="1295244000"/>
    <n v="1296021600"/>
    <b v="0"/>
    <b v="1"/>
    <s v="film &amp; video/documentary"/>
    <n v="43.84"/>
    <n v="41.01"/>
    <x v="4"/>
    <x v="4"/>
  </r>
  <r>
    <x v="0"/>
    <n v="15"/>
    <x v="1"/>
    <s v="USD"/>
    <n v="1541221200"/>
    <n v="1543298400"/>
    <b v="0"/>
    <b v="0"/>
    <s v="theater/plays"/>
    <n v="55.47"/>
    <n v="62.87"/>
    <x v="3"/>
    <x v="3"/>
  </r>
  <r>
    <x v="0"/>
    <n v="1999"/>
    <x v="0"/>
    <s v="CAD"/>
    <n v="1336280400"/>
    <n v="1336366800"/>
    <b v="0"/>
    <b v="0"/>
    <s v="film &amp; video/documentary"/>
    <n v="57.4"/>
    <n v="47.01"/>
    <x v="4"/>
    <x v="4"/>
  </r>
  <r>
    <x v="1"/>
    <n v="5203"/>
    <x v="1"/>
    <s v="USD"/>
    <n v="1324533600"/>
    <n v="1325052000"/>
    <b v="0"/>
    <b v="0"/>
    <s v="technology/web"/>
    <n v="123.43"/>
    <n v="27"/>
    <x v="2"/>
    <x v="2"/>
  </r>
  <r>
    <x v="1"/>
    <n v="94"/>
    <x v="1"/>
    <s v="USD"/>
    <n v="1498366800"/>
    <n v="1499576400"/>
    <b v="0"/>
    <b v="0"/>
    <s v="theater/plays"/>
    <n v="128.46"/>
    <n v="68.33"/>
    <x v="3"/>
    <x v="3"/>
  </r>
  <r>
    <x v="0"/>
    <n v="118"/>
    <x v="1"/>
    <s v="USD"/>
    <n v="1498712400"/>
    <n v="1501304400"/>
    <b v="0"/>
    <b v="1"/>
    <s v="technology/wearables"/>
    <n v="63.99"/>
    <n v="50.97"/>
    <x v="2"/>
    <x v="8"/>
  </r>
  <r>
    <x v="1"/>
    <n v="205"/>
    <x v="1"/>
    <s v="USD"/>
    <n v="1271480400"/>
    <n v="1273208400"/>
    <b v="0"/>
    <b v="1"/>
    <s v="theater/plays"/>
    <n v="127.3"/>
    <n v="54.02"/>
    <x v="3"/>
    <x v="3"/>
  </r>
  <r>
    <x v="0"/>
    <n v="162"/>
    <x v="1"/>
    <s v="USD"/>
    <n v="1316667600"/>
    <n v="1316840400"/>
    <b v="0"/>
    <b v="1"/>
    <s v="food/food trucks"/>
    <n v="10.64"/>
    <n v="97.06"/>
    <x v="0"/>
    <x v="0"/>
  </r>
  <r>
    <x v="0"/>
    <n v="83"/>
    <x v="1"/>
    <s v="USD"/>
    <n v="1524027600"/>
    <n v="1524546000"/>
    <b v="0"/>
    <b v="0"/>
    <s v="music/indie rock"/>
    <n v="40.47"/>
    <n v="24.87"/>
    <x v="1"/>
    <x v="7"/>
  </r>
  <r>
    <x v="1"/>
    <n v="92"/>
    <x v="1"/>
    <s v="USD"/>
    <n v="1438059600"/>
    <n v="1438578000"/>
    <b v="0"/>
    <b v="0"/>
    <s v="photography/photography books"/>
    <n v="287.67"/>
    <n v="84.42"/>
    <x v="7"/>
    <x v="14"/>
  </r>
  <r>
    <x v="1"/>
    <n v="219"/>
    <x v="1"/>
    <s v="USD"/>
    <n v="1361944800"/>
    <n v="1362549600"/>
    <b v="0"/>
    <b v="0"/>
    <s v="theater/plays"/>
    <n v="572.94000000000005"/>
    <n v="47.09"/>
    <x v="3"/>
    <x v="3"/>
  </r>
  <r>
    <x v="1"/>
    <n v="2526"/>
    <x v="1"/>
    <s v="USD"/>
    <n v="1410584400"/>
    <n v="1413349200"/>
    <b v="0"/>
    <b v="1"/>
    <s v="theater/plays"/>
    <n v="112.9"/>
    <n v="78"/>
    <x v="3"/>
    <x v="3"/>
  </r>
  <r>
    <x v="0"/>
    <n v="747"/>
    <x v="1"/>
    <s v="USD"/>
    <n v="1297404000"/>
    <n v="1298008800"/>
    <b v="0"/>
    <b v="0"/>
    <s v="film &amp; video/animation"/>
    <n v="46.39"/>
    <n v="62.97"/>
    <x v="4"/>
    <x v="10"/>
  </r>
  <r>
    <x v="3"/>
    <n v="2138"/>
    <x v="1"/>
    <s v="USD"/>
    <n v="1392012000"/>
    <n v="1394427600"/>
    <b v="0"/>
    <b v="1"/>
    <s v="photography/photography books"/>
    <n v="90.68"/>
    <n v="81.010000000000005"/>
    <x v="7"/>
    <x v="14"/>
  </r>
  <r>
    <x v="0"/>
    <n v="84"/>
    <x v="1"/>
    <s v="USD"/>
    <n v="1569733200"/>
    <n v="1572670800"/>
    <b v="0"/>
    <b v="0"/>
    <s v="theater/plays"/>
    <n v="67.739999999999995"/>
    <n v="65.319999999999993"/>
    <x v="3"/>
    <x v="3"/>
  </r>
  <r>
    <x v="1"/>
    <n v="94"/>
    <x v="1"/>
    <s v="USD"/>
    <n v="1529643600"/>
    <n v="1531112400"/>
    <b v="1"/>
    <b v="0"/>
    <s v="theater/plays"/>
    <n v="192.49"/>
    <n v="104.44"/>
    <x v="3"/>
    <x v="3"/>
  </r>
  <r>
    <x v="0"/>
    <n v="91"/>
    <x v="1"/>
    <s v="USD"/>
    <n v="1399006800"/>
    <n v="1400734800"/>
    <b v="0"/>
    <b v="0"/>
    <s v="theater/plays"/>
    <n v="82.71"/>
    <n v="69.989999999999995"/>
    <x v="3"/>
    <x v="3"/>
  </r>
  <r>
    <x v="0"/>
    <n v="792"/>
    <x v="1"/>
    <s v="USD"/>
    <n v="1385359200"/>
    <n v="1386741600"/>
    <b v="0"/>
    <b v="1"/>
    <s v="film &amp; video/documentary"/>
    <n v="54.16"/>
    <n v="83.02"/>
    <x v="4"/>
    <x v="4"/>
  </r>
  <r>
    <x v="3"/>
    <n v="10"/>
    <x v="0"/>
    <s v="CAD"/>
    <n v="1480572000"/>
    <n v="1481781600"/>
    <b v="1"/>
    <b v="0"/>
    <s v="theater/plays"/>
    <n v="16.72"/>
    <n v="90.3"/>
    <x v="3"/>
    <x v="3"/>
  </r>
  <r>
    <x v="1"/>
    <n v="1713"/>
    <x v="6"/>
    <s v="EUR"/>
    <n v="1418623200"/>
    <n v="1419660000"/>
    <b v="0"/>
    <b v="1"/>
    <s v="theater/plays"/>
    <n v="116.88"/>
    <n v="103.98"/>
    <x v="3"/>
    <x v="3"/>
  </r>
  <r>
    <x v="1"/>
    <n v="249"/>
    <x v="1"/>
    <s v="USD"/>
    <n v="1555736400"/>
    <n v="1555822800"/>
    <b v="0"/>
    <b v="0"/>
    <s v="music/jazz"/>
    <n v="1052.1500000000001"/>
    <n v="54.93"/>
    <x v="1"/>
    <x v="17"/>
  </r>
  <r>
    <x v="1"/>
    <n v="192"/>
    <x v="1"/>
    <s v="USD"/>
    <n v="1442120400"/>
    <n v="1442379600"/>
    <b v="0"/>
    <b v="1"/>
    <s v="film &amp; video/animation"/>
    <n v="123.07"/>
    <n v="51.92"/>
    <x v="4"/>
    <x v="10"/>
  </r>
  <r>
    <x v="1"/>
    <n v="247"/>
    <x v="1"/>
    <s v="USD"/>
    <n v="1362376800"/>
    <n v="1364965200"/>
    <b v="0"/>
    <b v="0"/>
    <s v="theater/plays"/>
    <n v="178.64"/>
    <n v="60.03"/>
    <x v="3"/>
    <x v="3"/>
  </r>
  <r>
    <x v="1"/>
    <n v="2293"/>
    <x v="1"/>
    <s v="USD"/>
    <n v="1478408400"/>
    <n v="1479016800"/>
    <b v="0"/>
    <b v="0"/>
    <s v="film &amp; video/science fiction"/>
    <n v="355.28"/>
    <n v="44"/>
    <x v="4"/>
    <x v="22"/>
  </r>
  <r>
    <x v="1"/>
    <n v="3131"/>
    <x v="1"/>
    <s v="USD"/>
    <n v="1498798800"/>
    <n v="1499662800"/>
    <b v="0"/>
    <b v="0"/>
    <s v="film &amp; video/television"/>
    <n v="161.91"/>
    <n v="53"/>
    <x v="4"/>
    <x v="19"/>
  </r>
  <r>
    <x v="0"/>
    <n v="32"/>
    <x v="1"/>
    <s v="USD"/>
    <n v="1335416400"/>
    <n v="1337835600"/>
    <b v="0"/>
    <b v="0"/>
    <s v="technology/wearables"/>
    <n v="24.91"/>
    <n v="54.5"/>
    <x v="2"/>
    <x v="8"/>
  </r>
  <r>
    <x v="1"/>
    <n v="143"/>
    <x v="6"/>
    <s v="EUR"/>
    <n v="1504328400"/>
    <n v="1505710800"/>
    <b v="0"/>
    <b v="0"/>
    <s v="theater/plays"/>
    <n v="198.72"/>
    <n v="75.040000000000006"/>
    <x v="3"/>
    <x v="3"/>
  </r>
  <r>
    <x v="3"/>
    <n v="90"/>
    <x v="1"/>
    <s v="USD"/>
    <n v="1285822800"/>
    <n v="1287464400"/>
    <b v="0"/>
    <b v="0"/>
    <s v="theater/plays"/>
    <n v="34.75"/>
    <n v="35.909999999999997"/>
    <x v="3"/>
    <x v="3"/>
  </r>
  <r>
    <x v="1"/>
    <n v="296"/>
    <x v="1"/>
    <s v="USD"/>
    <n v="1311483600"/>
    <n v="1311656400"/>
    <b v="0"/>
    <b v="1"/>
    <s v="music/indie rock"/>
    <n v="176.42"/>
    <n v="36.950000000000003"/>
    <x v="1"/>
    <x v="7"/>
  </r>
  <r>
    <x v="1"/>
    <n v="170"/>
    <x v="1"/>
    <s v="USD"/>
    <n v="1291356000"/>
    <n v="1293170400"/>
    <b v="0"/>
    <b v="1"/>
    <s v="theater/plays"/>
    <n v="511.38"/>
    <n v="63.17"/>
    <x v="3"/>
    <x v="3"/>
  </r>
  <r>
    <x v="0"/>
    <n v="186"/>
    <x v="1"/>
    <s v="USD"/>
    <n v="1355810400"/>
    <n v="1355983200"/>
    <b v="0"/>
    <b v="0"/>
    <s v="technology/wearables"/>
    <n v="82.04"/>
    <n v="29.99"/>
    <x v="2"/>
    <x v="8"/>
  </r>
  <r>
    <x v="3"/>
    <n v="439"/>
    <x v="4"/>
    <s v="GBP"/>
    <n v="1513663200"/>
    <n v="1515045600"/>
    <b v="0"/>
    <b v="0"/>
    <s v="film &amp; video/television"/>
    <n v="24.33"/>
    <n v="86"/>
    <x v="4"/>
    <x v="19"/>
  </r>
  <r>
    <x v="0"/>
    <n v="605"/>
    <x v="1"/>
    <s v="USD"/>
    <n v="1365915600"/>
    <n v="1366088400"/>
    <b v="0"/>
    <b v="1"/>
    <s v="games/video games"/>
    <n v="50.48"/>
    <n v="75.010000000000005"/>
    <x v="6"/>
    <x v="11"/>
  </r>
  <r>
    <x v="1"/>
    <n v="86"/>
    <x v="3"/>
    <s v="DKK"/>
    <n v="1551852000"/>
    <n v="1553317200"/>
    <b v="0"/>
    <b v="0"/>
    <s v="games/video games"/>
    <n v="967"/>
    <n v="101.2"/>
    <x v="6"/>
    <x v="11"/>
  </r>
  <r>
    <x v="0"/>
    <n v="1"/>
    <x v="0"/>
    <s v="CAD"/>
    <n v="1540098000"/>
    <n v="1542088800"/>
    <b v="0"/>
    <b v="0"/>
    <s v="film &amp; video/animation"/>
    <n v="4"/>
    <n v="4"/>
    <x v="4"/>
    <x v="10"/>
  </r>
  <r>
    <x v="1"/>
    <n v="6286"/>
    <x v="1"/>
    <s v="USD"/>
    <n v="1500440400"/>
    <n v="1503118800"/>
    <b v="0"/>
    <b v="0"/>
    <s v="music/rock"/>
    <n v="122.85"/>
    <n v="29"/>
    <x v="1"/>
    <x v="1"/>
  </r>
  <r>
    <x v="0"/>
    <n v="31"/>
    <x v="1"/>
    <s v="USD"/>
    <n v="1278392400"/>
    <n v="1278478800"/>
    <b v="0"/>
    <b v="0"/>
    <s v="film &amp; video/drama"/>
    <n v="63.44"/>
    <n v="98.23"/>
    <x v="4"/>
    <x v="6"/>
  </r>
  <r>
    <x v="0"/>
    <n v="1181"/>
    <x v="1"/>
    <s v="USD"/>
    <n v="1480572000"/>
    <n v="1484114400"/>
    <b v="0"/>
    <b v="0"/>
    <s v="film &amp; video/science fiction"/>
    <n v="56.33"/>
    <n v="87"/>
    <x v="4"/>
    <x v="22"/>
  </r>
  <r>
    <x v="0"/>
    <n v="39"/>
    <x v="1"/>
    <s v="USD"/>
    <n v="1382331600"/>
    <n v="1385445600"/>
    <b v="0"/>
    <b v="1"/>
    <s v="film &amp; video/drama"/>
    <n v="44.08"/>
    <n v="45.21"/>
    <x v="4"/>
    <x v="6"/>
  </r>
  <r>
    <x v="1"/>
    <n v="3727"/>
    <x v="1"/>
    <s v="USD"/>
    <n v="1316754000"/>
    <n v="1318741200"/>
    <b v="0"/>
    <b v="0"/>
    <s v="theater/plays"/>
    <n v="118.37"/>
    <n v="37"/>
    <x v="3"/>
    <x v="3"/>
  </r>
  <r>
    <x v="1"/>
    <n v="1605"/>
    <x v="1"/>
    <s v="USD"/>
    <n v="1518242400"/>
    <n v="1518242400"/>
    <b v="0"/>
    <b v="1"/>
    <s v="music/indie rock"/>
    <n v="104.12"/>
    <n v="94.98"/>
    <x v="1"/>
    <x v="7"/>
  </r>
  <r>
    <x v="0"/>
    <n v="46"/>
    <x v="1"/>
    <s v="USD"/>
    <n v="1476421200"/>
    <n v="1476594000"/>
    <b v="0"/>
    <b v="0"/>
    <s v="theater/plays"/>
    <n v="26.64"/>
    <n v="28.96"/>
    <x v="3"/>
    <x v="3"/>
  </r>
  <r>
    <x v="1"/>
    <n v="2120"/>
    <x v="1"/>
    <s v="USD"/>
    <n v="1269752400"/>
    <n v="1273554000"/>
    <b v="0"/>
    <b v="0"/>
    <s v="theater/plays"/>
    <n v="351.2"/>
    <n v="55.99"/>
    <x v="3"/>
    <x v="3"/>
  </r>
  <r>
    <x v="0"/>
    <n v="105"/>
    <x v="1"/>
    <s v="USD"/>
    <n v="1419746400"/>
    <n v="1421906400"/>
    <b v="0"/>
    <b v="0"/>
    <s v="film &amp; video/documentary"/>
    <n v="90.06"/>
    <n v="54.04"/>
    <x v="4"/>
    <x v="4"/>
  </r>
  <r>
    <x v="1"/>
    <n v="50"/>
    <x v="1"/>
    <s v="USD"/>
    <n v="1281330000"/>
    <n v="1281589200"/>
    <b v="0"/>
    <b v="0"/>
    <s v="theater/plays"/>
    <n v="171.63"/>
    <n v="82.38"/>
    <x v="3"/>
    <x v="3"/>
  </r>
  <r>
    <x v="1"/>
    <n v="2080"/>
    <x v="1"/>
    <s v="USD"/>
    <n v="1398661200"/>
    <n v="1400389200"/>
    <b v="0"/>
    <b v="0"/>
    <s v="film &amp; video/drama"/>
    <n v="141.05000000000001"/>
    <n v="67"/>
    <x v="4"/>
    <x v="6"/>
  </r>
  <r>
    <x v="0"/>
    <n v="535"/>
    <x v="1"/>
    <s v="USD"/>
    <n v="1359525600"/>
    <n v="1362808800"/>
    <b v="0"/>
    <b v="0"/>
    <s v="games/mobile games"/>
    <n v="30.58"/>
    <n v="107.91"/>
    <x v="6"/>
    <x v="20"/>
  </r>
  <r>
    <x v="1"/>
    <n v="2105"/>
    <x v="1"/>
    <s v="USD"/>
    <n v="1388469600"/>
    <n v="1388815200"/>
    <b v="0"/>
    <b v="0"/>
    <s v="film &amp; video/animation"/>
    <n v="108.16"/>
    <n v="69.010000000000005"/>
    <x v="4"/>
    <x v="10"/>
  </r>
  <r>
    <x v="1"/>
    <n v="2436"/>
    <x v="1"/>
    <s v="USD"/>
    <n v="1518328800"/>
    <n v="1519538400"/>
    <b v="0"/>
    <b v="0"/>
    <s v="theater/plays"/>
    <n v="133.46"/>
    <n v="39.01"/>
    <x v="3"/>
    <x v="3"/>
  </r>
  <r>
    <x v="1"/>
    <n v="80"/>
    <x v="1"/>
    <s v="USD"/>
    <n v="1517032800"/>
    <n v="1517810400"/>
    <b v="0"/>
    <b v="0"/>
    <s v="publishing/translations"/>
    <n v="187.85"/>
    <n v="110.36"/>
    <x v="5"/>
    <x v="18"/>
  </r>
  <r>
    <x v="1"/>
    <n v="42"/>
    <x v="1"/>
    <s v="USD"/>
    <n v="1368594000"/>
    <n v="1370581200"/>
    <b v="0"/>
    <b v="1"/>
    <s v="technology/wearables"/>
    <n v="332"/>
    <n v="94.86"/>
    <x v="2"/>
    <x v="8"/>
  </r>
  <r>
    <x v="1"/>
    <n v="139"/>
    <x v="0"/>
    <s v="CAD"/>
    <n v="1448258400"/>
    <n v="1448863200"/>
    <b v="0"/>
    <b v="1"/>
    <s v="technology/web"/>
    <n v="575.21"/>
    <n v="57.94"/>
    <x v="2"/>
    <x v="2"/>
  </r>
  <r>
    <x v="0"/>
    <n v="16"/>
    <x v="1"/>
    <s v="USD"/>
    <n v="1555218000"/>
    <n v="1556600400"/>
    <b v="0"/>
    <b v="0"/>
    <s v="theater/plays"/>
    <n v="40.5"/>
    <n v="101.25"/>
    <x v="3"/>
    <x v="3"/>
  </r>
  <r>
    <x v="1"/>
    <n v="159"/>
    <x v="1"/>
    <s v="USD"/>
    <n v="1431925200"/>
    <n v="1432098000"/>
    <b v="0"/>
    <b v="0"/>
    <s v="film &amp; video/drama"/>
    <n v="184.43"/>
    <n v="64.959999999999994"/>
    <x v="4"/>
    <x v="6"/>
  </r>
  <r>
    <x v="1"/>
    <n v="381"/>
    <x v="1"/>
    <s v="USD"/>
    <n v="1481522400"/>
    <n v="1482127200"/>
    <b v="0"/>
    <b v="0"/>
    <s v="technology/wearables"/>
    <n v="285.81"/>
    <n v="27.01"/>
    <x v="2"/>
    <x v="8"/>
  </r>
  <r>
    <x v="1"/>
    <n v="194"/>
    <x v="4"/>
    <s v="GBP"/>
    <n v="1335934800"/>
    <n v="1335934800"/>
    <b v="0"/>
    <b v="1"/>
    <s v="food/food trucks"/>
    <n v="319"/>
    <n v="50.97"/>
    <x v="0"/>
    <x v="0"/>
  </r>
  <r>
    <x v="0"/>
    <n v="575"/>
    <x v="1"/>
    <s v="USD"/>
    <n v="1552280400"/>
    <n v="1556946000"/>
    <b v="0"/>
    <b v="0"/>
    <s v="music/rock"/>
    <n v="39.229999999999997"/>
    <n v="104.94"/>
    <x v="1"/>
    <x v="1"/>
  </r>
  <r>
    <x v="1"/>
    <n v="106"/>
    <x v="1"/>
    <s v="USD"/>
    <n v="1529989200"/>
    <n v="1530075600"/>
    <b v="0"/>
    <b v="0"/>
    <s v="music/electric music"/>
    <n v="178.14"/>
    <n v="84.03"/>
    <x v="1"/>
    <x v="5"/>
  </r>
  <r>
    <x v="1"/>
    <n v="142"/>
    <x v="1"/>
    <s v="USD"/>
    <n v="1418709600"/>
    <n v="1418796000"/>
    <b v="0"/>
    <b v="0"/>
    <s v="film &amp; video/television"/>
    <n v="365.15"/>
    <n v="102.86"/>
    <x v="4"/>
    <x v="19"/>
  </r>
  <r>
    <x v="1"/>
    <n v="211"/>
    <x v="1"/>
    <s v="USD"/>
    <n v="1372136400"/>
    <n v="1372482000"/>
    <b v="0"/>
    <b v="1"/>
    <s v="publishing/translations"/>
    <n v="113.95"/>
    <n v="39.96"/>
    <x v="5"/>
    <x v="18"/>
  </r>
  <r>
    <x v="0"/>
    <n v="1120"/>
    <x v="1"/>
    <s v="USD"/>
    <n v="1533877200"/>
    <n v="1534395600"/>
    <b v="0"/>
    <b v="0"/>
    <s v="publishing/fiction"/>
    <n v="29.83"/>
    <n v="51"/>
    <x v="5"/>
    <x v="13"/>
  </r>
  <r>
    <x v="0"/>
    <n v="113"/>
    <x v="1"/>
    <s v="USD"/>
    <n v="1309064400"/>
    <n v="1311397200"/>
    <b v="0"/>
    <b v="0"/>
    <s v="film &amp; video/science fiction"/>
    <n v="54.27"/>
    <n v="40.82"/>
    <x v="4"/>
    <x v="22"/>
  </r>
  <r>
    <x v="1"/>
    <n v="2756"/>
    <x v="1"/>
    <s v="USD"/>
    <n v="1425877200"/>
    <n v="1426914000"/>
    <b v="0"/>
    <b v="0"/>
    <s v="technology/wearables"/>
    <n v="236.34"/>
    <n v="59"/>
    <x v="2"/>
    <x v="8"/>
  </r>
  <r>
    <x v="1"/>
    <n v="173"/>
    <x v="4"/>
    <s v="GBP"/>
    <n v="1501304400"/>
    <n v="1501477200"/>
    <b v="0"/>
    <b v="0"/>
    <s v="food/food trucks"/>
    <n v="512.91999999999996"/>
    <n v="71.16"/>
    <x v="0"/>
    <x v="0"/>
  </r>
  <r>
    <x v="1"/>
    <n v="87"/>
    <x v="1"/>
    <s v="USD"/>
    <n v="1268287200"/>
    <n v="1269061200"/>
    <b v="0"/>
    <b v="1"/>
    <s v="photography/photography books"/>
    <n v="100.65"/>
    <n v="99.49"/>
    <x v="7"/>
    <x v="14"/>
  </r>
  <r>
    <x v="0"/>
    <n v="1538"/>
    <x v="1"/>
    <s v="USD"/>
    <n v="1412139600"/>
    <n v="1415772000"/>
    <b v="0"/>
    <b v="1"/>
    <s v="theater/plays"/>
    <n v="81.349999999999994"/>
    <n v="103.99"/>
    <x v="3"/>
    <x v="3"/>
  </r>
  <r>
    <x v="0"/>
    <n v="9"/>
    <x v="1"/>
    <s v="USD"/>
    <n v="1330063200"/>
    <n v="1331013600"/>
    <b v="0"/>
    <b v="1"/>
    <s v="publishing/fiction"/>
    <n v="16.399999999999999"/>
    <n v="76.56"/>
    <x v="5"/>
    <x v="13"/>
  </r>
  <r>
    <x v="0"/>
    <n v="554"/>
    <x v="1"/>
    <s v="USD"/>
    <n v="1576130400"/>
    <n v="1576735200"/>
    <b v="0"/>
    <b v="0"/>
    <s v="theater/plays"/>
    <n v="52.77"/>
    <n v="87.07"/>
    <x v="3"/>
    <x v="3"/>
  </r>
  <r>
    <x v="1"/>
    <n v="1572"/>
    <x v="4"/>
    <s v="GBP"/>
    <n v="1407128400"/>
    <n v="1411362000"/>
    <b v="0"/>
    <b v="1"/>
    <s v="food/food trucks"/>
    <n v="260.20999999999998"/>
    <n v="49"/>
    <x v="0"/>
    <x v="0"/>
  </r>
  <r>
    <x v="0"/>
    <n v="648"/>
    <x v="4"/>
    <s v="GBP"/>
    <n v="1560142800"/>
    <n v="1563685200"/>
    <b v="0"/>
    <b v="0"/>
    <s v="theater/plays"/>
    <n v="30.73"/>
    <n v="42.97"/>
    <x v="3"/>
    <x v="3"/>
  </r>
  <r>
    <x v="0"/>
    <n v="21"/>
    <x v="4"/>
    <s v="GBP"/>
    <n v="1520575200"/>
    <n v="1521867600"/>
    <b v="0"/>
    <b v="1"/>
    <s v="publishing/translations"/>
    <n v="13.5"/>
    <n v="33.43"/>
    <x v="5"/>
    <x v="18"/>
  </r>
  <r>
    <x v="1"/>
    <n v="2346"/>
    <x v="1"/>
    <s v="USD"/>
    <n v="1492664400"/>
    <n v="1495515600"/>
    <b v="0"/>
    <b v="0"/>
    <s v="theater/plays"/>
    <n v="178.63"/>
    <n v="83.98"/>
    <x v="3"/>
    <x v="3"/>
  </r>
  <r>
    <x v="1"/>
    <n v="115"/>
    <x v="1"/>
    <s v="USD"/>
    <n v="1454479200"/>
    <n v="1455948000"/>
    <b v="0"/>
    <b v="0"/>
    <s v="theater/plays"/>
    <n v="220.06"/>
    <n v="101.42"/>
    <x v="3"/>
    <x v="3"/>
  </r>
  <r>
    <x v="1"/>
    <n v="85"/>
    <x v="6"/>
    <s v="EUR"/>
    <n v="1281934800"/>
    <n v="1282366800"/>
    <b v="0"/>
    <b v="0"/>
    <s v="technology/wearables"/>
    <n v="101.51"/>
    <n v="109.87"/>
    <x v="2"/>
    <x v="8"/>
  </r>
  <r>
    <x v="1"/>
    <n v="144"/>
    <x v="1"/>
    <s v="USD"/>
    <n v="1573970400"/>
    <n v="1574575200"/>
    <b v="0"/>
    <b v="0"/>
    <s v="journalism/audio"/>
    <n v="191.5"/>
    <n v="31.92"/>
    <x v="8"/>
    <x v="23"/>
  </r>
  <r>
    <x v="1"/>
    <n v="2443"/>
    <x v="1"/>
    <s v="USD"/>
    <n v="1372654800"/>
    <n v="1374901200"/>
    <b v="0"/>
    <b v="1"/>
    <s v="food/food trucks"/>
    <n v="305.35000000000002"/>
    <n v="70.989999999999995"/>
    <x v="0"/>
    <x v="0"/>
  </r>
  <r>
    <x v="3"/>
    <n v="595"/>
    <x v="1"/>
    <s v="USD"/>
    <n v="1275886800"/>
    <n v="1278910800"/>
    <b v="1"/>
    <b v="1"/>
    <s v="film &amp; video/shorts"/>
    <n v="24"/>
    <n v="77.03"/>
    <x v="4"/>
    <x v="12"/>
  </r>
  <r>
    <x v="1"/>
    <n v="64"/>
    <x v="1"/>
    <s v="USD"/>
    <n v="1561784400"/>
    <n v="1562907600"/>
    <b v="0"/>
    <b v="0"/>
    <s v="photography/photography books"/>
    <n v="723.78"/>
    <n v="101.78"/>
    <x v="7"/>
    <x v="14"/>
  </r>
  <r>
    <x v="1"/>
    <n v="268"/>
    <x v="1"/>
    <s v="USD"/>
    <n v="1332392400"/>
    <n v="1332478800"/>
    <b v="0"/>
    <b v="0"/>
    <s v="technology/wearables"/>
    <n v="547.36"/>
    <n v="51.06"/>
    <x v="2"/>
    <x v="8"/>
  </r>
  <r>
    <x v="1"/>
    <n v="195"/>
    <x v="3"/>
    <s v="DKK"/>
    <n v="1402376400"/>
    <n v="1402722000"/>
    <b v="0"/>
    <b v="0"/>
    <s v="theater/plays"/>
    <n v="414.5"/>
    <n v="68.02"/>
    <x v="3"/>
    <x v="3"/>
  </r>
  <r>
    <x v="0"/>
    <n v="54"/>
    <x v="1"/>
    <s v="USD"/>
    <n v="1495342800"/>
    <n v="1496811600"/>
    <b v="0"/>
    <b v="0"/>
    <s v="film &amp; video/animation"/>
    <n v="0.91"/>
    <n v="30.87"/>
    <x v="4"/>
    <x v="10"/>
  </r>
  <r>
    <x v="0"/>
    <n v="120"/>
    <x v="1"/>
    <s v="USD"/>
    <n v="1482213600"/>
    <n v="1482213600"/>
    <b v="0"/>
    <b v="1"/>
    <s v="technology/wearables"/>
    <n v="34.17"/>
    <n v="27.91"/>
    <x v="2"/>
    <x v="8"/>
  </r>
  <r>
    <x v="0"/>
    <n v="579"/>
    <x v="3"/>
    <s v="DKK"/>
    <n v="1420092000"/>
    <n v="1420264800"/>
    <b v="0"/>
    <b v="0"/>
    <s v="technology/web"/>
    <n v="23.95"/>
    <n v="79.989999999999995"/>
    <x v="2"/>
    <x v="2"/>
  </r>
  <r>
    <x v="0"/>
    <n v="2072"/>
    <x v="1"/>
    <s v="USD"/>
    <n v="1458018000"/>
    <n v="1458450000"/>
    <b v="0"/>
    <b v="1"/>
    <s v="film &amp; video/documentary"/>
    <n v="48.07"/>
    <n v="38"/>
    <x v="4"/>
    <x v="4"/>
  </r>
  <r>
    <x v="0"/>
    <n v="0"/>
    <x v="1"/>
    <s v="USD"/>
    <n v="1367384400"/>
    <n v="1369803600"/>
    <b v="0"/>
    <b v="1"/>
    <s v="theater/plays"/>
    <n v="0"/>
    <s v=""/>
    <x v="3"/>
    <x v="3"/>
  </r>
  <r>
    <x v="0"/>
    <n v="1796"/>
    <x v="1"/>
    <s v="USD"/>
    <n v="1363064400"/>
    <n v="1363237200"/>
    <b v="0"/>
    <b v="0"/>
    <s v="film &amp; video/documentary"/>
    <n v="70.150000000000006"/>
    <n v="59.99"/>
    <x v="4"/>
    <x v="4"/>
  </r>
  <r>
    <x v="1"/>
    <n v="186"/>
    <x v="2"/>
    <s v="AUD"/>
    <n v="1343365200"/>
    <n v="1345870800"/>
    <b v="0"/>
    <b v="1"/>
    <s v="games/video games"/>
    <n v="529.91999999999996"/>
    <n v="37.04"/>
    <x v="6"/>
    <x v="11"/>
  </r>
  <r>
    <x v="1"/>
    <n v="460"/>
    <x v="1"/>
    <s v="USD"/>
    <n v="1435726800"/>
    <n v="1437454800"/>
    <b v="0"/>
    <b v="0"/>
    <s v="film &amp; video/drama"/>
    <n v="180.33"/>
    <n v="99.96"/>
    <x v="4"/>
    <x v="6"/>
  </r>
  <r>
    <x v="0"/>
    <n v="62"/>
    <x v="6"/>
    <s v="EUR"/>
    <n v="1431925200"/>
    <n v="1432011600"/>
    <b v="0"/>
    <b v="0"/>
    <s v="music/rock"/>
    <n v="92.32"/>
    <n v="111.68"/>
    <x v="1"/>
    <x v="1"/>
  </r>
  <r>
    <x v="0"/>
    <n v="347"/>
    <x v="1"/>
    <s v="USD"/>
    <n v="1362722400"/>
    <n v="1366347600"/>
    <b v="0"/>
    <b v="1"/>
    <s v="publishing/radio &amp; podcasts"/>
    <n v="13.9"/>
    <n v="36.01"/>
    <x v="5"/>
    <x v="15"/>
  </r>
  <r>
    <x v="1"/>
    <n v="2528"/>
    <x v="1"/>
    <s v="USD"/>
    <n v="1511416800"/>
    <n v="1512885600"/>
    <b v="0"/>
    <b v="1"/>
    <s v="theater/plays"/>
    <n v="927.08"/>
    <n v="66.010000000000005"/>
    <x v="3"/>
    <x v="3"/>
  </r>
  <r>
    <x v="0"/>
    <n v="19"/>
    <x v="1"/>
    <s v="USD"/>
    <n v="1365483600"/>
    <n v="1369717200"/>
    <b v="0"/>
    <b v="1"/>
    <s v="technology/web"/>
    <n v="39.86"/>
    <n v="44.05"/>
    <x v="2"/>
    <x v="2"/>
  </r>
  <r>
    <x v="1"/>
    <n v="3657"/>
    <x v="1"/>
    <s v="USD"/>
    <n v="1532840400"/>
    <n v="1534654800"/>
    <b v="0"/>
    <b v="0"/>
    <s v="theater/plays"/>
    <n v="112.23"/>
    <n v="53"/>
    <x v="3"/>
    <x v="3"/>
  </r>
  <r>
    <x v="0"/>
    <n v="1258"/>
    <x v="1"/>
    <s v="USD"/>
    <n v="1336194000"/>
    <n v="1337058000"/>
    <b v="0"/>
    <b v="0"/>
    <s v="theater/plays"/>
    <n v="70.930000000000007"/>
    <n v="95"/>
    <x v="3"/>
    <x v="3"/>
  </r>
  <r>
    <x v="1"/>
    <n v="131"/>
    <x v="2"/>
    <s v="AUD"/>
    <n v="1527742800"/>
    <n v="1529816400"/>
    <b v="0"/>
    <b v="0"/>
    <s v="film &amp; video/drama"/>
    <n v="119.09"/>
    <n v="70.91"/>
    <x v="4"/>
    <x v="6"/>
  </r>
  <r>
    <x v="0"/>
    <n v="362"/>
    <x v="1"/>
    <s v="USD"/>
    <n v="1564030800"/>
    <n v="1564894800"/>
    <b v="0"/>
    <b v="0"/>
    <s v="theater/plays"/>
    <n v="24.02"/>
    <n v="98.06"/>
    <x v="3"/>
    <x v="3"/>
  </r>
  <r>
    <x v="1"/>
    <n v="239"/>
    <x v="1"/>
    <s v="USD"/>
    <n v="1404536400"/>
    <n v="1404622800"/>
    <b v="0"/>
    <b v="1"/>
    <s v="games/video games"/>
    <n v="139.32"/>
    <n v="53.05"/>
    <x v="6"/>
    <x v="11"/>
  </r>
  <r>
    <x v="3"/>
    <n v="35"/>
    <x v="1"/>
    <s v="USD"/>
    <n v="1284008400"/>
    <n v="1284181200"/>
    <b v="0"/>
    <b v="0"/>
    <s v="film &amp; video/television"/>
    <n v="39.28"/>
    <n v="93.14"/>
    <x v="4"/>
    <x v="19"/>
  </r>
  <r>
    <x v="3"/>
    <n v="528"/>
    <x v="5"/>
    <s v="CHF"/>
    <n v="1386309600"/>
    <n v="1386741600"/>
    <b v="0"/>
    <b v="1"/>
    <s v="music/rock"/>
    <n v="22.44"/>
    <n v="58.95"/>
    <x v="1"/>
    <x v="1"/>
  </r>
  <r>
    <x v="0"/>
    <n v="133"/>
    <x v="0"/>
    <s v="CAD"/>
    <n v="1324620000"/>
    <n v="1324792800"/>
    <b v="0"/>
    <b v="1"/>
    <s v="theater/plays"/>
    <n v="55.78"/>
    <n v="36.07"/>
    <x v="3"/>
    <x v="3"/>
  </r>
  <r>
    <x v="0"/>
    <n v="846"/>
    <x v="1"/>
    <s v="USD"/>
    <n v="1281070800"/>
    <n v="1284354000"/>
    <b v="0"/>
    <b v="0"/>
    <s v="publishing/nonfiction"/>
    <n v="42.52"/>
    <n v="63.03"/>
    <x v="5"/>
    <x v="9"/>
  </r>
  <r>
    <x v="1"/>
    <n v="78"/>
    <x v="1"/>
    <s v="USD"/>
    <n v="1493960400"/>
    <n v="1494392400"/>
    <b v="0"/>
    <b v="0"/>
    <s v="food/food trucks"/>
    <n v="112"/>
    <n v="84.72"/>
    <x v="0"/>
    <x v="0"/>
  </r>
  <r>
    <x v="0"/>
    <n v="10"/>
    <x v="1"/>
    <s v="USD"/>
    <n v="1519365600"/>
    <n v="1519538400"/>
    <b v="0"/>
    <b v="1"/>
    <s v="film &amp; video/animation"/>
    <n v="7.07"/>
    <n v="62.2"/>
    <x v="4"/>
    <x v="10"/>
  </r>
  <r>
    <x v="1"/>
    <n v="1773"/>
    <x v="1"/>
    <s v="USD"/>
    <n v="1420696800"/>
    <n v="1421906400"/>
    <b v="0"/>
    <b v="1"/>
    <s v="music/rock"/>
    <n v="101.75"/>
    <n v="101.98"/>
    <x v="1"/>
    <x v="1"/>
  </r>
  <r>
    <x v="1"/>
    <n v="32"/>
    <x v="1"/>
    <s v="USD"/>
    <n v="1555650000"/>
    <n v="1555909200"/>
    <b v="0"/>
    <b v="0"/>
    <s v="theater/plays"/>
    <n v="425.75"/>
    <n v="106.44"/>
    <x v="3"/>
    <x v="3"/>
  </r>
  <r>
    <x v="1"/>
    <n v="369"/>
    <x v="1"/>
    <s v="USD"/>
    <n v="1471928400"/>
    <n v="1472446800"/>
    <b v="0"/>
    <b v="1"/>
    <s v="film &amp; video/drama"/>
    <n v="145.54"/>
    <n v="29.98"/>
    <x v="4"/>
    <x v="6"/>
  </r>
  <r>
    <x v="0"/>
    <n v="191"/>
    <x v="1"/>
    <s v="USD"/>
    <n v="1341291600"/>
    <n v="1342328400"/>
    <b v="0"/>
    <b v="0"/>
    <s v="film &amp; video/shorts"/>
    <n v="32.450000000000003"/>
    <n v="85.81"/>
    <x v="4"/>
    <x v="12"/>
  </r>
  <r>
    <x v="1"/>
    <n v="89"/>
    <x v="1"/>
    <s v="USD"/>
    <n v="1267682400"/>
    <n v="1268114400"/>
    <b v="0"/>
    <b v="0"/>
    <s v="film &amp; video/shorts"/>
    <n v="700.33"/>
    <n v="70.819999999999993"/>
    <x v="4"/>
    <x v="12"/>
  </r>
  <r>
    <x v="0"/>
    <n v="1979"/>
    <x v="1"/>
    <s v="USD"/>
    <n v="1272258000"/>
    <n v="1273381200"/>
    <b v="0"/>
    <b v="0"/>
    <s v="theater/plays"/>
    <n v="83.9"/>
    <n v="41"/>
    <x v="3"/>
    <x v="3"/>
  </r>
  <r>
    <x v="0"/>
    <n v="63"/>
    <x v="1"/>
    <s v="USD"/>
    <n v="1290492000"/>
    <n v="1290837600"/>
    <b v="0"/>
    <b v="0"/>
    <s v="technology/wearables"/>
    <n v="84.19"/>
    <n v="28.06"/>
    <x v="2"/>
    <x v="8"/>
  </r>
  <r>
    <x v="1"/>
    <n v="147"/>
    <x v="1"/>
    <s v="USD"/>
    <n v="1451109600"/>
    <n v="1454306400"/>
    <b v="0"/>
    <b v="1"/>
    <s v="theater/plays"/>
    <n v="155.94999999999999"/>
    <n v="88.05"/>
    <x v="3"/>
    <x v="3"/>
  </r>
  <r>
    <x v="0"/>
    <n v="6080"/>
    <x v="0"/>
    <s v="CAD"/>
    <n v="1454652000"/>
    <n v="1457762400"/>
    <b v="0"/>
    <b v="0"/>
    <s v="film &amp; video/animation"/>
    <n v="99.62"/>
    <n v="31"/>
    <x v="4"/>
    <x v="10"/>
  </r>
  <r>
    <x v="0"/>
    <n v="80"/>
    <x v="4"/>
    <s v="GBP"/>
    <n v="1385186400"/>
    <n v="1389074400"/>
    <b v="0"/>
    <b v="0"/>
    <s v="music/indie rock"/>
    <n v="80.3"/>
    <n v="90.34"/>
    <x v="1"/>
    <x v="7"/>
  </r>
  <r>
    <x v="0"/>
    <n v="9"/>
    <x v="1"/>
    <s v="USD"/>
    <n v="1399698000"/>
    <n v="1402117200"/>
    <b v="0"/>
    <b v="0"/>
    <s v="games/video games"/>
    <n v="11.25"/>
    <n v="63.78"/>
    <x v="6"/>
    <x v="11"/>
  </r>
  <r>
    <x v="0"/>
    <n v="1784"/>
    <x v="1"/>
    <s v="USD"/>
    <n v="1283230800"/>
    <n v="1284440400"/>
    <b v="0"/>
    <b v="1"/>
    <s v="publishing/fiction"/>
    <n v="91.74"/>
    <n v="54"/>
    <x v="5"/>
    <x v="13"/>
  </r>
  <r>
    <x v="2"/>
    <n v="3640"/>
    <x v="5"/>
    <s v="CHF"/>
    <n v="1384149600"/>
    <n v="1388988000"/>
    <b v="0"/>
    <b v="0"/>
    <s v="games/video games"/>
    <n v="95.52"/>
    <n v="48.99"/>
    <x v="6"/>
    <x v="11"/>
  </r>
  <r>
    <x v="1"/>
    <n v="126"/>
    <x v="0"/>
    <s v="CAD"/>
    <n v="1516860000"/>
    <n v="1516946400"/>
    <b v="0"/>
    <b v="0"/>
    <s v="theater/plays"/>
    <n v="502.88"/>
    <n v="63.86"/>
    <x v="3"/>
    <x v="3"/>
  </r>
  <r>
    <x v="1"/>
    <n v="2218"/>
    <x v="4"/>
    <s v="GBP"/>
    <n v="1374642000"/>
    <n v="1377752400"/>
    <b v="0"/>
    <b v="0"/>
    <s v="music/indie rock"/>
    <n v="159.24"/>
    <n v="83"/>
    <x v="1"/>
    <x v="7"/>
  </r>
  <r>
    <x v="0"/>
    <n v="243"/>
    <x v="1"/>
    <s v="USD"/>
    <n v="1534482000"/>
    <n v="1534568400"/>
    <b v="0"/>
    <b v="1"/>
    <s v="film &amp; video/drama"/>
    <n v="15.02"/>
    <n v="55.08"/>
    <x v="4"/>
    <x v="6"/>
  </r>
  <r>
    <x v="1"/>
    <n v="202"/>
    <x v="6"/>
    <s v="EUR"/>
    <n v="1528434000"/>
    <n v="1528606800"/>
    <b v="0"/>
    <b v="1"/>
    <s v="theater/plays"/>
    <n v="482.04"/>
    <n v="62.04"/>
    <x v="3"/>
    <x v="3"/>
  </r>
  <r>
    <x v="1"/>
    <n v="140"/>
    <x v="6"/>
    <s v="EUR"/>
    <n v="1282626000"/>
    <n v="1284872400"/>
    <b v="0"/>
    <b v="0"/>
    <s v="publishing/fiction"/>
    <n v="149.97"/>
    <n v="104.98"/>
    <x v="5"/>
    <x v="13"/>
  </r>
  <r>
    <x v="1"/>
    <n v="1052"/>
    <x v="3"/>
    <s v="DKK"/>
    <n v="1535605200"/>
    <n v="1537592400"/>
    <b v="1"/>
    <b v="1"/>
    <s v="film &amp; video/documentary"/>
    <n v="117.22"/>
    <n v="94.04"/>
    <x v="4"/>
    <x v="4"/>
  </r>
  <r>
    <x v="0"/>
    <n v="1296"/>
    <x v="1"/>
    <s v="USD"/>
    <n v="1379826000"/>
    <n v="1381208400"/>
    <b v="0"/>
    <b v="0"/>
    <s v="games/mobile games"/>
    <n v="37.700000000000003"/>
    <n v="44.01"/>
    <x v="6"/>
    <x v="20"/>
  </r>
  <r>
    <x v="0"/>
    <n v="77"/>
    <x v="1"/>
    <s v="USD"/>
    <n v="1561957200"/>
    <n v="1562475600"/>
    <b v="0"/>
    <b v="1"/>
    <s v="food/food trucks"/>
    <n v="72.650000000000006"/>
    <n v="92.47"/>
    <x v="0"/>
    <x v="0"/>
  </r>
  <r>
    <x v="1"/>
    <n v="247"/>
    <x v="1"/>
    <s v="USD"/>
    <n v="1525496400"/>
    <n v="1527397200"/>
    <b v="0"/>
    <b v="0"/>
    <s v="photography/photography books"/>
    <n v="265.98"/>
    <n v="57.07"/>
    <x v="7"/>
    <x v="14"/>
  </r>
  <r>
    <x v="0"/>
    <n v="395"/>
    <x v="6"/>
    <s v="EUR"/>
    <n v="1433912400"/>
    <n v="1436158800"/>
    <b v="0"/>
    <b v="0"/>
    <s v="games/mobile games"/>
    <n v="24.21"/>
    <n v="109.08"/>
    <x v="6"/>
    <x v="20"/>
  </r>
  <r>
    <x v="0"/>
    <n v="49"/>
    <x v="4"/>
    <s v="GBP"/>
    <n v="1453442400"/>
    <n v="1456034400"/>
    <b v="0"/>
    <b v="0"/>
    <s v="music/indie rock"/>
    <n v="2.5099999999999998"/>
    <n v="39.39"/>
    <x v="1"/>
    <x v="7"/>
  </r>
  <r>
    <x v="0"/>
    <n v="180"/>
    <x v="1"/>
    <s v="USD"/>
    <n v="1378875600"/>
    <n v="1380171600"/>
    <b v="0"/>
    <b v="0"/>
    <s v="games/video games"/>
    <n v="16.329999999999998"/>
    <n v="77.02"/>
    <x v="6"/>
    <x v="11"/>
  </r>
  <r>
    <x v="1"/>
    <n v="84"/>
    <x v="1"/>
    <s v="USD"/>
    <n v="1452232800"/>
    <n v="1453356000"/>
    <b v="0"/>
    <b v="0"/>
    <s v="music/rock"/>
    <n v="276.5"/>
    <n v="92.17"/>
    <x v="1"/>
    <x v="1"/>
  </r>
  <r>
    <x v="0"/>
    <n v="2690"/>
    <x v="1"/>
    <s v="USD"/>
    <n v="1577253600"/>
    <n v="1578981600"/>
    <b v="0"/>
    <b v="0"/>
    <s v="theater/plays"/>
    <n v="88.8"/>
    <n v="61.01"/>
    <x v="3"/>
    <x v="3"/>
  </r>
  <r>
    <x v="1"/>
    <n v="88"/>
    <x v="1"/>
    <s v="USD"/>
    <n v="1537160400"/>
    <n v="1537419600"/>
    <b v="0"/>
    <b v="1"/>
    <s v="theater/plays"/>
    <n v="163.57"/>
    <n v="78.069999999999993"/>
    <x v="3"/>
    <x v="3"/>
  </r>
  <r>
    <x v="1"/>
    <n v="156"/>
    <x v="1"/>
    <s v="USD"/>
    <n v="1422165600"/>
    <n v="1423202400"/>
    <b v="0"/>
    <b v="0"/>
    <s v="film &amp; video/drama"/>
    <n v="969"/>
    <n v="80.75"/>
    <x v="4"/>
    <x v="6"/>
  </r>
  <r>
    <x v="1"/>
    <n v="2985"/>
    <x v="1"/>
    <s v="USD"/>
    <n v="1459486800"/>
    <n v="1460610000"/>
    <b v="0"/>
    <b v="0"/>
    <s v="theater/plays"/>
    <n v="270.91000000000003"/>
    <n v="59.99"/>
    <x v="3"/>
    <x v="3"/>
  </r>
  <r>
    <x v="1"/>
    <n v="762"/>
    <x v="1"/>
    <s v="USD"/>
    <n v="1369717200"/>
    <n v="1370494800"/>
    <b v="0"/>
    <b v="0"/>
    <s v="technology/wearables"/>
    <n v="284.20999999999998"/>
    <n v="110.03"/>
    <x v="2"/>
    <x v="8"/>
  </r>
  <r>
    <x v="3"/>
    <n v="1"/>
    <x v="5"/>
    <s v="CHF"/>
    <n v="1330495200"/>
    <n v="1332306000"/>
    <b v="0"/>
    <b v="0"/>
    <s v="music/indie rock"/>
    <n v="4"/>
    <n v="4"/>
    <x v="1"/>
    <x v="7"/>
  </r>
  <r>
    <x v="0"/>
    <n v="2779"/>
    <x v="2"/>
    <s v="AUD"/>
    <n v="1419055200"/>
    <n v="1422511200"/>
    <b v="0"/>
    <b v="1"/>
    <s v="technology/web"/>
    <n v="58.63"/>
    <n v="38"/>
    <x v="2"/>
    <x v="2"/>
  </r>
  <r>
    <x v="0"/>
    <n v="92"/>
    <x v="1"/>
    <s v="USD"/>
    <n v="1480140000"/>
    <n v="1480312800"/>
    <b v="0"/>
    <b v="0"/>
    <s v="theater/plays"/>
    <n v="98.51"/>
    <n v="96.37"/>
    <x v="3"/>
    <x v="3"/>
  </r>
  <r>
    <x v="0"/>
    <n v="1028"/>
    <x v="1"/>
    <s v="USD"/>
    <n v="1293948000"/>
    <n v="1294034400"/>
    <b v="0"/>
    <b v="0"/>
    <s v="music/rock"/>
    <n v="43.98"/>
    <n v="72.98"/>
    <x v="1"/>
    <x v="1"/>
  </r>
  <r>
    <x v="1"/>
    <n v="554"/>
    <x v="0"/>
    <s v="CAD"/>
    <n v="1482127200"/>
    <n v="1482645600"/>
    <b v="0"/>
    <b v="0"/>
    <s v="music/indie rock"/>
    <n v="151.66"/>
    <n v="26.01"/>
    <x v="1"/>
    <x v="7"/>
  </r>
  <r>
    <x v="1"/>
    <n v="135"/>
    <x v="3"/>
    <s v="DKK"/>
    <n v="1396414800"/>
    <n v="1399093200"/>
    <b v="0"/>
    <b v="0"/>
    <s v="music/rock"/>
    <n v="223.63"/>
    <n v="104.36"/>
    <x v="1"/>
    <x v="1"/>
  </r>
  <r>
    <x v="1"/>
    <n v="122"/>
    <x v="1"/>
    <s v="USD"/>
    <n v="1315285200"/>
    <n v="1315890000"/>
    <b v="0"/>
    <b v="1"/>
    <s v="publishing/translations"/>
    <n v="239.75"/>
    <n v="102.19"/>
    <x v="5"/>
    <x v="18"/>
  </r>
  <r>
    <x v="1"/>
    <n v="221"/>
    <x v="1"/>
    <s v="USD"/>
    <n v="1443762000"/>
    <n v="1444021200"/>
    <b v="0"/>
    <b v="1"/>
    <s v="film &amp; video/science fiction"/>
    <n v="199.33"/>
    <n v="54.12"/>
    <x v="4"/>
    <x v="22"/>
  </r>
  <r>
    <x v="1"/>
    <n v="126"/>
    <x v="1"/>
    <s v="USD"/>
    <n v="1456293600"/>
    <n v="1460005200"/>
    <b v="0"/>
    <b v="0"/>
    <s v="theater/plays"/>
    <n v="137.34"/>
    <n v="63.22"/>
    <x v="3"/>
    <x v="3"/>
  </r>
  <r>
    <x v="1"/>
    <n v="1022"/>
    <x v="1"/>
    <s v="USD"/>
    <n v="1470114000"/>
    <n v="1470718800"/>
    <b v="0"/>
    <b v="0"/>
    <s v="theater/plays"/>
    <n v="100.97"/>
    <n v="104.03"/>
    <x v="3"/>
    <x v="3"/>
  </r>
  <r>
    <x v="1"/>
    <n v="3177"/>
    <x v="1"/>
    <s v="USD"/>
    <n v="1321596000"/>
    <n v="1325052000"/>
    <b v="0"/>
    <b v="0"/>
    <s v="film &amp; video/animation"/>
    <n v="794.16"/>
    <n v="49.99"/>
    <x v="4"/>
    <x v="10"/>
  </r>
  <r>
    <x v="1"/>
    <n v="198"/>
    <x v="5"/>
    <s v="CHF"/>
    <n v="1318827600"/>
    <n v="1319000400"/>
    <b v="0"/>
    <b v="0"/>
    <s v="theater/plays"/>
    <n v="369.7"/>
    <n v="56.02"/>
    <x v="3"/>
    <x v="3"/>
  </r>
  <r>
    <x v="0"/>
    <n v="26"/>
    <x v="5"/>
    <s v="CHF"/>
    <n v="1552366800"/>
    <n v="1552539600"/>
    <b v="0"/>
    <b v="0"/>
    <s v="music/rock"/>
    <n v="12.82"/>
    <n v="48.81"/>
    <x v="1"/>
    <x v="1"/>
  </r>
  <r>
    <x v="1"/>
    <n v="85"/>
    <x v="2"/>
    <s v="AUD"/>
    <n v="1542088800"/>
    <n v="1543816800"/>
    <b v="0"/>
    <b v="0"/>
    <s v="film &amp; video/documentary"/>
    <n v="138.03"/>
    <n v="60.08"/>
    <x v="4"/>
    <x v="4"/>
  </r>
  <r>
    <x v="0"/>
    <n v="1790"/>
    <x v="1"/>
    <s v="USD"/>
    <n v="1426395600"/>
    <n v="1427086800"/>
    <b v="0"/>
    <b v="0"/>
    <s v="theater/plays"/>
    <n v="83.81"/>
    <n v="78.989999999999995"/>
    <x v="3"/>
    <x v="3"/>
  </r>
  <r>
    <x v="1"/>
    <n v="3596"/>
    <x v="1"/>
    <s v="USD"/>
    <n v="1321336800"/>
    <n v="1323064800"/>
    <b v="0"/>
    <b v="0"/>
    <s v="theater/plays"/>
    <n v="204.6"/>
    <n v="53.99"/>
    <x v="3"/>
    <x v="3"/>
  </r>
  <r>
    <x v="0"/>
    <n v="37"/>
    <x v="1"/>
    <s v="USD"/>
    <n v="1456293600"/>
    <n v="1458277200"/>
    <b v="0"/>
    <b v="1"/>
    <s v="music/electric music"/>
    <n v="44.34"/>
    <n v="111.46"/>
    <x v="1"/>
    <x v="5"/>
  </r>
  <r>
    <x v="1"/>
    <n v="244"/>
    <x v="1"/>
    <s v="USD"/>
    <n v="1404968400"/>
    <n v="1405141200"/>
    <b v="0"/>
    <b v="0"/>
    <s v="music/rock"/>
    <n v="218.6"/>
    <n v="60.92"/>
    <x v="1"/>
    <x v="1"/>
  </r>
  <r>
    <x v="1"/>
    <n v="5180"/>
    <x v="1"/>
    <s v="USD"/>
    <n v="1279170000"/>
    <n v="1283058000"/>
    <b v="0"/>
    <b v="0"/>
    <s v="theater/plays"/>
    <n v="186.03"/>
    <n v="26"/>
    <x v="3"/>
    <x v="3"/>
  </r>
  <r>
    <x v="1"/>
    <n v="589"/>
    <x v="6"/>
    <s v="EUR"/>
    <n v="1294725600"/>
    <n v="1295762400"/>
    <b v="0"/>
    <b v="0"/>
    <s v="film &amp; video/animation"/>
    <n v="237.34"/>
    <n v="80.989999999999995"/>
    <x v="4"/>
    <x v="10"/>
  </r>
  <r>
    <x v="1"/>
    <n v="2725"/>
    <x v="1"/>
    <s v="USD"/>
    <n v="1419055200"/>
    <n v="1419573600"/>
    <b v="0"/>
    <b v="1"/>
    <s v="music/rock"/>
    <n v="305.64999999999998"/>
    <n v="35"/>
    <x v="1"/>
    <x v="1"/>
  </r>
  <r>
    <x v="0"/>
    <n v="35"/>
    <x v="6"/>
    <s v="EUR"/>
    <n v="1434690000"/>
    <n v="1438750800"/>
    <b v="0"/>
    <b v="0"/>
    <s v="film &amp; video/shorts"/>
    <n v="94.14"/>
    <n v="94.14"/>
    <x v="4"/>
    <x v="12"/>
  </r>
  <r>
    <x v="3"/>
    <n v="94"/>
    <x v="1"/>
    <s v="USD"/>
    <n v="1443416400"/>
    <n v="1444798800"/>
    <b v="0"/>
    <b v="1"/>
    <s v="music/rock"/>
    <n v="54.4"/>
    <n v="52.09"/>
    <x v="1"/>
    <x v="1"/>
  </r>
  <r>
    <x v="1"/>
    <n v="300"/>
    <x v="1"/>
    <s v="USD"/>
    <n v="1399006800"/>
    <n v="1399179600"/>
    <b v="0"/>
    <b v="0"/>
    <s v="journalism/audio"/>
    <n v="111.88"/>
    <n v="24.99"/>
    <x v="8"/>
    <x v="23"/>
  </r>
  <r>
    <x v="1"/>
    <n v="144"/>
    <x v="1"/>
    <s v="USD"/>
    <n v="1575698400"/>
    <n v="1576562400"/>
    <b v="0"/>
    <b v="1"/>
    <s v="food/food trucks"/>
    <n v="369.15"/>
    <n v="69.22"/>
    <x v="0"/>
    <x v="0"/>
  </r>
  <r>
    <x v="0"/>
    <n v="558"/>
    <x v="1"/>
    <s v="USD"/>
    <n v="1400562000"/>
    <n v="1400821200"/>
    <b v="0"/>
    <b v="1"/>
    <s v="theater/plays"/>
    <n v="62.93"/>
    <n v="93.94"/>
    <x v="3"/>
    <x v="3"/>
  </r>
  <r>
    <x v="0"/>
    <n v="64"/>
    <x v="1"/>
    <s v="USD"/>
    <n v="1509512400"/>
    <n v="1510984800"/>
    <b v="0"/>
    <b v="0"/>
    <s v="theater/plays"/>
    <n v="64.930000000000007"/>
    <n v="98.41"/>
    <x v="3"/>
    <x v="3"/>
  </r>
  <r>
    <x v="3"/>
    <n v="37"/>
    <x v="1"/>
    <s v="USD"/>
    <n v="1299823200"/>
    <n v="1302066000"/>
    <b v="0"/>
    <b v="0"/>
    <s v="music/jazz"/>
    <n v="18.850000000000001"/>
    <n v="41.78"/>
    <x v="1"/>
    <x v="17"/>
  </r>
  <r>
    <x v="0"/>
    <n v="245"/>
    <x v="1"/>
    <s v="USD"/>
    <n v="1322719200"/>
    <n v="1322978400"/>
    <b v="0"/>
    <b v="0"/>
    <s v="film &amp; video/science fiction"/>
    <n v="16.75"/>
    <n v="65.989999999999995"/>
    <x v="4"/>
    <x v="22"/>
  </r>
  <r>
    <x v="1"/>
    <n v="87"/>
    <x v="1"/>
    <s v="USD"/>
    <n v="1312693200"/>
    <n v="1313730000"/>
    <b v="0"/>
    <b v="0"/>
    <s v="music/jazz"/>
    <n v="101.11"/>
    <n v="72.06"/>
    <x v="1"/>
    <x v="17"/>
  </r>
  <r>
    <x v="1"/>
    <n v="3116"/>
    <x v="1"/>
    <s v="USD"/>
    <n v="1393394400"/>
    <n v="1394085600"/>
    <b v="0"/>
    <b v="0"/>
    <s v="theater/plays"/>
    <n v="341.5"/>
    <n v="48"/>
    <x v="3"/>
    <x v="3"/>
  </r>
  <r>
    <x v="0"/>
    <n v="71"/>
    <x v="1"/>
    <s v="USD"/>
    <n v="1304053200"/>
    <n v="1305349200"/>
    <b v="0"/>
    <b v="0"/>
    <s v="technology/web"/>
    <n v="64.02"/>
    <n v="54.1"/>
    <x v="2"/>
    <x v="2"/>
  </r>
  <r>
    <x v="0"/>
    <n v="42"/>
    <x v="1"/>
    <s v="USD"/>
    <n v="1433912400"/>
    <n v="1434344400"/>
    <b v="0"/>
    <b v="1"/>
    <s v="games/video games"/>
    <n v="52.08"/>
    <n v="107.88"/>
    <x v="6"/>
    <x v="11"/>
  </r>
  <r>
    <x v="1"/>
    <n v="909"/>
    <x v="1"/>
    <s v="USD"/>
    <n v="1329717600"/>
    <n v="1331186400"/>
    <b v="0"/>
    <b v="0"/>
    <s v="film &amp; video/documentary"/>
    <n v="322.39999999999998"/>
    <n v="67.03"/>
    <x v="4"/>
    <x v="4"/>
  </r>
  <r>
    <x v="1"/>
    <n v="1613"/>
    <x v="1"/>
    <s v="USD"/>
    <n v="1335330000"/>
    <n v="1336539600"/>
    <b v="0"/>
    <b v="0"/>
    <s v="technology/web"/>
    <n v="119.51"/>
    <n v="64.010000000000005"/>
    <x v="2"/>
    <x v="2"/>
  </r>
  <r>
    <x v="1"/>
    <n v="136"/>
    <x v="1"/>
    <s v="USD"/>
    <n v="1268888400"/>
    <n v="1269752400"/>
    <b v="0"/>
    <b v="0"/>
    <s v="publishing/translations"/>
    <n v="146.80000000000001"/>
    <n v="96.07"/>
    <x v="5"/>
    <x v="18"/>
  </r>
  <r>
    <x v="1"/>
    <n v="130"/>
    <x v="1"/>
    <s v="USD"/>
    <n v="1289973600"/>
    <n v="1291615200"/>
    <b v="0"/>
    <b v="0"/>
    <s v="music/rock"/>
    <n v="950.57"/>
    <n v="51.18"/>
    <x v="1"/>
    <x v="1"/>
  </r>
  <r>
    <x v="0"/>
    <n v="156"/>
    <x v="0"/>
    <s v="CAD"/>
    <n v="1547877600"/>
    <n v="1552366800"/>
    <b v="0"/>
    <b v="1"/>
    <s v="food/food trucks"/>
    <n v="72.89"/>
    <n v="43.92"/>
    <x v="0"/>
    <x v="0"/>
  </r>
  <r>
    <x v="0"/>
    <n v="1368"/>
    <x v="4"/>
    <s v="GBP"/>
    <n v="1269493200"/>
    <n v="1272171600"/>
    <b v="0"/>
    <b v="0"/>
    <s v="theater/plays"/>
    <n v="79.010000000000005"/>
    <n v="91.02"/>
    <x v="3"/>
    <x v="3"/>
  </r>
  <r>
    <x v="0"/>
    <n v="102"/>
    <x v="1"/>
    <s v="USD"/>
    <n v="1436072400"/>
    <n v="1436677200"/>
    <b v="0"/>
    <b v="0"/>
    <s v="film &amp; video/documentary"/>
    <n v="64.72"/>
    <n v="50.13"/>
    <x v="4"/>
    <x v="4"/>
  </r>
  <r>
    <x v="0"/>
    <n v="86"/>
    <x v="2"/>
    <s v="AUD"/>
    <n v="1419141600"/>
    <n v="1420092000"/>
    <b v="0"/>
    <b v="0"/>
    <s v="publishing/radio &amp; podcasts"/>
    <n v="82.03"/>
    <n v="67.72"/>
    <x v="5"/>
    <x v="15"/>
  </r>
  <r>
    <x v="1"/>
    <n v="102"/>
    <x v="1"/>
    <s v="USD"/>
    <n v="1279083600"/>
    <n v="1279947600"/>
    <b v="0"/>
    <b v="0"/>
    <s v="games/video games"/>
    <n v="1037.67"/>
    <n v="61.04"/>
    <x v="6"/>
    <x v="11"/>
  </r>
  <r>
    <x v="0"/>
    <n v="253"/>
    <x v="1"/>
    <s v="USD"/>
    <n v="1401426000"/>
    <n v="1402203600"/>
    <b v="0"/>
    <b v="0"/>
    <s v="theater/plays"/>
    <n v="12.91"/>
    <n v="80.010000000000005"/>
    <x v="3"/>
    <x v="3"/>
  </r>
  <r>
    <x v="1"/>
    <n v="4006"/>
    <x v="1"/>
    <s v="USD"/>
    <n v="1395810000"/>
    <n v="1396933200"/>
    <b v="0"/>
    <b v="0"/>
    <s v="film &amp; video/animation"/>
    <n v="154.84"/>
    <n v="47"/>
    <x v="4"/>
    <x v="10"/>
  </r>
  <r>
    <x v="0"/>
    <n v="157"/>
    <x v="1"/>
    <s v="USD"/>
    <n v="1467003600"/>
    <n v="1467262800"/>
    <b v="0"/>
    <b v="1"/>
    <s v="theater/plays"/>
    <n v="7.1"/>
    <n v="71.13"/>
    <x v="3"/>
    <x v="3"/>
  </r>
  <r>
    <x v="1"/>
    <n v="1629"/>
    <x v="1"/>
    <s v="USD"/>
    <n v="1268715600"/>
    <n v="1270530000"/>
    <b v="0"/>
    <b v="1"/>
    <s v="theater/plays"/>
    <n v="208.53"/>
    <n v="89.99"/>
    <x v="3"/>
    <x v="3"/>
  </r>
  <r>
    <x v="0"/>
    <n v="183"/>
    <x v="1"/>
    <s v="USD"/>
    <n v="1457157600"/>
    <n v="1457762400"/>
    <b v="0"/>
    <b v="1"/>
    <s v="film &amp; video/drama"/>
    <n v="99.68"/>
    <n v="43.03"/>
    <x v="4"/>
    <x v="6"/>
  </r>
  <r>
    <x v="1"/>
    <n v="2188"/>
    <x v="1"/>
    <s v="USD"/>
    <n v="1573970400"/>
    <n v="1575525600"/>
    <b v="0"/>
    <b v="0"/>
    <s v="theater/plays"/>
    <n v="201.6"/>
    <n v="68"/>
    <x v="3"/>
    <x v="3"/>
  </r>
  <r>
    <x v="1"/>
    <n v="2409"/>
    <x v="6"/>
    <s v="EUR"/>
    <n v="1276578000"/>
    <n v="1279083600"/>
    <b v="0"/>
    <b v="0"/>
    <s v="music/rock"/>
    <n v="162.09"/>
    <n v="73"/>
    <x v="1"/>
    <x v="1"/>
  </r>
  <r>
    <x v="0"/>
    <n v="82"/>
    <x v="3"/>
    <s v="DKK"/>
    <n v="1423720800"/>
    <n v="1424412000"/>
    <b v="0"/>
    <b v="0"/>
    <s v="film &amp; video/documentary"/>
    <n v="3.64"/>
    <n v="62.34"/>
    <x v="4"/>
    <x v="4"/>
  </r>
  <r>
    <x v="0"/>
    <n v="1"/>
    <x v="4"/>
    <s v="GBP"/>
    <n v="1375160400"/>
    <n v="1376197200"/>
    <b v="0"/>
    <b v="0"/>
    <s v="food/food trucks"/>
    <n v="5"/>
    <n v="5"/>
    <x v="0"/>
    <x v="0"/>
  </r>
  <r>
    <x v="1"/>
    <n v="194"/>
    <x v="1"/>
    <s v="USD"/>
    <n v="1401426000"/>
    <n v="1402894800"/>
    <b v="1"/>
    <b v="0"/>
    <s v="technology/wearables"/>
    <n v="206.63"/>
    <n v="67.099999999999994"/>
    <x v="2"/>
    <x v="8"/>
  </r>
  <r>
    <x v="1"/>
    <n v="1140"/>
    <x v="1"/>
    <s v="USD"/>
    <n v="1433480400"/>
    <n v="1434430800"/>
    <b v="0"/>
    <b v="0"/>
    <s v="theater/plays"/>
    <n v="128.24"/>
    <n v="79.98"/>
    <x v="3"/>
    <x v="3"/>
  </r>
  <r>
    <x v="1"/>
    <n v="102"/>
    <x v="1"/>
    <s v="USD"/>
    <n v="1555563600"/>
    <n v="1557896400"/>
    <b v="0"/>
    <b v="0"/>
    <s v="theater/plays"/>
    <n v="119.66"/>
    <n v="62.18"/>
    <x v="3"/>
    <x v="3"/>
  </r>
  <r>
    <x v="1"/>
    <n v="2857"/>
    <x v="1"/>
    <s v="USD"/>
    <n v="1295676000"/>
    <n v="1297490400"/>
    <b v="0"/>
    <b v="0"/>
    <s v="theater/plays"/>
    <n v="170.73"/>
    <n v="53.01"/>
    <x v="3"/>
    <x v="3"/>
  </r>
  <r>
    <x v="1"/>
    <n v="107"/>
    <x v="1"/>
    <s v="USD"/>
    <n v="1443848400"/>
    <n v="1447394400"/>
    <b v="0"/>
    <b v="0"/>
    <s v="publishing/nonfiction"/>
    <n v="187.21"/>
    <n v="57.74"/>
    <x v="5"/>
    <x v="9"/>
  </r>
  <r>
    <x v="1"/>
    <n v="160"/>
    <x v="4"/>
    <s v="GBP"/>
    <n v="1457330400"/>
    <n v="1458277200"/>
    <b v="0"/>
    <b v="0"/>
    <s v="music/rock"/>
    <n v="188.38"/>
    <n v="40.03"/>
    <x v="1"/>
    <x v="1"/>
  </r>
  <r>
    <x v="1"/>
    <n v="2230"/>
    <x v="1"/>
    <s v="USD"/>
    <n v="1395550800"/>
    <n v="1395723600"/>
    <b v="0"/>
    <b v="0"/>
    <s v="food/food trucks"/>
    <n v="131.30000000000001"/>
    <n v="81.02"/>
    <x v="0"/>
    <x v="0"/>
  </r>
  <r>
    <x v="1"/>
    <n v="316"/>
    <x v="1"/>
    <s v="USD"/>
    <n v="1551852000"/>
    <n v="1552197600"/>
    <b v="0"/>
    <b v="1"/>
    <s v="music/jazz"/>
    <n v="283.97000000000003"/>
    <n v="35.049999999999997"/>
    <x v="1"/>
    <x v="17"/>
  </r>
  <r>
    <x v="1"/>
    <n v="117"/>
    <x v="1"/>
    <s v="USD"/>
    <n v="1547618400"/>
    <n v="1549087200"/>
    <b v="0"/>
    <b v="0"/>
    <s v="film &amp; video/science fiction"/>
    <n v="120.42"/>
    <n v="102.92"/>
    <x v="4"/>
    <x v="22"/>
  </r>
  <r>
    <x v="1"/>
    <n v="6406"/>
    <x v="1"/>
    <s v="USD"/>
    <n v="1355637600"/>
    <n v="1356847200"/>
    <b v="0"/>
    <b v="0"/>
    <s v="theater/plays"/>
    <n v="419.06"/>
    <n v="28"/>
    <x v="3"/>
    <x v="3"/>
  </r>
  <r>
    <x v="3"/>
    <n v="15"/>
    <x v="1"/>
    <s v="USD"/>
    <n v="1374728400"/>
    <n v="1375765200"/>
    <b v="0"/>
    <b v="0"/>
    <s v="theater/plays"/>
    <n v="13.85"/>
    <n v="75.73"/>
    <x v="3"/>
    <x v="3"/>
  </r>
  <r>
    <x v="1"/>
    <n v="192"/>
    <x v="1"/>
    <s v="USD"/>
    <n v="1287810000"/>
    <n v="1289800800"/>
    <b v="0"/>
    <b v="0"/>
    <s v="music/electric music"/>
    <n v="139.44"/>
    <n v="45.03"/>
    <x v="1"/>
    <x v="5"/>
  </r>
  <r>
    <x v="1"/>
    <n v="26"/>
    <x v="0"/>
    <s v="CAD"/>
    <n v="1503723600"/>
    <n v="1504501200"/>
    <b v="0"/>
    <b v="0"/>
    <s v="theater/plays"/>
    <n v="174"/>
    <n v="73.62"/>
    <x v="3"/>
    <x v="3"/>
  </r>
  <r>
    <x v="1"/>
    <n v="723"/>
    <x v="1"/>
    <s v="USD"/>
    <n v="1484114400"/>
    <n v="1485669600"/>
    <b v="0"/>
    <b v="0"/>
    <s v="theater/plays"/>
    <n v="155.49"/>
    <n v="56.99"/>
    <x v="3"/>
    <x v="3"/>
  </r>
  <r>
    <x v="1"/>
    <n v="170"/>
    <x v="6"/>
    <s v="EUR"/>
    <n v="1461906000"/>
    <n v="1462770000"/>
    <b v="0"/>
    <b v="0"/>
    <s v="theater/plays"/>
    <n v="170.45"/>
    <n v="85.22"/>
    <x v="3"/>
    <x v="3"/>
  </r>
  <r>
    <x v="1"/>
    <n v="238"/>
    <x v="4"/>
    <s v="GBP"/>
    <n v="1379653200"/>
    <n v="1379739600"/>
    <b v="0"/>
    <b v="1"/>
    <s v="music/indie rock"/>
    <n v="189.52"/>
    <n v="50.96"/>
    <x v="1"/>
    <x v="7"/>
  </r>
  <r>
    <x v="1"/>
    <n v="55"/>
    <x v="1"/>
    <s v="USD"/>
    <n v="1401858000"/>
    <n v="1402722000"/>
    <b v="0"/>
    <b v="0"/>
    <s v="theater/plays"/>
    <n v="249.71"/>
    <n v="63.56"/>
    <x v="3"/>
    <x v="3"/>
  </r>
  <r>
    <x v="0"/>
    <n v="1198"/>
    <x v="1"/>
    <s v="USD"/>
    <n v="1367470800"/>
    <n v="1369285200"/>
    <b v="0"/>
    <b v="0"/>
    <s v="publishing/nonfiction"/>
    <n v="48.86"/>
    <n v="81"/>
    <x v="5"/>
    <x v="9"/>
  </r>
  <r>
    <x v="0"/>
    <n v="648"/>
    <x v="1"/>
    <s v="USD"/>
    <n v="1304658000"/>
    <n v="1304744400"/>
    <b v="1"/>
    <b v="1"/>
    <s v="theater/plays"/>
    <n v="28.46"/>
    <n v="86.04"/>
    <x v="3"/>
    <x v="3"/>
  </r>
  <r>
    <x v="1"/>
    <n v="128"/>
    <x v="2"/>
    <s v="AUD"/>
    <n v="1467954000"/>
    <n v="1468299600"/>
    <b v="0"/>
    <b v="0"/>
    <s v="photography/photography books"/>
    <n v="268.02"/>
    <n v="90.04"/>
    <x v="7"/>
    <x v="14"/>
  </r>
  <r>
    <x v="1"/>
    <n v="2144"/>
    <x v="1"/>
    <s v="USD"/>
    <n v="1473742800"/>
    <n v="1474174800"/>
    <b v="0"/>
    <b v="0"/>
    <s v="theater/plays"/>
    <n v="619.79999999999995"/>
    <n v="74.010000000000005"/>
    <x v="3"/>
    <x v="3"/>
  </r>
  <r>
    <x v="0"/>
    <n v="64"/>
    <x v="1"/>
    <s v="USD"/>
    <n v="1523768400"/>
    <n v="1526014800"/>
    <b v="0"/>
    <b v="0"/>
    <s v="music/indie rock"/>
    <n v="3.13"/>
    <n v="92.44"/>
    <x v="1"/>
    <x v="7"/>
  </r>
  <r>
    <x v="1"/>
    <n v="2693"/>
    <x v="4"/>
    <s v="GBP"/>
    <n v="1437022800"/>
    <n v="1437454800"/>
    <b v="0"/>
    <b v="0"/>
    <s v="theater/plays"/>
    <n v="159.91999999999999"/>
    <n v="56"/>
    <x v="3"/>
    <x v="3"/>
  </r>
  <r>
    <x v="1"/>
    <n v="432"/>
    <x v="1"/>
    <s v="USD"/>
    <n v="1422165600"/>
    <n v="1422684000"/>
    <b v="0"/>
    <b v="0"/>
    <s v="photography/photography books"/>
    <n v="279.39"/>
    <n v="32.979999999999997"/>
    <x v="7"/>
    <x v="14"/>
  </r>
  <r>
    <x v="0"/>
    <n v="62"/>
    <x v="1"/>
    <s v="USD"/>
    <n v="1580104800"/>
    <n v="1581314400"/>
    <b v="0"/>
    <b v="0"/>
    <s v="theater/plays"/>
    <n v="77.37"/>
    <n v="93.6"/>
    <x v="3"/>
    <x v="3"/>
  </r>
  <r>
    <x v="1"/>
    <n v="189"/>
    <x v="1"/>
    <s v="USD"/>
    <n v="1285650000"/>
    <n v="1286427600"/>
    <b v="0"/>
    <b v="1"/>
    <s v="theater/plays"/>
    <n v="206.33"/>
    <n v="69.87"/>
    <x v="3"/>
    <x v="3"/>
  </r>
  <r>
    <x v="1"/>
    <n v="154"/>
    <x v="4"/>
    <s v="GBP"/>
    <n v="1276664400"/>
    <n v="1278738000"/>
    <b v="1"/>
    <b v="0"/>
    <s v="food/food trucks"/>
    <n v="694.25"/>
    <n v="72.13"/>
    <x v="0"/>
    <x v="0"/>
  </r>
  <r>
    <x v="1"/>
    <n v="96"/>
    <x v="1"/>
    <s v="USD"/>
    <n v="1286168400"/>
    <n v="1286427600"/>
    <b v="0"/>
    <b v="0"/>
    <s v="music/indie rock"/>
    <n v="151.79"/>
    <n v="30.04"/>
    <x v="1"/>
    <x v="7"/>
  </r>
  <r>
    <x v="0"/>
    <n v="750"/>
    <x v="1"/>
    <s v="USD"/>
    <n v="1467781200"/>
    <n v="1467954000"/>
    <b v="0"/>
    <b v="1"/>
    <s v="theater/plays"/>
    <n v="64.58"/>
    <n v="73.97"/>
    <x v="3"/>
    <x v="3"/>
  </r>
  <r>
    <x v="3"/>
    <n v="87"/>
    <x v="1"/>
    <s v="USD"/>
    <n v="1556686800"/>
    <n v="1557637200"/>
    <b v="0"/>
    <b v="1"/>
    <s v="theater/plays"/>
    <n v="62.87"/>
    <n v="68.66"/>
    <x v="3"/>
    <x v="3"/>
  </r>
  <r>
    <x v="1"/>
    <n v="3063"/>
    <x v="1"/>
    <s v="USD"/>
    <n v="1553576400"/>
    <n v="1553922000"/>
    <b v="0"/>
    <b v="0"/>
    <s v="theater/plays"/>
    <n v="310.39999999999998"/>
    <n v="59.99"/>
    <x v="3"/>
    <x v="3"/>
  </r>
  <r>
    <x v="2"/>
    <n v="278"/>
    <x v="1"/>
    <s v="USD"/>
    <n v="1414904400"/>
    <n v="1416463200"/>
    <b v="0"/>
    <b v="0"/>
    <s v="theater/plays"/>
    <n v="42.86"/>
    <n v="111.16"/>
    <x v="3"/>
    <x v="3"/>
  </r>
  <r>
    <x v="0"/>
    <n v="105"/>
    <x v="1"/>
    <s v="USD"/>
    <n v="1446876000"/>
    <n v="1447221600"/>
    <b v="0"/>
    <b v="0"/>
    <s v="film &amp; video/animation"/>
    <n v="83.12"/>
    <n v="53.04"/>
    <x v="4"/>
    <x v="10"/>
  </r>
  <r>
    <x v="3"/>
    <n v="1658"/>
    <x v="1"/>
    <s v="USD"/>
    <n v="1490418000"/>
    <n v="1491627600"/>
    <b v="0"/>
    <b v="0"/>
    <s v="film &amp; video/television"/>
    <n v="78.53"/>
    <n v="55.99"/>
    <x v="4"/>
    <x v="19"/>
  </r>
  <r>
    <x v="1"/>
    <n v="2266"/>
    <x v="1"/>
    <s v="USD"/>
    <n v="1360389600"/>
    <n v="1363150800"/>
    <b v="0"/>
    <b v="0"/>
    <s v="film &amp; video/television"/>
    <n v="114.09"/>
    <n v="69.989999999999995"/>
    <x v="4"/>
    <x v="19"/>
  </r>
  <r>
    <x v="0"/>
    <n v="2604"/>
    <x v="3"/>
    <s v="DKK"/>
    <n v="1326866400"/>
    <n v="1330754400"/>
    <b v="0"/>
    <b v="1"/>
    <s v="film &amp; video/animation"/>
    <n v="64.540000000000006"/>
    <n v="49"/>
    <x v="4"/>
    <x v="10"/>
  </r>
  <r>
    <x v="0"/>
    <n v="65"/>
    <x v="1"/>
    <s v="USD"/>
    <n v="1479103200"/>
    <n v="1479794400"/>
    <b v="0"/>
    <b v="0"/>
    <s v="theater/plays"/>
    <n v="79.41"/>
    <n v="103.85"/>
    <x v="3"/>
    <x v="3"/>
  </r>
  <r>
    <x v="0"/>
    <n v="94"/>
    <x v="1"/>
    <s v="USD"/>
    <n v="1280206800"/>
    <n v="1281243600"/>
    <b v="0"/>
    <b v="1"/>
    <s v="theater/plays"/>
    <n v="11.42"/>
    <n v="99.13"/>
    <x v="3"/>
    <x v="3"/>
  </r>
  <r>
    <x v="2"/>
    <n v="45"/>
    <x v="1"/>
    <s v="USD"/>
    <n v="1532754000"/>
    <n v="1532754000"/>
    <b v="0"/>
    <b v="1"/>
    <s v="film &amp; video/drama"/>
    <n v="56.19"/>
    <n v="107.38"/>
    <x v="4"/>
    <x v="6"/>
  </r>
  <r>
    <x v="0"/>
    <n v="257"/>
    <x v="1"/>
    <s v="USD"/>
    <n v="1453096800"/>
    <n v="1453356000"/>
    <b v="0"/>
    <b v="0"/>
    <s v="theater/plays"/>
    <n v="16.5"/>
    <n v="76.92"/>
    <x v="3"/>
    <x v="3"/>
  </r>
  <r>
    <x v="1"/>
    <n v="194"/>
    <x v="5"/>
    <s v="CHF"/>
    <n v="1487570400"/>
    <n v="1489986000"/>
    <b v="0"/>
    <b v="0"/>
    <s v="theater/plays"/>
    <n v="119.97"/>
    <n v="58.13"/>
    <x v="3"/>
    <x v="3"/>
  </r>
  <r>
    <x v="1"/>
    <n v="129"/>
    <x v="0"/>
    <s v="CAD"/>
    <n v="1545026400"/>
    <n v="1545804000"/>
    <b v="0"/>
    <b v="0"/>
    <s v="technology/wearables"/>
    <n v="145.46"/>
    <n v="103.74"/>
    <x v="2"/>
    <x v="8"/>
  </r>
  <r>
    <x v="1"/>
    <n v="375"/>
    <x v="1"/>
    <s v="USD"/>
    <n v="1488348000"/>
    <n v="1489899600"/>
    <b v="0"/>
    <b v="0"/>
    <s v="theater/plays"/>
    <n v="221.38"/>
    <n v="87.96"/>
    <x v="3"/>
    <x v="3"/>
  </r>
  <r>
    <x v="0"/>
    <n v="2928"/>
    <x v="0"/>
    <s v="CAD"/>
    <n v="1545112800"/>
    <n v="1546495200"/>
    <b v="0"/>
    <b v="0"/>
    <s v="theater/plays"/>
    <n v="48.4"/>
    <n v="28"/>
    <x v="3"/>
    <x v="3"/>
  </r>
  <r>
    <x v="0"/>
    <n v="4697"/>
    <x v="1"/>
    <s v="USD"/>
    <n v="1537938000"/>
    <n v="1539752400"/>
    <b v="0"/>
    <b v="1"/>
    <s v="music/rock"/>
    <n v="92.91"/>
    <n v="38"/>
    <x v="1"/>
    <x v="1"/>
  </r>
  <r>
    <x v="0"/>
    <n v="2915"/>
    <x v="1"/>
    <s v="USD"/>
    <n v="1363150800"/>
    <n v="1364101200"/>
    <b v="0"/>
    <b v="0"/>
    <s v="games/video games"/>
    <n v="88.6"/>
    <n v="30"/>
    <x v="6"/>
    <x v="11"/>
  </r>
  <r>
    <x v="0"/>
    <n v="18"/>
    <x v="1"/>
    <s v="USD"/>
    <n v="1523250000"/>
    <n v="1525323600"/>
    <b v="0"/>
    <b v="0"/>
    <s v="publishing/translations"/>
    <n v="41.4"/>
    <n v="103.5"/>
    <x v="5"/>
    <x v="18"/>
  </r>
  <r>
    <x v="3"/>
    <n v="723"/>
    <x v="1"/>
    <s v="USD"/>
    <n v="1499317200"/>
    <n v="1500872400"/>
    <b v="1"/>
    <b v="0"/>
    <s v="food/food trucks"/>
    <n v="63.06"/>
    <n v="85.99"/>
    <x v="0"/>
    <x v="0"/>
  </r>
  <r>
    <x v="0"/>
    <n v="602"/>
    <x v="5"/>
    <s v="CHF"/>
    <n v="1287550800"/>
    <n v="1288501200"/>
    <b v="1"/>
    <b v="1"/>
    <s v="theater/plays"/>
    <n v="48.48"/>
    <n v="98.01"/>
    <x v="3"/>
    <x v="3"/>
  </r>
  <r>
    <x v="0"/>
    <n v="1"/>
    <x v="1"/>
    <s v="USD"/>
    <n v="1404795600"/>
    <n v="1407128400"/>
    <b v="0"/>
    <b v="0"/>
    <s v="music/jazz"/>
    <n v="2"/>
    <n v="2"/>
    <x v="1"/>
    <x v="17"/>
  </r>
  <r>
    <x v="0"/>
    <n v="3868"/>
    <x v="6"/>
    <s v="EUR"/>
    <n v="1393048800"/>
    <n v="1394344800"/>
    <b v="0"/>
    <b v="0"/>
    <s v="film &amp; video/shorts"/>
    <n v="88.48"/>
    <n v="44.99"/>
    <x v="4"/>
    <x v="12"/>
  </r>
  <r>
    <x v="1"/>
    <n v="409"/>
    <x v="1"/>
    <s v="USD"/>
    <n v="1470373200"/>
    <n v="1474088400"/>
    <b v="0"/>
    <b v="0"/>
    <s v="technology/web"/>
    <n v="126.84"/>
    <n v="31.01"/>
    <x v="2"/>
    <x v="2"/>
  </r>
  <r>
    <x v="1"/>
    <n v="234"/>
    <x v="1"/>
    <s v="USD"/>
    <n v="1460091600"/>
    <n v="1460264400"/>
    <b v="0"/>
    <b v="0"/>
    <s v="technology/web"/>
    <n v="2338.83"/>
    <n v="59.97"/>
    <x v="2"/>
    <x v="2"/>
  </r>
  <r>
    <x v="1"/>
    <n v="3016"/>
    <x v="1"/>
    <s v="USD"/>
    <n v="1440392400"/>
    <n v="1440824400"/>
    <b v="0"/>
    <b v="0"/>
    <s v="music/metal"/>
    <n v="508.39"/>
    <n v="59"/>
    <x v="1"/>
    <x v="16"/>
  </r>
  <r>
    <x v="1"/>
    <n v="264"/>
    <x v="1"/>
    <s v="USD"/>
    <n v="1488434400"/>
    <n v="1489554000"/>
    <b v="1"/>
    <b v="0"/>
    <s v="photography/photography books"/>
    <n v="191.48"/>
    <n v="50.05"/>
    <x v="7"/>
    <x v="14"/>
  </r>
  <r>
    <x v="0"/>
    <n v="504"/>
    <x v="2"/>
    <s v="AUD"/>
    <n v="1514440800"/>
    <n v="1514872800"/>
    <b v="0"/>
    <b v="0"/>
    <s v="food/food trucks"/>
    <n v="42.13"/>
    <n v="98.97"/>
    <x v="0"/>
    <x v="0"/>
  </r>
  <r>
    <x v="0"/>
    <n v="14"/>
    <x v="1"/>
    <s v="USD"/>
    <n v="1514354400"/>
    <n v="1515736800"/>
    <b v="0"/>
    <b v="0"/>
    <s v="film &amp; video/science fiction"/>
    <n v="8.24"/>
    <n v="58.86"/>
    <x v="4"/>
    <x v="22"/>
  </r>
  <r>
    <x v="3"/>
    <n v="390"/>
    <x v="1"/>
    <s v="USD"/>
    <n v="1440910800"/>
    <n v="1442898000"/>
    <b v="0"/>
    <b v="0"/>
    <s v="music/rock"/>
    <n v="60.06"/>
    <n v="81.010000000000005"/>
    <x v="1"/>
    <x v="1"/>
  </r>
  <r>
    <x v="0"/>
    <n v="750"/>
    <x v="4"/>
    <s v="GBP"/>
    <n v="1296108000"/>
    <n v="1296194400"/>
    <b v="0"/>
    <b v="0"/>
    <s v="film &amp; video/documentary"/>
    <n v="47.23"/>
    <n v="76.010000000000005"/>
    <x v="4"/>
    <x v="4"/>
  </r>
  <r>
    <x v="0"/>
    <n v="77"/>
    <x v="1"/>
    <s v="USD"/>
    <n v="1440133200"/>
    <n v="1440910800"/>
    <b v="1"/>
    <b v="0"/>
    <s v="theater/plays"/>
    <n v="81.739999999999995"/>
    <n v="96.6"/>
    <x v="3"/>
    <x v="3"/>
  </r>
  <r>
    <x v="0"/>
    <n v="752"/>
    <x v="3"/>
    <s v="DKK"/>
    <n v="1332910800"/>
    <n v="1335502800"/>
    <b v="0"/>
    <b v="0"/>
    <s v="music/jazz"/>
    <n v="54.19"/>
    <n v="76.959999999999994"/>
    <x v="1"/>
    <x v="17"/>
  </r>
  <r>
    <x v="0"/>
    <n v="131"/>
    <x v="1"/>
    <s v="USD"/>
    <n v="1544335200"/>
    <n v="1544680800"/>
    <b v="0"/>
    <b v="0"/>
    <s v="theater/plays"/>
    <n v="97.87"/>
    <n v="67.98"/>
    <x v="3"/>
    <x v="3"/>
  </r>
  <r>
    <x v="0"/>
    <n v="87"/>
    <x v="1"/>
    <s v="USD"/>
    <n v="1286427600"/>
    <n v="1288414800"/>
    <b v="0"/>
    <b v="0"/>
    <s v="theater/plays"/>
    <n v="77.239999999999995"/>
    <n v="88.78"/>
    <x v="3"/>
    <x v="3"/>
  </r>
  <r>
    <x v="0"/>
    <n v="1063"/>
    <x v="1"/>
    <s v="USD"/>
    <n v="1329717600"/>
    <n v="1330581600"/>
    <b v="0"/>
    <b v="0"/>
    <s v="music/jazz"/>
    <n v="33.46"/>
    <n v="25"/>
    <x v="1"/>
    <x v="17"/>
  </r>
  <r>
    <x v="1"/>
    <n v="272"/>
    <x v="1"/>
    <s v="USD"/>
    <n v="1310187600"/>
    <n v="1311397200"/>
    <b v="0"/>
    <b v="1"/>
    <s v="film &amp; video/documentary"/>
    <n v="239.59"/>
    <n v="44.92"/>
    <x v="4"/>
    <x v="4"/>
  </r>
  <r>
    <x v="3"/>
    <n v="25"/>
    <x v="1"/>
    <s v="USD"/>
    <n v="1377838800"/>
    <n v="1378357200"/>
    <b v="0"/>
    <b v="1"/>
    <s v="theater/plays"/>
    <n v="64.03"/>
    <n v="79.400000000000006"/>
    <x v="3"/>
    <x v="3"/>
  </r>
  <r>
    <x v="1"/>
    <n v="419"/>
    <x v="1"/>
    <s v="USD"/>
    <n v="1410325200"/>
    <n v="1411102800"/>
    <b v="0"/>
    <b v="0"/>
    <s v="journalism/audio"/>
    <n v="176.16"/>
    <n v="29.01"/>
    <x v="8"/>
    <x v="23"/>
  </r>
  <r>
    <x v="0"/>
    <n v="76"/>
    <x v="1"/>
    <s v="USD"/>
    <n v="1343797200"/>
    <n v="1344834000"/>
    <b v="0"/>
    <b v="0"/>
    <s v="theater/plays"/>
    <n v="20.34"/>
    <n v="73.59"/>
    <x v="3"/>
    <x v="3"/>
  </r>
  <r>
    <x v="1"/>
    <n v="1621"/>
    <x v="6"/>
    <s v="EUR"/>
    <n v="1498453200"/>
    <n v="1499230800"/>
    <b v="0"/>
    <b v="0"/>
    <s v="theater/plays"/>
    <n v="358.65"/>
    <n v="107.97"/>
    <x v="3"/>
    <x v="3"/>
  </r>
  <r>
    <x v="1"/>
    <n v="1101"/>
    <x v="1"/>
    <s v="USD"/>
    <n v="1456380000"/>
    <n v="1457416800"/>
    <b v="0"/>
    <b v="0"/>
    <s v="music/indie rock"/>
    <n v="468.86"/>
    <n v="68.989999999999995"/>
    <x v="1"/>
    <x v="7"/>
  </r>
  <r>
    <x v="1"/>
    <n v="1073"/>
    <x v="1"/>
    <s v="USD"/>
    <n v="1280552400"/>
    <n v="1280898000"/>
    <b v="0"/>
    <b v="1"/>
    <s v="theater/plays"/>
    <n v="122.06"/>
    <n v="111.02"/>
    <x v="3"/>
    <x v="3"/>
  </r>
  <r>
    <x v="0"/>
    <n v="4428"/>
    <x v="2"/>
    <s v="AUD"/>
    <n v="1521608400"/>
    <n v="1522472400"/>
    <b v="0"/>
    <b v="0"/>
    <s v="theater/plays"/>
    <n v="55.93"/>
    <n v="25"/>
    <x v="3"/>
    <x v="3"/>
  </r>
  <r>
    <x v="0"/>
    <n v="58"/>
    <x v="6"/>
    <s v="EUR"/>
    <n v="1460696400"/>
    <n v="1462510800"/>
    <b v="0"/>
    <b v="0"/>
    <s v="music/indie rock"/>
    <n v="43.66"/>
    <n v="42.16"/>
    <x v="1"/>
    <x v="7"/>
  </r>
  <r>
    <x v="3"/>
    <n v="1218"/>
    <x v="1"/>
    <s v="USD"/>
    <n v="1313730000"/>
    <n v="1317790800"/>
    <b v="0"/>
    <b v="0"/>
    <s v="photography/photography books"/>
    <n v="33.54"/>
    <n v="47"/>
    <x v="7"/>
    <x v="14"/>
  </r>
  <r>
    <x v="1"/>
    <n v="331"/>
    <x v="1"/>
    <s v="USD"/>
    <n v="1568178000"/>
    <n v="1568782800"/>
    <b v="0"/>
    <b v="0"/>
    <s v="journalism/audio"/>
    <n v="122.98"/>
    <n v="36.04"/>
    <x v="8"/>
    <x v="23"/>
  </r>
  <r>
    <x v="1"/>
    <n v="1170"/>
    <x v="1"/>
    <s v="USD"/>
    <n v="1348635600"/>
    <n v="1349413200"/>
    <b v="0"/>
    <b v="0"/>
    <s v="photography/photography books"/>
    <n v="189.75"/>
    <n v="101.04"/>
    <x v="7"/>
    <x v="14"/>
  </r>
  <r>
    <x v="0"/>
    <n v="111"/>
    <x v="1"/>
    <s v="USD"/>
    <n v="1468126800"/>
    <n v="1472446800"/>
    <b v="0"/>
    <b v="0"/>
    <s v="publishing/fiction"/>
    <n v="83.62"/>
    <n v="39.93"/>
    <x v="5"/>
    <x v="13"/>
  </r>
  <r>
    <x v="3"/>
    <n v="215"/>
    <x v="1"/>
    <s v="USD"/>
    <n v="1547877600"/>
    <n v="1548050400"/>
    <b v="0"/>
    <b v="0"/>
    <s v="film &amp; video/drama"/>
    <n v="17.97"/>
    <n v="83.16"/>
    <x v="4"/>
    <x v="6"/>
  </r>
  <r>
    <x v="1"/>
    <n v="363"/>
    <x v="1"/>
    <s v="USD"/>
    <n v="1571374800"/>
    <n v="1571806800"/>
    <b v="0"/>
    <b v="1"/>
    <s v="food/food trucks"/>
    <n v="1036.5"/>
    <n v="39.979999999999997"/>
    <x v="0"/>
    <x v="0"/>
  </r>
  <r>
    <x v="0"/>
    <n v="2955"/>
    <x v="1"/>
    <s v="USD"/>
    <n v="1576303200"/>
    <n v="1576476000"/>
    <b v="0"/>
    <b v="1"/>
    <s v="games/mobile games"/>
    <n v="97.41"/>
    <n v="47.99"/>
    <x v="6"/>
    <x v="20"/>
  </r>
  <r>
    <x v="0"/>
    <n v="1657"/>
    <x v="1"/>
    <s v="USD"/>
    <n v="1324447200"/>
    <n v="1324965600"/>
    <b v="0"/>
    <b v="0"/>
    <s v="theater/plays"/>
    <n v="86.39"/>
    <n v="95.98"/>
    <x v="3"/>
    <x v="3"/>
  </r>
  <r>
    <x v="1"/>
    <n v="103"/>
    <x v="1"/>
    <s v="USD"/>
    <n v="1386741600"/>
    <n v="1387519200"/>
    <b v="0"/>
    <b v="0"/>
    <s v="theater/plays"/>
    <n v="150.16999999999999"/>
    <n v="78.73"/>
    <x v="3"/>
    <x v="3"/>
  </r>
  <r>
    <x v="1"/>
    <n v="147"/>
    <x v="1"/>
    <s v="USD"/>
    <n v="1537074000"/>
    <n v="1537246800"/>
    <b v="0"/>
    <b v="0"/>
    <s v="theater/plays"/>
    <n v="358.43"/>
    <n v="56.08"/>
    <x v="3"/>
    <x v="3"/>
  </r>
  <r>
    <x v="1"/>
    <n v="110"/>
    <x v="0"/>
    <s v="CAD"/>
    <n v="1277787600"/>
    <n v="1279515600"/>
    <b v="0"/>
    <b v="0"/>
    <s v="publishing/nonfiction"/>
    <n v="542.86"/>
    <n v="69.09"/>
    <x v="5"/>
    <x v="9"/>
  </r>
  <r>
    <x v="0"/>
    <n v="926"/>
    <x v="0"/>
    <s v="CAD"/>
    <n v="1440306000"/>
    <n v="1442379600"/>
    <b v="0"/>
    <b v="0"/>
    <s v="theater/plays"/>
    <n v="67.5"/>
    <n v="102.05"/>
    <x v="3"/>
    <x v="3"/>
  </r>
  <r>
    <x v="1"/>
    <n v="134"/>
    <x v="1"/>
    <s v="USD"/>
    <n v="1522126800"/>
    <n v="1523077200"/>
    <b v="0"/>
    <b v="0"/>
    <s v="technology/wearables"/>
    <n v="191.75"/>
    <n v="107.32"/>
    <x v="2"/>
    <x v="8"/>
  </r>
  <r>
    <x v="1"/>
    <n v="269"/>
    <x v="1"/>
    <s v="USD"/>
    <n v="1489298400"/>
    <n v="1489554000"/>
    <b v="0"/>
    <b v="0"/>
    <s v="theater/plays"/>
    <n v="932"/>
    <n v="51.97"/>
    <x v="3"/>
    <x v="3"/>
  </r>
  <r>
    <x v="1"/>
    <n v="175"/>
    <x v="1"/>
    <s v="USD"/>
    <n v="1547100000"/>
    <n v="1548482400"/>
    <b v="0"/>
    <b v="1"/>
    <s v="film &amp; video/television"/>
    <n v="429.28"/>
    <n v="71.14"/>
    <x v="4"/>
    <x v="19"/>
  </r>
  <r>
    <x v="1"/>
    <n v="69"/>
    <x v="1"/>
    <s v="USD"/>
    <n v="1383022800"/>
    <n v="1384063200"/>
    <b v="0"/>
    <b v="0"/>
    <s v="technology/web"/>
    <n v="100.66"/>
    <n v="106.49"/>
    <x v="2"/>
    <x v="2"/>
  </r>
  <r>
    <x v="1"/>
    <n v="190"/>
    <x v="1"/>
    <s v="USD"/>
    <n v="1322373600"/>
    <n v="1322892000"/>
    <b v="0"/>
    <b v="1"/>
    <s v="film &amp; video/documentary"/>
    <n v="226.61"/>
    <n v="42.94"/>
    <x v="4"/>
    <x v="4"/>
  </r>
  <r>
    <x v="1"/>
    <n v="237"/>
    <x v="1"/>
    <s v="USD"/>
    <n v="1349240400"/>
    <n v="1350709200"/>
    <b v="1"/>
    <b v="1"/>
    <s v="film &amp; video/documentary"/>
    <n v="142.38"/>
    <n v="30.04"/>
    <x v="4"/>
    <x v="4"/>
  </r>
  <r>
    <x v="0"/>
    <n v="77"/>
    <x v="4"/>
    <s v="GBP"/>
    <n v="1562648400"/>
    <n v="1564203600"/>
    <b v="0"/>
    <b v="0"/>
    <s v="music/rock"/>
    <n v="90.63"/>
    <n v="70.62"/>
    <x v="1"/>
    <x v="1"/>
  </r>
  <r>
    <x v="0"/>
    <n v="1748"/>
    <x v="1"/>
    <s v="USD"/>
    <n v="1508216400"/>
    <n v="1509685200"/>
    <b v="0"/>
    <b v="0"/>
    <s v="theater/plays"/>
    <n v="63.97"/>
    <n v="66.02"/>
    <x v="3"/>
    <x v="3"/>
  </r>
  <r>
    <x v="0"/>
    <n v="79"/>
    <x v="1"/>
    <s v="USD"/>
    <n v="1511762400"/>
    <n v="1514959200"/>
    <b v="0"/>
    <b v="0"/>
    <s v="theater/plays"/>
    <n v="84.13"/>
    <n v="96.91"/>
    <x v="3"/>
    <x v="3"/>
  </r>
  <r>
    <x v="1"/>
    <n v="196"/>
    <x v="6"/>
    <s v="EUR"/>
    <n v="1447480800"/>
    <n v="1448863200"/>
    <b v="1"/>
    <b v="0"/>
    <s v="music/rock"/>
    <n v="133.93"/>
    <n v="62.87"/>
    <x v="1"/>
    <x v="1"/>
  </r>
  <r>
    <x v="0"/>
    <n v="889"/>
    <x v="1"/>
    <s v="USD"/>
    <n v="1429506000"/>
    <n v="1429592400"/>
    <b v="0"/>
    <b v="1"/>
    <s v="theater/plays"/>
    <n v="59.04"/>
    <n v="108.99"/>
    <x v="3"/>
    <x v="3"/>
  </r>
  <r>
    <x v="1"/>
    <n v="7295"/>
    <x v="1"/>
    <s v="USD"/>
    <n v="1522472400"/>
    <n v="1522645200"/>
    <b v="0"/>
    <b v="0"/>
    <s v="music/electric music"/>
    <n v="152.80000000000001"/>
    <n v="27"/>
    <x v="1"/>
    <x v="5"/>
  </r>
  <r>
    <x v="1"/>
    <n v="2893"/>
    <x v="0"/>
    <s v="CAD"/>
    <n v="1322114400"/>
    <n v="1323324000"/>
    <b v="0"/>
    <b v="0"/>
    <s v="technology/wearables"/>
    <n v="446.69"/>
    <n v="65"/>
    <x v="2"/>
    <x v="8"/>
  </r>
  <r>
    <x v="0"/>
    <n v="56"/>
    <x v="1"/>
    <s v="USD"/>
    <n v="1561438800"/>
    <n v="1561525200"/>
    <b v="0"/>
    <b v="0"/>
    <s v="film &amp; video/drama"/>
    <n v="84.39"/>
    <n v="111.52"/>
    <x v="4"/>
    <x v="6"/>
  </r>
  <r>
    <x v="0"/>
    <n v="1"/>
    <x v="1"/>
    <s v="USD"/>
    <n v="1264399200"/>
    <n v="1265695200"/>
    <b v="0"/>
    <b v="0"/>
    <s v="technology/wearables"/>
    <n v="3"/>
    <n v="3"/>
    <x v="2"/>
    <x v="8"/>
  </r>
  <r>
    <x v="1"/>
    <n v="820"/>
    <x v="1"/>
    <s v="USD"/>
    <n v="1301202000"/>
    <n v="1301806800"/>
    <b v="1"/>
    <b v="0"/>
    <s v="theater/plays"/>
    <n v="175.03"/>
    <n v="110.99"/>
    <x v="3"/>
    <x v="3"/>
  </r>
  <r>
    <x v="0"/>
    <n v="83"/>
    <x v="1"/>
    <s v="USD"/>
    <n v="1374469200"/>
    <n v="1374901200"/>
    <b v="0"/>
    <b v="0"/>
    <s v="technology/wearables"/>
    <n v="54.14"/>
    <n v="56.75"/>
    <x v="2"/>
    <x v="8"/>
  </r>
  <r>
    <x v="1"/>
    <n v="2038"/>
    <x v="1"/>
    <s v="USD"/>
    <n v="1334984400"/>
    <n v="1336453200"/>
    <b v="1"/>
    <b v="1"/>
    <s v="publishing/translations"/>
    <n v="311.87"/>
    <n v="97.02"/>
    <x v="5"/>
    <x v="18"/>
  </r>
  <r>
    <x v="1"/>
    <n v="116"/>
    <x v="1"/>
    <s v="USD"/>
    <n v="1467608400"/>
    <n v="1468904400"/>
    <b v="0"/>
    <b v="0"/>
    <s v="film &amp; video/animation"/>
    <n v="122.78"/>
    <n v="92.09"/>
    <x v="4"/>
    <x v="10"/>
  </r>
  <r>
    <x v="0"/>
    <n v="2025"/>
    <x v="4"/>
    <s v="GBP"/>
    <n v="1386741600"/>
    <n v="1387087200"/>
    <b v="0"/>
    <b v="0"/>
    <s v="publishing/nonfiction"/>
    <n v="99.03"/>
    <n v="82.99"/>
    <x v="5"/>
    <x v="9"/>
  </r>
  <r>
    <x v="1"/>
    <n v="1345"/>
    <x v="2"/>
    <s v="AUD"/>
    <n v="1546754400"/>
    <n v="1547445600"/>
    <b v="0"/>
    <b v="1"/>
    <s v="technology/web"/>
    <n v="127.85"/>
    <n v="103.04"/>
    <x v="2"/>
    <x v="2"/>
  </r>
  <r>
    <x v="1"/>
    <n v="168"/>
    <x v="1"/>
    <s v="USD"/>
    <n v="1544248800"/>
    <n v="1547359200"/>
    <b v="0"/>
    <b v="0"/>
    <s v="film &amp; video/drama"/>
    <n v="158.62"/>
    <n v="68.92"/>
    <x v="4"/>
    <x v="6"/>
  </r>
  <r>
    <x v="1"/>
    <n v="137"/>
    <x v="5"/>
    <s v="CHF"/>
    <n v="1495429200"/>
    <n v="1496293200"/>
    <b v="0"/>
    <b v="0"/>
    <s v="theater/plays"/>
    <n v="707.06"/>
    <n v="87.74"/>
    <x v="3"/>
    <x v="3"/>
  </r>
  <r>
    <x v="1"/>
    <n v="186"/>
    <x v="6"/>
    <s v="EUR"/>
    <n v="1334811600"/>
    <n v="1335416400"/>
    <b v="0"/>
    <b v="0"/>
    <s v="theater/plays"/>
    <n v="142.38999999999999"/>
    <n v="75.02"/>
    <x v="3"/>
    <x v="3"/>
  </r>
  <r>
    <x v="1"/>
    <n v="125"/>
    <x v="1"/>
    <s v="USD"/>
    <n v="1531544400"/>
    <n v="1532149200"/>
    <b v="0"/>
    <b v="1"/>
    <s v="theater/plays"/>
    <n v="147.86000000000001"/>
    <n v="50.86"/>
    <x v="3"/>
    <x v="3"/>
  </r>
  <r>
    <x v="0"/>
    <n v="14"/>
    <x v="6"/>
    <s v="EUR"/>
    <n v="1453615200"/>
    <n v="1453788000"/>
    <b v="1"/>
    <b v="1"/>
    <s v="theater/plays"/>
    <n v="20.32"/>
    <n v="90"/>
    <x v="3"/>
    <x v="3"/>
  </r>
  <r>
    <x v="1"/>
    <n v="202"/>
    <x v="1"/>
    <s v="USD"/>
    <n v="1467954000"/>
    <n v="1471496400"/>
    <b v="0"/>
    <b v="0"/>
    <s v="theater/plays"/>
    <n v="1840.63"/>
    <n v="72.900000000000006"/>
    <x v="3"/>
    <x v="3"/>
  </r>
  <r>
    <x v="1"/>
    <n v="103"/>
    <x v="1"/>
    <s v="USD"/>
    <n v="1471842000"/>
    <n v="1472878800"/>
    <b v="0"/>
    <b v="0"/>
    <s v="publishing/radio &amp; podcasts"/>
    <n v="161.94"/>
    <n v="108.49"/>
    <x v="5"/>
    <x v="15"/>
  </r>
  <r>
    <x v="1"/>
    <n v="1785"/>
    <x v="1"/>
    <s v="USD"/>
    <n v="1408424400"/>
    <n v="1408510800"/>
    <b v="0"/>
    <b v="0"/>
    <s v="music/rock"/>
    <n v="472.82"/>
    <n v="101.98"/>
    <x v="1"/>
    <x v="1"/>
  </r>
  <r>
    <x v="0"/>
    <n v="656"/>
    <x v="1"/>
    <s v="USD"/>
    <n v="1281157200"/>
    <n v="1281589200"/>
    <b v="0"/>
    <b v="0"/>
    <s v="games/mobile games"/>
    <n v="24.47"/>
    <n v="44.01"/>
    <x v="6"/>
    <x v="20"/>
  </r>
  <r>
    <x v="1"/>
    <n v="157"/>
    <x v="1"/>
    <s v="USD"/>
    <n v="1373432400"/>
    <n v="1375851600"/>
    <b v="0"/>
    <b v="1"/>
    <s v="theater/plays"/>
    <n v="517.65"/>
    <n v="65.94"/>
    <x v="3"/>
    <x v="3"/>
  </r>
  <r>
    <x v="1"/>
    <n v="555"/>
    <x v="1"/>
    <s v="USD"/>
    <n v="1313989200"/>
    <n v="1315803600"/>
    <b v="0"/>
    <b v="0"/>
    <s v="film &amp; video/documentary"/>
    <n v="247.64"/>
    <n v="24.99"/>
    <x v="4"/>
    <x v="4"/>
  </r>
  <r>
    <x v="1"/>
    <n v="297"/>
    <x v="1"/>
    <s v="USD"/>
    <n v="1371445200"/>
    <n v="1373691600"/>
    <b v="0"/>
    <b v="0"/>
    <s v="technology/wearables"/>
    <n v="100.2"/>
    <n v="28"/>
    <x v="2"/>
    <x v="8"/>
  </r>
  <r>
    <x v="1"/>
    <n v="123"/>
    <x v="1"/>
    <s v="USD"/>
    <n v="1338267600"/>
    <n v="1339218000"/>
    <b v="0"/>
    <b v="0"/>
    <s v="publishing/fiction"/>
    <n v="153"/>
    <n v="85.83"/>
    <x v="5"/>
    <x v="13"/>
  </r>
  <r>
    <x v="3"/>
    <n v="38"/>
    <x v="3"/>
    <s v="DKK"/>
    <n v="1519192800"/>
    <n v="1520402400"/>
    <b v="0"/>
    <b v="1"/>
    <s v="theater/plays"/>
    <n v="37.090000000000003"/>
    <n v="84.92"/>
    <x v="3"/>
    <x v="3"/>
  </r>
  <r>
    <x v="3"/>
    <n v="60"/>
    <x v="1"/>
    <s v="USD"/>
    <n v="1522818000"/>
    <n v="1523336400"/>
    <b v="0"/>
    <b v="0"/>
    <s v="music/rock"/>
    <n v="4.3899999999999997"/>
    <n v="90.48"/>
    <x v="1"/>
    <x v="1"/>
  </r>
  <r>
    <x v="1"/>
    <n v="3036"/>
    <x v="1"/>
    <s v="USD"/>
    <n v="1509948000"/>
    <n v="1512280800"/>
    <b v="0"/>
    <b v="0"/>
    <s v="film &amp; video/documentary"/>
    <n v="156.51"/>
    <n v="25"/>
    <x v="4"/>
    <x v="4"/>
  </r>
  <r>
    <x v="1"/>
    <n v="144"/>
    <x v="2"/>
    <s v="AUD"/>
    <n v="1456898400"/>
    <n v="1458709200"/>
    <b v="0"/>
    <b v="0"/>
    <s v="theater/plays"/>
    <n v="270.41000000000003"/>
    <n v="92.01"/>
    <x v="3"/>
    <x v="3"/>
  </r>
  <r>
    <x v="1"/>
    <n v="121"/>
    <x v="4"/>
    <s v="GBP"/>
    <n v="1413954000"/>
    <n v="1414126800"/>
    <b v="0"/>
    <b v="1"/>
    <s v="theater/plays"/>
    <n v="134.06"/>
    <n v="93.07"/>
    <x v="3"/>
    <x v="3"/>
  </r>
  <r>
    <x v="0"/>
    <n v="1596"/>
    <x v="1"/>
    <s v="USD"/>
    <n v="1416031200"/>
    <n v="1416204000"/>
    <b v="0"/>
    <b v="0"/>
    <s v="games/mobile games"/>
    <n v="50.4"/>
    <n v="61.01"/>
    <x v="6"/>
    <x v="20"/>
  </r>
  <r>
    <x v="3"/>
    <n v="524"/>
    <x v="1"/>
    <s v="USD"/>
    <n v="1287982800"/>
    <n v="1288501200"/>
    <b v="0"/>
    <b v="1"/>
    <s v="theater/plays"/>
    <n v="88.82"/>
    <n v="92.04"/>
    <x v="3"/>
    <x v="3"/>
  </r>
  <r>
    <x v="1"/>
    <n v="181"/>
    <x v="1"/>
    <s v="USD"/>
    <n v="1547964000"/>
    <n v="1552971600"/>
    <b v="0"/>
    <b v="0"/>
    <s v="technology/web"/>
    <n v="165"/>
    <n v="81.13"/>
    <x v="2"/>
    <x v="2"/>
  </r>
  <r>
    <x v="0"/>
    <n v="10"/>
    <x v="1"/>
    <s v="USD"/>
    <n v="1464152400"/>
    <n v="1465102800"/>
    <b v="0"/>
    <b v="0"/>
    <s v="theater/plays"/>
    <n v="17.5"/>
    <n v="73.5"/>
    <x v="3"/>
    <x v="3"/>
  </r>
  <r>
    <x v="1"/>
    <n v="122"/>
    <x v="1"/>
    <s v="USD"/>
    <n v="1359957600"/>
    <n v="1360130400"/>
    <b v="0"/>
    <b v="0"/>
    <s v="film &amp; video/drama"/>
    <n v="185.66"/>
    <n v="85.22"/>
    <x v="4"/>
    <x v="6"/>
  </r>
  <r>
    <x v="1"/>
    <n v="1071"/>
    <x v="0"/>
    <s v="CAD"/>
    <n v="1432357200"/>
    <n v="1432875600"/>
    <b v="0"/>
    <b v="0"/>
    <s v="technology/wearables"/>
    <n v="412.66"/>
    <n v="110.97"/>
    <x v="2"/>
    <x v="8"/>
  </r>
  <r>
    <x v="3"/>
    <n v="219"/>
    <x v="1"/>
    <s v="USD"/>
    <n v="1500786000"/>
    <n v="1500872400"/>
    <b v="0"/>
    <b v="0"/>
    <s v="technology/web"/>
    <n v="90.25"/>
    <n v="32.97"/>
    <x v="2"/>
    <x v="2"/>
  </r>
  <r>
    <x v="0"/>
    <n v="1121"/>
    <x v="1"/>
    <s v="USD"/>
    <n v="1490158800"/>
    <n v="1492146000"/>
    <b v="0"/>
    <b v="1"/>
    <s v="music/rock"/>
    <n v="91.98"/>
    <n v="96.01"/>
    <x v="1"/>
    <x v="1"/>
  </r>
  <r>
    <x v="1"/>
    <n v="980"/>
    <x v="1"/>
    <s v="USD"/>
    <n v="1406178000"/>
    <n v="1407301200"/>
    <b v="0"/>
    <b v="0"/>
    <s v="music/metal"/>
    <n v="527.01"/>
    <n v="84.97"/>
    <x v="1"/>
    <x v="16"/>
  </r>
  <r>
    <x v="1"/>
    <n v="536"/>
    <x v="1"/>
    <s v="USD"/>
    <n v="1485583200"/>
    <n v="1486620000"/>
    <b v="0"/>
    <b v="1"/>
    <s v="theater/plays"/>
    <n v="319.14"/>
    <n v="25.01"/>
    <x v="3"/>
    <x v="3"/>
  </r>
  <r>
    <x v="1"/>
    <n v="1991"/>
    <x v="1"/>
    <s v="USD"/>
    <n v="1459314000"/>
    <n v="1459918800"/>
    <b v="0"/>
    <b v="0"/>
    <s v="photography/photography books"/>
    <n v="354.19"/>
    <n v="66"/>
    <x v="7"/>
    <x v="14"/>
  </r>
  <r>
    <x v="3"/>
    <n v="29"/>
    <x v="1"/>
    <s v="USD"/>
    <n v="1424412000"/>
    <n v="1424757600"/>
    <b v="0"/>
    <b v="0"/>
    <s v="publishing/nonfiction"/>
    <n v="32.9"/>
    <n v="87.34"/>
    <x v="5"/>
    <x v="9"/>
  </r>
  <r>
    <x v="1"/>
    <n v="180"/>
    <x v="1"/>
    <s v="USD"/>
    <n v="1478844000"/>
    <n v="1479880800"/>
    <b v="0"/>
    <b v="0"/>
    <s v="music/indie rock"/>
    <n v="135.88999999999999"/>
    <n v="27.93"/>
    <x v="1"/>
    <x v="7"/>
  </r>
  <r>
    <x v="0"/>
    <n v="15"/>
    <x v="1"/>
    <s v="USD"/>
    <n v="1416117600"/>
    <n v="1418018400"/>
    <b v="0"/>
    <b v="1"/>
    <s v="theater/plays"/>
    <n v="2.08"/>
    <n v="103.8"/>
    <x v="3"/>
    <x v="3"/>
  </r>
  <r>
    <x v="0"/>
    <n v="191"/>
    <x v="1"/>
    <s v="USD"/>
    <n v="1340946000"/>
    <n v="1341032400"/>
    <b v="0"/>
    <b v="0"/>
    <s v="music/indie rock"/>
    <n v="61"/>
    <n v="31.94"/>
    <x v="1"/>
    <x v="7"/>
  </r>
  <r>
    <x v="0"/>
    <n v="16"/>
    <x v="1"/>
    <s v="USD"/>
    <n v="1486101600"/>
    <n v="1486360800"/>
    <b v="0"/>
    <b v="0"/>
    <s v="theater/plays"/>
    <n v="30.04"/>
    <n v="99.5"/>
    <x v="3"/>
    <x v="3"/>
  </r>
  <r>
    <x v="1"/>
    <n v="130"/>
    <x v="1"/>
    <s v="USD"/>
    <n v="1274590800"/>
    <n v="1274677200"/>
    <b v="0"/>
    <b v="0"/>
    <s v="theater/plays"/>
    <n v="1179.17"/>
    <n v="108.85"/>
    <x v="3"/>
    <x v="3"/>
  </r>
  <r>
    <x v="1"/>
    <n v="122"/>
    <x v="1"/>
    <s v="USD"/>
    <n v="1263880800"/>
    <n v="1267509600"/>
    <b v="0"/>
    <b v="0"/>
    <s v="music/electric music"/>
    <n v="1126.08"/>
    <n v="110.76"/>
    <x v="1"/>
    <x v="5"/>
  </r>
  <r>
    <x v="0"/>
    <n v="17"/>
    <x v="1"/>
    <s v="USD"/>
    <n v="1445403600"/>
    <n v="1445922000"/>
    <b v="0"/>
    <b v="1"/>
    <s v="theater/plays"/>
    <n v="12.92"/>
    <n v="29.65"/>
    <x v="3"/>
    <x v="3"/>
  </r>
  <r>
    <x v="1"/>
    <n v="140"/>
    <x v="1"/>
    <s v="USD"/>
    <n v="1533877200"/>
    <n v="1534050000"/>
    <b v="0"/>
    <b v="1"/>
    <s v="theater/plays"/>
    <n v="712"/>
    <n v="101.71"/>
    <x v="3"/>
    <x v="3"/>
  </r>
  <r>
    <x v="0"/>
    <n v="34"/>
    <x v="1"/>
    <s v="USD"/>
    <n v="1275195600"/>
    <n v="1277528400"/>
    <b v="0"/>
    <b v="0"/>
    <s v="technology/wearables"/>
    <n v="30.3"/>
    <n v="61.5"/>
    <x v="2"/>
    <x v="8"/>
  </r>
  <r>
    <x v="1"/>
    <n v="3388"/>
    <x v="1"/>
    <s v="USD"/>
    <n v="1318136400"/>
    <n v="1318568400"/>
    <b v="0"/>
    <b v="0"/>
    <s v="technology/web"/>
    <n v="212.51"/>
    <n v="35"/>
    <x v="2"/>
    <x v="2"/>
  </r>
  <r>
    <x v="1"/>
    <n v="280"/>
    <x v="1"/>
    <s v="USD"/>
    <n v="1283403600"/>
    <n v="1284354000"/>
    <b v="0"/>
    <b v="0"/>
    <s v="theater/plays"/>
    <n v="228.86"/>
    <n v="40.049999999999997"/>
    <x v="3"/>
    <x v="3"/>
  </r>
  <r>
    <x v="3"/>
    <n v="614"/>
    <x v="1"/>
    <s v="USD"/>
    <n v="1267423200"/>
    <n v="1269579600"/>
    <b v="0"/>
    <b v="1"/>
    <s v="film &amp; video/animation"/>
    <n v="34.96"/>
    <n v="110.97"/>
    <x v="4"/>
    <x v="10"/>
  </r>
  <r>
    <x v="1"/>
    <n v="366"/>
    <x v="6"/>
    <s v="EUR"/>
    <n v="1412744400"/>
    <n v="1413781200"/>
    <b v="0"/>
    <b v="1"/>
    <s v="technology/wearables"/>
    <n v="157.29"/>
    <n v="36.96"/>
    <x v="2"/>
    <x v="8"/>
  </r>
  <r>
    <x v="0"/>
    <n v="1"/>
    <x v="4"/>
    <s v="GBP"/>
    <n v="1277960400"/>
    <n v="1280120400"/>
    <b v="0"/>
    <b v="0"/>
    <s v="music/electric music"/>
    <n v="1"/>
    <n v="1"/>
    <x v="1"/>
    <x v="5"/>
  </r>
  <r>
    <x v="1"/>
    <n v="270"/>
    <x v="1"/>
    <s v="USD"/>
    <n v="1458190800"/>
    <n v="1459486800"/>
    <b v="1"/>
    <b v="1"/>
    <s v="publishing/nonfiction"/>
    <n v="232.31"/>
    <n v="30.97"/>
    <x v="5"/>
    <x v="9"/>
  </r>
  <r>
    <x v="3"/>
    <n v="114"/>
    <x v="1"/>
    <s v="USD"/>
    <n v="1280984400"/>
    <n v="1282539600"/>
    <b v="0"/>
    <b v="1"/>
    <s v="theater/plays"/>
    <n v="92.45"/>
    <n v="47.04"/>
    <x v="3"/>
    <x v="3"/>
  </r>
  <r>
    <x v="1"/>
    <n v="137"/>
    <x v="1"/>
    <s v="USD"/>
    <n v="1274590800"/>
    <n v="1275886800"/>
    <b v="0"/>
    <b v="0"/>
    <s v="photography/photography books"/>
    <n v="256.7"/>
    <n v="88.07"/>
    <x v="7"/>
    <x v="14"/>
  </r>
  <r>
    <x v="1"/>
    <n v="3205"/>
    <x v="1"/>
    <s v="USD"/>
    <n v="1351400400"/>
    <n v="1355983200"/>
    <b v="0"/>
    <b v="0"/>
    <s v="theater/plays"/>
    <n v="168.47"/>
    <n v="37.01"/>
    <x v="3"/>
    <x v="3"/>
  </r>
  <r>
    <x v="1"/>
    <n v="288"/>
    <x v="3"/>
    <s v="DKK"/>
    <n v="1514354400"/>
    <n v="1515391200"/>
    <b v="0"/>
    <b v="1"/>
    <s v="theater/plays"/>
    <n v="166.58"/>
    <n v="26.03"/>
    <x v="3"/>
    <x v="3"/>
  </r>
  <r>
    <x v="1"/>
    <n v="148"/>
    <x v="1"/>
    <s v="USD"/>
    <n v="1421733600"/>
    <n v="1422252000"/>
    <b v="0"/>
    <b v="0"/>
    <s v="theater/plays"/>
    <n v="772.08"/>
    <n v="67.819999999999993"/>
    <x v="3"/>
    <x v="3"/>
  </r>
  <r>
    <x v="1"/>
    <n v="114"/>
    <x v="1"/>
    <s v="USD"/>
    <n v="1305176400"/>
    <n v="1305522000"/>
    <b v="0"/>
    <b v="0"/>
    <s v="film &amp; video/drama"/>
    <n v="406.86"/>
    <n v="49.96"/>
    <x v="4"/>
    <x v="6"/>
  </r>
  <r>
    <x v="1"/>
    <n v="1518"/>
    <x v="0"/>
    <s v="CAD"/>
    <n v="1414126800"/>
    <n v="1414904400"/>
    <b v="0"/>
    <b v="0"/>
    <s v="music/rock"/>
    <n v="564.21"/>
    <n v="110.02"/>
    <x v="1"/>
    <x v="1"/>
  </r>
  <r>
    <x v="0"/>
    <n v="1274"/>
    <x v="1"/>
    <s v="USD"/>
    <n v="1517810400"/>
    <n v="1520402400"/>
    <b v="0"/>
    <b v="0"/>
    <s v="music/electric music"/>
    <n v="68.430000000000007"/>
    <n v="89.96"/>
    <x v="1"/>
    <x v="5"/>
  </r>
  <r>
    <x v="0"/>
    <n v="210"/>
    <x v="6"/>
    <s v="EUR"/>
    <n v="1564635600"/>
    <n v="1567141200"/>
    <b v="0"/>
    <b v="1"/>
    <s v="games/video games"/>
    <n v="34.35"/>
    <n v="79.010000000000005"/>
    <x v="6"/>
    <x v="11"/>
  </r>
  <r>
    <x v="1"/>
    <n v="166"/>
    <x v="1"/>
    <s v="USD"/>
    <n v="1500699600"/>
    <n v="1501131600"/>
    <b v="0"/>
    <b v="0"/>
    <s v="music/rock"/>
    <n v="655.45"/>
    <n v="86.87"/>
    <x v="1"/>
    <x v="1"/>
  </r>
  <r>
    <x v="1"/>
    <n v="100"/>
    <x v="2"/>
    <s v="AUD"/>
    <n v="1354082400"/>
    <n v="1355032800"/>
    <b v="0"/>
    <b v="0"/>
    <s v="music/jazz"/>
    <n v="177.26"/>
    <n v="62.04"/>
    <x v="1"/>
    <x v="17"/>
  </r>
  <r>
    <x v="1"/>
    <n v="235"/>
    <x v="1"/>
    <s v="USD"/>
    <n v="1336453200"/>
    <n v="1339477200"/>
    <b v="0"/>
    <b v="1"/>
    <s v="theater/plays"/>
    <n v="113.18"/>
    <n v="26.97"/>
    <x v="3"/>
    <x v="3"/>
  </r>
  <r>
    <x v="1"/>
    <n v="148"/>
    <x v="1"/>
    <s v="USD"/>
    <n v="1305262800"/>
    <n v="1305954000"/>
    <b v="0"/>
    <b v="0"/>
    <s v="music/rock"/>
    <n v="728.18"/>
    <n v="54.12"/>
    <x v="1"/>
    <x v="1"/>
  </r>
  <r>
    <x v="1"/>
    <n v="198"/>
    <x v="1"/>
    <s v="USD"/>
    <n v="1492232400"/>
    <n v="1494392400"/>
    <b v="1"/>
    <b v="1"/>
    <s v="music/indie rock"/>
    <n v="208.33"/>
    <n v="41.04"/>
    <x v="1"/>
    <x v="7"/>
  </r>
  <r>
    <x v="0"/>
    <n v="248"/>
    <x v="2"/>
    <s v="AUD"/>
    <n v="1537333200"/>
    <n v="1537419600"/>
    <b v="0"/>
    <b v="0"/>
    <s v="film &amp; video/science fiction"/>
    <n v="31.17"/>
    <n v="55.05"/>
    <x v="4"/>
    <x v="22"/>
  </r>
  <r>
    <x v="0"/>
    <n v="513"/>
    <x v="1"/>
    <s v="USD"/>
    <n v="1444107600"/>
    <n v="1447999200"/>
    <b v="0"/>
    <b v="0"/>
    <s v="publishing/translations"/>
    <n v="56.97"/>
    <n v="107.94"/>
    <x v="5"/>
    <x v="18"/>
  </r>
  <r>
    <x v="1"/>
    <n v="150"/>
    <x v="1"/>
    <s v="USD"/>
    <n v="1386741600"/>
    <n v="1388037600"/>
    <b v="0"/>
    <b v="0"/>
    <s v="theater/plays"/>
    <n v="231"/>
    <n v="73.92"/>
    <x v="3"/>
    <x v="3"/>
  </r>
  <r>
    <x v="0"/>
    <n v="3410"/>
    <x v="1"/>
    <s v="USD"/>
    <n v="1376542800"/>
    <n v="1378789200"/>
    <b v="0"/>
    <b v="0"/>
    <s v="games/video games"/>
    <n v="86.87"/>
    <n v="32"/>
    <x v="6"/>
    <x v="11"/>
  </r>
  <r>
    <x v="1"/>
    <n v="216"/>
    <x v="6"/>
    <s v="EUR"/>
    <n v="1397451600"/>
    <n v="1398056400"/>
    <b v="0"/>
    <b v="1"/>
    <s v="theater/plays"/>
    <n v="270.74"/>
    <n v="53.9"/>
    <x v="3"/>
    <x v="3"/>
  </r>
  <r>
    <x v="3"/>
    <n v="26"/>
    <x v="1"/>
    <s v="USD"/>
    <n v="1548482400"/>
    <n v="1550815200"/>
    <b v="0"/>
    <b v="0"/>
    <s v="theater/plays"/>
    <n v="49.45"/>
    <n v="106.5"/>
    <x v="3"/>
    <x v="3"/>
  </r>
  <r>
    <x v="1"/>
    <n v="5139"/>
    <x v="1"/>
    <s v="USD"/>
    <n v="1549692000"/>
    <n v="1550037600"/>
    <b v="0"/>
    <b v="0"/>
    <s v="music/indie rock"/>
    <n v="113.36"/>
    <n v="33"/>
    <x v="1"/>
    <x v="7"/>
  </r>
  <r>
    <x v="1"/>
    <n v="2353"/>
    <x v="1"/>
    <s v="USD"/>
    <n v="1492059600"/>
    <n v="1492923600"/>
    <b v="0"/>
    <b v="0"/>
    <s v="theater/plays"/>
    <n v="190.56"/>
    <n v="43"/>
    <x v="3"/>
    <x v="3"/>
  </r>
  <r>
    <x v="1"/>
    <n v="78"/>
    <x v="6"/>
    <s v="EUR"/>
    <n v="1463979600"/>
    <n v="1467522000"/>
    <b v="0"/>
    <b v="0"/>
    <s v="technology/web"/>
    <n v="135.5"/>
    <n v="86.86"/>
    <x v="2"/>
    <x v="2"/>
  </r>
  <r>
    <x v="0"/>
    <n v="10"/>
    <x v="1"/>
    <s v="USD"/>
    <n v="1415253600"/>
    <n v="1416117600"/>
    <b v="0"/>
    <b v="0"/>
    <s v="music/rock"/>
    <n v="10.3"/>
    <n v="96.8"/>
    <x v="1"/>
    <x v="1"/>
  </r>
  <r>
    <x v="0"/>
    <n v="2201"/>
    <x v="1"/>
    <s v="USD"/>
    <n v="1562216400"/>
    <n v="1563771600"/>
    <b v="0"/>
    <b v="0"/>
    <s v="theater/plays"/>
    <n v="65.540000000000006"/>
    <n v="33"/>
    <x v="3"/>
    <x v="3"/>
  </r>
  <r>
    <x v="0"/>
    <n v="676"/>
    <x v="1"/>
    <s v="USD"/>
    <n v="1316754000"/>
    <n v="1319259600"/>
    <b v="0"/>
    <b v="0"/>
    <s v="theater/plays"/>
    <n v="49.03"/>
    <n v="68.03"/>
    <x v="3"/>
    <x v="3"/>
  </r>
  <r>
    <x v="1"/>
    <n v="174"/>
    <x v="5"/>
    <s v="CHF"/>
    <n v="1313211600"/>
    <n v="1313643600"/>
    <b v="0"/>
    <b v="0"/>
    <s v="film &amp; video/animation"/>
    <n v="787.92"/>
    <n v="58.87"/>
    <x v="4"/>
    <x v="10"/>
  </r>
  <r>
    <x v="0"/>
    <n v="831"/>
    <x v="1"/>
    <s v="USD"/>
    <n v="1439528400"/>
    <n v="1440306000"/>
    <b v="0"/>
    <b v="1"/>
    <s v="theater/plays"/>
    <n v="80.31"/>
    <n v="105.05"/>
    <x v="3"/>
    <x v="3"/>
  </r>
  <r>
    <x v="1"/>
    <n v="164"/>
    <x v="1"/>
    <s v="USD"/>
    <n v="1469163600"/>
    <n v="1470805200"/>
    <b v="0"/>
    <b v="1"/>
    <s v="film &amp; video/drama"/>
    <n v="106.29"/>
    <n v="33.049999999999997"/>
    <x v="4"/>
    <x v="6"/>
  </r>
  <r>
    <x v="3"/>
    <n v="56"/>
    <x v="5"/>
    <s v="CHF"/>
    <n v="1288501200"/>
    <n v="1292911200"/>
    <b v="0"/>
    <b v="0"/>
    <s v="theater/plays"/>
    <n v="50.74"/>
    <n v="78.819999999999993"/>
    <x v="3"/>
    <x v="3"/>
  </r>
  <r>
    <x v="1"/>
    <n v="161"/>
    <x v="1"/>
    <s v="USD"/>
    <n v="1298959200"/>
    <n v="1301374800"/>
    <b v="0"/>
    <b v="1"/>
    <s v="film &amp; video/animation"/>
    <n v="215.31"/>
    <n v="68.2"/>
    <x v="4"/>
    <x v="10"/>
  </r>
  <r>
    <x v="1"/>
    <n v="138"/>
    <x v="1"/>
    <s v="USD"/>
    <n v="1387260000"/>
    <n v="1387864800"/>
    <b v="0"/>
    <b v="0"/>
    <s v="music/rock"/>
    <n v="141.22999999999999"/>
    <n v="75.73"/>
    <x v="1"/>
    <x v="1"/>
  </r>
  <r>
    <x v="1"/>
    <n v="3308"/>
    <x v="1"/>
    <s v="USD"/>
    <n v="1457244000"/>
    <n v="1458190800"/>
    <b v="0"/>
    <b v="0"/>
    <s v="technology/web"/>
    <n v="115.34"/>
    <n v="31"/>
    <x v="2"/>
    <x v="2"/>
  </r>
  <r>
    <x v="1"/>
    <n v="127"/>
    <x v="2"/>
    <s v="AUD"/>
    <n v="1556341200"/>
    <n v="1559278800"/>
    <b v="0"/>
    <b v="1"/>
    <s v="film &amp; video/animation"/>
    <n v="193.12"/>
    <n v="101.88"/>
    <x v="4"/>
    <x v="10"/>
  </r>
  <r>
    <x v="1"/>
    <n v="207"/>
    <x v="6"/>
    <s v="EUR"/>
    <n v="1522126800"/>
    <n v="1522731600"/>
    <b v="0"/>
    <b v="1"/>
    <s v="music/jazz"/>
    <n v="729.73"/>
    <n v="52.88"/>
    <x v="1"/>
    <x v="17"/>
  </r>
  <r>
    <x v="0"/>
    <n v="859"/>
    <x v="0"/>
    <s v="CAD"/>
    <n v="1305954000"/>
    <n v="1306731600"/>
    <b v="0"/>
    <b v="0"/>
    <s v="music/rock"/>
    <n v="99.66"/>
    <n v="71.010000000000005"/>
    <x v="1"/>
    <x v="1"/>
  </r>
  <r>
    <x v="2"/>
    <n v="31"/>
    <x v="1"/>
    <s v="USD"/>
    <n v="1350709200"/>
    <n v="1352527200"/>
    <b v="0"/>
    <b v="0"/>
    <s v="film &amp; video/animation"/>
    <n v="88.17"/>
    <n v="102.39"/>
    <x v="4"/>
    <x v="10"/>
  </r>
  <r>
    <x v="0"/>
    <n v="45"/>
    <x v="1"/>
    <s v="USD"/>
    <n v="1401166800"/>
    <n v="1404363600"/>
    <b v="0"/>
    <b v="0"/>
    <s v="theater/plays"/>
    <n v="37.229999999999997"/>
    <n v="74.47"/>
    <x v="3"/>
    <x v="3"/>
  </r>
  <r>
    <x v="3"/>
    <n v="1113"/>
    <x v="1"/>
    <s v="USD"/>
    <n v="1266127200"/>
    <n v="1266645600"/>
    <b v="0"/>
    <b v="0"/>
    <s v="theater/plays"/>
    <n v="30.54"/>
    <n v="51.01"/>
    <x v="3"/>
    <x v="3"/>
  </r>
  <r>
    <x v="0"/>
    <n v="6"/>
    <x v="1"/>
    <s v="USD"/>
    <n v="1481436000"/>
    <n v="1482818400"/>
    <b v="0"/>
    <b v="0"/>
    <s v="food/food trucks"/>
    <n v="25.71"/>
    <n v="90"/>
    <x v="0"/>
    <x v="0"/>
  </r>
  <r>
    <x v="0"/>
    <n v="7"/>
    <x v="1"/>
    <s v="USD"/>
    <n v="1372222800"/>
    <n v="1374642000"/>
    <b v="0"/>
    <b v="1"/>
    <s v="theater/plays"/>
    <n v="34"/>
    <n v="97.14"/>
    <x v="3"/>
    <x v="3"/>
  </r>
  <r>
    <x v="1"/>
    <n v="181"/>
    <x v="5"/>
    <s v="CHF"/>
    <n v="1372136400"/>
    <n v="1372482000"/>
    <b v="0"/>
    <b v="0"/>
    <s v="publishing/nonfiction"/>
    <n v="1185.9100000000001"/>
    <n v="72.069999999999993"/>
    <x v="5"/>
    <x v="9"/>
  </r>
  <r>
    <x v="1"/>
    <n v="110"/>
    <x v="1"/>
    <s v="USD"/>
    <n v="1513922400"/>
    <n v="1514959200"/>
    <b v="0"/>
    <b v="0"/>
    <s v="music/rock"/>
    <n v="125.39"/>
    <n v="75.239999999999995"/>
    <x v="1"/>
    <x v="1"/>
  </r>
  <r>
    <x v="0"/>
    <n v="31"/>
    <x v="1"/>
    <s v="USD"/>
    <n v="1477976400"/>
    <n v="1478235600"/>
    <b v="0"/>
    <b v="0"/>
    <s v="film &amp; video/drama"/>
    <n v="14.39"/>
    <n v="32.97"/>
    <x v="4"/>
    <x v="6"/>
  </r>
  <r>
    <x v="0"/>
    <n v="78"/>
    <x v="1"/>
    <s v="USD"/>
    <n v="1407474000"/>
    <n v="1408078800"/>
    <b v="0"/>
    <b v="1"/>
    <s v="games/mobile games"/>
    <n v="54.81"/>
    <n v="54.81"/>
    <x v="6"/>
    <x v="20"/>
  </r>
  <r>
    <x v="1"/>
    <n v="185"/>
    <x v="1"/>
    <s v="USD"/>
    <n v="1546149600"/>
    <n v="1548136800"/>
    <b v="0"/>
    <b v="0"/>
    <s v="technology/web"/>
    <n v="109.63"/>
    <n v="45.04"/>
    <x v="2"/>
    <x v="2"/>
  </r>
  <r>
    <x v="1"/>
    <n v="121"/>
    <x v="1"/>
    <s v="USD"/>
    <n v="1338440400"/>
    <n v="1340859600"/>
    <b v="0"/>
    <b v="1"/>
    <s v="theater/plays"/>
    <n v="188.47"/>
    <n v="52.96"/>
    <x v="3"/>
    <x v="3"/>
  </r>
  <r>
    <x v="0"/>
    <n v="1225"/>
    <x v="4"/>
    <s v="GBP"/>
    <n v="1454133600"/>
    <n v="1454479200"/>
    <b v="0"/>
    <b v="0"/>
    <s v="theater/plays"/>
    <n v="87.01"/>
    <n v="60.02"/>
    <x v="3"/>
    <x v="3"/>
  </r>
  <r>
    <x v="0"/>
    <n v="1"/>
    <x v="5"/>
    <s v="CHF"/>
    <n v="1434085200"/>
    <n v="1434430800"/>
    <b v="0"/>
    <b v="0"/>
    <s v="music/rock"/>
    <n v="1"/>
    <n v="1"/>
    <x v="1"/>
    <x v="1"/>
  </r>
  <r>
    <x v="1"/>
    <n v="106"/>
    <x v="1"/>
    <s v="USD"/>
    <n v="1577772000"/>
    <n v="1579672800"/>
    <b v="0"/>
    <b v="1"/>
    <s v="photography/photography books"/>
    <n v="202.91"/>
    <n v="44.03"/>
    <x v="7"/>
    <x v="14"/>
  </r>
  <r>
    <x v="1"/>
    <n v="142"/>
    <x v="1"/>
    <s v="USD"/>
    <n v="1562216400"/>
    <n v="1562389200"/>
    <b v="0"/>
    <b v="0"/>
    <s v="photography/photography books"/>
    <n v="197.03"/>
    <n v="86.03"/>
    <x v="7"/>
    <x v="14"/>
  </r>
  <r>
    <x v="1"/>
    <n v="233"/>
    <x v="1"/>
    <s v="USD"/>
    <n v="1548568800"/>
    <n v="1551506400"/>
    <b v="0"/>
    <b v="0"/>
    <s v="theater/plays"/>
    <n v="107"/>
    <n v="28.01"/>
    <x v="3"/>
    <x v="3"/>
  </r>
  <r>
    <x v="1"/>
    <n v="218"/>
    <x v="1"/>
    <s v="USD"/>
    <n v="1514872800"/>
    <n v="1516600800"/>
    <b v="0"/>
    <b v="0"/>
    <s v="music/rock"/>
    <n v="268.73"/>
    <n v="32.049999999999997"/>
    <x v="1"/>
    <x v="1"/>
  </r>
  <r>
    <x v="0"/>
    <n v="67"/>
    <x v="2"/>
    <s v="AUD"/>
    <n v="1416031200"/>
    <n v="1420437600"/>
    <b v="0"/>
    <b v="0"/>
    <s v="film &amp; video/documentary"/>
    <n v="50.85"/>
    <n v="73.61"/>
    <x v="4"/>
    <x v="4"/>
  </r>
  <r>
    <x v="1"/>
    <n v="76"/>
    <x v="1"/>
    <s v="USD"/>
    <n v="1330927200"/>
    <n v="1332997200"/>
    <b v="0"/>
    <b v="1"/>
    <s v="film &amp; video/drama"/>
    <n v="1180.29"/>
    <n v="108.71"/>
    <x v="4"/>
    <x v="6"/>
  </r>
  <r>
    <x v="1"/>
    <n v="43"/>
    <x v="1"/>
    <s v="USD"/>
    <n v="1571115600"/>
    <n v="1574920800"/>
    <b v="0"/>
    <b v="1"/>
    <s v="theater/plays"/>
    <n v="264"/>
    <n v="42.98"/>
    <x v="3"/>
    <x v="3"/>
  </r>
  <r>
    <x v="0"/>
    <n v="19"/>
    <x v="1"/>
    <s v="USD"/>
    <n v="1463461200"/>
    <n v="1464930000"/>
    <b v="0"/>
    <b v="0"/>
    <s v="food/food trucks"/>
    <n v="30.44"/>
    <n v="83.32"/>
    <x v="0"/>
    <x v="0"/>
  </r>
  <r>
    <x v="0"/>
    <n v="2108"/>
    <x v="5"/>
    <s v="CHF"/>
    <n v="1344920400"/>
    <n v="1345006800"/>
    <b v="0"/>
    <b v="0"/>
    <s v="film &amp; video/documentary"/>
    <n v="62.88"/>
    <n v="42"/>
    <x v="4"/>
    <x v="4"/>
  </r>
  <r>
    <x v="1"/>
    <n v="221"/>
    <x v="1"/>
    <s v="USD"/>
    <n v="1511848800"/>
    <n v="1512712800"/>
    <b v="0"/>
    <b v="1"/>
    <s v="theater/plays"/>
    <n v="193.13"/>
    <n v="55.93"/>
    <x v="3"/>
    <x v="3"/>
  </r>
  <r>
    <x v="0"/>
    <n v="679"/>
    <x v="1"/>
    <s v="USD"/>
    <n v="1452319200"/>
    <n v="1452492000"/>
    <b v="0"/>
    <b v="1"/>
    <s v="games/video games"/>
    <n v="77.099999999999994"/>
    <n v="105.04"/>
    <x v="6"/>
    <x v="11"/>
  </r>
  <r>
    <x v="1"/>
    <n v="2805"/>
    <x v="0"/>
    <s v="CAD"/>
    <n v="1523854800"/>
    <n v="1524286800"/>
    <b v="0"/>
    <b v="0"/>
    <s v="publishing/nonfiction"/>
    <n v="225.53"/>
    <n v="48"/>
    <x v="5"/>
    <x v="9"/>
  </r>
  <r>
    <x v="1"/>
    <n v="68"/>
    <x v="1"/>
    <s v="USD"/>
    <n v="1346043600"/>
    <n v="1346907600"/>
    <b v="0"/>
    <b v="0"/>
    <s v="games/video games"/>
    <n v="239.41"/>
    <n v="112.66"/>
    <x v="6"/>
    <x v="11"/>
  </r>
  <r>
    <x v="0"/>
    <n v="36"/>
    <x v="3"/>
    <s v="DKK"/>
    <n v="1464325200"/>
    <n v="1464498000"/>
    <b v="0"/>
    <b v="1"/>
    <s v="music/rock"/>
    <n v="92.19"/>
    <n v="81.94"/>
    <x v="1"/>
    <x v="1"/>
  </r>
  <r>
    <x v="1"/>
    <n v="183"/>
    <x v="0"/>
    <s v="CAD"/>
    <n v="1511935200"/>
    <n v="1514181600"/>
    <b v="0"/>
    <b v="0"/>
    <s v="music/rock"/>
    <n v="130.22999999999999"/>
    <n v="64.05"/>
    <x v="1"/>
    <x v="1"/>
  </r>
  <r>
    <x v="1"/>
    <n v="133"/>
    <x v="1"/>
    <s v="USD"/>
    <n v="1392012000"/>
    <n v="1392184800"/>
    <b v="1"/>
    <b v="1"/>
    <s v="theater/plays"/>
    <n v="615.22"/>
    <n v="106.39"/>
    <x v="3"/>
    <x v="3"/>
  </r>
  <r>
    <x v="1"/>
    <n v="2489"/>
    <x v="6"/>
    <s v="EUR"/>
    <n v="1556946000"/>
    <n v="1559365200"/>
    <b v="0"/>
    <b v="1"/>
    <s v="publishing/nonfiction"/>
    <n v="368.8"/>
    <n v="76.010000000000005"/>
    <x v="5"/>
    <x v="9"/>
  </r>
  <r>
    <x v="1"/>
    <n v="69"/>
    <x v="1"/>
    <s v="USD"/>
    <n v="1548050400"/>
    <n v="1549173600"/>
    <b v="0"/>
    <b v="1"/>
    <s v="theater/plays"/>
    <n v="1094.8599999999999"/>
    <n v="111.07"/>
    <x v="3"/>
    <x v="3"/>
  </r>
  <r>
    <x v="0"/>
    <n v="47"/>
    <x v="1"/>
    <s v="USD"/>
    <n v="1353736800"/>
    <n v="1355032800"/>
    <b v="1"/>
    <b v="0"/>
    <s v="games/video games"/>
    <n v="50.66"/>
    <n v="95.94"/>
    <x v="6"/>
    <x v="11"/>
  </r>
  <r>
    <x v="1"/>
    <n v="279"/>
    <x v="4"/>
    <s v="GBP"/>
    <n v="1532840400"/>
    <n v="1533963600"/>
    <b v="0"/>
    <b v="1"/>
    <s v="music/rock"/>
    <n v="800.6"/>
    <n v="43.04"/>
    <x v="1"/>
    <x v="1"/>
  </r>
  <r>
    <x v="1"/>
    <n v="210"/>
    <x v="1"/>
    <s v="USD"/>
    <n v="1488261600"/>
    <n v="1489381200"/>
    <b v="0"/>
    <b v="0"/>
    <s v="film &amp; video/documentary"/>
    <n v="291.29000000000002"/>
    <n v="67.97"/>
    <x v="4"/>
    <x v="4"/>
  </r>
  <r>
    <x v="1"/>
    <n v="2100"/>
    <x v="1"/>
    <s v="USD"/>
    <n v="1393567200"/>
    <n v="1395032400"/>
    <b v="0"/>
    <b v="0"/>
    <s v="music/rock"/>
    <n v="349.97"/>
    <n v="89.99"/>
    <x v="1"/>
    <x v="1"/>
  </r>
  <r>
    <x v="1"/>
    <n v="252"/>
    <x v="1"/>
    <s v="USD"/>
    <n v="1410325200"/>
    <n v="1412485200"/>
    <b v="1"/>
    <b v="1"/>
    <s v="music/rock"/>
    <n v="357.07"/>
    <n v="58.1"/>
    <x v="1"/>
    <x v="1"/>
  </r>
  <r>
    <x v="1"/>
    <n v="1280"/>
    <x v="1"/>
    <s v="USD"/>
    <n v="1276923600"/>
    <n v="1279688400"/>
    <b v="0"/>
    <b v="1"/>
    <s v="publishing/nonfiction"/>
    <n v="126.49"/>
    <n v="84"/>
    <x v="5"/>
    <x v="9"/>
  </r>
  <r>
    <x v="1"/>
    <n v="157"/>
    <x v="4"/>
    <s v="GBP"/>
    <n v="1500958800"/>
    <n v="1501995600"/>
    <b v="0"/>
    <b v="0"/>
    <s v="film &amp; video/shorts"/>
    <n v="387.5"/>
    <n v="88.85"/>
    <x v="4"/>
    <x v="12"/>
  </r>
  <r>
    <x v="1"/>
    <n v="194"/>
    <x v="1"/>
    <s v="USD"/>
    <n v="1292220000"/>
    <n v="1294639200"/>
    <b v="0"/>
    <b v="1"/>
    <s v="theater/plays"/>
    <n v="457.04"/>
    <n v="65.959999999999994"/>
    <x v="3"/>
    <x v="3"/>
  </r>
  <r>
    <x v="1"/>
    <n v="82"/>
    <x v="2"/>
    <s v="AUD"/>
    <n v="1304398800"/>
    <n v="1305435600"/>
    <b v="0"/>
    <b v="1"/>
    <s v="film &amp; video/drama"/>
    <n v="266.7"/>
    <n v="74.8"/>
    <x v="4"/>
    <x v="6"/>
  </r>
  <r>
    <x v="0"/>
    <n v="70"/>
    <x v="1"/>
    <s v="USD"/>
    <n v="1535432400"/>
    <n v="1537592400"/>
    <b v="0"/>
    <b v="0"/>
    <s v="theater/plays"/>
    <n v="69"/>
    <n v="69.989999999999995"/>
    <x v="3"/>
    <x v="3"/>
  </r>
  <r>
    <x v="0"/>
    <n v="154"/>
    <x v="1"/>
    <s v="USD"/>
    <n v="1433826000"/>
    <n v="1435122000"/>
    <b v="0"/>
    <b v="0"/>
    <s v="theater/plays"/>
    <n v="51.34"/>
    <n v="32.01"/>
    <x v="3"/>
    <x v="3"/>
  </r>
  <r>
    <x v="0"/>
    <n v="22"/>
    <x v="1"/>
    <s v="USD"/>
    <n v="1514959200"/>
    <n v="1520056800"/>
    <b v="0"/>
    <b v="0"/>
    <s v="theater/plays"/>
    <n v="1.17"/>
    <n v="64.73"/>
    <x v="3"/>
    <x v="3"/>
  </r>
  <r>
    <x v="1"/>
    <n v="4233"/>
    <x v="1"/>
    <s v="USD"/>
    <n v="1332738000"/>
    <n v="1335675600"/>
    <b v="0"/>
    <b v="0"/>
    <s v="photography/photography books"/>
    <n v="108.98"/>
    <n v="25"/>
    <x v="7"/>
    <x v="14"/>
  </r>
  <r>
    <x v="1"/>
    <n v="1297"/>
    <x v="3"/>
    <s v="DKK"/>
    <n v="1445490000"/>
    <n v="1448431200"/>
    <b v="1"/>
    <b v="0"/>
    <s v="publishing/translations"/>
    <n v="315.18"/>
    <n v="104.98"/>
    <x v="5"/>
    <x v="18"/>
  </r>
  <r>
    <x v="1"/>
    <n v="165"/>
    <x v="3"/>
    <s v="DKK"/>
    <n v="1297663200"/>
    <n v="1298613600"/>
    <b v="0"/>
    <b v="0"/>
    <s v="publishing/translations"/>
    <n v="157.69"/>
    <n v="64.989999999999995"/>
    <x v="5"/>
    <x v="18"/>
  </r>
  <r>
    <x v="1"/>
    <n v="119"/>
    <x v="1"/>
    <s v="USD"/>
    <n v="1371963600"/>
    <n v="1372482000"/>
    <b v="0"/>
    <b v="0"/>
    <s v="theater/plays"/>
    <n v="153.81"/>
    <n v="94.35"/>
    <x v="3"/>
    <x v="3"/>
  </r>
  <r>
    <x v="0"/>
    <n v="1758"/>
    <x v="1"/>
    <s v="USD"/>
    <n v="1425103200"/>
    <n v="1425621600"/>
    <b v="0"/>
    <b v="0"/>
    <s v="technology/web"/>
    <n v="89.74"/>
    <n v="44"/>
    <x v="2"/>
    <x v="2"/>
  </r>
  <r>
    <x v="0"/>
    <n v="94"/>
    <x v="1"/>
    <s v="USD"/>
    <n v="1265349600"/>
    <n v="1266300000"/>
    <b v="0"/>
    <b v="0"/>
    <s v="music/indie rock"/>
    <n v="75.14"/>
    <n v="64.739999999999995"/>
    <x v="1"/>
    <x v="7"/>
  </r>
  <r>
    <x v="1"/>
    <n v="1797"/>
    <x v="1"/>
    <s v="USD"/>
    <n v="1301202000"/>
    <n v="1305867600"/>
    <b v="0"/>
    <b v="0"/>
    <s v="music/jazz"/>
    <n v="852.88"/>
    <n v="84.01"/>
    <x v="1"/>
    <x v="17"/>
  </r>
  <r>
    <x v="1"/>
    <n v="261"/>
    <x v="1"/>
    <s v="USD"/>
    <n v="1538024400"/>
    <n v="1538802000"/>
    <b v="0"/>
    <b v="0"/>
    <s v="theater/plays"/>
    <n v="138.91"/>
    <n v="34.06"/>
    <x v="3"/>
    <x v="3"/>
  </r>
  <r>
    <x v="1"/>
    <n v="157"/>
    <x v="1"/>
    <s v="USD"/>
    <n v="1395032400"/>
    <n v="1398920400"/>
    <b v="0"/>
    <b v="1"/>
    <s v="film &amp; video/documentary"/>
    <n v="190.18"/>
    <n v="93.27"/>
    <x v="4"/>
    <x v="4"/>
  </r>
  <r>
    <x v="1"/>
    <n v="3533"/>
    <x v="1"/>
    <s v="USD"/>
    <n v="1405486800"/>
    <n v="1405659600"/>
    <b v="0"/>
    <b v="1"/>
    <s v="theater/plays"/>
    <n v="100.24"/>
    <n v="33"/>
    <x v="3"/>
    <x v="3"/>
  </r>
  <r>
    <x v="1"/>
    <n v="155"/>
    <x v="1"/>
    <s v="USD"/>
    <n v="1455861600"/>
    <n v="1457244000"/>
    <b v="0"/>
    <b v="0"/>
    <s v="technology/web"/>
    <n v="142.76"/>
    <n v="83.81"/>
    <x v="2"/>
    <x v="2"/>
  </r>
  <r>
    <x v="1"/>
    <n v="132"/>
    <x v="6"/>
    <s v="EUR"/>
    <n v="1529038800"/>
    <n v="1529298000"/>
    <b v="0"/>
    <b v="0"/>
    <s v="technology/wearables"/>
    <n v="563.13"/>
    <n v="63.99"/>
    <x v="2"/>
    <x v="8"/>
  </r>
  <r>
    <x v="0"/>
    <n v="33"/>
    <x v="1"/>
    <s v="USD"/>
    <n v="1535259600"/>
    <n v="1535778000"/>
    <b v="0"/>
    <b v="0"/>
    <s v="photography/photography books"/>
    <n v="30.72"/>
    <n v="81.91"/>
    <x v="7"/>
    <x v="14"/>
  </r>
  <r>
    <x v="3"/>
    <n v="94"/>
    <x v="1"/>
    <s v="USD"/>
    <n v="1327212000"/>
    <n v="1327471200"/>
    <b v="0"/>
    <b v="0"/>
    <s v="film &amp; video/documentary"/>
    <n v="99.4"/>
    <n v="93.05"/>
    <x v="4"/>
    <x v="4"/>
  </r>
  <r>
    <x v="1"/>
    <n v="1354"/>
    <x v="4"/>
    <s v="GBP"/>
    <n v="1526360400"/>
    <n v="1529557200"/>
    <b v="0"/>
    <b v="0"/>
    <s v="technology/web"/>
    <n v="197.55"/>
    <n v="101.98"/>
    <x v="2"/>
    <x v="2"/>
  </r>
  <r>
    <x v="1"/>
    <n v="48"/>
    <x v="1"/>
    <s v="USD"/>
    <n v="1532149200"/>
    <n v="1535259600"/>
    <b v="1"/>
    <b v="1"/>
    <s v="technology/web"/>
    <n v="508.5"/>
    <n v="105.94"/>
    <x v="2"/>
    <x v="2"/>
  </r>
  <r>
    <x v="1"/>
    <n v="110"/>
    <x v="1"/>
    <s v="USD"/>
    <n v="1515304800"/>
    <n v="1515564000"/>
    <b v="0"/>
    <b v="0"/>
    <s v="food/food trucks"/>
    <n v="237.74"/>
    <n v="101.58"/>
    <x v="0"/>
    <x v="0"/>
  </r>
  <r>
    <x v="1"/>
    <n v="172"/>
    <x v="1"/>
    <s v="USD"/>
    <n v="1276318800"/>
    <n v="1277096400"/>
    <b v="0"/>
    <b v="0"/>
    <s v="film &amp; video/drama"/>
    <n v="338.47"/>
    <n v="62.97"/>
    <x v="4"/>
    <x v="6"/>
  </r>
  <r>
    <x v="1"/>
    <n v="307"/>
    <x v="1"/>
    <s v="USD"/>
    <n v="1328767200"/>
    <n v="1329026400"/>
    <b v="0"/>
    <b v="1"/>
    <s v="music/indie rock"/>
    <n v="133.09"/>
    <n v="29.05"/>
    <x v="1"/>
    <x v="7"/>
  </r>
  <r>
    <x v="0"/>
    <n v="1"/>
    <x v="1"/>
    <s v="USD"/>
    <n v="1321682400"/>
    <n v="1322978400"/>
    <b v="1"/>
    <b v="0"/>
    <s v="music/rock"/>
    <n v="1"/>
    <n v="1"/>
    <x v="1"/>
    <x v="1"/>
  </r>
  <r>
    <x v="1"/>
    <n v="160"/>
    <x v="1"/>
    <s v="USD"/>
    <n v="1335934800"/>
    <n v="1338786000"/>
    <b v="0"/>
    <b v="0"/>
    <s v="music/electric music"/>
    <n v="207.8"/>
    <n v="77.930000000000007"/>
    <x v="1"/>
    <x v="5"/>
  </r>
  <r>
    <x v="0"/>
    <n v="31"/>
    <x v="1"/>
    <s v="USD"/>
    <n v="1310792400"/>
    <n v="1311656400"/>
    <b v="0"/>
    <b v="1"/>
    <s v="games/video games"/>
    <n v="51.12"/>
    <n v="80.81"/>
    <x v="6"/>
    <x v="11"/>
  </r>
  <r>
    <x v="1"/>
    <n v="1467"/>
    <x v="0"/>
    <s v="CAD"/>
    <n v="1308546000"/>
    <n v="1308978000"/>
    <b v="0"/>
    <b v="1"/>
    <s v="music/indie rock"/>
    <n v="652.05999999999995"/>
    <n v="76.010000000000005"/>
    <x v="1"/>
    <x v="7"/>
  </r>
  <r>
    <x v="1"/>
    <n v="2662"/>
    <x v="0"/>
    <s v="CAD"/>
    <n v="1574056800"/>
    <n v="1576389600"/>
    <b v="0"/>
    <b v="0"/>
    <s v="publishing/fiction"/>
    <n v="113.63"/>
    <n v="72.989999999999995"/>
    <x v="5"/>
    <x v="13"/>
  </r>
  <r>
    <x v="1"/>
    <n v="452"/>
    <x v="2"/>
    <s v="AUD"/>
    <n v="1308373200"/>
    <n v="1311051600"/>
    <b v="0"/>
    <b v="0"/>
    <s v="theater/plays"/>
    <n v="102.38"/>
    <n v="53"/>
    <x v="3"/>
    <x v="3"/>
  </r>
  <r>
    <x v="1"/>
    <n v="158"/>
    <x v="1"/>
    <s v="USD"/>
    <n v="1335243600"/>
    <n v="1336712400"/>
    <b v="0"/>
    <b v="0"/>
    <s v="food/food trucks"/>
    <n v="356.58"/>
    <n v="54.16"/>
    <x v="0"/>
    <x v="0"/>
  </r>
  <r>
    <x v="1"/>
    <n v="225"/>
    <x v="5"/>
    <s v="CHF"/>
    <n v="1328421600"/>
    <n v="1330408800"/>
    <b v="1"/>
    <b v="0"/>
    <s v="film &amp; video/shorts"/>
    <n v="139.87"/>
    <n v="32.950000000000003"/>
    <x v="4"/>
    <x v="12"/>
  </r>
  <r>
    <x v="0"/>
    <n v="35"/>
    <x v="1"/>
    <s v="USD"/>
    <n v="1524286800"/>
    <n v="1524891600"/>
    <b v="1"/>
    <b v="0"/>
    <s v="food/food trucks"/>
    <n v="69.45"/>
    <n v="79.37"/>
    <x v="0"/>
    <x v="0"/>
  </r>
  <r>
    <x v="0"/>
    <n v="63"/>
    <x v="1"/>
    <s v="USD"/>
    <n v="1362117600"/>
    <n v="1363669200"/>
    <b v="0"/>
    <b v="1"/>
    <s v="theater/plays"/>
    <n v="35.53"/>
    <n v="41.17"/>
    <x v="3"/>
    <x v="3"/>
  </r>
  <r>
    <x v="1"/>
    <n v="65"/>
    <x v="1"/>
    <s v="USD"/>
    <n v="1550556000"/>
    <n v="1551420000"/>
    <b v="0"/>
    <b v="1"/>
    <s v="technology/wearables"/>
    <n v="251.65"/>
    <n v="77.430000000000007"/>
    <x v="2"/>
    <x v="8"/>
  </r>
  <r>
    <x v="1"/>
    <n v="163"/>
    <x v="1"/>
    <s v="USD"/>
    <n v="1269147600"/>
    <n v="1269838800"/>
    <b v="0"/>
    <b v="0"/>
    <s v="theater/plays"/>
    <n v="105.88"/>
    <n v="57.16"/>
    <x v="3"/>
    <x v="3"/>
  </r>
  <r>
    <x v="1"/>
    <n v="85"/>
    <x v="1"/>
    <s v="USD"/>
    <n v="1312174800"/>
    <n v="1312520400"/>
    <b v="0"/>
    <b v="0"/>
    <s v="theater/plays"/>
    <n v="187.43"/>
    <n v="77.180000000000007"/>
    <x v="3"/>
    <x v="3"/>
  </r>
  <r>
    <x v="1"/>
    <n v="217"/>
    <x v="1"/>
    <s v="USD"/>
    <n v="1434517200"/>
    <n v="1436504400"/>
    <b v="0"/>
    <b v="1"/>
    <s v="film &amp; video/television"/>
    <n v="386.79"/>
    <n v="24.95"/>
    <x v="4"/>
    <x v="19"/>
  </r>
  <r>
    <x v="1"/>
    <n v="150"/>
    <x v="1"/>
    <s v="USD"/>
    <n v="1471582800"/>
    <n v="1472014800"/>
    <b v="0"/>
    <b v="0"/>
    <s v="film &amp; video/shorts"/>
    <n v="347.07"/>
    <n v="97.18"/>
    <x v="4"/>
    <x v="12"/>
  </r>
  <r>
    <x v="1"/>
    <n v="3272"/>
    <x v="1"/>
    <s v="USD"/>
    <n v="1410757200"/>
    <n v="1411534800"/>
    <b v="0"/>
    <b v="0"/>
    <s v="theater/plays"/>
    <n v="185.82"/>
    <n v="46"/>
    <x v="3"/>
    <x v="3"/>
  </r>
  <r>
    <x v="3"/>
    <n v="898"/>
    <x v="1"/>
    <s v="USD"/>
    <n v="1304830800"/>
    <n v="1304917200"/>
    <b v="0"/>
    <b v="0"/>
    <s v="photography/photography books"/>
    <n v="43.24"/>
    <n v="88.02"/>
    <x v="7"/>
    <x v="14"/>
  </r>
  <r>
    <x v="1"/>
    <n v="300"/>
    <x v="1"/>
    <s v="USD"/>
    <n v="1539061200"/>
    <n v="1539579600"/>
    <b v="0"/>
    <b v="0"/>
    <s v="food/food trucks"/>
    <n v="162.44"/>
    <n v="25.99"/>
    <x v="0"/>
    <x v="0"/>
  </r>
  <r>
    <x v="1"/>
    <n v="126"/>
    <x v="1"/>
    <s v="USD"/>
    <n v="1381554000"/>
    <n v="1382504400"/>
    <b v="0"/>
    <b v="0"/>
    <s v="theater/plays"/>
    <n v="184.84"/>
    <n v="102.69"/>
    <x v="3"/>
    <x v="3"/>
  </r>
  <r>
    <x v="0"/>
    <n v="526"/>
    <x v="1"/>
    <s v="USD"/>
    <n v="1277096400"/>
    <n v="1278306000"/>
    <b v="0"/>
    <b v="0"/>
    <s v="film &amp; video/drama"/>
    <n v="23.7"/>
    <n v="72.959999999999994"/>
    <x v="4"/>
    <x v="6"/>
  </r>
  <r>
    <x v="0"/>
    <n v="121"/>
    <x v="1"/>
    <s v="USD"/>
    <n v="1440392400"/>
    <n v="1442552400"/>
    <b v="0"/>
    <b v="0"/>
    <s v="theater/plays"/>
    <n v="89.87"/>
    <n v="57.19"/>
    <x v="3"/>
    <x v="3"/>
  </r>
  <r>
    <x v="1"/>
    <n v="2320"/>
    <x v="1"/>
    <s v="USD"/>
    <n v="1509512400"/>
    <n v="1511071200"/>
    <b v="0"/>
    <b v="1"/>
    <s v="theater/plays"/>
    <n v="272.60000000000002"/>
    <n v="84.01"/>
    <x v="3"/>
    <x v="3"/>
  </r>
  <r>
    <x v="1"/>
    <n v="81"/>
    <x v="2"/>
    <s v="AUD"/>
    <n v="1535950800"/>
    <n v="1536382800"/>
    <b v="0"/>
    <b v="0"/>
    <s v="film &amp; video/science fiction"/>
    <n v="170.04"/>
    <n v="98.67"/>
    <x v="4"/>
    <x v="22"/>
  </r>
  <r>
    <x v="1"/>
    <n v="1887"/>
    <x v="1"/>
    <s v="USD"/>
    <n v="1389160800"/>
    <n v="1389592800"/>
    <b v="0"/>
    <b v="0"/>
    <s v="photography/photography books"/>
    <n v="188.29"/>
    <n v="42.01"/>
    <x v="7"/>
    <x v="14"/>
  </r>
  <r>
    <x v="1"/>
    <n v="4358"/>
    <x v="1"/>
    <s v="USD"/>
    <n v="1271998800"/>
    <n v="1275282000"/>
    <b v="0"/>
    <b v="1"/>
    <s v="photography/photography books"/>
    <n v="346.94"/>
    <n v="32"/>
    <x v="7"/>
    <x v="14"/>
  </r>
  <r>
    <x v="0"/>
    <n v="67"/>
    <x v="1"/>
    <s v="USD"/>
    <n v="1294898400"/>
    <n v="1294984800"/>
    <b v="0"/>
    <b v="0"/>
    <s v="music/rock"/>
    <n v="69.180000000000007"/>
    <n v="81.569999999999993"/>
    <x v="1"/>
    <x v="1"/>
  </r>
  <r>
    <x v="0"/>
    <n v="57"/>
    <x v="0"/>
    <s v="CAD"/>
    <n v="1559970000"/>
    <n v="1562043600"/>
    <b v="0"/>
    <b v="0"/>
    <s v="photography/photography books"/>
    <n v="25.43"/>
    <n v="37.04"/>
    <x v="7"/>
    <x v="14"/>
  </r>
  <r>
    <x v="0"/>
    <n v="1229"/>
    <x v="1"/>
    <s v="USD"/>
    <n v="1469509200"/>
    <n v="1469595600"/>
    <b v="0"/>
    <b v="0"/>
    <s v="food/food trucks"/>
    <n v="77.400000000000006"/>
    <n v="103.03"/>
    <x v="0"/>
    <x v="0"/>
  </r>
  <r>
    <x v="0"/>
    <n v="12"/>
    <x v="6"/>
    <s v="EUR"/>
    <n v="1579068000"/>
    <n v="1581141600"/>
    <b v="0"/>
    <b v="0"/>
    <s v="music/metal"/>
    <n v="37.479999999999997"/>
    <n v="84.33"/>
    <x v="1"/>
    <x v="16"/>
  </r>
  <r>
    <x v="1"/>
    <n v="53"/>
    <x v="1"/>
    <s v="USD"/>
    <n v="1487743200"/>
    <n v="1488520800"/>
    <b v="0"/>
    <b v="0"/>
    <s v="publishing/nonfiction"/>
    <n v="543.79999999999995"/>
    <n v="102.6"/>
    <x v="5"/>
    <x v="9"/>
  </r>
  <r>
    <x v="1"/>
    <n v="2414"/>
    <x v="1"/>
    <s v="USD"/>
    <n v="1563685200"/>
    <n v="1563858000"/>
    <b v="0"/>
    <b v="0"/>
    <s v="music/electric music"/>
    <n v="228.52"/>
    <n v="79.989999999999995"/>
    <x v="1"/>
    <x v="5"/>
  </r>
  <r>
    <x v="0"/>
    <n v="452"/>
    <x v="1"/>
    <s v="USD"/>
    <n v="1436418000"/>
    <n v="1438923600"/>
    <b v="0"/>
    <b v="1"/>
    <s v="theater/plays"/>
    <n v="38.950000000000003"/>
    <n v="70.06"/>
    <x v="3"/>
    <x v="3"/>
  </r>
  <r>
    <x v="1"/>
    <n v="80"/>
    <x v="1"/>
    <s v="USD"/>
    <n v="1421820000"/>
    <n v="1422165600"/>
    <b v="0"/>
    <b v="0"/>
    <s v="theater/plays"/>
    <n v="370"/>
    <n v="37"/>
    <x v="3"/>
    <x v="3"/>
  </r>
  <r>
    <x v="1"/>
    <n v="193"/>
    <x v="1"/>
    <s v="USD"/>
    <n v="1274763600"/>
    <n v="1277874000"/>
    <b v="0"/>
    <b v="0"/>
    <s v="film &amp; video/shorts"/>
    <n v="237.91"/>
    <n v="41.91"/>
    <x v="4"/>
    <x v="12"/>
  </r>
  <r>
    <x v="0"/>
    <n v="1886"/>
    <x v="1"/>
    <s v="USD"/>
    <n v="1399179600"/>
    <n v="1399352400"/>
    <b v="0"/>
    <b v="1"/>
    <s v="theater/plays"/>
    <n v="64.040000000000006"/>
    <n v="57.99"/>
    <x v="3"/>
    <x v="3"/>
  </r>
  <r>
    <x v="1"/>
    <n v="52"/>
    <x v="1"/>
    <s v="USD"/>
    <n v="1275800400"/>
    <n v="1279083600"/>
    <b v="0"/>
    <b v="0"/>
    <s v="theater/plays"/>
    <n v="118.28"/>
    <n v="40.94"/>
    <x v="3"/>
    <x v="3"/>
  </r>
  <r>
    <x v="0"/>
    <n v="1825"/>
    <x v="1"/>
    <s v="USD"/>
    <n v="1282798800"/>
    <n v="1284354000"/>
    <b v="0"/>
    <b v="0"/>
    <s v="music/indie rock"/>
    <n v="84.82"/>
    <n v="70"/>
    <x v="1"/>
    <x v="7"/>
  </r>
  <r>
    <x v="0"/>
    <n v="31"/>
    <x v="1"/>
    <s v="USD"/>
    <n v="1437109200"/>
    <n v="1441170000"/>
    <b v="0"/>
    <b v="1"/>
    <s v="theater/plays"/>
    <n v="29.35"/>
    <n v="73.84"/>
    <x v="3"/>
    <x v="3"/>
  </r>
  <r>
    <x v="1"/>
    <n v="290"/>
    <x v="1"/>
    <s v="USD"/>
    <n v="1491886800"/>
    <n v="1493528400"/>
    <b v="0"/>
    <b v="0"/>
    <s v="theater/plays"/>
    <n v="209.9"/>
    <n v="41.98"/>
    <x v="3"/>
    <x v="3"/>
  </r>
  <r>
    <x v="1"/>
    <n v="122"/>
    <x v="1"/>
    <s v="USD"/>
    <n v="1394600400"/>
    <n v="1395205200"/>
    <b v="0"/>
    <b v="1"/>
    <s v="music/electric music"/>
    <n v="169.79"/>
    <n v="77.930000000000007"/>
    <x v="1"/>
    <x v="5"/>
  </r>
  <r>
    <x v="1"/>
    <n v="1470"/>
    <x v="1"/>
    <s v="USD"/>
    <n v="1561352400"/>
    <n v="1561438800"/>
    <b v="0"/>
    <b v="0"/>
    <s v="music/indie rock"/>
    <n v="115.96"/>
    <n v="106.02"/>
    <x v="1"/>
    <x v="7"/>
  </r>
  <r>
    <x v="1"/>
    <n v="165"/>
    <x v="0"/>
    <s v="CAD"/>
    <n v="1322892000"/>
    <n v="1326693600"/>
    <b v="0"/>
    <b v="0"/>
    <s v="film &amp; video/documentary"/>
    <n v="258.60000000000002"/>
    <n v="47.02"/>
    <x v="4"/>
    <x v="4"/>
  </r>
  <r>
    <x v="1"/>
    <n v="182"/>
    <x v="1"/>
    <s v="USD"/>
    <n v="1274418000"/>
    <n v="1277960400"/>
    <b v="0"/>
    <b v="0"/>
    <s v="publishing/translations"/>
    <n v="230.58"/>
    <n v="76.02"/>
    <x v="5"/>
    <x v="18"/>
  </r>
  <r>
    <x v="1"/>
    <n v="199"/>
    <x v="6"/>
    <s v="EUR"/>
    <n v="1434344400"/>
    <n v="1434690000"/>
    <b v="0"/>
    <b v="1"/>
    <s v="film &amp; video/documentary"/>
    <n v="128.21"/>
    <n v="54.12"/>
    <x v="4"/>
    <x v="4"/>
  </r>
  <r>
    <x v="1"/>
    <n v="56"/>
    <x v="4"/>
    <s v="GBP"/>
    <n v="1373518800"/>
    <n v="1376110800"/>
    <b v="0"/>
    <b v="1"/>
    <s v="film &amp; video/television"/>
    <n v="188.71"/>
    <n v="57.29"/>
    <x v="4"/>
    <x v="19"/>
  </r>
  <r>
    <x v="0"/>
    <n v="107"/>
    <x v="1"/>
    <s v="USD"/>
    <n v="1517637600"/>
    <n v="1518415200"/>
    <b v="0"/>
    <b v="0"/>
    <s v="theater/plays"/>
    <n v="6.95"/>
    <n v="103.81"/>
    <x v="3"/>
    <x v="3"/>
  </r>
  <r>
    <x v="1"/>
    <n v="1460"/>
    <x v="2"/>
    <s v="AUD"/>
    <n v="1310619600"/>
    <n v="1310878800"/>
    <b v="0"/>
    <b v="1"/>
    <s v="food/food trucks"/>
    <n v="774.43"/>
    <n v="105.03"/>
    <x v="0"/>
    <x v="0"/>
  </r>
  <r>
    <x v="0"/>
    <n v="27"/>
    <x v="1"/>
    <s v="USD"/>
    <n v="1556427600"/>
    <n v="1556600400"/>
    <b v="0"/>
    <b v="0"/>
    <s v="theater/plays"/>
    <n v="27.69"/>
    <n v="90.26"/>
    <x v="3"/>
    <x v="3"/>
  </r>
  <r>
    <x v="0"/>
    <n v="1221"/>
    <x v="1"/>
    <s v="USD"/>
    <n v="1576476000"/>
    <n v="1576994400"/>
    <b v="0"/>
    <b v="0"/>
    <s v="film &amp; video/documentary"/>
    <n v="52.48"/>
    <n v="76.98"/>
    <x v="4"/>
    <x v="4"/>
  </r>
  <r>
    <x v="1"/>
    <n v="123"/>
    <x v="5"/>
    <s v="CHF"/>
    <n v="1381122000"/>
    <n v="1382677200"/>
    <b v="0"/>
    <b v="0"/>
    <s v="music/jazz"/>
    <n v="407.1"/>
    <n v="102.6"/>
    <x v="1"/>
    <x v="17"/>
  </r>
  <r>
    <x v="0"/>
    <n v="1"/>
    <x v="1"/>
    <s v="USD"/>
    <n v="1411102800"/>
    <n v="1411189200"/>
    <b v="0"/>
    <b v="1"/>
    <s v="technology/web"/>
    <n v="2"/>
    <n v="2"/>
    <x v="2"/>
    <x v="2"/>
  </r>
  <r>
    <x v="1"/>
    <n v="159"/>
    <x v="1"/>
    <s v="USD"/>
    <n v="1531803600"/>
    <n v="1534654800"/>
    <b v="0"/>
    <b v="1"/>
    <s v="music/rock"/>
    <n v="156.18"/>
    <n v="55.01"/>
    <x v="1"/>
    <x v="1"/>
  </r>
  <r>
    <x v="1"/>
    <n v="110"/>
    <x v="1"/>
    <s v="USD"/>
    <n v="1454133600"/>
    <n v="1457762400"/>
    <b v="0"/>
    <b v="0"/>
    <s v="technology/web"/>
    <n v="252.43"/>
    <n v="32.130000000000003"/>
    <x v="2"/>
    <x v="2"/>
  </r>
  <r>
    <x v="2"/>
    <n v="14"/>
    <x v="1"/>
    <s v="USD"/>
    <n v="1336194000"/>
    <n v="1337490000"/>
    <b v="0"/>
    <b v="1"/>
    <s v="publishing/nonfiction"/>
    <n v="1.73"/>
    <n v="50.64"/>
    <x v="5"/>
    <x v="9"/>
  </r>
  <r>
    <x v="0"/>
    <n v="16"/>
    <x v="1"/>
    <s v="USD"/>
    <n v="1349326800"/>
    <n v="1349672400"/>
    <b v="0"/>
    <b v="0"/>
    <s v="publishing/radio &amp; podcasts"/>
    <n v="12.23"/>
    <n v="49.69"/>
    <x v="5"/>
    <x v="15"/>
  </r>
  <r>
    <x v="1"/>
    <n v="236"/>
    <x v="1"/>
    <s v="USD"/>
    <n v="1379566800"/>
    <n v="1379826000"/>
    <b v="0"/>
    <b v="0"/>
    <s v="theater/plays"/>
    <n v="163.99"/>
    <n v="54.89"/>
    <x v="3"/>
    <x v="3"/>
  </r>
  <r>
    <x v="1"/>
    <n v="191"/>
    <x v="1"/>
    <s v="USD"/>
    <n v="1494651600"/>
    <n v="1497762000"/>
    <b v="1"/>
    <b v="1"/>
    <s v="film &amp; video/documentary"/>
    <n v="162.97999999999999"/>
    <n v="46.93"/>
    <x v="4"/>
    <x v="4"/>
  </r>
  <r>
    <x v="0"/>
    <n v="41"/>
    <x v="1"/>
    <s v="USD"/>
    <n v="1303880400"/>
    <n v="1304485200"/>
    <b v="0"/>
    <b v="0"/>
    <s v="theater/plays"/>
    <n v="20.25"/>
    <n v="44.95"/>
    <x v="3"/>
    <x v="3"/>
  </r>
  <r>
    <x v="1"/>
    <n v="3934"/>
    <x v="1"/>
    <s v="USD"/>
    <n v="1335934800"/>
    <n v="1336885200"/>
    <b v="0"/>
    <b v="0"/>
    <s v="games/video games"/>
    <n v="319.24"/>
    <n v="31"/>
    <x v="6"/>
    <x v="11"/>
  </r>
  <r>
    <x v="1"/>
    <n v="80"/>
    <x v="0"/>
    <s v="CAD"/>
    <n v="1528088400"/>
    <n v="1530421200"/>
    <b v="0"/>
    <b v="1"/>
    <s v="theater/plays"/>
    <n v="478.94"/>
    <n v="107.76"/>
    <x v="3"/>
    <x v="3"/>
  </r>
  <r>
    <x v="3"/>
    <n v="296"/>
    <x v="1"/>
    <s v="USD"/>
    <n v="1421906400"/>
    <n v="1421992800"/>
    <b v="0"/>
    <b v="0"/>
    <s v="theater/plays"/>
    <n v="19.559999999999999"/>
    <n v="102.08"/>
    <x v="3"/>
    <x v="3"/>
  </r>
  <r>
    <x v="1"/>
    <n v="462"/>
    <x v="1"/>
    <s v="USD"/>
    <n v="1568005200"/>
    <n v="1568178000"/>
    <b v="1"/>
    <b v="0"/>
    <s v="technology/web"/>
    <n v="198.95"/>
    <n v="24.98"/>
    <x v="2"/>
    <x v="2"/>
  </r>
  <r>
    <x v="1"/>
    <n v="179"/>
    <x v="1"/>
    <s v="USD"/>
    <n v="1346821200"/>
    <n v="1347944400"/>
    <b v="1"/>
    <b v="0"/>
    <s v="film &amp; video/drama"/>
    <n v="795"/>
    <n v="79.94"/>
    <x v="4"/>
    <x v="6"/>
  </r>
  <r>
    <x v="0"/>
    <n v="523"/>
    <x v="2"/>
    <s v="AUD"/>
    <n v="1557637200"/>
    <n v="1558760400"/>
    <b v="0"/>
    <b v="0"/>
    <s v="film &amp; video/drama"/>
    <n v="50.62"/>
    <n v="67.95"/>
    <x v="4"/>
    <x v="6"/>
  </r>
  <r>
    <x v="0"/>
    <n v="141"/>
    <x v="4"/>
    <s v="GBP"/>
    <n v="1375592400"/>
    <n v="1376629200"/>
    <b v="0"/>
    <b v="0"/>
    <s v="theater/plays"/>
    <n v="57.44"/>
    <n v="26.07"/>
    <x v="3"/>
    <x v="3"/>
  </r>
  <r>
    <x v="1"/>
    <n v="1866"/>
    <x v="4"/>
    <s v="GBP"/>
    <n v="1503982800"/>
    <n v="1504760400"/>
    <b v="0"/>
    <b v="0"/>
    <s v="film &amp; video/television"/>
    <n v="155.63"/>
    <n v="105"/>
    <x v="4"/>
    <x v="19"/>
  </r>
  <r>
    <x v="0"/>
    <n v="52"/>
    <x v="1"/>
    <s v="USD"/>
    <n v="1418882400"/>
    <n v="1419660000"/>
    <b v="0"/>
    <b v="0"/>
    <s v="photography/photography books"/>
    <n v="36.299999999999997"/>
    <n v="25.83"/>
    <x v="7"/>
    <x v="14"/>
  </r>
  <r>
    <x v="2"/>
    <n v="27"/>
    <x v="4"/>
    <s v="GBP"/>
    <n v="1309237200"/>
    <n v="1311310800"/>
    <b v="0"/>
    <b v="1"/>
    <s v="film &amp; video/shorts"/>
    <n v="58.25"/>
    <n v="77.67"/>
    <x v="4"/>
    <x v="12"/>
  </r>
  <r>
    <x v="1"/>
    <n v="156"/>
    <x v="5"/>
    <s v="CHF"/>
    <n v="1343365200"/>
    <n v="1344315600"/>
    <b v="0"/>
    <b v="0"/>
    <s v="publishing/radio &amp; podcasts"/>
    <n v="237.39"/>
    <n v="57.83"/>
    <x v="5"/>
    <x v="15"/>
  </r>
  <r>
    <x v="0"/>
    <n v="225"/>
    <x v="2"/>
    <s v="AUD"/>
    <n v="1507957200"/>
    <n v="1510725600"/>
    <b v="0"/>
    <b v="1"/>
    <s v="theater/plays"/>
    <n v="58.75"/>
    <n v="92.96"/>
    <x v="3"/>
    <x v="3"/>
  </r>
  <r>
    <x v="1"/>
    <n v="255"/>
    <x v="1"/>
    <s v="USD"/>
    <n v="1549519200"/>
    <n v="1551247200"/>
    <b v="1"/>
    <b v="0"/>
    <s v="film &amp; video/animation"/>
    <n v="182.57"/>
    <n v="37.950000000000003"/>
    <x v="4"/>
    <x v="10"/>
  </r>
  <r>
    <x v="0"/>
    <n v="38"/>
    <x v="1"/>
    <s v="USD"/>
    <n v="1329026400"/>
    <n v="1330236000"/>
    <b v="0"/>
    <b v="0"/>
    <s v="technology/web"/>
    <n v="0.75"/>
    <n v="31.84"/>
    <x v="2"/>
    <x v="2"/>
  </r>
  <r>
    <x v="1"/>
    <n v="2261"/>
    <x v="1"/>
    <s v="USD"/>
    <n v="1544335200"/>
    <n v="1545112800"/>
    <b v="0"/>
    <b v="1"/>
    <s v="music/world music"/>
    <n v="175.95"/>
    <n v="40"/>
    <x v="1"/>
    <x v="21"/>
  </r>
  <r>
    <x v="1"/>
    <n v="40"/>
    <x v="1"/>
    <s v="USD"/>
    <n v="1279083600"/>
    <n v="1279170000"/>
    <b v="0"/>
    <b v="0"/>
    <s v="theater/plays"/>
    <n v="237.88"/>
    <n v="101.1"/>
    <x v="3"/>
    <x v="3"/>
  </r>
  <r>
    <x v="1"/>
    <n v="2289"/>
    <x v="6"/>
    <s v="EUR"/>
    <n v="1572498000"/>
    <n v="1573452000"/>
    <b v="0"/>
    <b v="0"/>
    <s v="theater/plays"/>
    <n v="488.05"/>
    <n v="84.01"/>
    <x v="3"/>
    <x v="3"/>
  </r>
  <r>
    <x v="1"/>
    <n v="65"/>
    <x v="1"/>
    <s v="USD"/>
    <n v="1506056400"/>
    <n v="1507093200"/>
    <b v="0"/>
    <b v="0"/>
    <s v="theater/plays"/>
    <n v="224.07"/>
    <n v="103.42"/>
    <x v="3"/>
    <x v="3"/>
  </r>
  <r>
    <x v="0"/>
    <n v="15"/>
    <x v="1"/>
    <s v="USD"/>
    <n v="1463029200"/>
    <n v="1463374800"/>
    <b v="0"/>
    <b v="0"/>
    <s v="food/food trucks"/>
    <n v="18.13"/>
    <n v="105.13"/>
    <x v="0"/>
    <x v="0"/>
  </r>
  <r>
    <x v="0"/>
    <n v="37"/>
    <x v="1"/>
    <s v="USD"/>
    <n v="1342069200"/>
    <n v="1344574800"/>
    <b v="0"/>
    <b v="0"/>
    <s v="theater/plays"/>
    <n v="45.85"/>
    <n v="89.22"/>
    <x v="3"/>
    <x v="3"/>
  </r>
  <r>
    <x v="1"/>
    <n v="3777"/>
    <x v="6"/>
    <s v="EUR"/>
    <n v="1388296800"/>
    <n v="1389074400"/>
    <b v="0"/>
    <b v="0"/>
    <s v="technology/web"/>
    <n v="117.32"/>
    <n v="52"/>
    <x v="2"/>
    <x v="2"/>
  </r>
  <r>
    <x v="1"/>
    <n v="184"/>
    <x v="4"/>
    <s v="GBP"/>
    <n v="1493787600"/>
    <n v="1494997200"/>
    <b v="0"/>
    <b v="0"/>
    <s v="theater/plays"/>
    <n v="217.31"/>
    <n v="64.959999999999994"/>
    <x v="3"/>
    <x v="3"/>
  </r>
  <r>
    <x v="1"/>
    <n v="85"/>
    <x v="1"/>
    <s v="USD"/>
    <n v="1424844000"/>
    <n v="1425448800"/>
    <b v="0"/>
    <b v="1"/>
    <s v="theater/plays"/>
    <n v="112.29"/>
    <n v="46.24"/>
    <x v="3"/>
    <x v="3"/>
  </r>
  <r>
    <x v="0"/>
    <n v="112"/>
    <x v="1"/>
    <s v="USD"/>
    <n v="1403931600"/>
    <n v="1404104400"/>
    <b v="0"/>
    <b v="1"/>
    <s v="theater/plays"/>
    <n v="72.52"/>
    <n v="51.15"/>
    <x v="3"/>
    <x v="3"/>
  </r>
  <r>
    <x v="1"/>
    <n v="144"/>
    <x v="1"/>
    <s v="USD"/>
    <n v="1394514000"/>
    <n v="1394773200"/>
    <b v="0"/>
    <b v="0"/>
    <s v="music/rock"/>
    <n v="212.3"/>
    <n v="33.909999999999997"/>
    <x v="1"/>
    <x v="1"/>
  </r>
  <r>
    <x v="1"/>
    <n v="1902"/>
    <x v="1"/>
    <s v="USD"/>
    <n v="1365397200"/>
    <n v="1366520400"/>
    <b v="0"/>
    <b v="0"/>
    <s v="theater/plays"/>
    <n v="239.75"/>
    <n v="92.02"/>
    <x v="3"/>
    <x v="3"/>
  </r>
  <r>
    <x v="1"/>
    <n v="105"/>
    <x v="1"/>
    <s v="USD"/>
    <n v="1456120800"/>
    <n v="1456639200"/>
    <b v="0"/>
    <b v="0"/>
    <s v="theater/plays"/>
    <n v="181.94"/>
    <n v="107.43"/>
    <x v="3"/>
    <x v="3"/>
  </r>
  <r>
    <x v="1"/>
    <n v="132"/>
    <x v="1"/>
    <s v="USD"/>
    <n v="1437714000"/>
    <n v="1438318800"/>
    <b v="0"/>
    <b v="0"/>
    <s v="theater/plays"/>
    <n v="164.13"/>
    <n v="75.849999999999994"/>
    <x v="3"/>
    <x v="3"/>
  </r>
  <r>
    <x v="0"/>
    <n v="21"/>
    <x v="1"/>
    <s v="USD"/>
    <n v="1563771600"/>
    <n v="1564030800"/>
    <b v="1"/>
    <b v="0"/>
    <s v="theater/plays"/>
    <n v="1.64"/>
    <n v="80.48"/>
    <x v="3"/>
    <x v="3"/>
  </r>
  <r>
    <x v="3"/>
    <n v="976"/>
    <x v="1"/>
    <s v="USD"/>
    <n v="1448517600"/>
    <n v="1449295200"/>
    <b v="0"/>
    <b v="0"/>
    <s v="film &amp; video/documentary"/>
    <n v="49.64"/>
    <n v="86.98"/>
    <x v="4"/>
    <x v="4"/>
  </r>
  <r>
    <x v="1"/>
    <n v="96"/>
    <x v="1"/>
    <s v="USD"/>
    <n v="1528779600"/>
    <n v="1531890000"/>
    <b v="0"/>
    <b v="1"/>
    <s v="publishing/fiction"/>
    <n v="109.71"/>
    <n v="105.14"/>
    <x v="5"/>
    <x v="13"/>
  </r>
  <r>
    <x v="0"/>
    <n v="67"/>
    <x v="1"/>
    <s v="USD"/>
    <n v="1304744400"/>
    <n v="1306213200"/>
    <b v="0"/>
    <b v="1"/>
    <s v="games/video games"/>
    <n v="49.22"/>
    <n v="57.3"/>
    <x v="6"/>
    <x v="11"/>
  </r>
  <r>
    <x v="2"/>
    <n v="66"/>
    <x v="0"/>
    <s v="CAD"/>
    <n v="1354341600"/>
    <n v="1356242400"/>
    <b v="0"/>
    <b v="0"/>
    <s v="technology/web"/>
    <n v="62.23"/>
    <n v="93.35"/>
    <x v="2"/>
    <x v="2"/>
  </r>
  <r>
    <x v="0"/>
    <n v="78"/>
    <x v="1"/>
    <s v="USD"/>
    <n v="1294552800"/>
    <n v="1297576800"/>
    <b v="1"/>
    <b v="0"/>
    <s v="theater/plays"/>
    <n v="13.06"/>
    <n v="71.989999999999995"/>
    <x v="3"/>
    <x v="3"/>
  </r>
  <r>
    <x v="0"/>
    <n v="67"/>
    <x v="2"/>
    <s v="AUD"/>
    <n v="1295935200"/>
    <n v="1296194400"/>
    <b v="0"/>
    <b v="0"/>
    <s v="theater/plays"/>
    <n v="64.64"/>
    <n v="92.61"/>
    <x v="3"/>
    <x v="3"/>
  </r>
  <r>
    <x v="1"/>
    <n v="114"/>
    <x v="1"/>
    <s v="USD"/>
    <n v="1411534800"/>
    <n v="1414558800"/>
    <b v="0"/>
    <b v="0"/>
    <s v="food/food trucks"/>
    <n v="159.59"/>
    <n v="104.99"/>
    <x v="0"/>
    <x v="0"/>
  </r>
  <r>
    <x v="0"/>
    <n v="263"/>
    <x v="2"/>
    <s v="AUD"/>
    <n v="1486706400"/>
    <n v="1488348000"/>
    <b v="0"/>
    <b v="0"/>
    <s v="photography/photography books"/>
    <n v="81.42"/>
    <n v="30.96"/>
    <x v="7"/>
    <x v="14"/>
  </r>
  <r>
    <x v="0"/>
    <n v="1691"/>
    <x v="1"/>
    <s v="USD"/>
    <n v="1333602000"/>
    <n v="1334898000"/>
    <b v="1"/>
    <b v="0"/>
    <s v="photography/photography books"/>
    <n v="32.44"/>
    <n v="33"/>
    <x v="7"/>
    <x v="14"/>
  </r>
  <r>
    <x v="0"/>
    <n v="181"/>
    <x v="1"/>
    <s v="USD"/>
    <n v="1308200400"/>
    <n v="1308373200"/>
    <b v="0"/>
    <b v="0"/>
    <s v="theater/plays"/>
    <n v="9.91"/>
    <n v="84.19"/>
    <x v="3"/>
    <x v="3"/>
  </r>
  <r>
    <x v="0"/>
    <n v="13"/>
    <x v="1"/>
    <s v="USD"/>
    <n v="1411707600"/>
    <n v="1412312400"/>
    <b v="0"/>
    <b v="0"/>
    <s v="theater/plays"/>
    <n v="26.69"/>
    <n v="73.92"/>
    <x v="3"/>
    <x v="3"/>
  </r>
  <r>
    <x v="3"/>
    <n v="160"/>
    <x v="1"/>
    <s v="USD"/>
    <n v="1418364000"/>
    <n v="1419228000"/>
    <b v="1"/>
    <b v="1"/>
    <s v="film &amp; video/documentary"/>
    <n v="62.96"/>
    <n v="36.99"/>
    <x v="4"/>
    <x v="4"/>
  </r>
  <r>
    <x v="1"/>
    <n v="203"/>
    <x v="1"/>
    <s v="USD"/>
    <n v="1429333200"/>
    <n v="1430974800"/>
    <b v="0"/>
    <b v="0"/>
    <s v="technology/web"/>
    <n v="161.36000000000001"/>
    <n v="46.9"/>
    <x v="2"/>
    <x v="2"/>
  </r>
  <r>
    <x v="0"/>
    <n v="1"/>
    <x v="1"/>
    <s v="USD"/>
    <n v="1555390800"/>
    <n v="1555822800"/>
    <b v="0"/>
    <b v="1"/>
    <s v="theater/plays"/>
    <n v="5"/>
    <n v="5"/>
    <x v="3"/>
    <x v="3"/>
  </r>
  <r>
    <x v="1"/>
    <n v="1559"/>
    <x v="1"/>
    <s v="USD"/>
    <n v="1482732000"/>
    <n v="1482818400"/>
    <b v="0"/>
    <b v="1"/>
    <s v="music/rock"/>
    <n v="1096.94"/>
    <n v="102.02"/>
    <x v="1"/>
    <x v="1"/>
  </r>
  <r>
    <x v="3"/>
    <n v="2266"/>
    <x v="1"/>
    <s v="USD"/>
    <n v="1470718800"/>
    <n v="1471928400"/>
    <b v="0"/>
    <b v="0"/>
    <s v="film &amp; video/documentary"/>
    <n v="70.09"/>
    <n v="45.01"/>
    <x v="4"/>
    <x v="4"/>
  </r>
  <r>
    <x v="0"/>
    <n v="21"/>
    <x v="1"/>
    <s v="USD"/>
    <n v="1450591200"/>
    <n v="1453701600"/>
    <b v="0"/>
    <b v="1"/>
    <s v="film &amp; video/science fiction"/>
    <n v="60"/>
    <n v="94.29"/>
    <x v="4"/>
    <x v="22"/>
  </r>
  <r>
    <x v="1"/>
    <n v="1548"/>
    <x v="2"/>
    <s v="AUD"/>
    <n v="1348290000"/>
    <n v="1350363600"/>
    <b v="0"/>
    <b v="0"/>
    <s v="technology/web"/>
    <n v="367.1"/>
    <n v="101.02"/>
    <x v="2"/>
    <x v="2"/>
  </r>
  <r>
    <x v="1"/>
    <n v="80"/>
    <x v="1"/>
    <s v="USD"/>
    <n v="1353823200"/>
    <n v="1353996000"/>
    <b v="0"/>
    <b v="0"/>
    <s v="theater/plays"/>
    <n v="1109"/>
    <n v="97.04"/>
    <x v="3"/>
    <x v="3"/>
  </r>
  <r>
    <x v="0"/>
    <n v="830"/>
    <x v="1"/>
    <s v="USD"/>
    <n v="1450764000"/>
    <n v="1451109600"/>
    <b v="0"/>
    <b v="0"/>
    <s v="film &amp; video/science fiction"/>
    <n v="19.03"/>
    <n v="43.01"/>
    <x v="4"/>
    <x v="22"/>
  </r>
  <r>
    <x v="1"/>
    <n v="131"/>
    <x v="1"/>
    <s v="USD"/>
    <n v="1329372000"/>
    <n v="1329631200"/>
    <b v="0"/>
    <b v="0"/>
    <s v="theater/plays"/>
    <n v="126.88"/>
    <n v="94.92"/>
    <x v="3"/>
    <x v="3"/>
  </r>
  <r>
    <x v="1"/>
    <n v="112"/>
    <x v="1"/>
    <s v="USD"/>
    <n v="1277096400"/>
    <n v="1278997200"/>
    <b v="0"/>
    <b v="0"/>
    <s v="film &amp; video/animation"/>
    <n v="734.64"/>
    <n v="72.150000000000006"/>
    <x v="4"/>
    <x v="10"/>
  </r>
  <r>
    <x v="0"/>
    <n v="130"/>
    <x v="1"/>
    <s v="USD"/>
    <n v="1277701200"/>
    <n v="1280120400"/>
    <b v="0"/>
    <b v="0"/>
    <s v="publishing/translations"/>
    <n v="4.57"/>
    <n v="51.01"/>
    <x v="5"/>
    <x v="18"/>
  </r>
  <r>
    <x v="0"/>
    <n v="55"/>
    <x v="1"/>
    <s v="USD"/>
    <n v="1454911200"/>
    <n v="1458104400"/>
    <b v="0"/>
    <b v="0"/>
    <s v="technology/web"/>
    <n v="85.05"/>
    <n v="85.05"/>
    <x v="2"/>
    <x v="2"/>
  </r>
  <r>
    <x v="1"/>
    <n v="155"/>
    <x v="1"/>
    <s v="USD"/>
    <n v="1297922400"/>
    <n v="1298268000"/>
    <b v="0"/>
    <b v="0"/>
    <s v="publishing/translations"/>
    <n v="119.3"/>
    <n v="43.87"/>
    <x v="5"/>
    <x v="18"/>
  </r>
  <r>
    <x v="1"/>
    <n v="266"/>
    <x v="1"/>
    <s v="USD"/>
    <n v="1384408800"/>
    <n v="1386223200"/>
    <b v="0"/>
    <b v="0"/>
    <s v="food/food trucks"/>
    <n v="296.02999999999997"/>
    <n v="40.06"/>
    <x v="0"/>
    <x v="0"/>
  </r>
  <r>
    <x v="0"/>
    <n v="114"/>
    <x v="6"/>
    <s v="EUR"/>
    <n v="1299304800"/>
    <n v="1299823200"/>
    <b v="0"/>
    <b v="1"/>
    <s v="photography/photography books"/>
    <n v="84.69"/>
    <n v="43.83"/>
    <x v="7"/>
    <x v="14"/>
  </r>
  <r>
    <x v="1"/>
    <n v="155"/>
    <x v="1"/>
    <s v="USD"/>
    <n v="1431320400"/>
    <n v="1431752400"/>
    <b v="0"/>
    <b v="0"/>
    <s v="theater/plays"/>
    <n v="355.78"/>
    <n v="84.93"/>
    <x v="3"/>
    <x v="3"/>
  </r>
  <r>
    <x v="1"/>
    <n v="207"/>
    <x v="4"/>
    <s v="GBP"/>
    <n v="1264399200"/>
    <n v="1267855200"/>
    <b v="0"/>
    <b v="0"/>
    <s v="music/rock"/>
    <n v="386.41"/>
    <n v="41.07"/>
    <x v="1"/>
    <x v="1"/>
  </r>
  <r>
    <x v="1"/>
    <n v="245"/>
    <x v="1"/>
    <s v="USD"/>
    <n v="1497502800"/>
    <n v="1497675600"/>
    <b v="0"/>
    <b v="0"/>
    <s v="theater/plays"/>
    <n v="792.24"/>
    <n v="54.97"/>
    <x v="3"/>
    <x v="3"/>
  </r>
  <r>
    <x v="1"/>
    <n v="1573"/>
    <x v="1"/>
    <s v="USD"/>
    <n v="1333688400"/>
    <n v="1336885200"/>
    <b v="0"/>
    <b v="0"/>
    <s v="music/world music"/>
    <n v="137.03"/>
    <n v="77.010000000000005"/>
    <x v="1"/>
    <x v="21"/>
  </r>
  <r>
    <x v="1"/>
    <n v="114"/>
    <x v="1"/>
    <s v="USD"/>
    <n v="1293861600"/>
    <n v="1295157600"/>
    <b v="0"/>
    <b v="0"/>
    <s v="food/food trucks"/>
    <n v="338.21"/>
    <n v="71.2"/>
    <x v="0"/>
    <x v="0"/>
  </r>
  <r>
    <x v="1"/>
    <n v="93"/>
    <x v="1"/>
    <s v="USD"/>
    <n v="1576994400"/>
    <n v="1577599200"/>
    <b v="0"/>
    <b v="0"/>
    <s v="theater/plays"/>
    <n v="108.23"/>
    <n v="91.94"/>
    <x v="3"/>
    <x v="3"/>
  </r>
  <r>
    <x v="0"/>
    <n v="594"/>
    <x v="1"/>
    <s v="USD"/>
    <n v="1304917200"/>
    <n v="1305003600"/>
    <b v="0"/>
    <b v="0"/>
    <s v="theater/plays"/>
    <n v="60.76"/>
    <n v="97.07"/>
    <x v="3"/>
    <x v="3"/>
  </r>
  <r>
    <x v="0"/>
    <n v="24"/>
    <x v="1"/>
    <s v="USD"/>
    <n v="1381208400"/>
    <n v="1381726800"/>
    <b v="0"/>
    <b v="0"/>
    <s v="film &amp; video/television"/>
    <n v="27.73"/>
    <n v="58.92"/>
    <x v="4"/>
    <x v="19"/>
  </r>
  <r>
    <x v="1"/>
    <n v="1681"/>
    <x v="1"/>
    <s v="USD"/>
    <n v="1401685200"/>
    <n v="1402462800"/>
    <b v="0"/>
    <b v="1"/>
    <s v="technology/web"/>
    <n v="228.39"/>
    <n v="58.02"/>
    <x v="2"/>
    <x v="2"/>
  </r>
  <r>
    <x v="0"/>
    <n v="252"/>
    <x v="1"/>
    <s v="USD"/>
    <n v="1291960800"/>
    <n v="1292133600"/>
    <b v="0"/>
    <b v="1"/>
    <s v="theater/plays"/>
    <n v="21.62"/>
    <n v="103.87"/>
    <x v="3"/>
    <x v="3"/>
  </r>
  <r>
    <x v="1"/>
    <n v="32"/>
    <x v="1"/>
    <s v="USD"/>
    <n v="1368853200"/>
    <n v="1368939600"/>
    <b v="0"/>
    <b v="0"/>
    <s v="music/indie rock"/>
    <n v="373.88"/>
    <n v="93.47"/>
    <x v="1"/>
    <x v="7"/>
  </r>
  <r>
    <x v="1"/>
    <n v="135"/>
    <x v="1"/>
    <s v="USD"/>
    <n v="1448776800"/>
    <n v="1452146400"/>
    <b v="0"/>
    <b v="1"/>
    <s v="theater/plays"/>
    <n v="154.93"/>
    <n v="61.97"/>
    <x v="3"/>
    <x v="3"/>
  </r>
  <r>
    <x v="1"/>
    <n v="140"/>
    <x v="1"/>
    <s v="USD"/>
    <n v="1296194400"/>
    <n v="1296712800"/>
    <b v="0"/>
    <b v="1"/>
    <s v="theater/plays"/>
    <n v="322.14999999999998"/>
    <n v="92.04"/>
    <x v="3"/>
    <x v="3"/>
  </r>
  <r>
    <x v="0"/>
    <n v="67"/>
    <x v="1"/>
    <s v="USD"/>
    <n v="1517983200"/>
    <n v="1520748000"/>
    <b v="0"/>
    <b v="0"/>
    <s v="food/food trucks"/>
    <n v="73.959999999999994"/>
    <n v="77.27"/>
    <x v="0"/>
    <x v="0"/>
  </r>
  <r>
    <x v="1"/>
    <n v="92"/>
    <x v="1"/>
    <s v="USD"/>
    <n v="1478930400"/>
    <n v="1480831200"/>
    <b v="0"/>
    <b v="0"/>
    <s v="games/video games"/>
    <n v="864.1"/>
    <n v="93.92"/>
    <x v="6"/>
    <x v="11"/>
  </r>
  <r>
    <x v="1"/>
    <n v="1015"/>
    <x v="4"/>
    <s v="GBP"/>
    <n v="1426395600"/>
    <n v="1426914000"/>
    <b v="0"/>
    <b v="0"/>
    <s v="theater/plays"/>
    <n v="143.26"/>
    <n v="84.97"/>
    <x v="3"/>
    <x v="3"/>
  </r>
  <r>
    <x v="0"/>
    <n v="742"/>
    <x v="1"/>
    <s v="USD"/>
    <n v="1446181200"/>
    <n v="1446616800"/>
    <b v="1"/>
    <b v="0"/>
    <s v="publishing/nonfiction"/>
    <n v="40.28"/>
    <n v="105.97"/>
    <x v="5"/>
    <x v="9"/>
  </r>
  <r>
    <x v="1"/>
    <n v="323"/>
    <x v="1"/>
    <s v="USD"/>
    <n v="1514181600"/>
    <n v="1517032800"/>
    <b v="0"/>
    <b v="0"/>
    <s v="technology/web"/>
    <n v="178.22"/>
    <n v="36.97"/>
    <x v="2"/>
    <x v="2"/>
  </r>
  <r>
    <x v="0"/>
    <n v="75"/>
    <x v="1"/>
    <s v="USD"/>
    <n v="1311051600"/>
    <n v="1311224400"/>
    <b v="0"/>
    <b v="1"/>
    <s v="film &amp; video/documentary"/>
    <n v="84.93"/>
    <n v="81.53"/>
    <x v="4"/>
    <x v="4"/>
  </r>
  <r>
    <x v="1"/>
    <n v="2326"/>
    <x v="1"/>
    <s v="USD"/>
    <n v="1564894800"/>
    <n v="1566190800"/>
    <b v="0"/>
    <b v="0"/>
    <s v="film &amp; video/documentary"/>
    <n v="145.94"/>
    <n v="81"/>
    <x v="4"/>
    <x v="4"/>
  </r>
  <r>
    <x v="1"/>
    <n v="381"/>
    <x v="1"/>
    <s v="USD"/>
    <n v="1567918800"/>
    <n v="1570165200"/>
    <b v="0"/>
    <b v="0"/>
    <s v="theater/plays"/>
    <n v="152.46"/>
    <n v="26.01"/>
    <x v="3"/>
    <x v="3"/>
  </r>
  <r>
    <x v="0"/>
    <n v="4405"/>
    <x v="1"/>
    <s v="USD"/>
    <n v="1386309600"/>
    <n v="1388556000"/>
    <b v="0"/>
    <b v="1"/>
    <s v="music/rock"/>
    <n v="67.13"/>
    <n v="26"/>
    <x v="1"/>
    <x v="1"/>
  </r>
  <r>
    <x v="0"/>
    <n v="92"/>
    <x v="1"/>
    <s v="USD"/>
    <n v="1301979600"/>
    <n v="1303189200"/>
    <b v="0"/>
    <b v="0"/>
    <s v="music/rock"/>
    <n v="40.31"/>
    <n v="34.17"/>
    <x v="1"/>
    <x v="1"/>
  </r>
  <r>
    <x v="1"/>
    <n v="480"/>
    <x v="1"/>
    <s v="USD"/>
    <n v="1493269200"/>
    <n v="1494478800"/>
    <b v="0"/>
    <b v="0"/>
    <s v="film &amp; video/documentary"/>
    <n v="216.79"/>
    <n v="28"/>
    <x v="4"/>
    <x v="4"/>
  </r>
  <r>
    <x v="0"/>
    <n v="64"/>
    <x v="1"/>
    <s v="USD"/>
    <n v="1478930400"/>
    <n v="1480744800"/>
    <b v="0"/>
    <b v="0"/>
    <s v="publishing/radio &amp; podcasts"/>
    <n v="52.12"/>
    <n v="76.55"/>
    <x v="5"/>
    <x v="15"/>
  </r>
  <r>
    <x v="1"/>
    <n v="226"/>
    <x v="1"/>
    <s v="USD"/>
    <n v="1555390800"/>
    <n v="1555822800"/>
    <b v="0"/>
    <b v="0"/>
    <s v="publishing/translations"/>
    <n v="499.58"/>
    <n v="53.05"/>
    <x v="5"/>
    <x v="18"/>
  </r>
  <r>
    <x v="0"/>
    <n v="64"/>
    <x v="1"/>
    <s v="USD"/>
    <n v="1456984800"/>
    <n v="1458882000"/>
    <b v="0"/>
    <b v="1"/>
    <s v="film &amp; video/drama"/>
    <n v="87.68"/>
    <n v="106.86"/>
    <x v="4"/>
    <x v="6"/>
  </r>
  <r>
    <x v="1"/>
    <n v="241"/>
    <x v="1"/>
    <s v="USD"/>
    <n v="1411621200"/>
    <n v="1411966800"/>
    <b v="0"/>
    <b v="1"/>
    <s v="music/rock"/>
    <n v="113.17"/>
    <n v="46.02"/>
    <x v="1"/>
    <x v="1"/>
  </r>
  <r>
    <x v="1"/>
    <n v="132"/>
    <x v="1"/>
    <s v="USD"/>
    <n v="1525669200"/>
    <n v="1526878800"/>
    <b v="0"/>
    <b v="1"/>
    <s v="film &amp; video/drama"/>
    <n v="426.55"/>
    <n v="100.17"/>
    <x v="4"/>
    <x v="6"/>
  </r>
  <r>
    <x v="3"/>
    <n v="75"/>
    <x v="6"/>
    <s v="EUR"/>
    <n v="1450936800"/>
    <n v="1452405600"/>
    <b v="0"/>
    <b v="1"/>
    <s v="photography/photography books"/>
    <n v="77.63"/>
    <n v="101.44"/>
    <x v="7"/>
    <x v="14"/>
  </r>
  <r>
    <x v="0"/>
    <n v="842"/>
    <x v="1"/>
    <s v="USD"/>
    <n v="1413522000"/>
    <n v="1414040400"/>
    <b v="0"/>
    <b v="1"/>
    <s v="publishing/translations"/>
    <n v="52.5"/>
    <n v="87.97"/>
    <x v="5"/>
    <x v="18"/>
  </r>
  <r>
    <x v="1"/>
    <n v="2043"/>
    <x v="1"/>
    <s v="USD"/>
    <n v="1541307600"/>
    <n v="1543816800"/>
    <b v="0"/>
    <b v="1"/>
    <s v="food/food trucks"/>
    <n v="157.47"/>
    <n v="75"/>
    <x v="0"/>
    <x v="0"/>
  </r>
  <r>
    <x v="0"/>
    <n v="112"/>
    <x v="1"/>
    <s v="USD"/>
    <n v="1357106400"/>
    <n v="1359698400"/>
    <b v="0"/>
    <b v="0"/>
    <s v="theater/plays"/>
    <n v="72.94"/>
    <n v="42.98"/>
    <x v="3"/>
    <x v="3"/>
  </r>
  <r>
    <x v="3"/>
    <n v="139"/>
    <x v="6"/>
    <s v="EUR"/>
    <n v="1390197600"/>
    <n v="1390629600"/>
    <b v="0"/>
    <b v="0"/>
    <s v="theater/plays"/>
    <n v="60.57"/>
    <n v="33.119999999999997"/>
    <x v="3"/>
    <x v="3"/>
  </r>
  <r>
    <x v="0"/>
    <n v="374"/>
    <x v="1"/>
    <s v="USD"/>
    <n v="1265868000"/>
    <n v="1267077600"/>
    <b v="0"/>
    <b v="1"/>
    <s v="music/indie rock"/>
    <n v="56.79"/>
    <n v="101.13"/>
    <x v="1"/>
    <x v="7"/>
  </r>
  <r>
    <x v="3"/>
    <n v="1122"/>
    <x v="1"/>
    <s v="USD"/>
    <n v="1467176400"/>
    <n v="1467781200"/>
    <b v="0"/>
    <b v="0"/>
    <s v="food/food trucks"/>
    <n v="56.54"/>
    <n v="55.99"/>
    <x v="0"/>
    <x v="0"/>
  </r>
  <r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CA"/>
    <s v="CAD"/>
    <n v="1448690400"/>
    <n v="1450159200"/>
    <b v="0"/>
    <b v="0"/>
    <s v="food/food trucks"/>
    <n v="0"/>
    <s v="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31.47999999999999"/>
    <n v="100.02"/>
    <x v="2"/>
    <s v="web"/>
    <x v="2"/>
    <d v="2013-11-19T06:00:00"/>
  </r>
  <r>
    <x v="0"/>
    <n v="24"/>
    <s v="US"/>
    <s v="USD"/>
    <n v="1565499600"/>
    <n v="1568955600"/>
    <b v="0"/>
    <b v="0"/>
    <s v="music/rock"/>
    <n v="58.98"/>
    <n v="103.21"/>
    <x v="1"/>
    <s v="rock"/>
    <x v="3"/>
    <d v="2019-09-20T05:00:00"/>
  </r>
  <r>
    <x v="0"/>
    <n v="53"/>
    <s v="US"/>
    <s v="USD"/>
    <n v="1547964000"/>
    <n v="1548309600"/>
    <b v="0"/>
    <b v="0"/>
    <s v="theater/plays"/>
    <n v="69.28"/>
    <n v="99.34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73.62"/>
    <n v="75.83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20.96"/>
    <n v="60.56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27.58"/>
    <n v="64.94"/>
    <x v="3"/>
    <s v="plays"/>
    <x v="7"/>
    <d v="2015-08-15T05:00:00"/>
  </r>
  <r>
    <x v="2"/>
    <n v="708"/>
    <s v="DK"/>
    <s v="DKK"/>
    <n v="1281330000"/>
    <n v="1281502800"/>
    <b v="0"/>
    <b v="0"/>
    <s v="theater/plays"/>
    <n v="19.93"/>
    <n v="31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51.74"/>
    <n v="72.91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66.12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48.1"/>
    <n v="112.22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89.35"/>
    <n v="102.35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45.12"/>
    <n v="105.05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66.77"/>
    <n v="94.15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47.31"/>
    <n v="84.99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49.47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59.38999999999999"/>
    <n v="107.96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66.91"/>
    <n v="45.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48.53"/>
    <n v="45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12.24"/>
    <n v="105.9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40.99"/>
    <n v="69.06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28.07"/>
    <n v="85.04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32.04"/>
    <n v="105.23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12.83"/>
    <n v="39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16.44"/>
    <n v="73.03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48.2"/>
    <n v="35.01"/>
    <x v="3"/>
    <s v="plays"/>
    <x v="26"/>
    <d v="2018-08-27T05:00:00"/>
  </r>
  <r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05.23"/>
    <n v="62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28.9"/>
    <n v="94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60.61000000000001"/>
    <n v="112.05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86.81"/>
    <n v="38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77.82"/>
    <n v="35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50.81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50.30000000000001"/>
    <n v="95.99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57.29"/>
    <n v="68.81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39.99"/>
    <n v="105.97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25.32"/>
    <n v="75.260000000000005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50.78"/>
    <n v="57.13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69.07"/>
    <n v="75.14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12.93"/>
    <n v="107.42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43.94"/>
    <n v="36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85.94"/>
    <n v="27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58.81"/>
    <n v="107.56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47.68"/>
    <n v="94.38"/>
    <x v="3"/>
    <s v="plays"/>
    <x v="45"/>
    <d v="2016-11-17T06:00:00"/>
  </r>
  <r>
    <x v="1"/>
    <n v="92"/>
    <s v="US"/>
    <s v="USD"/>
    <n v="1278565200"/>
    <n v="1280552400"/>
    <b v="0"/>
    <b v="0"/>
    <s v="music/rock"/>
    <n v="114.78"/>
    <n v="46.16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75.27"/>
    <n v="47.85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86.97"/>
    <n v="53.01"/>
    <x v="3"/>
    <s v="plays"/>
    <x v="48"/>
    <d v="2015-07-07T05:00:00"/>
  </r>
  <r>
    <x v="1"/>
    <n v="303"/>
    <s v="US"/>
    <s v="USD"/>
    <n v="1571547600"/>
    <n v="1575439200"/>
    <b v="0"/>
    <b v="0"/>
    <s v="music/rock"/>
    <n v="189.63"/>
    <n v="45.06"/>
    <x v="1"/>
    <s v="rock"/>
    <x v="49"/>
    <d v="2019-12-04T06:00:00"/>
  </r>
  <r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91.87"/>
    <n v="99.01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34.15"/>
    <n v="32.7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40.41"/>
    <n v="59.12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89.87"/>
    <n v="44.9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77.97"/>
    <n v="89.6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43.66"/>
    <n v="70.08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15.28"/>
    <n v="31.06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27.11"/>
    <n v="29.06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75.07"/>
    <n v="30.09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44.37"/>
    <n v="85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92.75"/>
    <n v="82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x v="0"/>
    <n v="5"/>
    <s v="US"/>
    <s v="USD"/>
    <n v="1493355600"/>
    <n v="1493874000"/>
    <b v="0"/>
    <b v="0"/>
    <s v="theater/plays"/>
    <n v="11.85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97.64"/>
    <n v="71.95"/>
    <x v="2"/>
    <s v="web"/>
    <x v="64"/>
    <d v="2018-07-17T05:00:00"/>
  </r>
  <r>
    <x v="1"/>
    <n v="236"/>
    <s v="US"/>
    <s v="USD"/>
    <n v="1296108000"/>
    <n v="1296712800"/>
    <b v="0"/>
    <b v="0"/>
    <s v="theater/plays"/>
    <n v="236.15"/>
    <n v="61.04"/>
    <x v="3"/>
    <s v="plays"/>
    <x v="65"/>
    <d v="2011-02-03T06:00:00"/>
  </r>
  <r>
    <x v="0"/>
    <n v="12"/>
    <s v="US"/>
    <s v="USD"/>
    <n v="1428469200"/>
    <n v="1428901200"/>
    <b v="0"/>
    <b v="1"/>
    <s v="theater/plays"/>
    <n v="45.07"/>
    <n v="108.92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62.38999999999999"/>
    <n v="29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54.53"/>
    <n v="58.98"/>
    <x v="3"/>
    <s v="plays"/>
    <x v="68"/>
    <d v="2017-09-12T05:00:00"/>
  </r>
  <r>
    <x v="3"/>
    <n v="17"/>
    <s v="US"/>
    <s v="USD"/>
    <n v="1292738400"/>
    <n v="1295676000"/>
    <b v="0"/>
    <b v="0"/>
    <s v="theater/plays"/>
    <n v="24.06"/>
    <n v="111.82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23.74"/>
    <n v="64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08.07"/>
    <n v="85.32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70.33"/>
    <n v="74.48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60.93"/>
    <n v="105.15"/>
    <x v="1"/>
    <s v="jazz"/>
    <x v="73"/>
    <d v="2016-11-30T06:00:00"/>
  </r>
  <r>
    <x v="1"/>
    <n v="85"/>
    <s v="GB"/>
    <s v="GBP"/>
    <n v="1459054800"/>
    <n v="1459141200"/>
    <b v="0"/>
    <b v="0"/>
    <s v="music/metal"/>
    <n v="122.46"/>
    <n v="56.19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50.58000000000001"/>
    <n v="85.92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78.11"/>
    <n v="57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46.95"/>
    <n v="79.64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69.599999999999994"/>
    <n v="48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37.45000000000005"/>
    <n v="55.21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25.34"/>
    <n v="92.11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97.3"/>
    <n v="83.18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37.590000000000003"/>
    <n v="40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32.37"/>
    <n v="111.13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31.22"/>
    <n v="90.56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67.64"/>
    <n v="61.11"/>
    <x v="3"/>
    <s v="plays"/>
    <x v="86"/>
    <d v="2015-05-17T05:00:00"/>
  </r>
  <r>
    <x v="0"/>
    <n v="1482"/>
    <s v="AU"/>
    <s v="AUD"/>
    <n v="1299564000"/>
    <n v="1300510800"/>
    <b v="0"/>
    <b v="1"/>
    <s v="music/rock"/>
    <n v="61.98"/>
    <n v="83.02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52.59"/>
    <n v="89.46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78.62"/>
    <n v="57.85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48.4"/>
    <n v="110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58.88"/>
    <n v="103.97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60.55"/>
    <n v="108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03.69"/>
    <n v="48.93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17.38"/>
    <n v="65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26.69"/>
    <n v="106.61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33.69"/>
    <n v="27.01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96.72"/>
    <n v="91.16"/>
    <x v="3"/>
    <s v="plays"/>
    <x v="98"/>
    <d v="2014-12-24T06:00:00"/>
  </r>
  <r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21.44"/>
    <n v="56.05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81.68"/>
    <n v="31.0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24.61"/>
    <n v="66.510000000000005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43.13999999999999"/>
    <n v="89.01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44.54"/>
    <n v="103.46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59.13"/>
    <n v="95.28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86.49"/>
    <n v="75.900000000000006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95.27"/>
    <n v="107.58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59.21"/>
    <n v="51.32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14.96"/>
    <n v="71.98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19.96"/>
    <n v="108.95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68.83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76.88"/>
    <n v="94.94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27.16"/>
    <n v="109.65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87.21"/>
    <n v="44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73.94"/>
    <n v="30.99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17.61"/>
    <n v="94.79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49.5"/>
    <n v="6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19.34"/>
    <n v="110.03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64.37"/>
    <n v="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18.62"/>
    <n v="49.99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67.77"/>
    <n v="101.72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59.91"/>
    <n v="47.08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38.630000000000003"/>
    <n v="89.94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51.42"/>
    <n v="78.97"/>
    <x v="3"/>
    <s v="plays"/>
    <x v="125"/>
    <d v="2010-05-15T05:00:00"/>
  </r>
  <r>
    <x v="3"/>
    <n v="532"/>
    <s v="US"/>
    <s v="USD"/>
    <n v="1282885200"/>
    <n v="1284008400"/>
    <b v="0"/>
    <b v="0"/>
    <s v="music/rock"/>
    <n v="60.33"/>
    <n v="80.069999999999993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"/>
    <n v="86.47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55.47"/>
    <n v="28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00.86"/>
    <n v="68"/>
    <x v="2"/>
    <s v="web"/>
    <x v="129"/>
    <d v="2013-12-12T06:00:00"/>
  </r>
  <r>
    <x v="1"/>
    <n v="89"/>
    <s v="US"/>
    <s v="USD"/>
    <n v="1515736800"/>
    <n v="1517119200"/>
    <b v="0"/>
    <b v="1"/>
    <s v="theater/plays"/>
    <n v="116.18"/>
    <n v="43.08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10.77999999999997"/>
    <n v="87.96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89.74"/>
    <n v="94.99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71.27"/>
    <n v="46.91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9"/>
    <n v="46.91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61.77999999999997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20.9"/>
    <n v="59.04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23.16"/>
    <n v="65.989999999999995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01.59"/>
    <n v="60.99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30.04"/>
    <n v="98.31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35.59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29.1"/>
    <n v="86.07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36.51"/>
    <n v="76.989999999999995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17.25"/>
    <n v="29.76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12.49"/>
    <n v="46.92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21.02"/>
    <n v="105.19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19.87"/>
    <n v="69.9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64.17"/>
    <n v="60.01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23.07"/>
    <n v="52.01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92.98"/>
    <n v="31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58.76"/>
    <n v="95.04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65.02"/>
    <n v="75.97"/>
    <x v="3"/>
    <s v="plays"/>
    <x v="152"/>
    <d v="2010-04-09T05:00:00"/>
  </r>
  <r>
    <x v="3"/>
    <n v="379"/>
    <s v="AU"/>
    <s v="AUD"/>
    <n v="1570251600"/>
    <n v="1572325200"/>
    <b v="0"/>
    <b v="0"/>
    <s v="music/rock"/>
    <n v="73.94"/>
    <n v="71.010000000000005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52.67"/>
    <n v="73.73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20.95"/>
    <n v="113.1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00.01"/>
    <n v="105.0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62.31"/>
    <n v="79.180000000000007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78.180000000000007"/>
    <n v="57.33"/>
    <x v="2"/>
    <s v="web"/>
    <x v="158"/>
    <d v="2015-09-29T05:00:00"/>
  </r>
  <r>
    <x v="1"/>
    <n v="157"/>
    <s v="CH"/>
    <s v="CHF"/>
    <n v="1544248800"/>
    <n v="1546840800"/>
    <b v="0"/>
    <b v="0"/>
    <s v="music/rock"/>
    <n v="149.74"/>
    <n v="58.18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53.26"/>
    <n v="36.03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00.17"/>
    <n v="107.9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21.99"/>
    <n v="44.01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37.13"/>
    <n v="55.08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15.54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31.31"/>
    <n v="42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24.08"/>
    <n v="77.98999999999999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4"/>
    <n v="82.51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10.63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82.88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63.01"/>
    <n v="100.98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94.67"/>
    <n v="111.8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26.19"/>
    <n v="42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74.83"/>
    <n v="110.05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16.48"/>
    <n v="59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96.21"/>
    <n v="32.99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57.72"/>
    <n v="45.01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08.45999999999998"/>
    <n v="81.98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61.8"/>
    <n v="39.08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22.32"/>
    <n v="59"/>
    <x v="3"/>
    <s v="plays"/>
    <x v="179"/>
    <d v="2019-07-01T05:00:00"/>
  </r>
  <r>
    <x v="0"/>
    <n v="86"/>
    <s v="CA"/>
    <s v="CAD"/>
    <n v="1284008400"/>
    <n v="1285131600"/>
    <b v="0"/>
    <b v="0"/>
    <s v="music/rock"/>
    <n v="69.12"/>
    <n v="40.99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93.06"/>
    <n v="31.03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31.93"/>
    <n v="32.01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29.87"/>
    <n v="95.9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32.01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23.53"/>
    <n v="102.05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68.59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37.950000000000003"/>
    <n v="37.07"/>
    <x v="3"/>
    <s v="plays"/>
    <x v="188"/>
    <d v="2019-03-15T05:00:00"/>
  </r>
  <r>
    <x v="0"/>
    <n v="243"/>
    <s v="US"/>
    <s v="USD"/>
    <n v="1403845200"/>
    <n v="1404190800"/>
    <b v="0"/>
    <b v="0"/>
    <s v="music/rock"/>
    <n v="19.989999999999998"/>
    <n v="35.049999999999997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45.64"/>
    <n v="46.34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22.76"/>
    <n v="69.17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61.75"/>
    <n v="109.08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63.15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98.2"/>
    <n v="82.0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6"/>
    <n v="35.9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53.78"/>
    <n v="74.459999999999994"/>
    <x v="1"/>
    <s v="rock"/>
    <x v="195"/>
    <d v="2015-07-11T05:00:00"/>
  </r>
  <r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81.19"/>
    <n v="91.1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78.83"/>
    <n v="79.790000000000006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34.41"/>
    <n v="43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"/>
    <n v="63.23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31.85"/>
    <n v="70.18000000000000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38.840000000000003"/>
    <n v="61.33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01.12"/>
    <n v="96.98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21.19"/>
    <n v="51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67.430000000000007"/>
    <n v="28.04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94.92"/>
    <n v="60.98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51.85"/>
    <n v="73.209999999999994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95.16"/>
    <n v="40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23.14"/>
    <n v="86.81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"/>
    <n v="42.13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55.07"/>
    <n v="103.98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44.75"/>
    <n v="62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15.95"/>
    <n v="31.01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32.13"/>
    <n v="89.99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"/>
    <n v="39.24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98.63"/>
    <n v="54.99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37.97999999999999"/>
    <n v="47.99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93.81"/>
    <n v="87.97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03.64"/>
    <n v="52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60.17"/>
    <n v="30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66.63"/>
    <n v="98.21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68.72"/>
    <n v="108.96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19.91"/>
    <n v="67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93.69"/>
    <n v="64.989999999999995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20.17"/>
    <n v="99.84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76.709999999999994"/>
    <n v="82.43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71.26"/>
    <n v="63.29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57.88999999999999"/>
    <n v="96.77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09.08"/>
    <n v="54.91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41.73"/>
    <n v="39.0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10.94"/>
    <n v="75.84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59.38"/>
    <n v="45.05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22.42"/>
    <n v="104.52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97.72"/>
    <n v="76.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18.79"/>
    <n v="69.02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01.92"/>
    <n v="101.98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27.73"/>
    <n v="42.92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45.22"/>
    <n v="43.03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69.71"/>
    <n v="75.25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09.34"/>
    <n v="69.02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25.52999999999997"/>
    <n v="65.989999999999995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32.62"/>
    <n v="98.01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11.34"/>
    <n v="60.11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73.33"/>
    <n v="26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54.08"/>
    <n v="38.020000000000003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89.02"/>
    <n v="81.02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84.89"/>
    <n v="96.65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20.17"/>
    <n v="57"/>
    <x v="1"/>
    <s v="rock"/>
    <x v="247"/>
    <d v="2011-02-21T06:00:00"/>
  </r>
  <r>
    <x v="0"/>
    <n v="15"/>
    <s v="GB"/>
    <s v="GBP"/>
    <n v="1453615200"/>
    <n v="1456812000"/>
    <b v="0"/>
    <b v="0"/>
    <s v="music/rock"/>
    <n v="23.39"/>
    <n v="63.9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68.48"/>
    <n v="72.17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57.69999999999999"/>
    <n v="38.07"/>
    <x v="1"/>
    <s v="rock"/>
    <x v="136"/>
    <d v="2012-10-10T05:00:00"/>
  </r>
  <r>
    <x v="0"/>
    <n v="454"/>
    <s v="US"/>
    <s v="USD"/>
    <n v="1282712400"/>
    <n v="1283058000"/>
    <b v="0"/>
    <b v="1"/>
    <s v="music/rock"/>
    <n v="31.2"/>
    <n v="57.9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13.41000000000003"/>
    <n v="49.79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70.9"/>
    <n v="54.05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62.66"/>
    <n v="30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23.08"/>
    <n v="70.13"/>
    <x v="3"/>
    <s v="plays"/>
    <x v="256"/>
    <d v="2016-02-16T06:00:00"/>
  </r>
  <r>
    <x v="0"/>
    <n v="3182"/>
    <s v="IT"/>
    <s v="EUR"/>
    <n v="1415340000"/>
    <n v="1418191200"/>
    <b v="0"/>
    <b v="1"/>
    <s v="music/jazz"/>
    <n v="76.77"/>
    <n v="27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33.62"/>
    <n v="51.99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80.53"/>
    <n v="56.42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52.63"/>
    <n v="101.63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27.18"/>
    <n v="25.01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"/>
    <n v="32.020000000000003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04.01"/>
    <n v="82.02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37.22999999999999"/>
    <n v="37.96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32.21"/>
    <n v="51.53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41.51"/>
    <n v="81.2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96.8"/>
    <n v="40.03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66.43"/>
    <n v="89.94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25.89"/>
    <n v="96.69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70.7"/>
    <n v="25.0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91.52"/>
    <n v="73.010000000000005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08.05"/>
    <n v="68.239999999999995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18.73"/>
    <n v="52.31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83.19"/>
    <n v="61.77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06.33"/>
    <n v="25.03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17.45"/>
    <n v="106.29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09.73"/>
    <n v="75.069999999999993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97.79"/>
    <n v="39.97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54.4"/>
    <n v="101.02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56.61"/>
    <n v="76.81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16.38"/>
    <n v="33.28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39.67"/>
    <n v="43.92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35.65"/>
    <n v="36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54.95"/>
    <n v="88.21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94.24"/>
    <n v="65.239999999999995"/>
    <x v="3"/>
    <s v="plays"/>
    <x v="287"/>
    <d v="2014-01-23T06:00:00"/>
  </r>
  <r>
    <x v="1"/>
    <n v="72"/>
    <s v="US"/>
    <s v="USD"/>
    <n v="1456466400"/>
    <n v="1458018000"/>
    <b v="0"/>
    <b v="1"/>
    <s v="music/rock"/>
    <n v="143.91"/>
    <n v="69.959999999999994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51.42"/>
    <n v="39.88000000000000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44.67"/>
    <n v="41.02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31.84"/>
    <n v="98.9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82.62"/>
    <n v="87.78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46.14"/>
    <n v="80.77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86.20999999999998"/>
    <n v="94.28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1"/>
    <n v="73.430000000000007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32.13999999999999"/>
    <n v="65.9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74.08"/>
    <n v="109.04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75.290000000000006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20.329999999999998"/>
    <n v="99.13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03.37"/>
    <n v="105.88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10.23"/>
    <n v="49"/>
    <x v="3"/>
    <s v="plays"/>
    <x v="244"/>
    <d v="2013-11-01T05:00:00"/>
  </r>
  <r>
    <x v="1"/>
    <n v="223"/>
    <s v="US"/>
    <s v="USD"/>
    <n v="1330322400"/>
    <n v="1330495200"/>
    <b v="0"/>
    <b v="0"/>
    <s v="music/rock"/>
    <n v="395.32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94.70999999999998"/>
    <n v="31.0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33.89"/>
    <n v="103.87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66.680000000000007"/>
    <n v="59.27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19.23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15.84"/>
    <n v="53.12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38.700000000000003"/>
    <n v="50.8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9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94.14"/>
    <n v="65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66.56"/>
    <n v="38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24.13"/>
    <n v="82.62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64.06"/>
    <n v="37.94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90.72"/>
    <n v="80.78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46.19"/>
    <n v="25.98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38.54"/>
    <n v="30.36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33.56"/>
    <n v="54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22.9"/>
    <n v="101.79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84.96"/>
    <n v="45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43.73"/>
    <n v="77.069999999999993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99.98"/>
    <n v="88.08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23.96"/>
    <n v="47.04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86.61"/>
    <n v="111"/>
    <x v="1"/>
    <s v="rock"/>
    <x v="32"/>
    <d v="2018-01-17T06:00:00"/>
  </r>
  <r>
    <x v="1"/>
    <n v="2283"/>
    <s v="US"/>
    <s v="USD"/>
    <n v="1573797600"/>
    <n v="1574920800"/>
    <b v="0"/>
    <b v="0"/>
    <s v="music/rock"/>
    <n v="114.29"/>
    <n v="87"/>
    <x v="1"/>
    <s v="rock"/>
    <x v="320"/>
    <d v="2019-11-28T06:00:00"/>
  </r>
  <r>
    <x v="0"/>
    <n v="1072"/>
    <s v="US"/>
    <s v="USD"/>
    <n v="1292392800"/>
    <n v="1292479200"/>
    <b v="0"/>
    <b v="1"/>
    <s v="music/rock"/>
    <n v="97.03"/>
    <n v="63.9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22.82"/>
    <n v="105.99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79.14"/>
    <n v="73.989999999999995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79.95"/>
    <n v="84.02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94.24"/>
    <n v="88.97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84.67"/>
    <n v="76.989999999999995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66.52"/>
    <n v="97.15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53.92"/>
    <n v="33.01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41.98"/>
    <n v="99.95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14.69"/>
    <n v="69.97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34.479999999999997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00.78"/>
    <n v="66.01000000000000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71.77"/>
    <n v="41.01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53.07"/>
    <n v="103.96"/>
    <x v="3"/>
    <s v="plays"/>
    <x v="296"/>
    <d v="2017-08-13T05:00:00"/>
  </r>
  <r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27.71"/>
    <n v="47.01"/>
    <x v="1"/>
    <s v="rock"/>
    <x v="335"/>
    <d v="2015-09-07T05:00:00"/>
  </r>
  <r>
    <x v="0"/>
    <n v="33"/>
    <s v="CA"/>
    <s v="CAD"/>
    <n v="1446876000"/>
    <n v="1447567200"/>
    <b v="0"/>
    <b v="0"/>
    <s v="theater/plays"/>
    <n v="34.89"/>
    <n v="29.61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10.6"/>
    <n v="81.010000000000005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23.74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58.97"/>
    <n v="26.06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36.89"/>
    <n v="85.78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84.91"/>
    <n v="103.73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11.81"/>
    <n v="49.83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26.35"/>
    <n v="47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73.56"/>
    <n v="108.48"/>
    <x v="3"/>
    <s v="plays"/>
    <x v="345"/>
    <d v="2017-10-31T05:00:00"/>
  </r>
  <r>
    <x v="1"/>
    <n v="191"/>
    <s v="US"/>
    <s v="USD"/>
    <n v="1296108000"/>
    <n v="1299391200"/>
    <b v="0"/>
    <b v="0"/>
    <s v="music/rock"/>
    <n v="371.76"/>
    <n v="72.02"/>
    <x v="1"/>
    <s v="rock"/>
    <x v="65"/>
    <d v="2011-03-06T06:00:00"/>
  </r>
  <r>
    <x v="1"/>
    <n v="139"/>
    <s v="US"/>
    <s v="USD"/>
    <n v="1324965600"/>
    <n v="1325052000"/>
    <b v="0"/>
    <b v="0"/>
    <s v="music/rock"/>
    <n v="160.19"/>
    <n v="59.9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16.33"/>
    <n v="78.209999999999994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33.44"/>
    <n v="104.78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92.11"/>
    <n v="105.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18.89"/>
    <n v="24.93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76.81"/>
    <n v="69.87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73.02"/>
    <n v="95.73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59.36000000000001"/>
    <n v="30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67.87"/>
    <n v="59.01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91.56"/>
    <n v="84.7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30.18"/>
    <n v="78.010000000000005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13.19"/>
    <n v="50.05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54.78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61.03"/>
    <n v="93.7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10.26"/>
    <n v="40.14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13.96"/>
    <n v="70.09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40.44"/>
    <n v="66.18000000000000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60.32"/>
    <n v="47.71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83.94"/>
    <n v="62.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63.77"/>
    <n v="86.61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25.38"/>
    <n v="75.13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72.01"/>
    <n v="41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46.16999999999999"/>
    <n v="50.01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76.42"/>
    <n v="96.96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39.26"/>
    <n v="100.93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11.27"/>
    <n v="89.23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22.11"/>
    <n v="87.98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86.54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"/>
    <n v="29.09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65.64"/>
    <n v="42.01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28.96"/>
    <n v="47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69.38"/>
    <n v="110.44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30.11000000000001"/>
    <n v="41.99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67.05"/>
    <n v="48.01"/>
    <x v="4"/>
    <s v="drama"/>
    <x v="376"/>
    <d v="2018-10-13T05:00:00"/>
  </r>
  <r>
    <x v="1"/>
    <n v="454"/>
    <s v="US"/>
    <s v="USD"/>
    <n v="1369285200"/>
    <n v="1369803600"/>
    <b v="0"/>
    <b v="0"/>
    <s v="music/rock"/>
    <n v="173.86"/>
    <n v="31.02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17.76"/>
    <n v="99.2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63.85"/>
    <n v="66.02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30.22"/>
    <n v="46.06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40.36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86.22"/>
    <n v="55.9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15.58"/>
    <n v="68.989999999999995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89.62"/>
    <n v="60.98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82.15"/>
    <n v="110.98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55.88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31.84"/>
    <n v="78.76000000000000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46.32"/>
    <n v="87.96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36.130000000000003"/>
    <n v="49.9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04.63"/>
    <n v="99.52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68.86"/>
    <n v="104.82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62.07"/>
    <n v="108.01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84.7"/>
    <n v="29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11.06"/>
    <n v="30.0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43.84"/>
    <n v="41.01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55.47"/>
    <n v="62.8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57.4"/>
    <n v="47.01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23.43"/>
    <n v="27"/>
    <x v="2"/>
    <s v="web"/>
    <x v="397"/>
    <d v="2011-12-28T06:00:00"/>
  </r>
  <r>
    <x v="1"/>
    <n v="94"/>
    <s v="US"/>
    <s v="USD"/>
    <n v="1498366800"/>
    <n v="1499576400"/>
    <b v="0"/>
    <b v="0"/>
    <s v="theater/plays"/>
    <n v="128.46"/>
    <n v="68.33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63.99"/>
    <n v="50.97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27.3"/>
    <n v="54.02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10.64"/>
    <n v="97.06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40.47"/>
    <n v="24.87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87.67"/>
    <n v="84.42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72.94000000000005"/>
    <n v="47.09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12.9"/>
    <n v="78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46.39"/>
    <n v="62.97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90.68"/>
    <n v="81.010000000000005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67.739999999999995"/>
    <n v="65.319999999999993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92.49"/>
    <n v="104.44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82.71"/>
    <n v="69.989999999999995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54.16"/>
    <n v="83.02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16.72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16.88"/>
    <n v="103.98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52.1500000000001"/>
    <n v="54.93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23.07"/>
    <n v="51.92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78.64"/>
    <n v="60.03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55.28"/>
    <n v="44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61.91"/>
    <n v="53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24.91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98.72"/>
    <n v="75.040000000000006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34.75"/>
    <n v="35.909999999999997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76.42"/>
    <n v="36.950000000000003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11.38"/>
    <n v="63.17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82.04"/>
    <n v="29.99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24.33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50.48"/>
    <n v="75.01000000000000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22.85"/>
    <n v="29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63.44"/>
    <n v="98.23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56.33"/>
    <n v="87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44.08"/>
    <n v="45.21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18.37"/>
    <n v="37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04.12"/>
    <n v="94.98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26.64"/>
    <n v="28.96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51.2"/>
    <n v="55.99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90.06"/>
    <n v="54.04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71.63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41.05000000000001"/>
    <n v="67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30.58"/>
    <n v="107.91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08.16"/>
    <n v="69.010000000000005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33.46"/>
    <n v="39.01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87.85"/>
    <n v="110.36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75.21"/>
    <n v="57.94"/>
    <x v="2"/>
    <s v="web"/>
    <x v="441"/>
    <d v="2015-11-30T06:00:00"/>
  </r>
  <r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84.43"/>
    <n v="64.959999999999994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85.81"/>
    <n v="27.01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39.229999999999997"/>
    <n v="104.94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78.14"/>
    <n v="84.03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13.95"/>
    <n v="39.96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29.83"/>
    <n v="51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54.27"/>
    <n v="40.82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36.34"/>
    <n v="59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12.91999999999996"/>
    <n v="71.16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00.65"/>
    <n v="99.49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81.349999999999994"/>
    <n v="103.99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16.399999999999999"/>
    <n v="76.56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52.77"/>
    <n v="87.07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60.20999999999998"/>
    <n v="49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30.73"/>
    <n v="42.97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78.63"/>
    <n v="83.98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20.06"/>
    <n v="101.42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01.51"/>
    <n v="109.87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91.5"/>
    <n v="31.92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05.35000000000002"/>
    <n v="70.989999999999995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23.78"/>
    <n v="101.78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47.36"/>
    <n v="51.06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14.5"/>
    <n v="68.0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0.91"/>
    <n v="30.8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34.17"/>
    <n v="27.91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23.95"/>
    <n v="79.989999999999995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48.07"/>
    <n v="38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s v="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70.150000000000006"/>
    <n v="59.99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29.91999999999996"/>
    <n v="37.04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80.33"/>
    <n v="99.96"/>
    <x v="4"/>
    <s v="drama"/>
    <x v="72"/>
    <d v="2015-07-21T05:00:00"/>
  </r>
  <r>
    <x v="0"/>
    <n v="62"/>
    <s v="IT"/>
    <s v="EUR"/>
    <n v="1431925200"/>
    <n v="1432011600"/>
    <b v="0"/>
    <b v="0"/>
    <s v="music/rock"/>
    <n v="92.32"/>
    <n v="111.68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13.9"/>
    <n v="36.01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27.08"/>
    <n v="66.010000000000005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39.86"/>
    <n v="44.05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12.23"/>
    <n v="53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70.930000000000007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19.09"/>
    <n v="70.91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24.02"/>
    <n v="98.06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39.32"/>
    <n v="53.05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39.28"/>
    <n v="93.14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22.44"/>
    <n v="58.95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55.78"/>
    <n v="36.07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42.52"/>
    <n v="63.03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7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01.75"/>
    <n v="101.98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25.75"/>
    <n v="106.44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45.54"/>
    <n v="29.98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32.450000000000003"/>
    <n v="85.81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00.33"/>
    <n v="70.819999999999993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83.9"/>
    <n v="41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84.19"/>
    <n v="28.06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55.94999999999999"/>
    <n v="88.0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99.62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80.3"/>
    <n v="90.34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11.25"/>
    <n v="63.78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91.74"/>
    <n v="54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95.52"/>
    <n v="48.99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02.88"/>
    <n v="63.86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59.24"/>
    <n v="83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15.02"/>
    <n v="55.08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82.04"/>
    <n v="62.04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49.97"/>
    <n v="104.98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17.22"/>
    <n v="94.04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37.700000000000003"/>
    <n v="44.01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72.650000000000006"/>
    <n v="92.47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65.98"/>
    <n v="57.07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24.21"/>
    <n v="109.08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99999999999998"/>
    <n v="39.39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16.329999999999998"/>
    <n v="77.02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76.5"/>
    <n v="92.17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88.8"/>
    <n v="61.0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63.57"/>
    <n v="78.06999999999999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70.91000000000003"/>
    <n v="59.99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84.20999999999998"/>
    <n v="110.03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58.63"/>
    <n v="38"/>
    <x v="2"/>
    <s v="web"/>
    <x v="515"/>
    <d v="2015-01-29T06:00:00"/>
  </r>
  <r>
    <x v="0"/>
    <n v="92"/>
    <s v="US"/>
    <s v="USD"/>
    <n v="1480140000"/>
    <n v="1480312800"/>
    <b v="0"/>
    <b v="0"/>
    <s v="theater/plays"/>
    <n v="98.51"/>
    <n v="96.37"/>
    <x v="3"/>
    <s v="plays"/>
    <x v="516"/>
    <d v="2016-11-28T06:00:00"/>
  </r>
  <r>
    <x v="0"/>
    <n v="1028"/>
    <s v="US"/>
    <s v="USD"/>
    <n v="1293948000"/>
    <n v="1294034400"/>
    <b v="0"/>
    <b v="0"/>
    <s v="music/rock"/>
    <n v="43.98"/>
    <n v="72.9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51.66"/>
    <n v="26.01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23.63"/>
    <n v="104.36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99.33"/>
    <n v="54.12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37.34"/>
    <n v="63.22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00.97"/>
    <n v="104.03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69.7"/>
    <n v="56.02"/>
    <x v="3"/>
    <s v="plays"/>
    <x v="525"/>
    <d v="2011-10-19T05:00:00"/>
  </r>
  <r>
    <x v="0"/>
    <n v="26"/>
    <s v="CH"/>
    <s v="CHF"/>
    <n v="1552366800"/>
    <n v="1552539600"/>
    <b v="0"/>
    <b v="0"/>
    <s v="music/rock"/>
    <n v="12.82"/>
    <n v="48.81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38.03"/>
    <n v="60.08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83.81"/>
    <n v="78.989999999999995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04.6"/>
    <n v="53.99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44.34"/>
    <n v="111.46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18.6"/>
    <n v="60.92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86.03"/>
    <n v="26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37.34"/>
    <n v="80.989999999999995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05.64999999999998"/>
    <n v="35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94.14"/>
    <n v="94.14"/>
    <x v="4"/>
    <s v="shorts"/>
    <x v="532"/>
    <d v="2015-08-05T05:00:00"/>
  </r>
  <r>
    <x v="3"/>
    <n v="94"/>
    <s v="US"/>
    <s v="USD"/>
    <n v="1443416400"/>
    <n v="1444798800"/>
    <b v="0"/>
    <b v="1"/>
    <s v="music/rock"/>
    <n v="54.4"/>
    <n v="52.09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11.88"/>
    <n v="24.99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69.15"/>
    <n v="69.22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62.93"/>
    <n v="93.94"/>
    <x v="3"/>
    <s v="plays"/>
    <x v="53"/>
    <d v="2014-05-23T05:00:00"/>
  </r>
  <r>
    <x v="0"/>
    <n v="64"/>
    <s v="US"/>
    <s v="USD"/>
    <n v="1509512400"/>
    <n v="1510984800"/>
    <b v="0"/>
    <b v="0"/>
    <s v="theater/plays"/>
    <n v="64.930000000000007"/>
    <n v="98.41"/>
    <x v="3"/>
    <s v="plays"/>
    <x v="535"/>
    <d v="2017-11-18T06:00:00"/>
  </r>
  <r>
    <x v="3"/>
    <n v="37"/>
    <s v="US"/>
    <s v="USD"/>
    <n v="1299823200"/>
    <n v="1302066000"/>
    <b v="0"/>
    <b v="0"/>
    <s v="music/jazz"/>
    <n v="18.850000000000001"/>
    <n v="41.78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16.75"/>
    <n v="65.989999999999995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01.11"/>
    <n v="72.06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41.5"/>
    <n v="48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64.02"/>
    <n v="54.1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52.08"/>
    <n v="107.8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22.39999999999998"/>
    <n v="67.03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19.51"/>
    <n v="64.010000000000005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46.80000000000001"/>
    <n v="96.07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50.57"/>
    <n v="51.18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72.89"/>
    <n v="43.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79.010000000000005"/>
    <n v="91.02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64.72"/>
    <n v="50.13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82.03"/>
    <n v="67.72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37.67"/>
    <n v="61.04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12.91"/>
    <n v="80.010000000000005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54.84"/>
    <n v="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1"/>
    <n v="71.13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08.53"/>
    <n v="89.99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99.68"/>
    <n v="43.03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01.6"/>
    <n v="68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62.09"/>
    <n v="73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"/>
    <n v="62.34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06.63"/>
    <n v="67.099999999999994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28.24"/>
    <n v="79.98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19.66"/>
    <n v="62.18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70.73"/>
    <n v="53.01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87.21"/>
    <n v="57.74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88.38"/>
    <n v="40.03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31.30000000000001"/>
    <n v="81.02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83.97000000000003"/>
    <n v="35.049999999999997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20.42"/>
    <n v="102.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19.06"/>
    <n v="28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13.85"/>
    <n v="75.73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39.44"/>
    <n v="45.03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55.49"/>
    <n v="56.99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70.45"/>
    <n v="85.2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89.52"/>
    <n v="50.96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49.71"/>
    <n v="63.56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48.86"/>
    <n v="81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28.46"/>
    <n v="86.04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68.02"/>
    <n v="90.04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19.79999999999995"/>
    <n v="74.010000000000005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"/>
    <n v="92.44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59.91999999999999"/>
    <n v="5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79.39"/>
    <n v="32.979999999999997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77.37"/>
    <n v="93.6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06.33"/>
    <n v="69.87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94.25"/>
    <n v="72.13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51.79"/>
    <n v="30.04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64.58"/>
    <n v="73.97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62.87"/>
    <n v="68.66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10.39999999999998"/>
    <n v="59.99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42.86"/>
    <n v="111.1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83.12"/>
    <n v="53.04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78.53"/>
    <n v="55.99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14.09"/>
    <n v="69.989999999999995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64.540000000000006"/>
    <n v="49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79.41"/>
    <n v="103.85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11.42"/>
    <n v="99.1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56.19"/>
    <n v="107.3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16.5"/>
    <n v="76.92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19.97"/>
    <n v="58.13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45.46"/>
    <n v="103.74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21.38"/>
    <n v="87.96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48.4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92.91"/>
    <n v="38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88.6"/>
    <n v="30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63.06"/>
    <n v="85.99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48.48"/>
    <n v="98.01"/>
    <x v="3"/>
    <s v="plays"/>
    <x v="598"/>
    <d v="2010-10-31T05:00:00"/>
  </r>
  <r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88.48"/>
    <n v="44.99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26.84"/>
    <n v="31.01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38.83"/>
    <n v="59.97"/>
    <x v="2"/>
    <s v="web"/>
    <x v="602"/>
    <d v="2016-04-10T05:00:00"/>
  </r>
  <r>
    <x v="1"/>
    <n v="3016"/>
    <s v="US"/>
    <s v="USD"/>
    <n v="1440392400"/>
    <n v="1440824400"/>
    <b v="0"/>
    <b v="0"/>
    <s v="music/metal"/>
    <n v="508.39"/>
    <n v="59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91.48"/>
    <n v="50.05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42.13"/>
    <n v="98.97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60.06"/>
    <n v="81.010000000000005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47.23"/>
    <n v="76.01000000000000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81.739999999999995"/>
    <n v="96.6"/>
    <x v="3"/>
    <s v="plays"/>
    <x v="607"/>
    <d v="2015-08-30T05:00:00"/>
  </r>
  <r>
    <x v="0"/>
    <n v="752"/>
    <s v="DK"/>
    <s v="DKK"/>
    <n v="1332910800"/>
    <n v="1335502800"/>
    <b v="0"/>
    <b v="0"/>
    <s v="music/jazz"/>
    <n v="54.19"/>
    <n v="76.959999999999994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97.87"/>
    <n v="67.98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77.239999999999995"/>
    <n v="88.78"/>
    <x v="3"/>
    <s v="plays"/>
    <x v="610"/>
    <d v="2010-10-30T05:00:00"/>
  </r>
  <r>
    <x v="0"/>
    <n v="1063"/>
    <s v="US"/>
    <s v="USD"/>
    <n v="1329717600"/>
    <n v="1330581600"/>
    <b v="0"/>
    <b v="0"/>
    <s v="music/jazz"/>
    <n v="33.46"/>
    <n v="25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39.59"/>
    <n v="44.92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64.03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76.16"/>
    <n v="29.01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20.34"/>
    <n v="73.5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58.65"/>
    <n v="107.97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68.86"/>
    <n v="68.989999999999995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22.06"/>
    <n v="111.02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55.93"/>
    <n v="25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43.66"/>
    <n v="42.16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33.54"/>
    <n v="47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22.98"/>
    <n v="36.04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89.75"/>
    <n v="101.0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83.62"/>
    <n v="39.93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17.97"/>
    <n v="83.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97.41"/>
    <n v="47.99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86.39"/>
    <n v="95.98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50.16999999999999"/>
    <n v="78.73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58.43"/>
    <n v="56.08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42.86"/>
    <n v="69.09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67.5"/>
    <n v="102.05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91.75"/>
    <n v="107.32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29.28"/>
    <n v="71.14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00.66"/>
    <n v="106.49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26.61"/>
    <n v="42.94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90.63"/>
    <n v="70.62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63.97"/>
    <n v="66.02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84.13"/>
    <n v="96.91"/>
    <x v="3"/>
    <s v="plays"/>
    <x v="638"/>
    <d v="2018-01-03T06:00:00"/>
  </r>
  <r>
    <x v="1"/>
    <n v="196"/>
    <s v="IT"/>
    <s v="EUR"/>
    <n v="1447480800"/>
    <n v="1448863200"/>
    <b v="1"/>
    <b v="0"/>
    <s v="music/rock"/>
    <n v="133.93"/>
    <n v="62.87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59.04"/>
    <n v="108.99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52.80000000000001"/>
    <n v="27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46.69"/>
    <n v="65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84.39"/>
    <n v="111.52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75.03"/>
    <n v="110.99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54.14"/>
    <n v="56.75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11.87"/>
    <n v="97.02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22.78"/>
    <n v="92.09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99.03"/>
    <n v="82.99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27.85"/>
    <n v="103.04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58.62"/>
    <n v="68.92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07.06"/>
    <n v="87.74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42.38999999999999"/>
    <n v="75.02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47.86000000000001"/>
    <n v="50.86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20.32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40.63"/>
    <n v="72.900000000000006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61.94"/>
    <n v="108.49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72.82"/>
    <n v="101.98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24.47"/>
    <n v="44.01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17.65"/>
    <n v="65.94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47.64"/>
    <n v="24.99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00.2"/>
    <n v="28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37.090000000000003"/>
    <n v="84.92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899999999999997"/>
    <n v="90.48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56.51"/>
    <n v="25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70.41000000000003"/>
    <n v="92.01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34.06"/>
    <n v="93.0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50.4"/>
    <n v="61.01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88.82"/>
    <n v="92.0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85.66"/>
    <n v="85.22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12.66"/>
    <n v="110.97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90.25"/>
    <n v="32.97"/>
    <x v="2"/>
    <s v="web"/>
    <x v="665"/>
    <d v="2017-07-24T05:00:00"/>
  </r>
  <r>
    <x v="0"/>
    <n v="1121"/>
    <s v="US"/>
    <s v="USD"/>
    <n v="1490158800"/>
    <n v="1492146000"/>
    <b v="0"/>
    <b v="1"/>
    <s v="music/rock"/>
    <n v="91.98"/>
    <n v="96.01"/>
    <x v="1"/>
    <s v="rock"/>
    <x v="666"/>
    <d v="2017-04-14T05:00:00"/>
  </r>
  <r>
    <x v="1"/>
    <n v="980"/>
    <s v="US"/>
    <s v="USD"/>
    <n v="1406178000"/>
    <n v="1407301200"/>
    <b v="0"/>
    <b v="0"/>
    <s v="music/metal"/>
    <n v="527.01"/>
    <n v="84.97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19.14"/>
    <n v="25.01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54.19"/>
    <n v="66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32.9"/>
    <n v="87.34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35.88999999999999"/>
    <n v="27.93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30.04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79.17"/>
    <n v="108.85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26.08"/>
    <n v="110.76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12.92"/>
    <n v="29.65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30.3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12.51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28.86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34.96"/>
    <n v="110.97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57.29"/>
    <n v="36.96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32.31"/>
    <n v="30.97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92.45"/>
    <n v="47.04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56.7"/>
    <n v="88.07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68.47"/>
    <n v="37.01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66.58"/>
    <n v="26.03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72.08"/>
    <n v="67.819999999999993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06.86"/>
    <n v="49.96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64.21"/>
    <n v="110.02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68.430000000000007"/>
    <n v="89.96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34.35"/>
    <n v="79.010000000000005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55.45"/>
    <n v="86.87"/>
    <x v="1"/>
    <s v="rock"/>
    <x v="691"/>
    <d v="2017-07-27T05:00:00"/>
  </r>
  <r>
    <x v="1"/>
    <n v="100"/>
    <s v="AU"/>
    <s v="AUD"/>
    <n v="1354082400"/>
    <n v="1355032800"/>
    <b v="0"/>
    <b v="0"/>
    <s v="music/jazz"/>
    <n v="177.26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13.18"/>
    <n v="26.97"/>
    <x v="3"/>
    <s v="plays"/>
    <x v="693"/>
    <d v="2012-06-12T05:00:00"/>
  </r>
  <r>
    <x v="1"/>
    <n v="148"/>
    <s v="US"/>
    <s v="USD"/>
    <n v="1305262800"/>
    <n v="1305954000"/>
    <b v="0"/>
    <b v="0"/>
    <s v="music/rock"/>
    <n v="728.18"/>
    <n v="54.12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08.33"/>
    <n v="41.04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31.17"/>
    <n v="55.05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56.97"/>
    <n v="107.94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86.87"/>
    <n v="32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70.74"/>
    <n v="53.9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49.45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13.36"/>
    <n v="33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90.56"/>
    <n v="43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35.5"/>
    <n v="86.86"/>
    <x v="2"/>
    <s v="web"/>
    <x v="702"/>
    <d v="2016-07-03T05:00:00"/>
  </r>
  <r>
    <x v="0"/>
    <n v="10"/>
    <s v="US"/>
    <s v="USD"/>
    <n v="1415253600"/>
    <n v="1416117600"/>
    <b v="0"/>
    <b v="0"/>
    <s v="music/rock"/>
    <n v="10.3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65.540000000000006"/>
    <n v="33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49.03"/>
    <n v="68.03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87.92"/>
    <n v="58.87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80.31"/>
    <n v="105.05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06.29"/>
    <n v="33.049999999999997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50.74"/>
    <n v="78.819999999999993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15.31"/>
    <n v="68.2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41.22999999999999"/>
    <n v="75.73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15.34"/>
    <n v="31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93.12"/>
    <n v="101.88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29.73"/>
    <n v="52.88"/>
    <x v="1"/>
    <s v="jazz"/>
    <x v="630"/>
    <d v="2018-04-03T05:00:00"/>
  </r>
  <r>
    <x v="0"/>
    <n v="859"/>
    <s v="CA"/>
    <s v="CAD"/>
    <n v="1305954000"/>
    <n v="1306731600"/>
    <b v="0"/>
    <b v="0"/>
    <s v="music/rock"/>
    <n v="99.66"/>
    <n v="71.010000000000005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88.17"/>
    <n v="102.39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37.229999999999997"/>
    <n v="74.47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30.54"/>
    <n v="51.0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25.71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85.9100000000001"/>
    <n v="72.069999999999993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25.39"/>
    <n v="75.23999999999999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14.39"/>
    <n v="32.97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54.81"/>
    <n v="54.81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09.63"/>
    <n v="45.0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88.47"/>
    <n v="52.96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87.01"/>
    <n v="60.02"/>
    <x v="3"/>
    <s v="plays"/>
    <x v="722"/>
    <d v="2016-02-03T06:00:00"/>
  </r>
  <r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02.91"/>
    <n v="44.03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97.03"/>
    <n v="86.03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x v="1"/>
    <n v="218"/>
    <s v="US"/>
    <s v="USD"/>
    <n v="1514872800"/>
    <n v="1516600800"/>
    <b v="0"/>
    <b v="0"/>
    <s v="music/rock"/>
    <n v="268.73"/>
    <n v="32.049999999999997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50.85"/>
    <n v="73.61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80.29"/>
    <n v="108.71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30.44"/>
    <n v="83.32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62.88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93.13"/>
    <n v="55.93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77.099999999999994"/>
    <n v="105.0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25.53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39.41"/>
    <n v="112.66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92.19"/>
    <n v="81.94"/>
    <x v="1"/>
    <s v="rock"/>
    <x v="733"/>
    <d v="2016-05-29T05:00:00"/>
  </r>
  <r>
    <x v="1"/>
    <n v="183"/>
    <s v="CA"/>
    <s v="CAD"/>
    <n v="1511935200"/>
    <n v="1514181600"/>
    <b v="0"/>
    <b v="0"/>
    <s v="music/rock"/>
    <n v="130.22999999999999"/>
    <n v="64.05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15.22"/>
    <n v="106.39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68.8"/>
    <n v="76.010000000000005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94.8599999999999"/>
    <n v="111.07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50.66"/>
    <n v="95.94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00.6"/>
    <n v="43.04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91.29000000000002"/>
    <n v="67.97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49.97"/>
    <n v="89.99"/>
    <x v="1"/>
    <s v="rock"/>
    <x v="739"/>
    <d v="2014-03-17T05:00:00"/>
  </r>
  <r>
    <x v="1"/>
    <n v="252"/>
    <s v="US"/>
    <s v="USD"/>
    <n v="1410325200"/>
    <n v="1412485200"/>
    <b v="1"/>
    <b v="1"/>
    <s v="music/rock"/>
    <n v="357.07"/>
    <n v="58.1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26.49"/>
    <n v="84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87.5"/>
    <n v="88.8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57.04"/>
    <n v="65.959999999999994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66.7"/>
    <n v="74.8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51.34"/>
    <n v="32.01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"/>
    <n v="64.73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08.98"/>
    <n v="25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15.18"/>
    <n v="104.98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57.69"/>
    <n v="64.98999999999999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53.81"/>
    <n v="94.35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89.74"/>
    <n v="44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75.14"/>
    <n v="64.739999999999995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52.88"/>
    <n v="84.0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38.91"/>
    <n v="34.06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90.18"/>
    <n v="93.27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00.24"/>
    <n v="33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42.76"/>
    <n v="83.8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63.13"/>
    <n v="63.99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30.72"/>
    <n v="81.91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99.4"/>
    <n v="93.05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97.55"/>
    <n v="101.98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08.5"/>
    <n v="105.94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37.74"/>
    <n v="101.5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38.47"/>
    <n v="62.97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33.09"/>
    <n v="29.05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07.8"/>
    <n v="77.93000000000000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51.12"/>
    <n v="80.8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52.05999999999995"/>
    <n v="76.010000000000005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13.63"/>
    <n v="72.989999999999995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02.38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56.58"/>
    <n v="54.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39.87"/>
    <n v="32.950000000000003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69.45"/>
    <n v="79.3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35.53"/>
    <n v="41.17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05.88"/>
    <n v="57.16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87.43"/>
    <n v="77.180000000000007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86.79"/>
    <n v="24.95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47.07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85.82"/>
    <n v="46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43.24"/>
    <n v="88.02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62.44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84.84"/>
    <n v="102.6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23.7"/>
    <n v="72.959999999999994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89.87"/>
    <n v="57.1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72.60000000000002"/>
    <n v="84.01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70.04"/>
    <n v="98.67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88.29"/>
    <n v="42.01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46.94"/>
    <n v="32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69.180000000000007"/>
    <n v="81.569999999999993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25.43"/>
    <n v="37.04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77.400000000000006"/>
    <n v="103.03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37.479999999999997"/>
    <n v="84.33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28.52"/>
    <n v="79.989999999999995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38.950000000000003"/>
    <n v="70.06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37.91"/>
    <n v="41.91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64.040000000000006"/>
    <n v="57.99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18.28"/>
    <n v="40.94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84.82"/>
    <n v="70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29.35"/>
    <n v="73.84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09.9"/>
    <n v="41.98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69.79"/>
    <n v="77.930000000000007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15.96"/>
    <n v="106.02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58.60000000000002"/>
    <n v="47.02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30.58"/>
    <n v="76.02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28.21"/>
    <n v="54.12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88.71"/>
    <n v="57.29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"/>
    <n v="103.81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74.43"/>
    <n v="105.03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27.69"/>
    <n v="90.26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52.48"/>
    <n v="76.98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07.1"/>
    <n v="102.6"/>
    <x v="1"/>
    <s v="jazz"/>
    <x v="805"/>
    <d v="2013-10-25T05:00:00"/>
  </r>
  <r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56.18"/>
    <n v="55.0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52.43"/>
    <n v="32.130000000000003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3"/>
    <n v="50.64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12.23"/>
    <n v="49.69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63.99"/>
    <n v="54.89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62.97999999999999"/>
    <n v="46.93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20.25"/>
    <n v="44.95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19.24"/>
    <n v="3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78.94"/>
    <n v="107.76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19.559999999999999"/>
    <n v="102.08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98.95"/>
    <n v="24.98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50.62"/>
    <n v="67.95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57.44"/>
    <n v="26.07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55.63"/>
    <n v="105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36.299999999999997"/>
    <n v="25.83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58.25"/>
    <n v="77.67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37.39"/>
    <n v="57.83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58.75"/>
    <n v="92.96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82.57"/>
    <n v="37.950000000000003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0.75"/>
    <n v="31.8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75.95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37.88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88.05"/>
    <n v="84.01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24.07"/>
    <n v="103.42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18.13"/>
    <n v="105.13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45.85"/>
    <n v="89.22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17.32"/>
    <n v="52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17.31"/>
    <n v="64.959999999999994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12.29"/>
    <n v="46.24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72.52"/>
    <n v="51.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12.3"/>
    <n v="33.909999999999997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39.75"/>
    <n v="92.0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81.94"/>
    <n v="107.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64.13"/>
    <n v="75.84999999999999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4"/>
    <n v="80.48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49.64"/>
    <n v="86.98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09.71"/>
    <n v="105.14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49.22"/>
    <n v="57.3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62.23"/>
    <n v="93.35"/>
    <x v="2"/>
    <s v="web"/>
    <x v="835"/>
    <d v="2012-12-23T06:00:00"/>
  </r>
  <r>
    <x v="0"/>
    <n v="78"/>
    <s v="US"/>
    <s v="USD"/>
    <n v="1294552800"/>
    <n v="1297576800"/>
    <b v="1"/>
    <b v="0"/>
    <s v="theater/plays"/>
    <n v="13.06"/>
    <n v="71.989999999999995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64.64"/>
    <n v="92.61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59.59"/>
    <n v="104.99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32.44"/>
    <n v="33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"/>
    <n v="84.19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26.69"/>
    <n v="73.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62.96"/>
    <n v="36.99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61.36000000000001"/>
    <n v="46.9"/>
    <x v="2"/>
    <s v="web"/>
    <x v="842"/>
    <d v="2015-05-07T05:00:00"/>
  </r>
  <r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96.94"/>
    <n v="102.02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70.09"/>
    <n v="45.01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67.1"/>
    <n v="101.02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19.03"/>
    <n v="43.01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26.88"/>
    <n v="94.92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34.64"/>
    <n v="72.150000000000006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"/>
    <n v="51.01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85.05"/>
    <n v="85.05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19.3"/>
    <n v="43.87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96.02999999999997"/>
    <n v="40.06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84.69"/>
    <n v="43.83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55.78"/>
    <n v="84.93"/>
    <x v="3"/>
    <s v="plays"/>
    <x v="854"/>
    <d v="2015-05-16T05:00:00"/>
  </r>
  <r>
    <x v="1"/>
    <n v="207"/>
    <s v="GB"/>
    <s v="GBP"/>
    <n v="1264399200"/>
    <n v="1267855200"/>
    <b v="0"/>
    <b v="0"/>
    <s v="music/rock"/>
    <n v="386.41"/>
    <n v="41.07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92.24"/>
    <n v="54.97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37.03"/>
    <n v="77.010000000000005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38.21"/>
    <n v="71.2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08.23"/>
    <n v="91.9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60.76"/>
    <n v="97.07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27.73"/>
    <n v="58.92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28.39"/>
    <n v="58.02"/>
    <x v="2"/>
    <s v="web"/>
    <x v="859"/>
    <d v="2014-06-11T05:00:00"/>
  </r>
  <r>
    <x v="0"/>
    <n v="252"/>
    <s v="US"/>
    <s v="USD"/>
    <n v="1291960800"/>
    <n v="1292133600"/>
    <b v="0"/>
    <b v="1"/>
    <s v="theater/plays"/>
    <n v="21.62"/>
    <n v="103.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73.88"/>
    <n v="93.47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54.93"/>
    <n v="61.97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22.14999999999998"/>
    <n v="92.0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73.959999999999994"/>
    <n v="77.27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64.1"/>
    <n v="93.92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43.26"/>
    <n v="84.97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40.28"/>
    <n v="105.9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78.22"/>
    <n v="36.97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84.93"/>
    <n v="81.53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45.94"/>
    <n v="81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52.46"/>
    <n v="26.01"/>
    <x v="3"/>
    <s v="plays"/>
    <x v="105"/>
    <d v="2019-10-04T05:00:00"/>
  </r>
  <r>
    <x v="0"/>
    <n v="4405"/>
    <s v="US"/>
    <s v="USD"/>
    <n v="1386309600"/>
    <n v="1388556000"/>
    <b v="0"/>
    <b v="1"/>
    <s v="music/rock"/>
    <n v="67.13"/>
    <n v="26"/>
    <x v="1"/>
    <s v="rock"/>
    <x v="481"/>
    <d v="2014-01-01T06:00:00"/>
  </r>
  <r>
    <x v="0"/>
    <n v="92"/>
    <s v="US"/>
    <s v="USD"/>
    <n v="1301979600"/>
    <n v="1303189200"/>
    <b v="0"/>
    <b v="0"/>
    <s v="music/rock"/>
    <n v="40.31"/>
    <n v="34.17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16.79"/>
    <n v="28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52.12"/>
    <n v="76.5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99.58"/>
    <n v="53.05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87.68"/>
    <n v="106.86"/>
    <x v="4"/>
    <s v="drama"/>
    <x v="289"/>
    <d v="2016-03-25T05:00:00"/>
  </r>
  <r>
    <x v="1"/>
    <n v="241"/>
    <s v="US"/>
    <s v="USD"/>
    <n v="1411621200"/>
    <n v="1411966800"/>
    <b v="0"/>
    <b v="1"/>
    <s v="music/rock"/>
    <n v="113.17"/>
    <n v="46.02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26.55"/>
    <n v="100.17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77.63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52.5"/>
    <n v="87.97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57.47"/>
    <n v="75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72.94"/>
    <n v="42.98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60.57"/>
    <n v="33.119999999999997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56.79"/>
    <n v="101.13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56.54"/>
    <n v="55.99"/>
    <x v="0"/>
    <s v="food trucks"/>
    <x v="878"/>
    <d v="2016-07-06T05:00:00"/>
  </r>
  <r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BA114-F5C2-4963-8D44-156AF56819D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3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item="6" hier="-1"/>
  </pageFields>
  <dataFields count="1">
    <dataField name="Count of outcome" fld="0" subtotal="count" baseField="0" baseItem="0"/>
  </dataFields>
  <chartFormats count="1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A6990-A47D-4E71-8C61-3D524D7CA0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2" colPageCount="1"/>
  <pivotFields count="13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item="6" hier="-1"/>
    <pageField fld="12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84C93-609C-40AD-9A40-01F3A85DFE3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23" firstHeaderRow="1" firstDataRow="2" firstDataCol="1" rowPageCount="2" colPageCount="1"/>
  <pivotFields count="17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5"/>
    <field x="13"/>
  </rowFields>
  <rowItems count="18">
    <i>
      <x/>
    </i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1" hier="-1"/>
    <pageField fld="16" hier="-1"/>
  </pageFields>
  <dataFields count="1">
    <dataField name="Count of outc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2F01-6C6D-41A7-BA49-3A40392393AB}">
  <dimension ref="A1:F14"/>
  <sheetViews>
    <sheetView workbookViewId="0">
      <selection activeCell="A4" sqref="A4:K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4" t="s">
        <v>6</v>
      </c>
      <c r="B1" t="s">
        <v>21</v>
      </c>
    </row>
    <row r="3" spans="1:6" x14ac:dyDescent="0.25">
      <c r="A3" s="4" t="s">
        <v>2036</v>
      </c>
      <c r="B3" s="4" t="s">
        <v>2035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2037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25">
      <c r="A6" s="5" t="s">
        <v>2043</v>
      </c>
      <c r="B6">
        <v>3</v>
      </c>
      <c r="C6">
        <v>15</v>
      </c>
      <c r="E6">
        <v>17</v>
      </c>
      <c r="F6">
        <v>35</v>
      </c>
    </row>
    <row r="7" spans="1:6" x14ac:dyDescent="0.25">
      <c r="A7" s="5" t="s">
        <v>2038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25">
      <c r="A8" s="5" t="s">
        <v>2044</v>
      </c>
      <c r="E8">
        <v>4</v>
      </c>
      <c r="F8">
        <v>4</v>
      </c>
    </row>
    <row r="9" spans="1:6" x14ac:dyDescent="0.25">
      <c r="A9" s="5" t="s">
        <v>2039</v>
      </c>
      <c r="B9">
        <v>6</v>
      </c>
      <c r="C9">
        <v>44</v>
      </c>
      <c r="E9">
        <v>79</v>
      </c>
      <c r="F9">
        <v>129</v>
      </c>
    </row>
    <row r="10" spans="1:6" x14ac:dyDescent="0.25">
      <c r="A10" s="5" t="s">
        <v>2045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25">
      <c r="A11" s="5" t="s">
        <v>2040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25">
      <c r="A12" s="5" t="s">
        <v>2041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25">
      <c r="A13" s="5" t="s">
        <v>2042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25">
      <c r="A14" s="5" t="s">
        <v>2034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254-EBDE-4992-868E-CA928F6712EE}">
  <dimension ref="A1:F15"/>
  <sheetViews>
    <sheetView workbookViewId="0">
      <selection activeCell="G24" sqref="G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6" x14ac:dyDescent="0.25">
      <c r="A1" s="4" t="s">
        <v>6</v>
      </c>
      <c r="B1" t="s">
        <v>21</v>
      </c>
    </row>
    <row r="2" spans="1:6" x14ac:dyDescent="0.25">
      <c r="A2" s="4" t="s">
        <v>2032</v>
      </c>
      <c r="B2" t="s">
        <v>2047</v>
      </c>
    </row>
    <row r="4" spans="1:6" x14ac:dyDescent="0.25">
      <c r="A4" s="4" t="s">
        <v>2036</v>
      </c>
      <c r="B4" s="4" t="s">
        <v>2035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2037</v>
      </c>
      <c r="B6">
        <v>10</v>
      </c>
      <c r="C6">
        <v>41</v>
      </c>
      <c r="D6">
        <v>3</v>
      </c>
      <c r="E6">
        <v>76</v>
      </c>
      <c r="F6">
        <v>130</v>
      </c>
    </row>
    <row r="7" spans="1:6" x14ac:dyDescent="0.25">
      <c r="A7" s="5" t="s">
        <v>2043</v>
      </c>
      <c r="B7">
        <v>3</v>
      </c>
      <c r="C7">
        <v>15</v>
      </c>
      <c r="E7">
        <v>17</v>
      </c>
      <c r="F7">
        <v>35</v>
      </c>
    </row>
    <row r="8" spans="1:6" x14ac:dyDescent="0.25">
      <c r="A8" s="5" t="s">
        <v>2038</v>
      </c>
      <c r="B8">
        <v>1</v>
      </c>
      <c r="C8">
        <v>20</v>
      </c>
      <c r="D8">
        <v>2</v>
      </c>
      <c r="E8">
        <v>14</v>
      </c>
      <c r="F8">
        <v>37</v>
      </c>
    </row>
    <row r="9" spans="1:6" x14ac:dyDescent="0.25">
      <c r="A9" s="5" t="s">
        <v>2044</v>
      </c>
      <c r="E9">
        <v>4</v>
      </c>
      <c r="F9">
        <v>4</v>
      </c>
    </row>
    <row r="10" spans="1:6" x14ac:dyDescent="0.25">
      <c r="A10" s="5" t="s">
        <v>2039</v>
      </c>
      <c r="B10">
        <v>6</v>
      </c>
      <c r="C10">
        <v>44</v>
      </c>
      <c r="E10">
        <v>79</v>
      </c>
      <c r="F10">
        <v>129</v>
      </c>
    </row>
    <row r="11" spans="1:6" x14ac:dyDescent="0.25">
      <c r="A11" s="5" t="s">
        <v>2045</v>
      </c>
      <c r="B11">
        <v>3</v>
      </c>
      <c r="C11">
        <v>6</v>
      </c>
      <c r="D11">
        <v>1</v>
      </c>
      <c r="E11">
        <v>24</v>
      </c>
      <c r="F11">
        <v>34</v>
      </c>
    </row>
    <row r="12" spans="1:6" x14ac:dyDescent="0.25">
      <c r="A12" s="5" t="s">
        <v>2040</v>
      </c>
      <c r="B12">
        <v>2</v>
      </c>
      <c r="C12">
        <v>18</v>
      </c>
      <c r="D12">
        <v>1</v>
      </c>
      <c r="E12">
        <v>28</v>
      </c>
      <c r="F12">
        <v>49</v>
      </c>
    </row>
    <row r="13" spans="1:6" x14ac:dyDescent="0.25">
      <c r="A13" s="5" t="s">
        <v>2041</v>
      </c>
      <c r="B13">
        <v>2</v>
      </c>
      <c r="C13">
        <v>24</v>
      </c>
      <c r="D13">
        <v>1</v>
      </c>
      <c r="E13">
        <v>45</v>
      </c>
      <c r="F13">
        <v>72</v>
      </c>
    </row>
    <row r="14" spans="1:6" x14ac:dyDescent="0.25">
      <c r="A14" s="5" t="s">
        <v>2042</v>
      </c>
      <c r="B14">
        <v>17</v>
      </c>
      <c r="C14">
        <v>106</v>
      </c>
      <c r="D14">
        <v>1</v>
      </c>
      <c r="E14">
        <v>149</v>
      </c>
      <c r="F14">
        <v>273</v>
      </c>
    </row>
    <row r="15" spans="1:6" x14ac:dyDescent="0.25">
      <c r="A15" s="5" t="s">
        <v>2034</v>
      </c>
      <c r="B15">
        <v>44</v>
      </c>
      <c r="C15">
        <v>274</v>
      </c>
      <c r="D15">
        <v>9</v>
      </c>
      <c r="E15">
        <v>436</v>
      </c>
      <c r="F15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A66E-7B2E-4829-A171-2DC1EDB656D3}">
  <dimension ref="A1:G23"/>
  <sheetViews>
    <sheetView workbookViewId="0">
      <selection activeCell="A19" sqref="A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4" t="s">
        <v>2031</v>
      </c>
      <c r="B1" t="s">
        <v>2047</v>
      </c>
    </row>
    <row r="2" spans="1:7" x14ac:dyDescent="0.25">
      <c r="A2" s="4" t="s">
        <v>2067</v>
      </c>
      <c r="B2" t="s">
        <v>2047</v>
      </c>
    </row>
    <row r="4" spans="1:7" x14ac:dyDescent="0.25">
      <c r="A4" s="4" t="s">
        <v>2036</v>
      </c>
      <c r="B4" s="4" t="s">
        <v>2035</v>
      </c>
    </row>
    <row r="5" spans="1:7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t="s">
        <v>2034</v>
      </c>
    </row>
    <row r="6" spans="1:7" x14ac:dyDescent="0.25">
      <c r="A6" s="5" t="s">
        <v>2050</v>
      </c>
    </row>
    <row r="7" spans="1:7" x14ac:dyDescent="0.25">
      <c r="A7" s="5" t="s">
        <v>2051</v>
      </c>
      <c r="B7">
        <v>17</v>
      </c>
      <c r="C7">
        <v>97</v>
      </c>
      <c r="D7">
        <v>1</v>
      </c>
      <c r="E7">
        <v>142</v>
      </c>
      <c r="G7">
        <v>257</v>
      </c>
    </row>
    <row r="8" spans="1:7" x14ac:dyDescent="0.25">
      <c r="A8" s="6" t="s">
        <v>2052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5">
      <c r="A9" s="6" t="s">
        <v>2053</v>
      </c>
      <c r="B9">
        <v>7</v>
      </c>
      <c r="C9">
        <v>28</v>
      </c>
      <c r="E9">
        <v>44</v>
      </c>
      <c r="G9">
        <v>79</v>
      </c>
    </row>
    <row r="10" spans="1:7" x14ac:dyDescent="0.25">
      <c r="A10" s="6" t="s">
        <v>2054</v>
      </c>
      <c r="B10">
        <v>4</v>
      </c>
      <c r="C10">
        <v>33</v>
      </c>
      <c r="E10">
        <v>49</v>
      </c>
      <c r="G10">
        <v>86</v>
      </c>
    </row>
    <row r="11" spans="1:7" x14ac:dyDescent="0.25">
      <c r="A11" s="5" t="s">
        <v>2055</v>
      </c>
      <c r="B11">
        <v>7</v>
      </c>
      <c r="C11">
        <v>93</v>
      </c>
      <c r="D11">
        <v>4</v>
      </c>
      <c r="E11">
        <v>147</v>
      </c>
      <c r="G11">
        <v>251</v>
      </c>
    </row>
    <row r="12" spans="1:7" x14ac:dyDescent="0.25">
      <c r="A12" s="6" t="s">
        <v>2056</v>
      </c>
      <c r="B12">
        <v>1</v>
      </c>
      <c r="C12">
        <v>30</v>
      </c>
      <c r="D12">
        <v>1</v>
      </c>
      <c r="E12">
        <v>46</v>
      </c>
      <c r="G12">
        <v>78</v>
      </c>
    </row>
    <row r="13" spans="1:7" x14ac:dyDescent="0.25">
      <c r="A13" s="6" t="s">
        <v>2057</v>
      </c>
      <c r="B13">
        <v>3</v>
      </c>
      <c r="C13">
        <v>35</v>
      </c>
      <c r="D13">
        <v>2</v>
      </c>
      <c r="E13">
        <v>46</v>
      </c>
      <c r="G13">
        <v>86</v>
      </c>
    </row>
    <row r="14" spans="1:7" x14ac:dyDescent="0.25">
      <c r="A14" s="6" t="s">
        <v>2058</v>
      </c>
      <c r="B14">
        <v>3</v>
      </c>
      <c r="C14">
        <v>28</v>
      </c>
      <c r="D14">
        <v>1</v>
      </c>
      <c r="E14">
        <v>55</v>
      </c>
      <c r="G14">
        <v>87</v>
      </c>
    </row>
    <row r="15" spans="1:7" x14ac:dyDescent="0.25">
      <c r="A15" s="5" t="s">
        <v>2059</v>
      </c>
      <c r="B15">
        <v>17</v>
      </c>
      <c r="C15">
        <v>89</v>
      </c>
      <c r="D15">
        <v>2</v>
      </c>
      <c r="E15">
        <v>144</v>
      </c>
      <c r="G15">
        <v>252</v>
      </c>
    </row>
    <row r="16" spans="1:7" x14ac:dyDescent="0.25">
      <c r="A16" s="6" t="s">
        <v>2060</v>
      </c>
      <c r="B16">
        <v>4</v>
      </c>
      <c r="C16">
        <v>31</v>
      </c>
      <c r="D16">
        <v>1</v>
      </c>
      <c r="E16">
        <v>58</v>
      </c>
      <c r="G16">
        <v>94</v>
      </c>
    </row>
    <row r="17" spans="1:7" x14ac:dyDescent="0.25">
      <c r="A17" s="6" t="s">
        <v>2061</v>
      </c>
      <c r="B17">
        <v>8</v>
      </c>
      <c r="C17">
        <v>35</v>
      </c>
      <c r="D17">
        <v>1</v>
      </c>
      <c r="E17">
        <v>41</v>
      </c>
      <c r="G17">
        <v>85</v>
      </c>
    </row>
    <row r="18" spans="1:7" x14ac:dyDescent="0.25">
      <c r="A18" s="6" t="s">
        <v>2062</v>
      </c>
      <c r="B18">
        <v>5</v>
      </c>
      <c r="C18">
        <v>23</v>
      </c>
      <c r="E18">
        <v>45</v>
      </c>
      <c r="G18">
        <v>73</v>
      </c>
    </row>
    <row r="19" spans="1:7" x14ac:dyDescent="0.25">
      <c r="A19" s="5" t="s">
        <v>2063</v>
      </c>
      <c r="B19">
        <v>16</v>
      </c>
      <c r="C19">
        <v>85</v>
      </c>
      <c r="D19">
        <v>7</v>
      </c>
      <c r="E19">
        <v>132</v>
      </c>
      <c r="G19">
        <v>240</v>
      </c>
    </row>
    <row r="20" spans="1:7" x14ac:dyDescent="0.25">
      <c r="A20" s="6" t="s">
        <v>2064</v>
      </c>
      <c r="B20">
        <v>6</v>
      </c>
      <c r="C20">
        <v>26</v>
      </c>
      <c r="D20">
        <v>1</v>
      </c>
      <c r="E20">
        <v>45</v>
      </c>
      <c r="G20">
        <v>78</v>
      </c>
    </row>
    <row r="21" spans="1:7" x14ac:dyDescent="0.25">
      <c r="A21" s="6" t="s">
        <v>2065</v>
      </c>
      <c r="B21">
        <v>3</v>
      </c>
      <c r="C21">
        <v>27</v>
      </c>
      <c r="D21">
        <v>3</v>
      </c>
      <c r="E21">
        <v>45</v>
      </c>
      <c r="G21">
        <v>78</v>
      </c>
    </row>
    <row r="22" spans="1:7" x14ac:dyDescent="0.25">
      <c r="A22" s="6" t="s">
        <v>2066</v>
      </c>
      <c r="B22">
        <v>7</v>
      </c>
      <c r="C22">
        <v>32</v>
      </c>
      <c r="D22">
        <v>3</v>
      </c>
      <c r="E22">
        <v>42</v>
      </c>
      <c r="G22">
        <v>84</v>
      </c>
    </row>
    <row r="23" spans="1:7" x14ac:dyDescent="0.25">
      <c r="A23" s="5" t="s">
        <v>2034</v>
      </c>
      <c r="B23">
        <v>57</v>
      </c>
      <c r="C23">
        <v>364</v>
      </c>
      <c r="D23">
        <v>14</v>
      </c>
      <c r="E23">
        <v>565</v>
      </c>
      <c r="G2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selection sqref="A1:G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style="11" bestFit="1" customWidth="1"/>
    <col min="10" max="11" width="11.125" bestFit="1" customWidth="1"/>
    <col min="14" max="14" width="28" bestFit="1" customWidth="1"/>
    <col min="19" max="19" width="11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2048</v>
      </c>
      <c r="T1" s="1" t="s">
        <v>2049</v>
      </c>
    </row>
    <row r="2" spans="1:20" ht="17.2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1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IF(D2="live", "", ROUND((E2/D2)*100, 2))</f>
        <v>0</v>
      </c>
      <c r="P2" t="str">
        <f>IF(G2=0, "", ROUND(E2/G2, 2))</f>
        <v/>
      </c>
      <c r="Q2" t="str">
        <f>LEFT(N2, FIND("/", N2)-1)</f>
        <v>food</v>
      </c>
      <c r="R2" t="str">
        <f>RIGHT(N2, LEN(N2)-FIND("/", N2))</f>
        <v>food trucks</v>
      </c>
      <c r="S2" s="7">
        <f>((($J2/60)/60)/24)+DATE(1970,1,1)</f>
        <v>42336.25</v>
      </c>
      <c r="T2" s="8">
        <f>((($K2/60)/60)/24)+DATE(1970,1,1)</f>
        <v>42353.25</v>
      </c>
    </row>
    <row r="3" spans="1:20" ht="17.2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1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IF(D3="live", "", ROUND((E3/D3)*100, 2))</f>
        <v>1040</v>
      </c>
      <c r="P3">
        <f t="shared" ref="P3:P66" si="1">IF(G3=0, "", ROUND(E3/G3, 2))</f>
        <v>92.15</v>
      </c>
      <c r="Q3" t="str">
        <f t="shared" ref="Q3:Q66" si="2">LEFT(N3, FIND("/", N3)-1)</f>
        <v>music</v>
      </c>
      <c r="R3" t="str">
        <f t="shared" ref="R3:R66" si="3">RIGHT(N3, LEN(N3)-FIND("/", N3))</f>
        <v>rock</v>
      </c>
      <c r="S3" s="7">
        <f t="shared" ref="S3:S66" si="4">((($J3/60)/60)/24)+DATE(1970,1,1)</f>
        <v>41870.208333333336</v>
      </c>
      <c r="T3" s="8">
        <f t="shared" ref="T3:T66" si="5">((($K3/60)/60)/24)+DATE(1970,1,1)</f>
        <v>41872.208333333336</v>
      </c>
    </row>
    <row r="4" spans="1:20" ht="32.2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1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131.47999999999999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8">
        <f t="shared" si="5"/>
        <v>41597.25</v>
      </c>
    </row>
    <row r="5" spans="1:20" ht="32.2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1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58.98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8">
        <f t="shared" si="5"/>
        <v>43728.208333333328</v>
      </c>
    </row>
    <row r="6" spans="1:20" ht="17.2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1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69.28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8">
        <f t="shared" si="5"/>
        <v>43489.25</v>
      </c>
    </row>
    <row r="7" spans="1:20" ht="17.2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1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173.62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8">
        <f t="shared" si="5"/>
        <v>41160.208333333336</v>
      </c>
    </row>
    <row r="8" spans="1:20" ht="17.2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1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8">
        <f t="shared" si="5"/>
        <v>42992.208333333328</v>
      </c>
    </row>
    <row r="9" spans="1:20" ht="17.2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1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327.58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8">
        <f t="shared" si="5"/>
        <v>42231.208333333328</v>
      </c>
    </row>
    <row r="10" spans="1:20" ht="17.2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1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8">
        <f t="shared" si="5"/>
        <v>40401.208333333336</v>
      </c>
    </row>
    <row r="11" spans="1:20" ht="17.2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</v>
      </c>
      <c r="P11">
        <f t="shared" si="1"/>
        <v>72.91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8">
        <f t="shared" si="5"/>
        <v>41585.25</v>
      </c>
    </row>
    <row r="12" spans="1:20" ht="17.2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1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8">
        <f t="shared" si="5"/>
        <v>40452.208333333336</v>
      </c>
    </row>
    <row r="13" spans="1:20" ht="32.2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1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48.1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8">
        <f t="shared" si="5"/>
        <v>40448.208333333336</v>
      </c>
    </row>
    <row r="14" spans="1:20" ht="17.2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1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89.35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8">
        <f t="shared" si="5"/>
        <v>43768.208333333328</v>
      </c>
    </row>
    <row r="15" spans="1:20" ht="32.2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1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245.12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8">
        <f t="shared" si="5"/>
        <v>42544.208333333328</v>
      </c>
    </row>
    <row r="16" spans="1:20" ht="17.2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1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66.77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8">
        <f t="shared" si="5"/>
        <v>41001.208333333336</v>
      </c>
    </row>
    <row r="17" spans="1:20" ht="17.2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1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47.31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8">
        <f t="shared" si="5"/>
        <v>43813.25</v>
      </c>
    </row>
    <row r="18" spans="1:20" ht="17.2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1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8">
        <f t="shared" si="5"/>
        <v>41683.25</v>
      </c>
    </row>
    <row r="19" spans="1:20" ht="17.2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1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159.38999999999999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8">
        <f t="shared" si="5"/>
        <v>40556.25</v>
      </c>
    </row>
    <row r="20" spans="1:20" ht="17.2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1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8">
        <f t="shared" si="5"/>
        <v>43359.208333333328</v>
      </c>
    </row>
    <row r="21" spans="1:20" ht="17.2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48.53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8">
        <f t="shared" si="5"/>
        <v>43549.208333333328</v>
      </c>
    </row>
    <row r="22" spans="1:20" ht="17.2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1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8">
        <f t="shared" si="5"/>
        <v>41848.208333333336</v>
      </c>
    </row>
    <row r="23" spans="1:20" ht="17.2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1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8">
        <f t="shared" si="5"/>
        <v>40804.208333333336</v>
      </c>
    </row>
    <row r="24" spans="1:20" ht="17.2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1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8">
        <f t="shared" si="5"/>
        <v>43208.208333333328</v>
      </c>
    </row>
    <row r="25" spans="1:20" ht="17.2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1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8">
        <f t="shared" si="5"/>
        <v>43563.208333333328</v>
      </c>
    </row>
    <row r="26" spans="1:20" ht="17.2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1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8">
        <f t="shared" si="5"/>
        <v>41813.208333333336</v>
      </c>
    </row>
    <row r="27" spans="1:20" ht="17.2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1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216.44</v>
      </c>
      <c r="P27">
        <f t="shared" si="1"/>
        <v>73.03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8">
        <f t="shared" si="5"/>
        <v>40701.208333333336</v>
      </c>
    </row>
    <row r="28" spans="1:20" ht="17.2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1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48.2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8">
        <f t="shared" si="5"/>
        <v>43339.208333333328</v>
      </c>
    </row>
    <row r="29" spans="1:20" ht="17.2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1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8">
        <f t="shared" si="5"/>
        <v>42288.208333333328</v>
      </c>
    </row>
    <row r="30" spans="1:20" ht="17.2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1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105.23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8">
        <f t="shared" si="5"/>
        <v>40241.25</v>
      </c>
    </row>
    <row r="31" spans="1:20" ht="17.2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8">
        <f t="shared" si="5"/>
        <v>43341.208333333328</v>
      </c>
    </row>
    <row r="32" spans="1:20" ht="17.2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1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160.61000000000001</v>
      </c>
      <c r="P32">
        <f t="shared" si="1"/>
        <v>112.05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8">
        <f t="shared" si="5"/>
        <v>43614.208333333328</v>
      </c>
    </row>
    <row r="33" spans="1:20" ht="17.2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1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48.01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8">
        <f t="shared" si="5"/>
        <v>42402.25</v>
      </c>
    </row>
    <row r="34" spans="1:20" ht="17.2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1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86.81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8">
        <f t="shared" si="5"/>
        <v>43137.25</v>
      </c>
    </row>
    <row r="35" spans="1:20" ht="17.2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1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8">
        <f t="shared" si="5"/>
        <v>41954.25</v>
      </c>
    </row>
    <row r="36" spans="1:20" ht="32.2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1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8">
        <f t="shared" si="5"/>
        <v>42822.208333333328</v>
      </c>
    </row>
    <row r="37" spans="1:20" ht="17.2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1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150.30000000000001</v>
      </c>
      <c r="P37">
        <f t="shared" si="1"/>
        <v>95.99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8">
        <f t="shared" si="5"/>
        <v>43526.25</v>
      </c>
    </row>
    <row r="38" spans="1:20" ht="17.2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1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157.29</v>
      </c>
      <c r="P38">
        <f t="shared" si="1"/>
        <v>68.81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8">
        <f t="shared" si="5"/>
        <v>40625.208333333336</v>
      </c>
    </row>
    <row r="39" spans="1:20" ht="32.2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1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139.99</v>
      </c>
      <c r="P39">
        <f t="shared" si="1"/>
        <v>105.97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8">
        <f t="shared" si="5"/>
        <v>43777.25</v>
      </c>
    </row>
    <row r="40" spans="1:20" ht="17.2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1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</v>
      </c>
      <c r="P40">
        <f t="shared" si="1"/>
        <v>75.260000000000005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8">
        <f t="shared" si="5"/>
        <v>40474.208333333336</v>
      </c>
    </row>
    <row r="41" spans="1:20" ht="17.2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50.78</v>
      </c>
      <c r="P41">
        <f t="shared" si="1"/>
        <v>57.13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8">
        <f t="shared" si="5"/>
        <v>41344.208333333336</v>
      </c>
    </row>
    <row r="42" spans="1:20" ht="17.2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1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169.07</v>
      </c>
      <c r="P42">
        <f t="shared" si="1"/>
        <v>75.14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8">
        <f t="shared" si="5"/>
        <v>40353.208333333336</v>
      </c>
    </row>
    <row r="43" spans="1:20" ht="17.2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1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212.93</v>
      </c>
      <c r="P43">
        <f t="shared" si="1"/>
        <v>107.42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8">
        <f t="shared" si="5"/>
        <v>41182.208333333336</v>
      </c>
    </row>
    <row r="44" spans="1:20" ht="17.2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1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8">
        <f t="shared" si="5"/>
        <v>40737.208333333336</v>
      </c>
    </row>
    <row r="45" spans="1:20" ht="17.2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1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185.94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8">
        <f t="shared" si="5"/>
        <v>41860.208333333336</v>
      </c>
    </row>
    <row r="46" spans="1:20" ht="17.2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1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</v>
      </c>
      <c r="P46">
        <f t="shared" si="1"/>
        <v>107.56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8">
        <f t="shared" si="5"/>
        <v>43542.208333333328</v>
      </c>
    </row>
    <row r="47" spans="1:20" ht="32.2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1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</v>
      </c>
      <c r="P47">
        <f t="shared" si="1"/>
        <v>94.38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8">
        <f t="shared" si="5"/>
        <v>42691.25</v>
      </c>
    </row>
    <row r="48" spans="1:20" ht="17.2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1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</v>
      </c>
      <c r="P48">
        <f t="shared" si="1"/>
        <v>46.16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8">
        <f t="shared" si="5"/>
        <v>40390.208333333336</v>
      </c>
    </row>
    <row r="49" spans="1:20" ht="17.2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1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475.27</v>
      </c>
      <c r="P49">
        <f t="shared" si="1"/>
        <v>47.85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8">
        <f t="shared" si="5"/>
        <v>41757.208333333336</v>
      </c>
    </row>
    <row r="50" spans="1:20" ht="17.2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1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</v>
      </c>
      <c r="P50">
        <f t="shared" si="1"/>
        <v>53.01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8">
        <f t="shared" si="5"/>
        <v>42192.208333333328</v>
      </c>
    </row>
    <row r="51" spans="1:20" ht="17.2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189.63</v>
      </c>
      <c r="P51">
        <f t="shared" si="1"/>
        <v>45.06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8">
        <f t="shared" si="5"/>
        <v>43803.25</v>
      </c>
    </row>
    <row r="52" spans="1:20" ht="32.2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1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8">
        <f t="shared" si="5"/>
        <v>41515.208333333336</v>
      </c>
    </row>
    <row r="53" spans="1:20" ht="17.2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1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91.87</v>
      </c>
      <c r="P53">
        <f t="shared" si="1"/>
        <v>99.01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8">
        <f t="shared" si="5"/>
        <v>41011.208333333336</v>
      </c>
    </row>
    <row r="54" spans="1:20" ht="17.2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1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</v>
      </c>
      <c r="P54">
        <f t="shared" si="1"/>
        <v>32.79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8">
        <f t="shared" si="5"/>
        <v>40440.208333333336</v>
      </c>
    </row>
    <row r="55" spans="1:20" ht="17.2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1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140.41</v>
      </c>
      <c r="P55">
        <f t="shared" si="1"/>
        <v>59.12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8">
        <f t="shared" si="5"/>
        <v>41818.208333333336</v>
      </c>
    </row>
    <row r="56" spans="1:20" ht="32.2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1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89.87</v>
      </c>
      <c r="P56">
        <f t="shared" si="1"/>
        <v>44.93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8">
        <f t="shared" si="5"/>
        <v>43176.208333333328</v>
      </c>
    </row>
    <row r="57" spans="1:20" ht="32.2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1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177.97</v>
      </c>
      <c r="P57">
        <f t="shared" si="1"/>
        <v>89.66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8">
        <f t="shared" si="5"/>
        <v>43316.208333333328</v>
      </c>
    </row>
    <row r="58" spans="1:20" ht="32.2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1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</v>
      </c>
      <c r="P58">
        <f t="shared" si="1"/>
        <v>70.08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8">
        <f t="shared" si="5"/>
        <v>42021.25</v>
      </c>
    </row>
    <row r="59" spans="1:20" ht="17.2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1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215.28</v>
      </c>
      <c r="P59">
        <f t="shared" si="1"/>
        <v>31.06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8">
        <f t="shared" si="5"/>
        <v>42991.208333333328</v>
      </c>
    </row>
    <row r="60" spans="1:20" ht="17.2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1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</v>
      </c>
      <c r="P60">
        <f t="shared" si="1"/>
        <v>29.06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8">
        <f t="shared" si="5"/>
        <v>42281.208333333328</v>
      </c>
    </row>
    <row r="61" spans="1:20" ht="17.2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</v>
      </c>
      <c r="P61">
        <f t="shared" si="1"/>
        <v>30.09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8">
        <f t="shared" si="5"/>
        <v>42913.208333333328</v>
      </c>
    </row>
    <row r="62" spans="1:20" ht="17.2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1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8">
        <f t="shared" si="5"/>
        <v>41110.208333333336</v>
      </c>
    </row>
    <row r="63" spans="1:20" ht="32.2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1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92.75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8">
        <f t="shared" si="5"/>
        <v>40635.208333333336</v>
      </c>
    </row>
    <row r="64" spans="1:20" ht="17.2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1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1"/>
        <v>58.04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8">
        <f t="shared" si="5"/>
        <v>42161.208333333328</v>
      </c>
    </row>
    <row r="65" spans="1:20" ht="17.2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1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8">
        <f t="shared" si="5"/>
        <v>42859.208333333328</v>
      </c>
    </row>
    <row r="66" spans="1:20" ht="17.2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1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</v>
      </c>
      <c r="P66">
        <f t="shared" si="1"/>
        <v>71.95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8">
        <f t="shared" si="5"/>
        <v>43298.208333333328</v>
      </c>
    </row>
    <row r="67" spans="1:20" ht="17.2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1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IF(D67="live", "", ROUND((E67/D67)*100, 2))</f>
        <v>236.15</v>
      </c>
      <c r="P67">
        <f t="shared" ref="P67:P130" si="7">IF(G67=0, "", ROUND(E67/G67, 2))</f>
        <v>61.04</v>
      </c>
      <c r="Q67" t="str">
        <f t="shared" ref="Q67:Q130" si="8">LEFT(N67, FIND("/", N67)-1)</f>
        <v>theater</v>
      </c>
      <c r="R67" t="str">
        <f t="shared" ref="R67:R130" si="9">RIGHT(N67, LEN(N67)-FIND("/", N67))</f>
        <v>plays</v>
      </c>
      <c r="S67" s="7">
        <f t="shared" ref="S67:S130" si="10">((($J67/60)/60)/24)+DATE(1970,1,1)</f>
        <v>40570.25</v>
      </c>
      <c r="T67" s="8">
        <f t="shared" ref="T67:T130" si="11">((($K67/60)/60)/24)+DATE(1970,1,1)</f>
        <v>40577.25</v>
      </c>
    </row>
    <row r="68" spans="1:20" ht="17.2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1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45.07</v>
      </c>
      <c r="P68">
        <f t="shared" si="7"/>
        <v>108.92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8">
        <f t="shared" si="11"/>
        <v>42107.208333333328</v>
      </c>
    </row>
    <row r="69" spans="1:20" ht="32.2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1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162.38999999999999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8">
        <f t="shared" si="11"/>
        <v>40208.25</v>
      </c>
    </row>
    <row r="70" spans="1:20" ht="17.2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1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254.53</v>
      </c>
      <c r="P70">
        <f t="shared" si="7"/>
        <v>58.98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8">
        <f t="shared" si="11"/>
        <v>42990.208333333328</v>
      </c>
    </row>
    <row r="71" spans="1:20" ht="17.2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</v>
      </c>
      <c r="P71">
        <f t="shared" si="7"/>
        <v>111.82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8">
        <f t="shared" si="11"/>
        <v>40565.25</v>
      </c>
    </row>
    <row r="72" spans="1:20" ht="17.2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1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8">
        <f t="shared" si="11"/>
        <v>40533.25</v>
      </c>
    </row>
    <row r="73" spans="1:20" ht="32.2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1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108.07</v>
      </c>
      <c r="P73">
        <f t="shared" si="7"/>
        <v>85.32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8">
        <f t="shared" si="11"/>
        <v>43803.25</v>
      </c>
    </row>
    <row r="74" spans="1:20" ht="17.2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1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</v>
      </c>
      <c r="P74">
        <f t="shared" si="7"/>
        <v>74.48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8">
        <f t="shared" si="11"/>
        <v>42222.208333333328</v>
      </c>
    </row>
    <row r="75" spans="1:20" ht="17.2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1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660.93</v>
      </c>
      <c r="P75">
        <f t="shared" si="7"/>
        <v>105.15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8">
        <f t="shared" si="11"/>
        <v>42704.25</v>
      </c>
    </row>
    <row r="76" spans="1:20" ht="17.2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1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</v>
      </c>
      <c r="P76">
        <f t="shared" si="7"/>
        <v>56.19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8">
        <f t="shared" si="11"/>
        <v>42457.208333333328</v>
      </c>
    </row>
    <row r="77" spans="1:20" ht="17.2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1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150.58000000000001</v>
      </c>
      <c r="P77">
        <f t="shared" si="7"/>
        <v>85.92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8">
        <f t="shared" si="11"/>
        <v>43304.208333333328</v>
      </c>
    </row>
    <row r="78" spans="1:20" ht="17.2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1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78.11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8">
        <f t="shared" si="11"/>
        <v>42076.208333333328</v>
      </c>
    </row>
    <row r="79" spans="1:20" ht="17.2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1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46.95</v>
      </c>
      <c r="P79">
        <f t="shared" si="7"/>
        <v>79.64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8">
        <f t="shared" si="11"/>
        <v>40462.208333333336</v>
      </c>
    </row>
    <row r="80" spans="1:20" ht="17.2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1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7"/>
        <v>41.02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8">
        <f t="shared" si="11"/>
        <v>43207.208333333328</v>
      </c>
    </row>
    <row r="81" spans="1:20" ht="17.2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69.599999999999994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8">
        <f t="shared" si="11"/>
        <v>43272.208333333328</v>
      </c>
    </row>
    <row r="82" spans="1:20" ht="17.2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1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637.45000000000005</v>
      </c>
      <c r="P82">
        <f t="shared" si="7"/>
        <v>55.21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8">
        <f t="shared" si="11"/>
        <v>43006.208333333328</v>
      </c>
    </row>
    <row r="83" spans="1:20" ht="17.2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1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225.34</v>
      </c>
      <c r="P83">
        <f t="shared" si="7"/>
        <v>92.11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8">
        <f t="shared" si="11"/>
        <v>43087.25</v>
      </c>
    </row>
    <row r="84" spans="1:20" ht="17.2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1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</v>
      </c>
      <c r="P84">
        <f t="shared" si="7"/>
        <v>83.18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8">
        <f t="shared" si="11"/>
        <v>43489.25</v>
      </c>
    </row>
    <row r="85" spans="1:20" ht="17.2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1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37.590000000000003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8">
        <f t="shared" si="11"/>
        <v>42601.208333333328</v>
      </c>
    </row>
    <row r="86" spans="1:20" ht="17.2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1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132.37</v>
      </c>
      <c r="P86">
        <f t="shared" si="7"/>
        <v>111.13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8">
        <f t="shared" si="11"/>
        <v>41128.208333333336</v>
      </c>
    </row>
    <row r="87" spans="1:20" ht="17.2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1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</v>
      </c>
      <c r="P87">
        <f t="shared" si="7"/>
        <v>90.56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8">
        <f t="shared" si="11"/>
        <v>40805.208333333336</v>
      </c>
    </row>
    <row r="88" spans="1:20" ht="17.2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1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167.64</v>
      </c>
      <c r="P88">
        <f t="shared" si="7"/>
        <v>61.11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8">
        <f t="shared" si="11"/>
        <v>42141.208333333328</v>
      </c>
    </row>
    <row r="89" spans="1:20" ht="32.2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1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</v>
      </c>
      <c r="P89">
        <f t="shared" si="7"/>
        <v>83.02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8">
        <f t="shared" si="11"/>
        <v>40621.208333333336</v>
      </c>
    </row>
    <row r="90" spans="1:20" ht="17.2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1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7"/>
        <v>110.76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8">
        <f t="shared" si="11"/>
        <v>42132.208333333328</v>
      </c>
    </row>
    <row r="91" spans="1:20" ht="17.2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252.59</v>
      </c>
      <c r="P91">
        <f t="shared" si="7"/>
        <v>89.46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8">
        <f t="shared" si="11"/>
        <v>40285.208333333336</v>
      </c>
    </row>
    <row r="92" spans="1:20" ht="17.2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1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78.62</v>
      </c>
      <c r="P92">
        <f t="shared" si="7"/>
        <v>57.85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8">
        <f t="shared" si="11"/>
        <v>42425.25</v>
      </c>
    </row>
    <row r="93" spans="1:20" ht="17.2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1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8">
        <f t="shared" si="11"/>
        <v>42616.208333333328</v>
      </c>
    </row>
    <row r="94" spans="1:20" ht="32.2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1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258.88</v>
      </c>
      <c r="P94">
        <f t="shared" si="7"/>
        <v>103.97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8">
        <f t="shared" si="11"/>
        <v>40353.208333333336</v>
      </c>
    </row>
    <row r="95" spans="1:20" ht="17.2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1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60.55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8">
        <f t="shared" si="11"/>
        <v>41206.208333333336</v>
      </c>
    </row>
    <row r="96" spans="1:20" ht="17.2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1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303.69</v>
      </c>
      <c r="P96">
        <f t="shared" si="7"/>
        <v>48.93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8">
        <f t="shared" si="11"/>
        <v>43573.208333333328</v>
      </c>
    </row>
    <row r="97" spans="1:20" ht="32.2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1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113</v>
      </c>
      <c r="P97">
        <f t="shared" si="7"/>
        <v>37.67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8">
        <f t="shared" si="11"/>
        <v>43759.208333333328</v>
      </c>
    </row>
    <row r="98" spans="1:20" ht="17.2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1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217.38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8">
        <f t="shared" si="11"/>
        <v>40625.208333333336</v>
      </c>
    </row>
    <row r="99" spans="1:20" ht="17.2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1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</v>
      </c>
      <c r="P99">
        <f t="shared" si="7"/>
        <v>106.61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8">
        <f t="shared" si="11"/>
        <v>42234.208333333328</v>
      </c>
    </row>
    <row r="100" spans="1:20" ht="17.2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1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</v>
      </c>
      <c r="P100">
        <f t="shared" si="7"/>
        <v>27.01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8">
        <f t="shared" si="11"/>
        <v>42216.208333333328</v>
      </c>
    </row>
    <row r="101" spans="1:20" ht="17.2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</v>
      </c>
      <c r="P101">
        <f t="shared" si="7"/>
        <v>91.16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8">
        <f t="shared" si="11"/>
        <v>41997.25</v>
      </c>
    </row>
    <row r="102" spans="1:20" ht="17.2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1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8">
        <f t="shared" si="11"/>
        <v>40853.208333333336</v>
      </c>
    </row>
    <row r="103" spans="1:20" ht="17.2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1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</v>
      </c>
      <c r="P103">
        <f t="shared" si="7"/>
        <v>56.05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8">
        <f t="shared" si="11"/>
        <v>42063.25</v>
      </c>
    </row>
    <row r="104" spans="1:20" ht="17.2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1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281.68</v>
      </c>
      <c r="P104">
        <f t="shared" si="7"/>
        <v>31.02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8">
        <f t="shared" si="11"/>
        <v>43241.208333333328</v>
      </c>
    </row>
    <row r="105" spans="1:20" ht="17.2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1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</v>
      </c>
      <c r="P105">
        <f t="shared" si="7"/>
        <v>66.510000000000005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8">
        <f t="shared" si="11"/>
        <v>40484.208333333336</v>
      </c>
    </row>
    <row r="106" spans="1:20" ht="17.2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1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143.13999999999999</v>
      </c>
      <c r="P106">
        <f t="shared" si="7"/>
        <v>89.01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8">
        <f t="shared" si="11"/>
        <v>42879.208333333328</v>
      </c>
    </row>
    <row r="107" spans="1:20" ht="17.2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1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</v>
      </c>
      <c r="P107">
        <f t="shared" si="7"/>
        <v>103.46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8">
        <f t="shared" si="11"/>
        <v>41384.208333333336</v>
      </c>
    </row>
    <row r="108" spans="1:20" ht="17.2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1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359.13</v>
      </c>
      <c r="P108">
        <f t="shared" si="7"/>
        <v>95.28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8">
        <f t="shared" si="11"/>
        <v>43721.208333333328</v>
      </c>
    </row>
    <row r="109" spans="1:20" ht="32.2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1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186.49</v>
      </c>
      <c r="P109">
        <f t="shared" si="7"/>
        <v>75.900000000000006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8">
        <f t="shared" si="11"/>
        <v>43230.208333333328</v>
      </c>
    </row>
    <row r="110" spans="1:20" ht="32.2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1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595.27</v>
      </c>
      <c r="P110">
        <f t="shared" si="7"/>
        <v>107.58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8">
        <f t="shared" si="11"/>
        <v>41042.208333333336</v>
      </c>
    </row>
    <row r="111" spans="1:20" ht="17.2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</v>
      </c>
      <c r="P111">
        <f t="shared" si="7"/>
        <v>51.32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8">
        <f t="shared" si="11"/>
        <v>41653.25</v>
      </c>
    </row>
    <row r="112" spans="1:20" ht="32.2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1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</v>
      </c>
      <c r="P112">
        <f t="shared" si="7"/>
        <v>71.98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8">
        <f t="shared" si="11"/>
        <v>43373.208333333328</v>
      </c>
    </row>
    <row r="113" spans="1:20" ht="17.2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1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119.96</v>
      </c>
      <c r="P113">
        <f t="shared" si="7"/>
        <v>108.95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8">
        <f t="shared" si="11"/>
        <v>41180.208333333336</v>
      </c>
    </row>
    <row r="114" spans="1:20" ht="17.2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1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268.83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8">
        <f t="shared" si="11"/>
        <v>41890.208333333336</v>
      </c>
    </row>
    <row r="115" spans="1:20" ht="17.2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1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376.88</v>
      </c>
      <c r="P115">
        <f t="shared" si="7"/>
        <v>94.94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8">
        <f t="shared" si="11"/>
        <v>42997.208333333328</v>
      </c>
    </row>
    <row r="116" spans="1:20" ht="17.2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1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727.16</v>
      </c>
      <c r="P116">
        <f t="shared" si="7"/>
        <v>109.65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8">
        <f t="shared" si="11"/>
        <v>43565.208333333328</v>
      </c>
    </row>
    <row r="117" spans="1:20" ht="17.2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1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8">
        <f t="shared" si="11"/>
        <v>43091.25</v>
      </c>
    </row>
    <row r="118" spans="1:20" ht="32.2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1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7"/>
        <v>86.79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8">
        <f t="shared" si="11"/>
        <v>42266.208333333328</v>
      </c>
    </row>
    <row r="119" spans="1:20" ht="17.2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1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173.94</v>
      </c>
      <c r="P119">
        <f t="shared" si="7"/>
        <v>30.99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8">
        <f t="shared" si="11"/>
        <v>40814.208333333336</v>
      </c>
    </row>
    <row r="120" spans="1:20" ht="17.2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1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</v>
      </c>
      <c r="P120">
        <f t="shared" si="7"/>
        <v>94.79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8">
        <f t="shared" si="11"/>
        <v>41671.25</v>
      </c>
    </row>
    <row r="121" spans="1:20" ht="32.2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7"/>
        <v>69.790000000000006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8">
        <f t="shared" si="11"/>
        <v>41823.208333333336</v>
      </c>
    </row>
    <row r="122" spans="1:20" ht="17.2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1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149.5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8">
        <f t="shared" si="11"/>
        <v>42115.208333333328</v>
      </c>
    </row>
    <row r="123" spans="1:20" ht="17.2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1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219.34</v>
      </c>
      <c r="P123">
        <f t="shared" si="7"/>
        <v>110.03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8">
        <f t="shared" si="11"/>
        <v>41930.208333333336</v>
      </c>
    </row>
    <row r="124" spans="1:20" ht="17.2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1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64.37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8">
        <f t="shared" si="11"/>
        <v>41997.25</v>
      </c>
    </row>
    <row r="125" spans="1:20" ht="17.2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1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</v>
      </c>
      <c r="P125">
        <f t="shared" si="7"/>
        <v>49.99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8">
        <f t="shared" si="11"/>
        <v>42335.25</v>
      </c>
    </row>
    <row r="126" spans="1:20" ht="17.2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1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367.77</v>
      </c>
      <c r="P126">
        <f t="shared" si="7"/>
        <v>101.72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8">
        <f t="shared" si="11"/>
        <v>43651.208333333328</v>
      </c>
    </row>
    <row r="127" spans="1:20" ht="17.2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1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159.91</v>
      </c>
      <c r="P127">
        <f t="shared" si="7"/>
        <v>47.08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8">
        <f t="shared" si="11"/>
        <v>43366.208333333328</v>
      </c>
    </row>
    <row r="128" spans="1:20" ht="17.2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1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38.630000000000003</v>
      </c>
      <c r="P128">
        <f t="shared" si="7"/>
        <v>89.94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8">
        <f t="shared" si="11"/>
        <v>42624.208333333328</v>
      </c>
    </row>
    <row r="129" spans="1:20" ht="17.2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1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</v>
      </c>
      <c r="P129">
        <f t="shared" si="7"/>
        <v>78.97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8">
        <f t="shared" si="11"/>
        <v>40313.208333333336</v>
      </c>
    </row>
    <row r="130" spans="1:20" ht="17.2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1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</v>
      </c>
      <c r="P130">
        <f t="shared" si="7"/>
        <v>80.069999999999993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8">
        <f t="shared" si="11"/>
        <v>40430.208333333336</v>
      </c>
    </row>
    <row r="131" spans="1:20" ht="17.2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IF(D131="live", "", ROUND((E131/D131)*100, 2))</f>
        <v>3.2</v>
      </c>
      <c r="P131">
        <f t="shared" ref="P131:P194" si="13">IF(G131=0, "", ROUND(E131/G131, 2))</f>
        <v>86.47</v>
      </c>
      <c r="Q131" t="str">
        <f t="shared" ref="Q131:Q194" si="14">LEFT(N131, FIND("/", N131)-1)</f>
        <v>food</v>
      </c>
      <c r="R131" t="str">
        <f t="shared" ref="R131:R194" si="15">RIGHT(N131, LEN(N131)-FIND("/", N131))</f>
        <v>food trucks</v>
      </c>
      <c r="S131" s="7">
        <f t="shared" ref="S131:S194" si="16">((($J131/60)/60)/24)+DATE(1970,1,1)</f>
        <v>42038.25</v>
      </c>
      <c r="T131" s="8">
        <f t="shared" ref="T131:T194" si="17">((($K131/60)/60)/24)+DATE(1970,1,1)</f>
        <v>42063.25</v>
      </c>
    </row>
    <row r="132" spans="1:20" ht="17.2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1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155.47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8">
        <f t="shared" si="17"/>
        <v>40858.25</v>
      </c>
    </row>
    <row r="133" spans="1:20" ht="32.2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1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100.86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8">
        <f t="shared" si="17"/>
        <v>41620.25</v>
      </c>
    </row>
    <row r="134" spans="1:20" ht="17.2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1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</v>
      </c>
      <c r="P134">
        <f t="shared" si="13"/>
        <v>43.08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8">
        <f t="shared" si="17"/>
        <v>43128.25</v>
      </c>
    </row>
    <row r="135" spans="1:20" ht="17.2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1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310.77999999999997</v>
      </c>
      <c r="P135">
        <f t="shared" si="13"/>
        <v>87.96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8">
        <f t="shared" si="17"/>
        <v>40789.208333333336</v>
      </c>
    </row>
    <row r="136" spans="1:20" ht="17.2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1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89.74</v>
      </c>
      <c r="P136">
        <f t="shared" si="13"/>
        <v>94.99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8">
        <f t="shared" si="17"/>
        <v>40762.208333333336</v>
      </c>
    </row>
    <row r="137" spans="1:20" ht="17.2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1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</v>
      </c>
      <c r="P137">
        <f t="shared" si="13"/>
        <v>46.91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8">
        <f t="shared" si="17"/>
        <v>41345.208333333336</v>
      </c>
    </row>
    <row r="138" spans="1:20" ht="17.2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1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3.29</v>
      </c>
      <c r="P138">
        <f t="shared" si="13"/>
        <v>46.91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8">
        <f t="shared" si="17"/>
        <v>41809.208333333336</v>
      </c>
    </row>
    <row r="139" spans="1:20" ht="17.2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1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261.77999999999997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8">
        <f t="shared" si="17"/>
        <v>40463.208333333336</v>
      </c>
    </row>
    <row r="140" spans="1:20" ht="32.2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1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3"/>
        <v>80.14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8">
        <f t="shared" si="17"/>
        <v>41186.208333333336</v>
      </c>
    </row>
    <row r="141" spans="1:20" ht="17.2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20.9</v>
      </c>
      <c r="P141">
        <f t="shared" si="13"/>
        <v>59.04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8">
        <f t="shared" si="17"/>
        <v>42131.208333333328</v>
      </c>
    </row>
    <row r="142" spans="1:20" ht="32.2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1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</v>
      </c>
      <c r="P142">
        <f t="shared" si="13"/>
        <v>65.989999999999995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8">
        <f t="shared" si="17"/>
        <v>43161.25</v>
      </c>
    </row>
    <row r="143" spans="1:20" ht="17.2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1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</v>
      </c>
      <c r="P143">
        <f t="shared" si="13"/>
        <v>60.99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8">
        <f t="shared" si="17"/>
        <v>42173.208333333328</v>
      </c>
    </row>
    <row r="144" spans="1:20" ht="17.2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1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230.04</v>
      </c>
      <c r="P144">
        <f t="shared" si="13"/>
        <v>98.31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8">
        <f t="shared" si="17"/>
        <v>41046.208333333336</v>
      </c>
    </row>
    <row r="145" spans="1:20" ht="17.2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1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8">
        <f t="shared" si="17"/>
        <v>40377.208333333336</v>
      </c>
    </row>
    <row r="146" spans="1:20" ht="17.2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1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>
        <f t="shared" si="13"/>
        <v>86.07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8">
        <f t="shared" si="17"/>
        <v>43641.208333333328</v>
      </c>
    </row>
    <row r="147" spans="1:20" ht="17.2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1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</v>
      </c>
      <c r="P147">
        <f t="shared" si="13"/>
        <v>76.989999999999995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8">
        <f t="shared" si="17"/>
        <v>41894.208333333336</v>
      </c>
    </row>
    <row r="148" spans="1:20" ht="32.2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1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>
        <f t="shared" si="13"/>
        <v>29.76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8">
        <f t="shared" si="17"/>
        <v>40875.25</v>
      </c>
    </row>
    <row r="149" spans="1:20" ht="17.2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1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</v>
      </c>
      <c r="P149">
        <f t="shared" si="13"/>
        <v>46.92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8">
        <f t="shared" si="17"/>
        <v>42540.208333333328</v>
      </c>
    </row>
    <row r="150" spans="1:20" ht="17.2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1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</v>
      </c>
      <c r="P150">
        <f t="shared" si="13"/>
        <v>105.19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8">
        <f t="shared" si="17"/>
        <v>42950.208333333328</v>
      </c>
    </row>
    <row r="151" spans="1:20" ht="17.2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</v>
      </c>
      <c r="P151">
        <f t="shared" si="13"/>
        <v>69.91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8">
        <f t="shared" si="17"/>
        <v>41327.25</v>
      </c>
    </row>
    <row r="152" spans="1:20" ht="17.2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1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8">
        <f t="shared" si="17"/>
        <v>43451.25</v>
      </c>
    </row>
    <row r="153" spans="1:20" ht="17.2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1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64.17</v>
      </c>
      <c r="P153">
        <f t="shared" si="13"/>
        <v>60.01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8">
        <f t="shared" si="17"/>
        <v>41850.208333333336</v>
      </c>
    </row>
    <row r="154" spans="1:20" ht="17.2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1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423.07</v>
      </c>
      <c r="P154">
        <f t="shared" si="13"/>
        <v>52.01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8">
        <f t="shared" si="17"/>
        <v>42790.25</v>
      </c>
    </row>
    <row r="155" spans="1:20" ht="17.2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1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8">
        <f t="shared" si="17"/>
        <v>41207.208333333336</v>
      </c>
    </row>
    <row r="156" spans="1:20" ht="17.2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1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58.76</v>
      </c>
      <c r="P156">
        <f t="shared" si="13"/>
        <v>95.04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8">
        <f t="shared" si="17"/>
        <v>42525.208333333328</v>
      </c>
    </row>
    <row r="157" spans="1:20" ht="17.2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1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</v>
      </c>
      <c r="P157">
        <f t="shared" si="13"/>
        <v>75.97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8">
        <f t="shared" si="17"/>
        <v>40277.208333333336</v>
      </c>
    </row>
    <row r="158" spans="1:20" ht="17.2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1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73.94</v>
      </c>
      <c r="P158">
        <f t="shared" si="13"/>
        <v>71.010000000000005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8">
        <f t="shared" si="17"/>
        <v>43767.208333333328</v>
      </c>
    </row>
    <row r="159" spans="1:20" ht="17.2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1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52.67</v>
      </c>
      <c r="P159">
        <f t="shared" si="13"/>
        <v>73.73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8">
        <f t="shared" si="17"/>
        <v>41650.25</v>
      </c>
    </row>
    <row r="160" spans="1:20" ht="17.2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1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</v>
      </c>
      <c r="P160">
        <f t="shared" si="13"/>
        <v>113.17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8">
        <f t="shared" si="17"/>
        <v>42347.25</v>
      </c>
    </row>
    <row r="161" spans="1:20" ht="17.2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</v>
      </c>
      <c r="P161">
        <f t="shared" si="13"/>
        <v>105.01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8">
        <f t="shared" si="17"/>
        <v>43569.208333333328</v>
      </c>
    </row>
    <row r="162" spans="1:20" ht="17.2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1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</v>
      </c>
      <c r="P162">
        <f t="shared" si="13"/>
        <v>79.180000000000007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8">
        <f t="shared" si="17"/>
        <v>43598.208333333328</v>
      </c>
    </row>
    <row r="163" spans="1:20" ht="32.2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1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78.180000000000007</v>
      </c>
      <c r="P163">
        <f t="shared" si="13"/>
        <v>57.33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8">
        <f t="shared" si="17"/>
        <v>42276.208333333328</v>
      </c>
    </row>
    <row r="164" spans="1:20" ht="32.2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1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149.74</v>
      </c>
      <c r="P164">
        <f t="shared" si="13"/>
        <v>58.18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8">
        <f t="shared" si="17"/>
        <v>43472.25</v>
      </c>
    </row>
    <row r="165" spans="1:20" ht="17.2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1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253.26</v>
      </c>
      <c r="P165">
        <f t="shared" si="13"/>
        <v>36.03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8">
        <f t="shared" si="17"/>
        <v>43077.25</v>
      </c>
    </row>
    <row r="166" spans="1:20" ht="17.2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1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100.17</v>
      </c>
      <c r="P166">
        <f t="shared" si="13"/>
        <v>107.99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8">
        <f t="shared" si="17"/>
        <v>43017.208333333328</v>
      </c>
    </row>
    <row r="167" spans="1:20" ht="17.2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1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</v>
      </c>
      <c r="P167">
        <f t="shared" si="13"/>
        <v>44.01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8">
        <f t="shared" si="17"/>
        <v>42980.208333333328</v>
      </c>
    </row>
    <row r="168" spans="1:20" ht="17.2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1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</v>
      </c>
      <c r="P168">
        <f t="shared" si="13"/>
        <v>55.08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8">
        <f t="shared" si="17"/>
        <v>40538.25</v>
      </c>
    </row>
    <row r="169" spans="1:20" ht="17.2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1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415.54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8">
        <f t="shared" si="17"/>
        <v>41445.208333333336</v>
      </c>
    </row>
    <row r="170" spans="1:20" ht="17.2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1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31.31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8">
        <f t="shared" si="17"/>
        <v>43541.208333333328</v>
      </c>
    </row>
    <row r="171" spans="1:20" ht="17.2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</v>
      </c>
      <c r="P171">
        <f t="shared" si="13"/>
        <v>77.989999999999995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8">
        <f t="shared" si="17"/>
        <v>41105.208333333336</v>
      </c>
    </row>
    <row r="172" spans="1:20" ht="17.2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1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2.94</v>
      </c>
      <c r="P172">
        <f t="shared" si="13"/>
        <v>82.51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8">
        <f t="shared" si="17"/>
        <v>42957.208333333328</v>
      </c>
    </row>
    <row r="173" spans="1:20" ht="32.2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1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8">
        <f t="shared" si="17"/>
        <v>41740.208333333336</v>
      </c>
    </row>
    <row r="174" spans="1:20" ht="17.2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1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82.88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8">
        <f t="shared" si="17"/>
        <v>41854.208333333336</v>
      </c>
    </row>
    <row r="175" spans="1:20" ht="17.2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1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</v>
      </c>
      <c r="P175">
        <f t="shared" si="13"/>
        <v>100.98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8">
        <f t="shared" si="17"/>
        <v>41418.208333333336</v>
      </c>
    </row>
    <row r="176" spans="1:20" ht="17.2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1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894.67</v>
      </c>
      <c r="P176">
        <f t="shared" si="13"/>
        <v>111.83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8">
        <f t="shared" si="17"/>
        <v>42283.208333333328</v>
      </c>
    </row>
    <row r="177" spans="1:20" ht="17.2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1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8">
        <f t="shared" si="17"/>
        <v>42632.208333333328</v>
      </c>
    </row>
    <row r="178" spans="1:20" ht="32.2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1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</v>
      </c>
      <c r="P178">
        <f t="shared" si="13"/>
        <v>110.05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8">
        <f t="shared" si="17"/>
        <v>42625.208333333328</v>
      </c>
    </row>
    <row r="179" spans="1:20" ht="17.2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1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416.48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8">
        <f t="shared" si="17"/>
        <v>40522.25</v>
      </c>
    </row>
    <row r="180" spans="1:20" ht="17.2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1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96.21</v>
      </c>
      <c r="P180">
        <f t="shared" si="13"/>
        <v>32.99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8">
        <f t="shared" si="17"/>
        <v>43008.208333333328</v>
      </c>
    </row>
    <row r="181" spans="1:20" ht="32.2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357.72</v>
      </c>
      <c r="P181">
        <f t="shared" si="13"/>
        <v>45.01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8">
        <f t="shared" si="17"/>
        <v>41351.208333333336</v>
      </c>
    </row>
    <row r="182" spans="1:20" ht="17.2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1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308.45999999999998</v>
      </c>
      <c r="P182">
        <f t="shared" si="13"/>
        <v>81.98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8">
        <f t="shared" si="17"/>
        <v>40264.208333333336</v>
      </c>
    </row>
    <row r="183" spans="1:20" ht="17.2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1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</v>
      </c>
      <c r="P183">
        <f t="shared" si="13"/>
        <v>39.08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8">
        <f t="shared" si="17"/>
        <v>43030.208333333328</v>
      </c>
    </row>
    <row r="184" spans="1:20" ht="32.2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1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8">
        <f t="shared" si="17"/>
        <v>43647.208333333328</v>
      </c>
    </row>
    <row r="185" spans="1:20" ht="32.2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1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69.12</v>
      </c>
      <c r="P185">
        <f t="shared" si="13"/>
        <v>40.99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8">
        <f t="shared" si="17"/>
        <v>40443.208333333336</v>
      </c>
    </row>
    <row r="186" spans="1:20" ht="17.2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1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293.06</v>
      </c>
      <c r="P186">
        <f t="shared" si="13"/>
        <v>31.03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8">
        <f t="shared" si="17"/>
        <v>43589.208333333328</v>
      </c>
    </row>
    <row r="187" spans="1:20" ht="17.2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1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>
        <f t="shared" si="13"/>
        <v>37.79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8">
        <f t="shared" si="17"/>
        <v>43244.208333333328</v>
      </c>
    </row>
    <row r="188" spans="1:20" ht="17.2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1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</v>
      </c>
      <c r="P188">
        <f t="shared" si="13"/>
        <v>32.01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8">
        <f t="shared" si="17"/>
        <v>41797.208333333336</v>
      </c>
    </row>
    <row r="189" spans="1:20" ht="17.2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1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</v>
      </c>
      <c r="P189">
        <f t="shared" si="13"/>
        <v>95.97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8">
        <f t="shared" si="17"/>
        <v>41356.208333333336</v>
      </c>
    </row>
    <row r="190" spans="1:20" ht="17.2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1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8">
        <f t="shared" si="17"/>
        <v>41976.25</v>
      </c>
    </row>
    <row r="191" spans="1:20" ht="17.2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23.53</v>
      </c>
      <c r="P191">
        <f t="shared" si="13"/>
        <v>102.05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8">
        <f t="shared" si="17"/>
        <v>42433.25</v>
      </c>
    </row>
    <row r="192" spans="1:20" ht="17.2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1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8">
        <f t="shared" si="17"/>
        <v>41430.208333333336</v>
      </c>
    </row>
    <row r="193" spans="1:20" ht="17.2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1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37.950000000000003</v>
      </c>
      <c r="P193">
        <f t="shared" si="13"/>
        <v>37.07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8">
        <f t="shared" si="17"/>
        <v>43539.208333333328</v>
      </c>
    </row>
    <row r="194" spans="1:20" ht="17.2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1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19.989999999999998</v>
      </c>
      <c r="P194">
        <f t="shared" si="13"/>
        <v>35.049999999999997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8">
        <f t="shared" si="17"/>
        <v>41821.208333333336</v>
      </c>
    </row>
    <row r="195" spans="1:20" ht="17.2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1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IF(D195="live", "", ROUND((E195/D195)*100, 2))</f>
        <v>45.64</v>
      </c>
      <c r="P195">
        <f t="shared" ref="P195:P258" si="19">IF(G195=0, "", ROUND(E195/G195, 2))</f>
        <v>46.34</v>
      </c>
      <c r="Q195" t="str">
        <f t="shared" ref="Q195:Q258" si="20">LEFT(N195, FIND("/", N195)-1)</f>
        <v>music</v>
      </c>
      <c r="R195" t="str">
        <f t="shared" ref="R195:R258" si="21">RIGHT(N195, LEN(N195)-FIND("/", N195))</f>
        <v>indie rock</v>
      </c>
      <c r="S195" s="7">
        <f t="shared" ref="S195:S258" si="22">((($J195/60)/60)/24)+DATE(1970,1,1)</f>
        <v>43198.208333333328</v>
      </c>
      <c r="T195" s="8">
        <f t="shared" ref="T195:T258" si="23">((($K195/60)/60)/24)+DATE(1970,1,1)</f>
        <v>43202.208333333328</v>
      </c>
    </row>
    <row r="196" spans="1:20" ht="17.2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1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</v>
      </c>
      <c r="P196">
        <f t="shared" si="19"/>
        <v>69.17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8">
        <f t="shared" si="23"/>
        <v>42277.208333333328</v>
      </c>
    </row>
    <row r="197" spans="1:20" ht="17.2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1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</v>
      </c>
      <c r="P197">
        <f t="shared" si="19"/>
        <v>109.08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8">
        <f t="shared" si="23"/>
        <v>43317.208333333328</v>
      </c>
    </row>
    <row r="198" spans="1:20" ht="17.2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1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8">
        <f t="shared" si="23"/>
        <v>42635.208333333328</v>
      </c>
    </row>
    <row r="199" spans="1:20" ht="17.2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1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</v>
      </c>
      <c r="P199">
        <f t="shared" si="19"/>
        <v>82.01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8">
        <f t="shared" si="23"/>
        <v>42923.208333333328</v>
      </c>
    </row>
    <row r="200" spans="1:20" ht="17.2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1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9.56</v>
      </c>
      <c r="P200">
        <f t="shared" si="19"/>
        <v>35.96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8">
        <f t="shared" si="23"/>
        <v>40425.208333333336</v>
      </c>
    </row>
    <row r="201" spans="1:20" ht="17.2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53.78</v>
      </c>
      <c r="P201">
        <f t="shared" si="19"/>
        <v>74.459999999999994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8">
        <f t="shared" si="23"/>
        <v>42196.208333333328</v>
      </c>
    </row>
    <row r="202" spans="1:20" ht="17.2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1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8">
        <f t="shared" si="23"/>
        <v>40273.208333333336</v>
      </c>
    </row>
    <row r="203" spans="1:20" ht="17.2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1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</v>
      </c>
      <c r="P203">
        <f t="shared" si="19"/>
        <v>91.11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8">
        <f t="shared" si="23"/>
        <v>41863.208333333336</v>
      </c>
    </row>
    <row r="204" spans="1:20" ht="17.2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1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</v>
      </c>
      <c r="P204">
        <f t="shared" si="19"/>
        <v>79.790000000000006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8">
        <f t="shared" si="23"/>
        <v>40822.208333333336</v>
      </c>
    </row>
    <row r="205" spans="1:20" ht="32.2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1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134.41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8">
        <f t="shared" si="23"/>
        <v>42754.25</v>
      </c>
    </row>
    <row r="206" spans="1:20" ht="17.2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1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</v>
      </c>
      <c r="P206">
        <f t="shared" si="19"/>
        <v>63.23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8">
        <f t="shared" si="23"/>
        <v>40646.208333333336</v>
      </c>
    </row>
    <row r="207" spans="1:20" ht="17.2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1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431.85</v>
      </c>
      <c r="P207">
        <f t="shared" si="19"/>
        <v>70.180000000000007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8">
        <f t="shared" si="23"/>
        <v>43402.208333333328</v>
      </c>
    </row>
    <row r="208" spans="1:20" ht="17.2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1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38.840000000000003</v>
      </c>
      <c r="P208">
        <f t="shared" si="19"/>
        <v>61.33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8">
        <f t="shared" si="23"/>
        <v>40245.25</v>
      </c>
    </row>
    <row r="209" spans="1:20" ht="32.2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1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8">
        <f t="shared" si="23"/>
        <v>43360.208333333328</v>
      </c>
    </row>
    <row r="210" spans="1:20" ht="17.2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1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</v>
      </c>
      <c r="P210">
        <f t="shared" si="19"/>
        <v>96.98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8">
        <f t="shared" si="23"/>
        <v>43072.25</v>
      </c>
    </row>
    <row r="211" spans="1:20" ht="17.2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21.19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8">
        <f t="shared" si="23"/>
        <v>42503.208333333328</v>
      </c>
    </row>
    <row r="212" spans="1:20" ht="17.2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1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67.430000000000007</v>
      </c>
      <c r="P212">
        <f t="shared" si="19"/>
        <v>28.04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8">
        <f t="shared" si="23"/>
        <v>42824.208333333328</v>
      </c>
    </row>
    <row r="213" spans="1:20" ht="32.2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1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</v>
      </c>
      <c r="P213">
        <f t="shared" si="19"/>
        <v>60.98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8">
        <f t="shared" si="23"/>
        <v>41537.208333333336</v>
      </c>
    </row>
    <row r="214" spans="1:20" ht="17.2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1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</v>
      </c>
      <c r="P214">
        <f t="shared" si="19"/>
        <v>73.209999999999994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8">
        <f t="shared" si="23"/>
        <v>43860.25</v>
      </c>
    </row>
    <row r="215" spans="1:20" ht="32.2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1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8">
        <f t="shared" si="23"/>
        <v>40496.25</v>
      </c>
    </row>
    <row r="216" spans="1:20" ht="17.2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1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</v>
      </c>
      <c r="P216">
        <f t="shared" si="19"/>
        <v>86.81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8">
        <f t="shared" si="23"/>
        <v>40415.208333333336</v>
      </c>
    </row>
    <row r="217" spans="1:20" ht="17.2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1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</v>
      </c>
      <c r="P217">
        <f t="shared" si="19"/>
        <v>42.13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8">
        <f t="shared" si="23"/>
        <v>43511.25</v>
      </c>
    </row>
    <row r="218" spans="1:20" ht="17.2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1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</v>
      </c>
      <c r="P218">
        <f t="shared" si="19"/>
        <v>103.98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8">
        <f t="shared" si="23"/>
        <v>40871.25</v>
      </c>
    </row>
    <row r="219" spans="1:20" ht="17.2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1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8">
        <f t="shared" si="23"/>
        <v>43592.208333333328</v>
      </c>
    </row>
    <row r="220" spans="1:20" ht="17.2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1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215.95</v>
      </c>
      <c r="P220">
        <f t="shared" si="19"/>
        <v>31.01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8">
        <f t="shared" si="23"/>
        <v>40892.25</v>
      </c>
    </row>
    <row r="221" spans="1:20" ht="17.2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332.13</v>
      </c>
      <c r="P221">
        <f t="shared" si="19"/>
        <v>89.99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8">
        <f t="shared" si="23"/>
        <v>41149.208333333336</v>
      </c>
    </row>
    <row r="222" spans="1:20" ht="17.2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1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</v>
      </c>
      <c r="P222">
        <f t="shared" si="19"/>
        <v>39.24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8">
        <f t="shared" si="23"/>
        <v>40743.208333333336</v>
      </c>
    </row>
    <row r="223" spans="1:20" ht="32.2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1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98.63</v>
      </c>
      <c r="P223">
        <f t="shared" si="19"/>
        <v>54.99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8">
        <f t="shared" si="23"/>
        <v>41083.208333333336</v>
      </c>
    </row>
    <row r="224" spans="1:20" ht="17.2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1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137.97999999999999</v>
      </c>
      <c r="P224">
        <f t="shared" si="19"/>
        <v>47.99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8">
        <f t="shared" si="23"/>
        <v>41915.208333333336</v>
      </c>
    </row>
    <row r="225" spans="1:20" ht="17.2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1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</v>
      </c>
      <c r="P225">
        <f t="shared" si="19"/>
        <v>87.97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8">
        <f t="shared" si="23"/>
        <v>42459.208333333328</v>
      </c>
    </row>
    <row r="226" spans="1:20" ht="17.2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1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8">
        <f t="shared" si="23"/>
        <v>41951.25</v>
      </c>
    </row>
    <row r="227" spans="1:20" ht="17.2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1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8">
        <f t="shared" si="23"/>
        <v>41762.208333333336</v>
      </c>
    </row>
    <row r="228" spans="1:20" ht="17.2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1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</v>
      </c>
      <c r="P228">
        <f t="shared" si="19"/>
        <v>98.21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8">
        <f t="shared" si="23"/>
        <v>40313.208333333336</v>
      </c>
    </row>
    <row r="229" spans="1:20" ht="17.2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1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</v>
      </c>
      <c r="P229">
        <f t="shared" si="19"/>
        <v>108.96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8">
        <f t="shared" si="23"/>
        <v>42145.208333333328</v>
      </c>
    </row>
    <row r="230" spans="1:20" ht="17.2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1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119.91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8">
        <f t="shared" si="23"/>
        <v>42638.208333333328</v>
      </c>
    </row>
    <row r="231" spans="1:20" ht="17.2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193.69</v>
      </c>
      <c r="P231">
        <f t="shared" si="19"/>
        <v>64.989999999999995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8">
        <f t="shared" si="23"/>
        <v>42935.208333333328</v>
      </c>
    </row>
    <row r="232" spans="1:20" ht="17.2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1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420.17</v>
      </c>
      <c r="P232">
        <f t="shared" si="19"/>
        <v>99.84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8">
        <f t="shared" si="23"/>
        <v>43805.25</v>
      </c>
    </row>
    <row r="233" spans="1:20" ht="17.2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1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76.709999999999994</v>
      </c>
      <c r="P233">
        <f t="shared" si="19"/>
        <v>82.43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8">
        <f t="shared" si="23"/>
        <v>41473.208333333336</v>
      </c>
    </row>
    <row r="234" spans="1:20" ht="17.2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1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</v>
      </c>
      <c r="P234">
        <f t="shared" si="19"/>
        <v>63.29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8">
        <f t="shared" si="23"/>
        <v>42577.208333333328</v>
      </c>
    </row>
    <row r="235" spans="1:20" ht="17.2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1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157.88999999999999</v>
      </c>
      <c r="P235">
        <f t="shared" si="19"/>
        <v>96.77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8">
        <f t="shared" si="23"/>
        <v>40722.208333333336</v>
      </c>
    </row>
    <row r="236" spans="1:20" ht="17.2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1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>
        <f t="shared" si="19"/>
        <v>54.91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8">
        <f t="shared" si="23"/>
        <v>42976.208333333328</v>
      </c>
    </row>
    <row r="237" spans="1:20" ht="32.2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1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</v>
      </c>
      <c r="P237">
        <f t="shared" si="19"/>
        <v>39.01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8">
        <f t="shared" si="23"/>
        <v>42784.25</v>
      </c>
    </row>
    <row r="238" spans="1:20" ht="17.2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1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</v>
      </c>
      <c r="P238">
        <f t="shared" si="19"/>
        <v>75.84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8">
        <f t="shared" si="23"/>
        <v>43648.208333333328</v>
      </c>
    </row>
    <row r="239" spans="1:20" ht="32.2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1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159.38</v>
      </c>
      <c r="P239">
        <f t="shared" si="19"/>
        <v>45.05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8">
        <f t="shared" si="23"/>
        <v>41756.208333333336</v>
      </c>
    </row>
    <row r="240" spans="1:20" ht="17.2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1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422.42</v>
      </c>
      <c r="P240">
        <f t="shared" si="19"/>
        <v>104.52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8">
        <f t="shared" si="23"/>
        <v>43108.25</v>
      </c>
    </row>
    <row r="241" spans="1:20" ht="17.2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97.72</v>
      </c>
      <c r="P241">
        <f t="shared" si="19"/>
        <v>76.27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8">
        <f t="shared" si="23"/>
        <v>42249.208333333328</v>
      </c>
    </row>
    <row r="242" spans="1:20" ht="17.2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1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418.79</v>
      </c>
      <c r="P242">
        <f t="shared" si="19"/>
        <v>69.02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8">
        <f t="shared" si="23"/>
        <v>40397.208333333336</v>
      </c>
    </row>
    <row r="243" spans="1:20" ht="17.2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1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101.92</v>
      </c>
      <c r="P243">
        <f t="shared" si="19"/>
        <v>101.98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8">
        <f t="shared" si="23"/>
        <v>41752.208333333336</v>
      </c>
    </row>
    <row r="244" spans="1:20" ht="17.2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1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127.73</v>
      </c>
      <c r="P244">
        <f t="shared" si="19"/>
        <v>42.92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8">
        <f t="shared" si="23"/>
        <v>42875.208333333328</v>
      </c>
    </row>
    <row r="245" spans="1:20" ht="32.2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1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445.22</v>
      </c>
      <c r="P245">
        <f t="shared" si="19"/>
        <v>43.03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8">
        <f t="shared" si="23"/>
        <v>43166.25</v>
      </c>
    </row>
    <row r="246" spans="1:20" ht="32.2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1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</v>
      </c>
      <c r="P246">
        <f t="shared" si="19"/>
        <v>75.25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8">
        <f t="shared" si="23"/>
        <v>41886.208333333336</v>
      </c>
    </row>
    <row r="247" spans="1:20" ht="17.2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1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</v>
      </c>
      <c r="P247">
        <f t="shared" si="19"/>
        <v>69.02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8">
        <f t="shared" si="23"/>
        <v>41737.208333333336</v>
      </c>
    </row>
    <row r="248" spans="1:20" ht="17.2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1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325.52999999999997</v>
      </c>
      <c r="P248">
        <f t="shared" si="19"/>
        <v>65.989999999999995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8">
        <f t="shared" si="23"/>
        <v>41495.208333333336</v>
      </c>
    </row>
    <row r="249" spans="1:20" ht="17.2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1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932.62</v>
      </c>
      <c r="P249">
        <f t="shared" si="19"/>
        <v>98.01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8">
        <f t="shared" si="23"/>
        <v>42741.25</v>
      </c>
    </row>
    <row r="250" spans="1:20" ht="17.2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1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211.34</v>
      </c>
      <c r="P250">
        <f t="shared" si="19"/>
        <v>60.11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8">
        <f t="shared" si="23"/>
        <v>42009.25</v>
      </c>
    </row>
    <row r="251" spans="1:20" ht="17.2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273.33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8">
        <f t="shared" si="23"/>
        <v>42013.25</v>
      </c>
    </row>
    <row r="252" spans="1:20" ht="17.2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1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8">
        <f t="shared" si="23"/>
        <v>40238.25</v>
      </c>
    </row>
    <row r="253" spans="1:20" ht="17.2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1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</v>
      </c>
      <c r="P253">
        <f t="shared" si="19"/>
        <v>38.020000000000003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8">
        <f t="shared" si="23"/>
        <v>41254.25</v>
      </c>
    </row>
    <row r="254" spans="1:20" ht="32.2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1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>
        <f t="shared" si="19"/>
        <v>106.15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8">
        <f t="shared" si="23"/>
        <v>41577.208333333336</v>
      </c>
    </row>
    <row r="255" spans="1:20" ht="17.2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1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</v>
      </c>
      <c r="P255">
        <f t="shared" si="19"/>
        <v>81.02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8">
        <f t="shared" si="23"/>
        <v>40653.208333333336</v>
      </c>
    </row>
    <row r="256" spans="1:20" ht="32.2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1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</v>
      </c>
      <c r="P256">
        <f t="shared" si="19"/>
        <v>96.65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8">
        <f t="shared" si="23"/>
        <v>42789.25</v>
      </c>
    </row>
    <row r="257" spans="1:20" ht="32.2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1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120.17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8">
        <f t="shared" si="23"/>
        <v>40595.25</v>
      </c>
    </row>
    <row r="258" spans="1:20" ht="17.2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1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</v>
      </c>
      <c r="P258">
        <f t="shared" si="19"/>
        <v>63.93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8">
        <f t="shared" si="23"/>
        <v>42430.25</v>
      </c>
    </row>
    <row r="259" spans="1:20" ht="17.2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1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IF(D259="live", "", ROUND((E259/D259)*100, 2))</f>
        <v>146</v>
      </c>
      <c r="P259">
        <f t="shared" ref="P259:P322" si="25">IF(G259=0, "", ROUND(E259/G259, 2))</f>
        <v>90.46</v>
      </c>
      <c r="Q259" t="str">
        <f t="shared" ref="Q259:Q322" si="26">LEFT(N259, FIND("/", N259)-1)</f>
        <v>theater</v>
      </c>
      <c r="R259" t="str">
        <f t="shared" ref="R259:R322" si="27">RIGHT(N259, LEN(N259)-FIND("/", N259))</f>
        <v>plays</v>
      </c>
      <c r="S259" s="7">
        <f t="shared" ref="S259:S322" si="28">((($J259/60)/60)/24)+DATE(1970,1,1)</f>
        <v>41338.25</v>
      </c>
      <c r="T259" s="8">
        <f t="shared" ref="T259:T322" si="29">((($K259/60)/60)/24)+DATE(1970,1,1)</f>
        <v>41352.208333333336</v>
      </c>
    </row>
    <row r="260" spans="1:20" ht="17.2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1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>
        <f t="shared" si="25"/>
        <v>72.17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8">
        <f t="shared" si="29"/>
        <v>42732.25</v>
      </c>
    </row>
    <row r="261" spans="1:20" ht="32.2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>
        <f t="shared" si="25"/>
        <v>77.930000000000007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8">
        <f t="shared" si="29"/>
        <v>41270.25</v>
      </c>
    </row>
    <row r="262" spans="1:20" ht="17.2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1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157.69999999999999</v>
      </c>
      <c r="P262">
        <f t="shared" si="25"/>
        <v>38.07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8">
        <f t="shared" si="29"/>
        <v>41192.208333333336</v>
      </c>
    </row>
    <row r="263" spans="1:20" ht="32.2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1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</v>
      </c>
      <c r="P263">
        <f t="shared" si="25"/>
        <v>57.94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8">
        <f t="shared" si="29"/>
        <v>40419.208333333336</v>
      </c>
    </row>
    <row r="264" spans="1:20" ht="17.2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1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313.41000000000003</v>
      </c>
      <c r="P264">
        <f t="shared" si="25"/>
        <v>49.79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8">
        <f t="shared" si="29"/>
        <v>40664.208333333336</v>
      </c>
    </row>
    <row r="265" spans="1:20" ht="17.2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1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370.9</v>
      </c>
      <c r="P265">
        <f t="shared" si="25"/>
        <v>54.05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8">
        <f t="shared" si="29"/>
        <v>40187.25</v>
      </c>
    </row>
    <row r="266" spans="1:20" ht="17.2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1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8">
        <f t="shared" si="29"/>
        <v>41333.25</v>
      </c>
    </row>
    <row r="267" spans="1:20" ht="17.2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1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</v>
      </c>
      <c r="P267">
        <f t="shared" si="25"/>
        <v>70.13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8">
        <f t="shared" si="29"/>
        <v>42416.25</v>
      </c>
    </row>
    <row r="268" spans="1:20" ht="17.2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1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76.77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8">
        <f t="shared" si="29"/>
        <v>41983.25</v>
      </c>
    </row>
    <row r="269" spans="1:20" ht="17.2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1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</v>
      </c>
      <c r="P269">
        <f t="shared" si="25"/>
        <v>51.99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8">
        <f t="shared" si="29"/>
        <v>41222.25</v>
      </c>
    </row>
    <row r="270" spans="1:20" ht="17.2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1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</v>
      </c>
      <c r="P270">
        <f t="shared" si="25"/>
        <v>56.42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8">
        <f t="shared" si="29"/>
        <v>41232.25</v>
      </c>
    </row>
    <row r="271" spans="1:20" ht="17.2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252.63</v>
      </c>
      <c r="P271">
        <f t="shared" si="25"/>
        <v>101.63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8">
        <f t="shared" si="29"/>
        <v>43517.25</v>
      </c>
    </row>
    <row r="272" spans="1:20" ht="17.2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1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27.18</v>
      </c>
      <c r="P272">
        <f t="shared" si="25"/>
        <v>25.01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8">
        <f t="shared" si="29"/>
        <v>40516.25</v>
      </c>
    </row>
    <row r="273" spans="1:20" ht="32.2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1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</v>
      </c>
      <c r="P273">
        <f t="shared" si="25"/>
        <v>32.020000000000003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8">
        <f t="shared" si="29"/>
        <v>42376.25</v>
      </c>
    </row>
    <row r="274" spans="1:20" ht="17.2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1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304.01</v>
      </c>
      <c r="P274">
        <f t="shared" si="25"/>
        <v>82.02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8">
        <f t="shared" si="29"/>
        <v>43681.208333333328</v>
      </c>
    </row>
    <row r="275" spans="1:20" ht="17.2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1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137.22999999999999</v>
      </c>
      <c r="P275">
        <f t="shared" si="25"/>
        <v>37.96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8">
        <f t="shared" si="29"/>
        <v>42998.208333333328</v>
      </c>
    </row>
    <row r="276" spans="1:20" ht="32.2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1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32.21</v>
      </c>
      <c r="P276">
        <f t="shared" si="25"/>
        <v>51.53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8">
        <f t="shared" si="29"/>
        <v>43050.25</v>
      </c>
    </row>
    <row r="277" spans="1:20" ht="32.2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1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</v>
      </c>
      <c r="P277">
        <f t="shared" si="25"/>
        <v>81.2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8">
        <f t="shared" si="29"/>
        <v>43569.208333333328</v>
      </c>
    </row>
    <row r="278" spans="1:20" ht="17.2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1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>
        <f t="shared" si="25"/>
        <v>40.03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8">
        <f t="shared" si="29"/>
        <v>41023.208333333336</v>
      </c>
    </row>
    <row r="279" spans="1:20" ht="32.2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1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1066.43</v>
      </c>
      <c r="P279">
        <f t="shared" si="25"/>
        <v>89.94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8">
        <f t="shared" si="29"/>
        <v>40380.208333333336</v>
      </c>
    </row>
    <row r="280" spans="1:20" ht="17.2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1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325.89</v>
      </c>
      <c r="P280">
        <f t="shared" si="25"/>
        <v>96.69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8">
        <f t="shared" si="29"/>
        <v>41264.25</v>
      </c>
    </row>
    <row r="281" spans="1:20" ht="17.2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</v>
      </c>
      <c r="P281">
        <f t="shared" si="25"/>
        <v>25.01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8">
        <f t="shared" si="29"/>
        <v>43349.208333333328</v>
      </c>
    </row>
    <row r="282" spans="1:20" ht="32.2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1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>
        <f t="shared" si="25"/>
        <v>36.99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8">
        <f t="shared" si="29"/>
        <v>43066.25</v>
      </c>
    </row>
    <row r="283" spans="1:20" ht="17.2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1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</v>
      </c>
      <c r="P283">
        <f t="shared" si="25"/>
        <v>73.010000000000005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8">
        <f t="shared" si="29"/>
        <v>41000.208333333336</v>
      </c>
    </row>
    <row r="284" spans="1:20" ht="17.2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1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108.05</v>
      </c>
      <c r="P284">
        <f t="shared" si="25"/>
        <v>68.239999999999995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8">
        <f t="shared" si="29"/>
        <v>42707.25</v>
      </c>
    </row>
    <row r="285" spans="1:20" ht="32.2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1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18.73</v>
      </c>
      <c r="P285">
        <f t="shared" si="25"/>
        <v>52.31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8">
        <f t="shared" si="29"/>
        <v>42525.208333333328</v>
      </c>
    </row>
    <row r="286" spans="1:20" ht="17.2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1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</v>
      </c>
      <c r="P286">
        <f t="shared" si="25"/>
        <v>61.77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8">
        <f t="shared" si="29"/>
        <v>41035.208333333336</v>
      </c>
    </row>
    <row r="287" spans="1:20" ht="17.2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1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</v>
      </c>
      <c r="P287">
        <f t="shared" si="25"/>
        <v>25.03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8">
        <f t="shared" si="29"/>
        <v>42661.208333333328</v>
      </c>
    </row>
    <row r="288" spans="1:20" ht="17.2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1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17.45</v>
      </c>
      <c r="P288">
        <f t="shared" si="25"/>
        <v>106.29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8">
        <f t="shared" si="29"/>
        <v>42704.25</v>
      </c>
    </row>
    <row r="289" spans="1:20" ht="17.2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1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</v>
      </c>
      <c r="P289">
        <f t="shared" si="25"/>
        <v>75.069999999999993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8">
        <f t="shared" si="29"/>
        <v>42122.208333333328</v>
      </c>
    </row>
    <row r="290" spans="1:20" ht="17.2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1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97.79</v>
      </c>
      <c r="P290">
        <f t="shared" si="25"/>
        <v>39.97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8">
        <f t="shared" si="29"/>
        <v>40983.208333333336</v>
      </c>
    </row>
    <row r="291" spans="1:20" ht="17.2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>
        <f t="shared" si="25"/>
        <v>39.979999999999997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8">
        <f t="shared" si="29"/>
        <v>42222.208333333328</v>
      </c>
    </row>
    <row r="292" spans="1:20" ht="17.2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1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</v>
      </c>
      <c r="P292">
        <f t="shared" si="25"/>
        <v>101.02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8">
        <f t="shared" si="29"/>
        <v>41436.208333333336</v>
      </c>
    </row>
    <row r="293" spans="1:20" ht="17.2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1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</v>
      </c>
      <c r="P293">
        <f t="shared" si="25"/>
        <v>76.81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8">
        <f t="shared" si="29"/>
        <v>40835.208333333336</v>
      </c>
    </row>
    <row r="294" spans="1:20" ht="17.2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1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8">
        <f t="shared" si="29"/>
        <v>41002.208333333336</v>
      </c>
    </row>
    <row r="295" spans="1:20" ht="17.2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1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</v>
      </c>
      <c r="P295">
        <f t="shared" si="25"/>
        <v>33.28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8">
        <f t="shared" si="29"/>
        <v>40465.208333333336</v>
      </c>
    </row>
    <row r="296" spans="1:20" ht="17.2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1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1339.67</v>
      </c>
      <c r="P296">
        <f t="shared" si="25"/>
        <v>43.92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8">
        <f t="shared" si="29"/>
        <v>43411.25</v>
      </c>
    </row>
    <row r="297" spans="1:20" ht="32.2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1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8">
        <f t="shared" si="29"/>
        <v>41587.25</v>
      </c>
    </row>
    <row r="298" spans="1:20" ht="32.2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1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</v>
      </c>
      <c r="P298">
        <f t="shared" si="25"/>
        <v>88.21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8">
        <f t="shared" si="29"/>
        <v>43515.25</v>
      </c>
    </row>
    <row r="299" spans="1:20" ht="17.2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1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94.24</v>
      </c>
      <c r="P299">
        <f t="shared" si="25"/>
        <v>65.239999999999995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8">
        <f t="shared" si="29"/>
        <v>41662.25</v>
      </c>
    </row>
    <row r="300" spans="1:20" ht="17.2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1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</v>
      </c>
      <c r="P300">
        <f t="shared" si="25"/>
        <v>69.959999999999994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8">
        <f t="shared" si="29"/>
        <v>42444.208333333328</v>
      </c>
    </row>
    <row r="301" spans="1:20" ht="32.2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</v>
      </c>
      <c r="P301">
        <f t="shared" si="25"/>
        <v>39.880000000000003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8">
        <f t="shared" si="29"/>
        <v>42488.208333333328</v>
      </c>
    </row>
    <row r="302" spans="1:20" ht="17.2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1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8">
        <f t="shared" si="29"/>
        <v>42978.208333333328</v>
      </c>
    </row>
    <row r="303" spans="1:20" ht="17.2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1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1344.67</v>
      </c>
      <c r="P303">
        <f t="shared" si="25"/>
        <v>41.02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8">
        <f t="shared" si="29"/>
        <v>42078.208333333328</v>
      </c>
    </row>
    <row r="304" spans="1:20" ht="17.2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1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</v>
      </c>
      <c r="P304">
        <f t="shared" si="25"/>
        <v>98.91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8">
        <f t="shared" si="29"/>
        <v>43359.208333333328</v>
      </c>
    </row>
    <row r="305" spans="1:20" ht="17.2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1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82.62</v>
      </c>
      <c r="P305">
        <f t="shared" si="25"/>
        <v>87.78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8">
        <f t="shared" si="29"/>
        <v>42381.25</v>
      </c>
    </row>
    <row r="306" spans="1:20" ht="17.2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1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</v>
      </c>
      <c r="P306">
        <f t="shared" si="25"/>
        <v>80.77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8">
        <f t="shared" si="29"/>
        <v>42630.208333333328</v>
      </c>
    </row>
    <row r="307" spans="1:20" ht="17.2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1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286.20999999999998</v>
      </c>
      <c r="P307">
        <f t="shared" si="25"/>
        <v>94.28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8">
        <f t="shared" si="29"/>
        <v>42489.208333333328</v>
      </c>
    </row>
    <row r="308" spans="1:20" ht="32.2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1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7.91</v>
      </c>
      <c r="P308">
        <f t="shared" si="25"/>
        <v>73.430000000000007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8">
        <f t="shared" si="29"/>
        <v>42933.208333333328</v>
      </c>
    </row>
    <row r="309" spans="1:20" ht="17.2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1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132.13999999999999</v>
      </c>
      <c r="P309">
        <f t="shared" si="25"/>
        <v>65.97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8">
        <f t="shared" si="29"/>
        <v>41086.208333333336</v>
      </c>
    </row>
    <row r="310" spans="1:20" ht="17.2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1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74.08</v>
      </c>
      <c r="P310">
        <f t="shared" si="25"/>
        <v>109.04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8">
        <f t="shared" si="29"/>
        <v>40652.208333333336</v>
      </c>
    </row>
    <row r="311" spans="1:20" ht="17.2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75.290000000000006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8">
        <f t="shared" si="29"/>
        <v>40827.208333333336</v>
      </c>
    </row>
    <row r="312" spans="1:20" ht="17.2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1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20.329999999999998</v>
      </c>
      <c r="P312">
        <f t="shared" si="25"/>
        <v>99.13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8">
        <f t="shared" si="29"/>
        <v>40293.208333333336</v>
      </c>
    </row>
    <row r="313" spans="1:20" ht="17.2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1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203.37</v>
      </c>
      <c r="P313">
        <f t="shared" si="25"/>
        <v>105.88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8">
        <f t="shared" si="29"/>
        <v>40602.25</v>
      </c>
    </row>
    <row r="314" spans="1:20" ht="17.2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1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310.23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8">
        <f t="shared" si="29"/>
        <v>41579.208333333336</v>
      </c>
    </row>
    <row r="315" spans="1:20" ht="17.2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1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395.32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8">
        <f t="shared" si="29"/>
        <v>40968.25</v>
      </c>
    </row>
    <row r="316" spans="1:20" ht="17.2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1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294.70999999999998</v>
      </c>
      <c r="P316">
        <f t="shared" si="25"/>
        <v>31.02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8">
        <f t="shared" si="29"/>
        <v>43541.208333333328</v>
      </c>
    </row>
    <row r="317" spans="1:20" ht="32.2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1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</v>
      </c>
      <c r="P317">
        <f t="shared" si="25"/>
        <v>103.87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8">
        <f t="shared" si="29"/>
        <v>41812.208333333336</v>
      </c>
    </row>
    <row r="318" spans="1:20" ht="17.2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1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66.680000000000007</v>
      </c>
      <c r="P318">
        <f t="shared" si="25"/>
        <v>59.27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8">
        <f t="shared" si="29"/>
        <v>43789.25</v>
      </c>
    </row>
    <row r="319" spans="1:20" ht="17.2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1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19.23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8">
        <f t="shared" si="29"/>
        <v>42882.208333333328</v>
      </c>
    </row>
    <row r="320" spans="1:20" ht="32.2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1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</v>
      </c>
      <c r="P320">
        <f t="shared" si="25"/>
        <v>53.12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8">
        <f t="shared" si="29"/>
        <v>41686.25</v>
      </c>
    </row>
    <row r="321" spans="1:20" ht="17.2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38.700000000000003</v>
      </c>
      <c r="P321">
        <f t="shared" si="25"/>
        <v>50.8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8">
        <f t="shared" si="29"/>
        <v>40426.208333333336</v>
      </c>
    </row>
    <row r="322" spans="1:20" ht="17.2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1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9.59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8">
        <f t="shared" si="29"/>
        <v>40682.208333333336</v>
      </c>
    </row>
    <row r="323" spans="1:20" ht="32.2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1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IF(D323="live", "", ROUND((E323/D323)*100, 2))</f>
        <v>94.14</v>
      </c>
      <c r="P323">
        <f t="shared" ref="P323:P386" si="31">IF(G323=0, "", ROUND(E323/G323, 2))</f>
        <v>65</v>
      </c>
      <c r="Q323" t="str">
        <f t="shared" ref="Q323:Q386" si="32">LEFT(N323, FIND("/", N323)-1)</f>
        <v>film &amp; video</v>
      </c>
      <c r="R323" t="str">
        <f t="shared" ref="R323:R386" si="33">RIGHT(N323, LEN(N323)-FIND("/", N323))</f>
        <v>shorts</v>
      </c>
      <c r="S323" s="7">
        <f t="shared" ref="S323:S386" si="34">((($J323/60)/60)/24)+DATE(1970,1,1)</f>
        <v>40634.208333333336</v>
      </c>
      <c r="T323" s="8">
        <f t="shared" ref="T323:T386" si="35">((($K323/60)/60)/24)+DATE(1970,1,1)</f>
        <v>40642.208333333336</v>
      </c>
    </row>
    <row r="324" spans="1:20" ht="32.2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1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8">
        <f t="shared" si="35"/>
        <v>40520.25</v>
      </c>
    </row>
    <row r="325" spans="1:20" ht="17.2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1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</v>
      </c>
      <c r="P325">
        <f t="shared" si="31"/>
        <v>82.62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8">
        <f t="shared" si="35"/>
        <v>41727.208333333336</v>
      </c>
    </row>
    <row r="326" spans="1:20" ht="17.2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1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164.06</v>
      </c>
      <c r="P326">
        <f t="shared" si="31"/>
        <v>37.94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8">
        <f t="shared" si="35"/>
        <v>42188.208333333328</v>
      </c>
    </row>
    <row r="327" spans="1:20" ht="32.2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1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</v>
      </c>
      <c r="P327">
        <f t="shared" si="31"/>
        <v>80.78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8">
        <f t="shared" si="35"/>
        <v>43290.208333333328</v>
      </c>
    </row>
    <row r="328" spans="1:20" ht="32.2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1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</v>
      </c>
      <c r="P328">
        <f t="shared" si="31"/>
        <v>25.98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8">
        <f t="shared" si="35"/>
        <v>42370.25</v>
      </c>
    </row>
    <row r="329" spans="1:20" ht="17.2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1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38.54</v>
      </c>
      <c r="P329">
        <f t="shared" si="31"/>
        <v>30.36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8">
        <f t="shared" si="35"/>
        <v>43709.208333333328</v>
      </c>
    </row>
    <row r="330" spans="1:20" ht="32.2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1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8">
        <f t="shared" si="35"/>
        <v>43445.25</v>
      </c>
    </row>
    <row r="331" spans="1:20" ht="17.2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22.9</v>
      </c>
      <c r="P331">
        <f t="shared" si="31"/>
        <v>101.79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8">
        <f t="shared" si="35"/>
        <v>42727.25</v>
      </c>
    </row>
    <row r="332" spans="1:20" ht="32.2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1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184.96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8">
        <f t="shared" si="35"/>
        <v>43078.25</v>
      </c>
    </row>
    <row r="333" spans="1:20" ht="17.2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1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443.73</v>
      </c>
      <c r="P333">
        <f t="shared" si="31"/>
        <v>77.069999999999993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8">
        <f t="shared" si="35"/>
        <v>40897.25</v>
      </c>
    </row>
    <row r="334" spans="1:20" ht="32.2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1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</v>
      </c>
      <c r="P334">
        <f t="shared" si="31"/>
        <v>88.08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8">
        <f t="shared" si="35"/>
        <v>41362.208333333336</v>
      </c>
    </row>
    <row r="335" spans="1:20" ht="17.2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1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123.96</v>
      </c>
      <c r="P335">
        <f t="shared" si="31"/>
        <v>47.04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8">
        <f t="shared" si="35"/>
        <v>43452.25</v>
      </c>
    </row>
    <row r="336" spans="1:20" ht="17.2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1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8">
        <f t="shared" si="35"/>
        <v>43117.25</v>
      </c>
    </row>
    <row r="337" spans="1:20" ht="17.2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1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114.29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8">
        <f t="shared" si="35"/>
        <v>43797.25</v>
      </c>
    </row>
    <row r="338" spans="1:20" ht="17.2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1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</v>
      </c>
      <c r="P338">
        <f t="shared" si="31"/>
        <v>63.99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8">
        <f t="shared" si="35"/>
        <v>40528.25</v>
      </c>
    </row>
    <row r="339" spans="1:20" ht="17.2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1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122.82</v>
      </c>
      <c r="P339">
        <f t="shared" si="31"/>
        <v>105.99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8">
        <f t="shared" si="35"/>
        <v>43781.25</v>
      </c>
    </row>
    <row r="340" spans="1:20" ht="17.2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1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</v>
      </c>
      <c r="P340">
        <f t="shared" si="31"/>
        <v>73.989999999999995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8">
        <f t="shared" si="35"/>
        <v>40851.208333333336</v>
      </c>
    </row>
    <row r="341" spans="1:20" ht="17.2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</v>
      </c>
      <c r="P341">
        <f t="shared" si="31"/>
        <v>84.02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8">
        <f t="shared" si="35"/>
        <v>42963.208333333328</v>
      </c>
    </row>
    <row r="342" spans="1:20" ht="17.2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1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</v>
      </c>
      <c r="P342">
        <f t="shared" si="31"/>
        <v>88.97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8">
        <f t="shared" si="35"/>
        <v>40890.25</v>
      </c>
    </row>
    <row r="343" spans="1:20" ht="17.2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1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84.67</v>
      </c>
      <c r="P343">
        <f t="shared" si="31"/>
        <v>76.989999999999995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8">
        <f t="shared" si="35"/>
        <v>42251.208333333328</v>
      </c>
    </row>
    <row r="344" spans="1:20" ht="17.2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1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</v>
      </c>
      <c r="P344">
        <f t="shared" si="31"/>
        <v>97.15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8">
        <f t="shared" si="35"/>
        <v>41487.208333333336</v>
      </c>
    </row>
    <row r="345" spans="1:20" ht="17.2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1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</v>
      </c>
      <c r="P345">
        <f t="shared" si="31"/>
        <v>33.01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8">
        <f t="shared" si="35"/>
        <v>41650.25</v>
      </c>
    </row>
    <row r="346" spans="1:20" ht="17.2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1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</v>
      </c>
      <c r="P346">
        <f t="shared" si="31"/>
        <v>99.95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8">
        <f t="shared" si="35"/>
        <v>43162.25</v>
      </c>
    </row>
    <row r="347" spans="1:20" ht="17.2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1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</v>
      </c>
      <c r="P347">
        <f t="shared" si="31"/>
        <v>69.97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8">
        <f t="shared" si="35"/>
        <v>42195.208333333328</v>
      </c>
    </row>
    <row r="348" spans="1:20" ht="17.2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1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34.479999999999997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8">
        <f t="shared" si="35"/>
        <v>43026.208333333328</v>
      </c>
    </row>
    <row r="349" spans="1:20" ht="17.2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1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1400.78</v>
      </c>
      <c r="P349">
        <f t="shared" si="31"/>
        <v>66.010000000000005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8">
        <f t="shared" si="35"/>
        <v>42070.25</v>
      </c>
    </row>
    <row r="350" spans="1:20" ht="17.2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1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</v>
      </c>
      <c r="P350">
        <f t="shared" si="31"/>
        <v>41.01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8">
        <f t="shared" si="35"/>
        <v>42795.25</v>
      </c>
    </row>
    <row r="351" spans="1:20" ht="17.2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</v>
      </c>
      <c r="P351">
        <f t="shared" si="31"/>
        <v>103.96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8">
        <f t="shared" si="35"/>
        <v>42960.208333333328</v>
      </c>
    </row>
    <row r="352" spans="1:20" ht="17.2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1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8">
        <f t="shared" si="35"/>
        <v>42162.208333333328</v>
      </c>
    </row>
    <row r="353" spans="1:20" ht="17.2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1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127.71</v>
      </c>
      <c r="P353">
        <f t="shared" si="31"/>
        <v>47.01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8">
        <f t="shared" si="35"/>
        <v>42254.208333333328</v>
      </c>
    </row>
    <row r="354" spans="1:20" ht="17.2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1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</v>
      </c>
      <c r="P354">
        <f t="shared" si="31"/>
        <v>29.61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8">
        <f t="shared" si="35"/>
        <v>42323.25</v>
      </c>
    </row>
    <row r="355" spans="1:20" ht="17.2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1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410.6</v>
      </c>
      <c r="P355">
        <f t="shared" si="31"/>
        <v>81.010000000000005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8">
        <f t="shared" si="35"/>
        <v>43652.208333333328</v>
      </c>
    </row>
    <row r="356" spans="1:20" ht="17.2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1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123.74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8">
        <f t="shared" si="35"/>
        <v>41527.208333333336</v>
      </c>
    </row>
    <row r="357" spans="1:20" ht="17.2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1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</v>
      </c>
      <c r="P357">
        <f t="shared" si="31"/>
        <v>26.06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8">
        <f t="shared" si="35"/>
        <v>42797.25</v>
      </c>
    </row>
    <row r="358" spans="1:20" ht="17.2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1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</v>
      </c>
      <c r="P358">
        <f t="shared" si="31"/>
        <v>85.78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8">
        <f t="shared" si="35"/>
        <v>40931.25</v>
      </c>
    </row>
    <row r="359" spans="1:20" ht="17.2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1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</v>
      </c>
      <c r="P359">
        <f t="shared" si="31"/>
        <v>103.73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8">
        <f t="shared" si="35"/>
        <v>42275.208333333328</v>
      </c>
    </row>
    <row r="360" spans="1:20" ht="17.2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1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</v>
      </c>
      <c r="P360">
        <f t="shared" si="31"/>
        <v>49.83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8">
        <f t="shared" si="35"/>
        <v>43325.208333333328</v>
      </c>
    </row>
    <row r="361" spans="1:20" ht="17.2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>
        <f t="shared" si="31"/>
        <v>63.89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8">
        <f t="shared" si="35"/>
        <v>40789.208333333336</v>
      </c>
    </row>
    <row r="362" spans="1:20" ht="17.2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1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8">
        <f t="shared" si="35"/>
        <v>40558.25</v>
      </c>
    </row>
    <row r="363" spans="1:20" ht="17.2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1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</v>
      </c>
      <c r="P363">
        <f t="shared" si="31"/>
        <v>108.48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8">
        <f t="shared" si="35"/>
        <v>43039.208333333328</v>
      </c>
    </row>
    <row r="364" spans="1:20" ht="17.2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1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371.76</v>
      </c>
      <c r="P364">
        <f t="shared" si="31"/>
        <v>72.02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8">
        <f t="shared" si="35"/>
        <v>40608.25</v>
      </c>
    </row>
    <row r="365" spans="1:20" ht="17.2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1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</v>
      </c>
      <c r="P365">
        <f t="shared" si="31"/>
        <v>59.93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8">
        <f t="shared" si="35"/>
        <v>40905.25</v>
      </c>
    </row>
    <row r="366" spans="1:20" ht="17.2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1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</v>
      </c>
      <c r="P366">
        <f t="shared" si="31"/>
        <v>78.209999999999994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8">
        <f t="shared" si="35"/>
        <v>43194.208333333328</v>
      </c>
    </row>
    <row r="367" spans="1:20" ht="17.2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1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733.44</v>
      </c>
      <c r="P367">
        <f t="shared" si="31"/>
        <v>104.78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8">
        <f t="shared" si="35"/>
        <v>42760.25</v>
      </c>
    </row>
    <row r="368" spans="1:20" ht="17.2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1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</v>
      </c>
      <c r="P368">
        <f t="shared" si="31"/>
        <v>105.52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8">
        <f t="shared" si="35"/>
        <v>40547.25</v>
      </c>
    </row>
    <row r="369" spans="1:20" ht="17.2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1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18.89</v>
      </c>
      <c r="P369">
        <f t="shared" si="31"/>
        <v>24.93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8">
        <f t="shared" si="35"/>
        <v>41954.25</v>
      </c>
    </row>
    <row r="370" spans="1:20" ht="17.2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1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276.81</v>
      </c>
      <c r="P370">
        <f t="shared" si="31"/>
        <v>69.87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8">
        <f t="shared" si="35"/>
        <v>40487.208333333336</v>
      </c>
    </row>
    <row r="371" spans="1:20" ht="17.2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273.02</v>
      </c>
      <c r="P371">
        <f t="shared" si="31"/>
        <v>95.73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8">
        <f t="shared" si="35"/>
        <v>41347.208333333336</v>
      </c>
    </row>
    <row r="372" spans="1:20" ht="17.2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1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159.36000000000001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8">
        <f t="shared" si="35"/>
        <v>43576.208333333328</v>
      </c>
    </row>
    <row r="373" spans="1:20" ht="17.2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1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67.87</v>
      </c>
      <c r="P373">
        <f t="shared" si="31"/>
        <v>59.01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8">
        <f t="shared" si="35"/>
        <v>42094.208333333328</v>
      </c>
    </row>
    <row r="374" spans="1:20" ht="32.2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1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1591.56</v>
      </c>
      <c r="P374">
        <f t="shared" si="31"/>
        <v>84.76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8">
        <f t="shared" si="35"/>
        <v>42032.25</v>
      </c>
    </row>
    <row r="375" spans="1:20" ht="17.2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1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</v>
      </c>
      <c r="P375">
        <f t="shared" si="31"/>
        <v>78.010000000000005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8">
        <f t="shared" si="35"/>
        <v>42972.208333333328</v>
      </c>
    </row>
    <row r="376" spans="1:20" ht="32.2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1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13.19</v>
      </c>
      <c r="P376">
        <f t="shared" si="31"/>
        <v>50.05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8">
        <f t="shared" si="35"/>
        <v>43481.25</v>
      </c>
    </row>
    <row r="377" spans="1:20" ht="32.2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1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54.78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8">
        <f t="shared" si="35"/>
        <v>42350.25</v>
      </c>
    </row>
    <row r="378" spans="1:20" ht="17.2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1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361.03</v>
      </c>
      <c r="P378">
        <f t="shared" si="31"/>
        <v>93.7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8">
        <f t="shared" si="35"/>
        <v>41832.208333333336</v>
      </c>
    </row>
    <row r="379" spans="1:20" ht="17.2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1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10.26</v>
      </c>
      <c r="P379">
        <f t="shared" si="31"/>
        <v>40.14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8">
        <f t="shared" si="35"/>
        <v>43774.25</v>
      </c>
    </row>
    <row r="380" spans="1:20" ht="17.2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1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</v>
      </c>
      <c r="P380">
        <f t="shared" si="31"/>
        <v>70.09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8">
        <f t="shared" si="35"/>
        <v>43279.208333333328</v>
      </c>
    </row>
    <row r="381" spans="1:20" ht="17.2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</v>
      </c>
      <c r="P381">
        <f t="shared" si="31"/>
        <v>66.180000000000007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8">
        <f t="shared" si="35"/>
        <v>40857.25</v>
      </c>
    </row>
    <row r="382" spans="1:20" ht="32.2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1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>
        <f t="shared" si="31"/>
        <v>47.71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8">
        <f t="shared" si="35"/>
        <v>41453.208333333336</v>
      </c>
    </row>
    <row r="383" spans="1:20" ht="17.2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1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</v>
      </c>
      <c r="P383">
        <f t="shared" si="31"/>
        <v>62.9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8">
        <f t="shared" si="35"/>
        <v>42209.208333333328</v>
      </c>
    </row>
    <row r="384" spans="1:20" ht="32.2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1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63.77</v>
      </c>
      <c r="P384">
        <f t="shared" si="31"/>
        <v>86.61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8">
        <f t="shared" si="35"/>
        <v>43043.208333333328</v>
      </c>
    </row>
    <row r="385" spans="1:20" ht="17.2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1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</v>
      </c>
      <c r="P385">
        <f t="shared" si="31"/>
        <v>75.13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8">
        <f t="shared" si="35"/>
        <v>43515.25</v>
      </c>
    </row>
    <row r="386" spans="1:20" ht="17.2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1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172.01</v>
      </c>
      <c r="P386">
        <f t="shared" si="31"/>
        <v>41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8">
        <f t="shared" si="35"/>
        <v>42803.25</v>
      </c>
    </row>
    <row r="387" spans="1:20" ht="32.2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1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IF(D387="live", "", ROUND((E387/D387)*100, 2))</f>
        <v>146.16999999999999</v>
      </c>
      <c r="P387">
        <f t="shared" ref="P387:P450" si="37">IF(G387=0, "", ROUND(E387/G387, 2))</f>
        <v>50.01</v>
      </c>
      <c r="Q387" t="str">
        <f t="shared" ref="Q387:Q450" si="38">LEFT(N387, FIND("/", N387)-1)</f>
        <v>publishing</v>
      </c>
      <c r="R387" t="str">
        <f t="shared" ref="R387:R450" si="39">RIGHT(N387, LEN(N387)-FIND("/", N387))</f>
        <v>nonfiction</v>
      </c>
      <c r="S387" s="7">
        <f t="shared" ref="S387:S450" si="40">((($J387/60)/60)/24)+DATE(1970,1,1)</f>
        <v>43553.208333333328</v>
      </c>
      <c r="T387" s="8">
        <f t="shared" ref="T387:T450" si="41">((($K387/60)/60)/24)+DATE(1970,1,1)</f>
        <v>43585.208333333328</v>
      </c>
    </row>
    <row r="388" spans="1:20" ht="32.2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1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</v>
      </c>
      <c r="P388">
        <f t="shared" si="37"/>
        <v>96.96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8">
        <f t="shared" si="41"/>
        <v>40367.208333333336</v>
      </c>
    </row>
    <row r="389" spans="1:20" ht="17.2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1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</v>
      </c>
      <c r="P389">
        <f t="shared" si="37"/>
        <v>100.93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8">
        <f t="shared" si="41"/>
        <v>41077.208333333336</v>
      </c>
    </row>
    <row r="390" spans="1:20" ht="17.2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1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</v>
      </c>
      <c r="P390">
        <f t="shared" si="37"/>
        <v>89.23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8">
        <f t="shared" si="41"/>
        <v>40914.25</v>
      </c>
    </row>
    <row r="391" spans="1:20" ht="17.2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</v>
      </c>
      <c r="P391">
        <f t="shared" si="37"/>
        <v>87.98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8">
        <f t="shared" si="41"/>
        <v>40506.25</v>
      </c>
    </row>
    <row r="392" spans="1:20" ht="17.2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1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8">
        <f t="shared" si="41"/>
        <v>41545.208333333336</v>
      </c>
    </row>
    <row r="393" spans="1:20" ht="17.2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1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</v>
      </c>
      <c r="P393">
        <f t="shared" si="37"/>
        <v>29.09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8">
        <f t="shared" si="41"/>
        <v>41655.25</v>
      </c>
    </row>
    <row r="394" spans="1:20" ht="32.2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1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</v>
      </c>
      <c r="P394">
        <f t="shared" si="37"/>
        <v>42.01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8">
        <f t="shared" si="41"/>
        <v>40551.25</v>
      </c>
    </row>
    <row r="395" spans="1:20" ht="17.2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1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8">
        <f t="shared" si="41"/>
        <v>42934.208333333328</v>
      </c>
    </row>
    <row r="396" spans="1:20" ht="17.2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1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469.38</v>
      </c>
      <c r="P396">
        <f t="shared" si="37"/>
        <v>110.44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8">
        <f t="shared" si="41"/>
        <v>41494.208333333336</v>
      </c>
    </row>
    <row r="397" spans="1:20" ht="32.2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1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130.11000000000001</v>
      </c>
      <c r="P397">
        <f t="shared" si="37"/>
        <v>41.99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8">
        <f t="shared" si="41"/>
        <v>40886.25</v>
      </c>
    </row>
    <row r="398" spans="1:20" ht="17.2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1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</v>
      </c>
      <c r="P398">
        <f t="shared" si="37"/>
        <v>48.01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8">
        <f t="shared" si="41"/>
        <v>43386.208333333328</v>
      </c>
    </row>
    <row r="399" spans="1:20" ht="17.2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1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</v>
      </c>
      <c r="P399">
        <f t="shared" si="37"/>
        <v>31.02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8">
        <f t="shared" si="41"/>
        <v>41423.208333333336</v>
      </c>
    </row>
    <row r="400" spans="1:20" ht="17.2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1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</v>
      </c>
      <c r="P400">
        <f t="shared" si="37"/>
        <v>99.2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8">
        <f t="shared" si="41"/>
        <v>43230.208333333328</v>
      </c>
    </row>
    <row r="401" spans="1:20" ht="17.2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</v>
      </c>
      <c r="P401">
        <f t="shared" si="37"/>
        <v>66.02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8">
        <f t="shared" si="41"/>
        <v>40583.25</v>
      </c>
    </row>
    <row r="402" spans="1:20" ht="32.2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1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8">
        <f t="shared" si="41"/>
        <v>41524.208333333336</v>
      </c>
    </row>
    <row r="403" spans="1:20" ht="17.2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1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</v>
      </c>
      <c r="P403">
        <f t="shared" si="37"/>
        <v>46.06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8">
        <f t="shared" si="41"/>
        <v>43765.208333333328</v>
      </c>
    </row>
    <row r="404" spans="1:20" ht="17.2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1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40.36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8">
        <f t="shared" si="41"/>
        <v>40961.25</v>
      </c>
    </row>
    <row r="405" spans="1:20" ht="17.2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1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</v>
      </c>
      <c r="P405">
        <f t="shared" si="37"/>
        <v>55.99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8">
        <f t="shared" si="41"/>
        <v>40346.208333333336</v>
      </c>
    </row>
    <row r="406" spans="1:20" ht="17.2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1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</v>
      </c>
      <c r="P406">
        <f t="shared" si="37"/>
        <v>68.989999999999995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8">
        <f t="shared" si="41"/>
        <v>43056.25</v>
      </c>
    </row>
    <row r="407" spans="1:20" ht="17.2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1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89.62</v>
      </c>
      <c r="P407">
        <f t="shared" si="37"/>
        <v>60.98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8">
        <f t="shared" si="41"/>
        <v>43305.208333333328</v>
      </c>
    </row>
    <row r="408" spans="1:20" ht="17.2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1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182.15</v>
      </c>
      <c r="P408">
        <f t="shared" si="37"/>
        <v>110.98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8">
        <f t="shared" si="41"/>
        <v>41316.25</v>
      </c>
    </row>
    <row r="409" spans="1:20" ht="17.2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1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8">
        <f t="shared" si="41"/>
        <v>43758.208333333328</v>
      </c>
    </row>
    <row r="410" spans="1:20" ht="17.2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1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131.84</v>
      </c>
      <c r="P410">
        <f t="shared" si="37"/>
        <v>78.760000000000005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8">
        <f t="shared" si="41"/>
        <v>42561.208333333328</v>
      </c>
    </row>
    <row r="411" spans="1:20" ht="17.2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46.32</v>
      </c>
      <c r="P411">
        <f t="shared" si="37"/>
        <v>87.96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8">
        <f t="shared" si="41"/>
        <v>42847.208333333328</v>
      </c>
    </row>
    <row r="412" spans="1:20" ht="17.2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1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36.130000000000003</v>
      </c>
      <c r="P412">
        <f t="shared" si="37"/>
        <v>49.99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8">
        <f t="shared" si="41"/>
        <v>42122.208333333328</v>
      </c>
    </row>
    <row r="413" spans="1:20" ht="17.2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1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104.63</v>
      </c>
      <c r="P413">
        <f t="shared" si="37"/>
        <v>99.52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8">
        <f t="shared" si="41"/>
        <v>42886.208333333328</v>
      </c>
    </row>
    <row r="414" spans="1:20" ht="17.2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1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668.86</v>
      </c>
      <c r="P414">
        <f t="shared" si="37"/>
        <v>104.82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8">
        <f t="shared" si="41"/>
        <v>41652.25</v>
      </c>
    </row>
    <row r="415" spans="1:20" ht="17.2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1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</v>
      </c>
      <c r="P415">
        <f t="shared" si="37"/>
        <v>108.01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8">
        <f t="shared" si="41"/>
        <v>43458.25</v>
      </c>
    </row>
    <row r="416" spans="1:20" ht="17.2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1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84.7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8">
        <f t="shared" si="41"/>
        <v>40296.208333333336</v>
      </c>
    </row>
    <row r="417" spans="1:20" ht="17.2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1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11.06</v>
      </c>
      <c r="P417">
        <f t="shared" si="37"/>
        <v>30.03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8">
        <f t="shared" si="41"/>
        <v>40938.25</v>
      </c>
    </row>
    <row r="418" spans="1:20" ht="32.2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1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43.84</v>
      </c>
      <c r="P418">
        <f t="shared" si="37"/>
        <v>41.01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8">
        <f t="shared" si="41"/>
        <v>40569.25</v>
      </c>
    </row>
    <row r="419" spans="1:20" ht="17.2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1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</v>
      </c>
      <c r="P419">
        <f t="shared" si="37"/>
        <v>62.87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8">
        <f t="shared" si="41"/>
        <v>43431.25</v>
      </c>
    </row>
    <row r="420" spans="1:20" ht="17.2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1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57.4</v>
      </c>
      <c r="P420">
        <f t="shared" si="37"/>
        <v>47.01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8">
        <f t="shared" si="41"/>
        <v>41036.208333333336</v>
      </c>
    </row>
    <row r="421" spans="1:20" ht="17.2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8">
        <f t="shared" si="41"/>
        <v>40905.25</v>
      </c>
    </row>
    <row r="422" spans="1:20" ht="17.2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1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>
        <f t="shared" si="37"/>
        <v>68.33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8">
        <f t="shared" si="41"/>
        <v>42925.208333333328</v>
      </c>
    </row>
    <row r="423" spans="1:20" ht="17.2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1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63.99</v>
      </c>
      <c r="P423">
        <f t="shared" si="37"/>
        <v>50.97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8">
        <f t="shared" si="41"/>
        <v>42945.208333333328</v>
      </c>
    </row>
    <row r="424" spans="1:20" ht="32.2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1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127.3</v>
      </c>
      <c r="P424">
        <f t="shared" si="37"/>
        <v>54.02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8">
        <f t="shared" si="41"/>
        <v>40305.208333333336</v>
      </c>
    </row>
    <row r="425" spans="1:20" ht="17.2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1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10.64</v>
      </c>
      <c r="P425">
        <f t="shared" si="37"/>
        <v>97.06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8">
        <f t="shared" si="41"/>
        <v>40810.208333333336</v>
      </c>
    </row>
    <row r="426" spans="1:20" ht="17.2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1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</v>
      </c>
      <c r="P426">
        <f t="shared" si="37"/>
        <v>24.87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8">
        <f t="shared" si="41"/>
        <v>43214.208333333328</v>
      </c>
    </row>
    <row r="427" spans="1:20" ht="17.2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1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287.67</v>
      </c>
      <c r="P427">
        <f t="shared" si="37"/>
        <v>84.42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8">
        <f t="shared" si="41"/>
        <v>42219.208333333328</v>
      </c>
    </row>
    <row r="428" spans="1:20" ht="17.2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1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572.94000000000005</v>
      </c>
      <c r="P428">
        <f t="shared" si="37"/>
        <v>47.09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8">
        <f t="shared" si="41"/>
        <v>41339.25</v>
      </c>
    </row>
    <row r="429" spans="1:20" ht="17.2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1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8">
        <f t="shared" si="41"/>
        <v>41927.208333333336</v>
      </c>
    </row>
    <row r="430" spans="1:20" ht="17.2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1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46.39</v>
      </c>
      <c r="P430">
        <f t="shared" si="37"/>
        <v>62.97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8">
        <f t="shared" si="41"/>
        <v>40592.25</v>
      </c>
    </row>
    <row r="431" spans="1:20" ht="17.2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90.68</v>
      </c>
      <c r="P431">
        <f t="shared" si="37"/>
        <v>81.010000000000005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8">
        <f t="shared" si="41"/>
        <v>41708.208333333336</v>
      </c>
    </row>
    <row r="432" spans="1:20" ht="17.2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1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67.739999999999995</v>
      </c>
      <c r="P432">
        <f t="shared" si="37"/>
        <v>65.319999999999993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8">
        <f t="shared" si="41"/>
        <v>43771.208333333328</v>
      </c>
    </row>
    <row r="433" spans="1:20" ht="17.2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1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</v>
      </c>
      <c r="P433">
        <f t="shared" si="37"/>
        <v>104.44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8">
        <f t="shared" si="41"/>
        <v>43290.208333333328</v>
      </c>
    </row>
    <row r="434" spans="1:20" ht="17.2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1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</v>
      </c>
      <c r="P434">
        <f t="shared" si="37"/>
        <v>69.989999999999995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8">
        <f t="shared" si="41"/>
        <v>41781.208333333336</v>
      </c>
    </row>
    <row r="435" spans="1:20" ht="17.2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1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</v>
      </c>
      <c r="P435">
        <f t="shared" si="37"/>
        <v>83.02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8">
        <f t="shared" si="41"/>
        <v>41619.25</v>
      </c>
    </row>
    <row r="436" spans="1:20" ht="17.2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1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8">
        <f t="shared" si="41"/>
        <v>42719.25</v>
      </c>
    </row>
    <row r="437" spans="1:20" ht="17.2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1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116.88</v>
      </c>
      <c r="P437">
        <f t="shared" si="37"/>
        <v>103.98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8">
        <f t="shared" si="41"/>
        <v>42000.25</v>
      </c>
    </row>
    <row r="438" spans="1:20" ht="17.2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1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1052.1500000000001</v>
      </c>
      <c r="P438">
        <f t="shared" si="37"/>
        <v>54.93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8">
        <f t="shared" si="41"/>
        <v>43576.208333333328</v>
      </c>
    </row>
    <row r="439" spans="1:20" ht="17.2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1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</v>
      </c>
      <c r="P439">
        <f t="shared" si="37"/>
        <v>51.92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8">
        <f t="shared" si="41"/>
        <v>42263.208333333328</v>
      </c>
    </row>
    <row r="440" spans="1:20" ht="32.2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1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178.64</v>
      </c>
      <c r="P440">
        <f t="shared" si="37"/>
        <v>60.03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8">
        <f t="shared" si="41"/>
        <v>41367.208333333336</v>
      </c>
    </row>
    <row r="441" spans="1:20" ht="17.2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8">
        <f t="shared" si="41"/>
        <v>42687.25</v>
      </c>
    </row>
    <row r="442" spans="1:20" ht="17.2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1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161.91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8">
        <f t="shared" si="41"/>
        <v>42926.208333333328</v>
      </c>
    </row>
    <row r="443" spans="1:20" ht="17.2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1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8">
        <f t="shared" si="41"/>
        <v>41053.208333333336</v>
      </c>
    </row>
    <row r="444" spans="1:20" ht="17.2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1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</v>
      </c>
      <c r="P444">
        <f t="shared" si="37"/>
        <v>75.040000000000006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8">
        <f t="shared" si="41"/>
        <v>42996.208333333328</v>
      </c>
    </row>
    <row r="445" spans="1:20" ht="17.2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1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</v>
      </c>
      <c r="P445">
        <f t="shared" si="37"/>
        <v>35.909999999999997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8">
        <f t="shared" si="41"/>
        <v>40470.208333333336</v>
      </c>
    </row>
    <row r="446" spans="1:20" ht="17.2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1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176.42</v>
      </c>
      <c r="P446">
        <f t="shared" si="37"/>
        <v>36.950000000000003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8">
        <f t="shared" si="41"/>
        <v>40750.208333333336</v>
      </c>
    </row>
    <row r="447" spans="1:20" ht="32.2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1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</v>
      </c>
      <c r="P447">
        <f t="shared" si="37"/>
        <v>63.17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8">
        <f t="shared" si="41"/>
        <v>40536.25</v>
      </c>
    </row>
    <row r="448" spans="1:20" ht="17.2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1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</v>
      </c>
      <c r="P448">
        <f t="shared" si="37"/>
        <v>29.99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8">
        <f t="shared" si="41"/>
        <v>41263.25</v>
      </c>
    </row>
    <row r="449" spans="1:20" ht="32.2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1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24.33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8">
        <f t="shared" si="41"/>
        <v>43104.25</v>
      </c>
    </row>
    <row r="450" spans="1:20" ht="17.2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1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</v>
      </c>
      <c r="P450">
        <f t="shared" si="37"/>
        <v>75.010000000000005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8">
        <f t="shared" si="41"/>
        <v>41380.208333333336</v>
      </c>
    </row>
    <row r="451" spans="1:20" ht="17.2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IF(D451="live", "", ROUND((E451/D451)*100, 2))</f>
        <v>967</v>
      </c>
      <c r="P451">
        <f t="shared" ref="P451:P514" si="43">IF(G451=0, "", ROUND(E451/G451, 2))</f>
        <v>101.2</v>
      </c>
      <c r="Q451" t="str">
        <f t="shared" ref="Q451:Q514" si="44">LEFT(N451, FIND("/", N451)-1)</f>
        <v>games</v>
      </c>
      <c r="R451" t="str">
        <f t="shared" ref="R451:R514" si="45">RIGHT(N451, LEN(N451)-FIND("/", N451))</f>
        <v>video games</v>
      </c>
      <c r="S451" s="7">
        <f t="shared" ref="S451:S514" si="46">((($J451/60)/60)/24)+DATE(1970,1,1)</f>
        <v>43530.25</v>
      </c>
      <c r="T451" s="8">
        <f t="shared" ref="T451:T514" si="47">((($K451/60)/60)/24)+DATE(1970,1,1)</f>
        <v>43547.208333333328</v>
      </c>
    </row>
    <row r="452" spans="1:20" ht="17.2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1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8">
        <f t="shared" si="47"/>
        <v>43417.25</v>
      </c>
    </row>
    <row r="453" spans="1:20" ht="17.2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1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122.85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8">
        <f t="shared" si="47"/>
        <v>42966.208333333328</v>
      </c>
    </row>
    <row r="454" spans="1:20" ht="32.2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1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63.44</v>
      </c>
      <c r="P454">
        <f t="shared" si="43"/>
        <v>98.23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8">
        <f t="shared" si="47"/>
        <v>40366.208333333336</v>
      </c>
    </row>
    <row r="455" spans="1:20" ht="32.2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1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8">
        <f t="shared" si="47"/>
        <v>42746.25</v>
      </c>
    </row>
    <row r="456" spans="1:20" ht="17.2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1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44.08</v>
      </c>
      <c r="P456">
        <f t="shared" si="43"/>
        <v>45.21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8">
        <f t="shared" si="47"/>
        <v>41604.25</v>
      </c>
    </row>
    <row r="457" spans="1:20" ht="17.2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1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8">
        <f t="shared" si="47"/>
        <v>40832.208333333336</v>
      </c>
    </row>
    <row r="458" spans="1:20" ht="32.2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1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</v>
      </c>
      <c r="P458">
        <f t="shared" si="43"/>
        <v>94.98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8">
        <f t="shared" si="47"/>
        <v>43141.25</v>
      </c>
    </row>
    <row r="459" spans="1:20" ht="17.2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1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</v>
      </c>
      <c r="P459">
        <f t="shared" si="43"/>
        <v>28.96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8">
        <f t="shared" si="47"/>
        <v>42659.208333333328</v>
      </c>
    </row>
    <row r="460" spans="1:20" ht="17.2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1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</v>
      </c>
      <c r="P460">
        <f t="shared" si="43"/>
        <v>55.99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8">
        <f t="shared" si="47"/>
        <v>40309.208333333336</v>
      </c>
    </row>
    <row r="461" spans="1:20" ht="17.2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</v>
      </c>
      <c r="P461">
        <f t="shared" si="43"/>
        <v>54.04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8">
        <f t="shared" si="47"/>
        <v>42026.25</v>
      </c>
    </row>
    <row r="462" spans="1:20" ht="17.2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1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171.63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8">
        <f t="shared" si="47"/>
        <v>40402.208333333336</v>
      </c>
    </row>
    <row r="463" spans="1:20" ht="17.2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1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141.05000000000001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8">
        <f t="shared" si="47"/>
        <v>41777.208333333336</v>
      </c>
    </row>
    <row r="464" spans="1:20" ht="17.2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1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30.58</v>
      </c>
      <c r="P464">
        <f t="shared" si="43"/>
        <v>107.91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8">
        <f t="shared" si="47"/>
        <v>41342.25</v>
      </c>
    </row>
    <row r="465" spans="1:20" ht="32.2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1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</v>
      </c>
      <c r="P465">
        <f t="shared" si="43"/>
        <v>69.010000000000005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8">
        <f t="shared" si="47"/>
        <v>41643.25</v>
      </c>
    </row>
    <row r="466" spans="1:20" ht="17.2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1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133.46</v>
      </c>
      <c r="P466">
        <f t="shared" si="43"/>
        <v>39.01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8">
        <f t="shared" si="47"/>
        <v>43156.25</v>
      </c>
    </row>
    <row r="467" spans="1:20" ht="17.2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1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</v>
      </c>
      <c r="P467">
        <f t="shared" si="43"/>
        <v>110.36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8">
        <f t="shared" si="47"/>
        <v>43136.25</v>
      </c>
    </row>
    <row r="468" spans="1:20" ht="17.2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1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3"/>
        <v>94.86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8">
        <f t="shared" si="47"/>
        <v>41432.208333333336</v>
      </c>
    </row>
    <row r="469" spans="1:20" ht="32.2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1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</v>
      </c>
      <c r="P469">
        <f t="shared" si="43"/>
        <v>57.94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8">
        <f t="shared" si="47"/>
        <v>42338.25</v>
      </c>
    </row>
    <row r="470" spans="1:20" ht="17.2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1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8">
        <f t="shared" si="47"/>
        <v>43585.208333333328</v>
      </c>
    </row>
    <row r="471" spans="1:20" ht="17.2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184.43</v>
      </c>
      <c r="P471">
        <f t="shared" si="43"/>
        <v>64.959999999999994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8">
        <f t="shared" si="47"/>
        <v>42144.208333333328</v>
      </c>
    </row>
    <row r="472" spans="1:20" ht="17.2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1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285.81</v>
      </c>
      <c r="P472">
        <f t="shared" si="43"/>
        <v>27.01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8">
        <f t="shared" si="47"/>
        <v>42723.25</v>
      </c>
    </row>
    <row r="473" spans="1:20" ht="17.2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1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3"/>
        <v>50.97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8">
        <f t="shared" si="47"/>
        <v>41031.208333333336</v>
      </c>
    </row>
    <row r="474" spans="1:20" ht="17.2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1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39.229999999999997</v>
      </c>
      <c r="P474">
        <f t="shared" si="43"/>
        <v>104.94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8">
        <f t="shared" si="47"/>
        <v>43589.208333333328</v>
      </c>
    </row>
    <row r="475" spans="1:20" ht="17.2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1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</v>
      </c>
      <c r="P475">
        <f t="shared" si="43"/>
        <v>84.03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8">
        <f t="shared" si="47"/>
        <v>43278.208333333328</v>
      </c>
    </row>
    <row r="476" spans="1:20" ht="17.2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1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>
        <f t="shared" si="43"/>
        <v>102.86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8">
        <f t="shared" si="47"/>
        <v>41990.25</v>
      </c>
    </row>
    <row r="477" spans="1:20" ht="32.2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1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113.95</v>
      </c>
      <c r="P477">
        <f t="shared" si="43"/>
        <v>39.96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8">
        <f t="shared" si="47"/>
        <v>41454.208333333336</v>
      </c>
    </row>
    <row r="478" spans="1:20" ht="32.2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1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29.83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8">
        <f t="shared" si="47"/>
        <v>43328.208333333328</v>
      </c>
    </row>
    <row r="479" spans="1:20" ht="17.2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1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</v>
      </c>
      <c r="P479">
        <f t="shared" si="43"/>
        <v>40.82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8">
        <f t="shared" si="47"/>
        <v>40747.208333333336</v>
      </c>
    </row>
    <row r="480" spans="1:20" ht="17.2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1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8">
        <f t="shared" si="47"/>
        <v>42084.208333333328</v>
      </c>
    </row>
    <row r="481" spans="1:20" ht="17.2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512.91999999999996</v>
      </c>
      <c r="P481">
        <f t="shared" si="43"/>
        <v>71.16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8">
        <f t="shared" si="47"/>
        <v>42947.208333333328</v>
      </c>
    </row>
    <row r="482" spans="1:20" ht="17.2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1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</v>
      </c>
      <c r="P482">
        <f t="shared" si="43"/>
        <v>99.49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8">
        <f t="shared" si="47"/>
        <v>40257.208333333336</v>
      </c>
    </row>
    <row r="483" spans="1:20" ht="32.2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1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81.349999999999994</v>
      </c>
      <c r="P483">
        <f t="shared" si="43"/>
        <v>103.99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8">
        <f t="shared" si="47"/>
        <v>41955.25</v>
      </c>
    </row>
    <row r="484" spans="1:20" ht="32.2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1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16.399999999999999</v>
      </c>
      <c r="P484">
        <f t="shared" si="43"/>
        <v>76.56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8">
        <f t="shared" si="47"/>
        <v>40974.25</v>
      </c>
    </row>
    <row r="485" spans="1:20" ht="17.2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1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</v>
      </c>
      <c r="P485">
        <f t="shared" si="43"/>
        <v>87.07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8">
        <f t="shared" si="47"/>
        <v>43818.25</v>
      </c>
    </row>
    <row r="486" spans="1:20" ht="17.2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1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260.20999999999998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8">
        <f t="shared" si="47"/>
        <v>41904.208333333336</v>
      </c>
    </row>
    <row r="487" spans="1:20" ht="32.2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1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</v>
      </c>
      <c r="P487">
        <f t="shared" si="43"/>
        <v>42.97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8">
        <f t="shared" si="47"/>
        <v>43667.208333333328</v>
      </c>
    </row>
    <row r="488" spans="1:20" ht="32.2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1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>
        <f t="shared" si="43"/>
        <v>33.43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8">
        <f t="shared" si="47"/>
        <v>43183.208333333328</v>
      </c>
    </row>
    <row r="489" spans="1:20" ht="17.2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1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178.63</v>
      </c>
      <c r="P489">
        <f t="shared" si="43"/>
        <v>83.98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8">
        <f t="shared" si="47"/>
        <v>42878.208333333328</v>
      </c>
    </row>
    <row r="490" spans="1:20" ht="17.2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1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220.06</v>
      </c>
      <c r="P490">
        <f t="shared" si="43"/>
        <v>101.42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8">
        <f t="shared" si="47"/>
        <v>42420.25</v>
      </c>
    </row>
    <row r="491" spans="1:20" ht="17.2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</v>
      </c>
      <c r="P491">
        <f t="shared" si="43"/>
        <v>109.87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8">
        <f t="shared" si="47"/>
        <v>40411.208333333336</v>
      </c>
    </row>
    <row r="492" spans="1:20" ht="17.2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1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>
        <f t="shared" si="43"/>
        <v>31.92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8">
        <f t="shared" si="47"/>
        <v>43793.25</v>
      </c>
    </row>
    <row r="493" spans="1:20" ht="32.2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1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305.35000000000002</v>
      </c>
      <c r="P493">
        <f t="shared" si="43"/>
        <v>70.989999999999995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8">
        <f t="shared" si="47"/>
        <v>41482.208333333336</v>
      </c>
    </row>
    <row r="494" spans="1:20" ht="17.2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1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24</v>
      </c>
      <c r="P494">
        <f t="shared" si="43"/>
        <v>77.03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8">
        <f t="shared" si="47"/>
        <v>40371.208333333336</v>
      </c>
    </row>
    <row r="495" spans="1:20" ht="17.2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1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723.78</v>
      </c>
      <c r="P495">
        <f t="shared" si="43"/>
        <v>101.78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8">
        <f t="shared" si="47"/>
        <v>43658.208333333328</v>
      </c>
    </row>
    <row r="496" spans="1:20" ht="17.2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1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>
        <f t="shared" si="43"/>
        <v>51.06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8">
        <f t="shared" si="47"/>
        <v>40991.208333333336</v>
      </c>
    </row>
    <row r="497" spans="1:20" ht="17.2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1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414.5</v>
      </c>
      <c r="P497">
        <f t="shared" si="43"/>
        <v>68.02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8">
        <f t="shared" si="47"/>
        <v>41804.208333333336</v>
      </c>
    </row>
    <row r="498" spans="1:20" ht="17.2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1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0.91</v>
      </c>
      <c r="P498">
        <f t="shared" si="43"/>
        <v>30.87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8">
        <f t="shared" si="47"/>
        <v>42893.208333333328</v>
      </c>
    </row>
    <row r="499" spans="1:20" ht="17.2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1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</v>
      </c>
      <c r="P499">
        <f t="shared" si="43"/>
        <v>27.91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8">
        <f t="shared" si="47"/>
        <v>42724.25</v>
      </c>
    </row>
    <row r="500" spans="1:20" ht="17.2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1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23.95</v>
      </c>
      <c r="P500">
        <f t="shared" si="43"/>
        <v>79.989999999999995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8">
        <f t="shared" si="47"/>
        <v>42007.25</v>
      </c>
    </row>
    <row r="501" spans="1:20" ht="32.2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8">
        <f t="shared" si="47"/>
        <v>42449.208333333328</v>
      </c>
    </row>
    <row r="502" spans="1:20" ht="17.2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1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 t="str">
        <f t="shared" si="43"/>
        <v/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8">
        <f t="shared" si="47"/>
        <v>41423.208333333336</v>
      </c>
    </row>
    <row r="503" spans="1:20" ht="17.2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1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70.150000000000006</v>
      </c>
      <c r="P503">
        <f t="shared" si="43"/>
        <v>59.99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8">
        <f t="shared" si="47"/>
        <v>41347.208333333336</v>
      </c>
    </row>
    <row r="504" spans="1:20" ht="17.2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1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529.91999999999996</v>
      </c>
      <c r="P504">
        <f t="shared" si="43"/>
        <v>37.04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8">
        <f t="shared" si="47"/>
        <v>41146.208333333336</v>
      </c>
    </row>
    <row r="505" spans="1:20" ht="32.2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1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180.33</v>
      </c>
      <c r="P505">
        <f t="shared" si="43"/>
        <v>99.96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8">
        <f t="shared" si="47"/>
        <v>42206.208333333328</v>
      </c>
    </row>
    <row r="506" spans="1:20" ht="17.2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1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</v>
      </c>
      <c r="P506">
        <f t="shared" si="43"/>
        <v>111.68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8">
        <f t="shared" si="47"/>
        <v>42143.208333333328</v>
      </c>
    </row>
    <row r="507" spans="1:20" ht="17.2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1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</v>
      </c>
      <c r="P507">
        <f t="shared" si="43"/>
        <v>36.01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8">
        <f t="shared" si="47"/>
        <v>41383.208333333336</v>
      </c>
    </row>
    <row r="508" spans="1:20" ht="17.2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1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927.08</v>
      </c>
      <c r="P508">
        <f t="shared" si="43"/>
        <v>66.010000000000005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8">
        <f t="shared" si="47"/>
        <v>43079.25</v>
      </c>
    </row>
    <row r="509" spans="1:20" ht="32.2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1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39.86</v>
      </c>
      <c r="P509">
        <f t="shared" si="43"/>
        <v>44.05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8">
        <f t="shared" si="47"/>
        <v>41422.208333333336</v>
      </c>
    </row>
    <row r="510" spans="1:20" ht="17.2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1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112.23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8">
        <f t="shared" si="47"/>
        <v>43331.208333333328</v>
      </c>
    </row>
    <row r="511" spans="1:20" ht="17.2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70.930000000000007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8">
        <f t="shared" si="47"/>
        <v>41044.208333333336</v>
      </c>
    </row>
    <row r="512" spans="1:20" ht="17.2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1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119.09</v>
      </c>
      <c r="P512">
        <f t="shared" si="43"/>
        <v>70.91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8">
        <f t="shared" si="47"/>
        <v>43275.208333333328</v>
      </c>
    </row>
    <row r="513" spans="1:20" ht="17.2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1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24.02</v>
      </c>
      <c r="P513">
        <f t="shared" si="43"/>
        <v>98.06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8">
        <f t="shared" si="47"/>
        <v>43681.208333333328</v>
      </c>
    </row>
    <row r="514" spans="1:20" ht="17.2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1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139.32</v>
      </c>
      <c r="P514">
        <f t="shared" si="43"/>
        <v>53.05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8">
        <f t="shared" si="47"/>
        <v>41826.208333333336</v>
      </c>
    </row>
    <row r="515" spans="1:20" ht="17.2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1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IF(D515="live", "", ROUND((E515/D515)*100, 2))</f>
        <v>39.28</v>
      </c>
      <c r="P515">
        <f t="shared" ref="P515:P578" si="49">IF(G515=0, "", ROUND(E515/G515, 2))</f>
        <v>93.14</v>
      </c>
      <c r="Q515" t="str">
        <f t="shared" ref="Q515:Q578" si="50">LEFT(N515, FIND("/", N515)-1)</f>
        <v>film &amp; video</v>
      </c>
      <c r="R515" t="str">
        <f t="shared" ref="R515:R578" si="51">RIGHT(N515, LEN(N515)-FIND("/", N515))</f>
        <v>television</v>
      </c>
      <c r="S515" s="7">
        <f t="shared" ref="S515:S578" si="52">((($J515/60)/60)/24)+DATE(1970,1,1)</f>
        <v>40430.208333333336</v>
      </c>
      <c r="T515" s="8">
        <f t="shared" ref="T515:T578" si="53">((($K515/60)/60)/24)+DATE(1970,1,1)</f>
        <v>40432.208333333336</v>
      </c>
    </row>
    <row r="516" spans="1:20" ht="17.2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1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22.44</v>
      </c>
      <c r="P516">
        <f t="shared" si="49"/>
        <v>58.95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8">
        <f t="shared" si="53"/>
        <v>41619.25</v>
      </c>
    </row>
    <row r="517" spans="1:20" ht="17.2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1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55.78</v>
      </c>
      <c r="P517">
        <f t="shared" si="49"/>
        <v>36.07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8">
        <f t="shared" si="53"/>
        <v>40902.25</v>
      </c>
    </row>
    <row r="518" spans="1:20" ht="17.2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1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</v>
      </c>
      <c r="P518">
        <f t="shared" si="49"/>
        <v>63.03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8">
        <f t="shared" si="53"/>
        <v>40434.208333333336</v>
      </c>
    </row>
    <row r="519" spans="1:20" ht="17.2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1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</v>
      </c>
      <c r="P519">
        <f t="shared" si="49"/>
        <v>84.72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8">
        <f t="shared" si="53"/>
        <v>42865.208333333328</v>
      </c>
    </row>
    <row r="520" spans="1:20" ht="32.2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1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7.07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8">
        <f t="shared" si="53"/>
        <v>43156.25</v>
      </c>
    </row>
    <row r="521" spans="1:20" ht="17.2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101.75</v>
      </c>
      <c r="P521">
        <f t="shared" si="49"/>
        <v>101.98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8">
        <f t="shared" si="53"/>
        <v>42026.25</v>
      </c>
    </row>
    <row r="522" spans="1:20" ht="17.2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1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>
        <f t="shared" si="49"/>
        <v>106.44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8">
        <f t="shared" si="53"/>
        <v>43577.208333333328</v>
      </c>
    </row>
    <row r="523" spans="1:20" ht="17.2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1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145.54</v>
      </c>
      <c r="P523">
        <f t="shared" si="49"/>
        <v>29.98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8">
        <f t="shared" si="53"/>
        <v>42611.208333333328</v>
      </c>
    </row>
    <row r="524" spans="1:20" ht="32.2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1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32.450000000000003</v>
      </c>
      <c r="P524">
        <f t="shared" si="49"/>
        <v>85.81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8">
        <f t="shared" si="53"/>
        <v>41105.208333333336</v>
      </c>
    </row>
    <row r="525" spans="1:20" ht="17.2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1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</v>
      </c>
      <c r="P525">
        <f t="shared" si="49"/>
        <v>70.819999999999993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8">
        <f t="shared" si="53"/>
        <v>40246.25</v>
      </c>
    </row>
    <row r="526" spans="1:20" ht="17.2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1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8">
        <f t="shared" si="53"/>
        <v>40307.208333333336</v>
      </c>
    </row>
    <row r="527" spans="1:20" ht="17.2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1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</v>
      </c>
      <c r="P527">
        <f t="shared" si="49"/>
        <v>28.06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8">
        <f t="shared" si="53"/>
        <v>40509.25</v>
      </c>
    </row>
    <row r="528" spans="1:20" ht="32.2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1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155.94999999999999</v>
      </c>
      <c r="P528">
        <f t="shared" si="49"/>
        <v>88.05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8">
        <f t="shared" si="53"/>
        <v>42401.25</v>
      </c>
    </row>
    <row r="529" spans="1:20" ht="17.2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1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99.62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8">
        <f t="shared" si="53"/>
        <v>42441.25</v>
      </c>
    </row>
    <row r="530" spans="1:20" ht="17.2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1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</v>
      </c>
      <c r="P530">
        <f t="shared" si="49"/>
        <v>90.34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8">
        <f t="shared" si="53"/>
        <v>41646.25</v>
      </c>
    </row>
    <row r="531" spans="1:20" ht="17.2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</v>
      </c>
      <c r="P531">
        <f t="shared" si="49"/>
        <v>63.78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8">
        <f t="shared" si="53"/>
        <v>41797.208333333336</v>
      </c>
    </row>
    <row r="532" spans="1:20" ht="17.2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1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8">
        <f t="shared" si="53"/>
        <v>40435.208333333336</v>
      </c>
    </row>
    <row r="533" spans="1:20" ht="32.2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1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</v>
      </c>
      <c r="P533">
        <f t="shared" si="49"/>
        <v>48.99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8">
        <f t="shared" si="53"/>
        <v>41645.25</v>
      </c>
    </row>
    <row r="534" spans="1:20" ht="17.2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1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502.88</v>
      </c>
      <c r="P534">
        <f t="shared" si="49"/>
        <v>63.86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8">
        <f t="shared" si="53"/>
        <v>43126.25</v>
      </c>
    </row>
    <row r="535" spans="1:20" ht="17.2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1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8">
        <f t="shared" si="53"/>
        <v>41515.208333333336</v>
      </c>
    </row>
    <row r="536" spans="1:20" ht="17.2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1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</v>
      </c>
      <c r="P536">
        <f t="shared" si="49"/>
        <v>55.08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8">
        <f t="shared" si="53"/>
        <v>43330.208333333328</v>
      </c>
    </row>
    <row r="537" spans="1:20" ht="17.2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1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482.04</v>
      </c>
      <c r="P537">
        <f t="shared" si="49"/>
        <v>62.04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8">
        <f t="shared" si="53"/>
        <v>43261.208333333328</v>
      </c>
    </row>
    <row r="538" spans="1:20" ht="17.2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1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149.97</v>
      </c>
      <c r="P538">
        <f t="shared" si="49"/>
        <v>104.98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8">
        <f t="shared" si="53"/>
        <v>40440.208333333336</v>
      </c>
    </row>
    <row r="539" spans="1:20" ht="17.2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1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</v>
      </c>
      <c r="P539">
        <f t="shared" si="49"/>
        <v>94.04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8">
        <f t="shared" si="53"/>
        <v>43365.208333333328</v>
      </c>
    </row>
    <row r="540" spans="1:20" ht="17.2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1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37.700000000000003</v>
      </c>
      <c r="P540">
        <f t="shared" si="49"/>
        <v>44.01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8">
        <f t="shared" si="53"/>
        <v>41555.208333333336</v>
      </c>
    </row>
    <row r="541" spans="1:20" ht="17.2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72.650000000000006</v>
      </c>
      <c r="P541">
        <f t="shared" si="49"/>
        <v>92.47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8">
        <f t="shared" si="53"/>
        <v>43653.208333333328</v>
      </c>
    </row>
    <row r="542" spans="1:20" ht="17.2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1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</v>
      </c>
      <c r="P542">
        <f t="shared" si="49"/>
        <v>57.07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8">
        <f t="shared" si="53"/>
        <v>43247.208333333328</v>
      </c>
    </row>
    <row r="543" spans="1:20" ht="17.2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1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24.21</v>
      </c>
      <c r="P543">
        <f t="shared" si="49"/>
        <v>109.08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8">
        <f t="shared" si="53"/>
        <v>42191.208333333328</v>
      </c>
    </row>
    <row r="544" spans="1:20" ht="17.2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1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2.5099999999999998</v>
      </c>
      <c r="P544">
        <f t="shared" si="49"/>
        <v>39.39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8">
        <f t="shared" si="53"/>
        <v>42421.25</v>
      </c>
    </row>
    <row r="545" spans="1:20" ht="17.2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1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16.329999999999998</v>
      </c>
      <c r="P545">
        <f t="shared" si="49"/>
        <v>77.02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8">
        <f t="shared" si="53"/>
        <v>41543.208333333336</v>
      </c>
    </row>
    <row r="546" spans="1:20" ht="32.2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1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>
        <f t="shared" si="49"/>
        <v>92.17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8">
        <f t="shared" si="53"/>
        <v>42390.25</v>
      </c>
    </row>
    <row r="547" spans="1:20" ht="17.2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1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</v>
      </c>
      <c r="P547">
        <f t="shared" si="49"/>
        <v>61.01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8">
        <f t="shared" si="53"/>
        <v>43844.25</v>
      </c>
    </row>
    <row r="548" spans="1:20" ht="17.2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1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</v>
      </c>
      <c r="P548">
        <f t="shared" si="49"/>
        <v>78.069999999999993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8">
        <f t="shared" si="53"/>
        <v>43363.208333333328</v>
      </c>
    </row>
    <row r="549" spans="1:20" ht="17.2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1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8">
        <f t="shared" si="53"/>
        <v>42041.25</v>
      </c>
    </row>
    <row r="550" spans="1:20" ht="17.2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1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270.91000000000003</v>
      </c>
      <c r="P550">
        <f t="shared" si="49"/>
        <v>59.99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8">
        <f t="shared" si="53"/>
        <v>42474.208333333328</v>
      </c>
    </row>
    <row r="551" spans="1:20" ht="32.2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284.20999999999998</v>
      </c>
      <c r="P551">
        <f t="shared" si="49"/>
        <v>110.03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8">
        <f t="shared" si="53"/>
        <v>41431.208333333336</v>
      </c>
    </row>
    <row r="552" spans="1:20" ht="32.2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1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8">
        <f t="shared" si="53"/>
        <v>40989.208333333336</v>
      </c>
    </row>
    <row r="553" spans="1:20" ht="17.2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1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8">
        <f t="shared" si="53"/>
        <v>42033.25</v>
      </c>
    </row>
    <row r="554" spans="1:20" ht="17.2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1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</v>
      </c>
      <c r="P554">
        <f t="shared" si="49"/>
        <v>96.37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8">
        <f t="shared" si="53"/>
        <v>42702.25</v>
      </c>
    </row>
    <row r="555" spans="1:20" ht="32.2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1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43.98</v>
      </c>
      <c r="P555">
        <f t="shared" si="49"/>
        <v>72.98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8">
        <f t="shared" si="53"/>
        <v>40546.25</v>
      </c>
    </row>
    <row r="556" spans="1:20" ht="32.2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1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</v>
      </c>
      <c r="P556">
        <f t="shared" si="49"/>
        <v>26.01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8">
        <f t="shared" si="53"/>
        <v>42729.25</v>
      </c>
    </row>
    <row r="557" spans="1:20" ht="17.2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1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</v>
      </c>
      <c r="P557">
        <f t="shared" si="49"/>
        <v>104.36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8">
        <f t="shared" si="53"/>
        <v>41762.208333333336</v>
      </c>
    </row>
    <row r="558" spans="1:20" ht="17.2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1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>
        <f t="shared" si="49"/>
        <v>102.19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8">
        <f t="shared" si="53"/>
        <v>40799.208333333336</v>
      </c>
    </row>
    <row r="559" spans="1:20" ht="17.2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1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</v>
      </c>
      <c r="P559">
        <f t="shared" si="49"/>
        <v>54.12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8">
        <f t="shared" si="53"/>
        <v>42282.208333333328</v>
      </c>
    </row>
    <row r="560" spans="1:20" ht="17.2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1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</v>
      </c>
      <c r="P560">
        <f t="shared" si="49"/>
        <v>63.22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8">
        <f t="shared" si="53"/>
        <v>42467.208333333328</v>
      </c>
    </row>
    <row r="561" spans="1:20" ht="17.2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100.97</v>
      </c>
      <c r="P561">
        <f t="shared" si="49"/>
        <v>104.03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8">
        <f t="shared" si="53"/>
        <v>42591.208333333328</v>
      </c>
    </row>
    <row r="562" spans="1:20" ht="17.2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1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>
        <f t="shared" si="49"/>
        <v>49.99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8">
        <f t="shared" si="53"/>
        <v>40905.25</v>
      </c>
    </row>
    <row r="563" spans="1:20" ht="17.2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1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>
        <f t="shared" si="49"/>
        <v>56.02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8">
        <f t="shared" si="53"/>
        <v>40835.208333333336</v>
      </c>
    </row>
    <row r="564" spans="1:20" ht="32.2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1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12.82</v>
      </c>
      <c r="P564">
        <f t="shared" si="49"/>
        <v>48.81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8">
        <f t="shared" si="53"/>
        <v>43538.208333333328</v>
      </c>
    </row>
    <row r="565" spans="1:20" ht="17.2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1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138.03</v>
      </c>
      <c r="P565">
        <f t="shared" si="49"/>
        <v>60.08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8">
        <f t="shared" si="53"/>
        <v>43437.25</v>
      </c>
    </row>
    <row r="566" spans="1:20" ht="17.2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1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</v>
      </c>
      <c r="P566">
        <f t="shared" si="49"/>
        <v>78.989999999999995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8">
        <f t="shared" si="53"/>
        <v>42086.208333333328</v>
      </c>
    </row>
    <row r="567" spans="1:20" ht="17.2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1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</v>
      </c>
      <c r="P567">
        <f t="shared" si="49"/>
        <v>53.99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8">
        <f t="shared" si="53"/>
        <v>40882.25</v>
      </c>
    </row>
    <row r="568" spans="1:20" ht="17.2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1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</v>
      </c>
      <c r="P568">
        <f t="shared" si="49"/>
        <v>111.46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8">
        <f t="shared" si="53"/>
        <v>42447.208333333328</v>
      </c>
    </row>
    <row r="569" spans="1:20" ht="32.2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1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</v>
      </c>
      <c r="P569">
        <f t="shared" si="49"/>
        <v>60.92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8">
        <f t="shared" si="53"/>
        <v>41832.208333333336</v>
      </c>
    </row>
    <row r="570" spans="1:20" ht="17.2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1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8">
        <f t="shared" si="53"/>
        <v>40419.208333333336</v>
      </c>
    </row>
    <row r="571" spans="1:20" ht="17.2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237.34</v>
      </c>
      <c r="P571">
        <f t="shared" si="49"/>
        <v>80.989999999999995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8">
        <f t="shared" si="53"/>
        <v>40566.25</v>
      </c>
    </row>
    <row r="572" spans="1:20" ht="17.2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1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305.64999999999998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8">
        <f t="shared" si="53"/>
        <v>41999.25</v>
      </c>
    </row>
    <row r="573" spans="1:20" ht="17.2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1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</v>
      </c>
      <c r="P573">
        <f t="shared" si="49"/>
        <v>94.14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8">
        <f t="shared" si="53"/>
        <v>42221.208333333328</v>
      </c>
    </row>
    <row r="574" spans="1:20" ht="17.2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1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</v>
      </c>
      <c r="P574">
        <f t="shared" si="49"/>
        <v>52.09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8">
        <f t="shared" si="53"/>
        <v>42291.208333333328</v>
      </c>
    </row>
    <row r="575" spans="1:20" ht="17.2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1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</v>
      </c>
      <c r="P575">
        <f t="shared" si="49"/>
        <v>24.99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8">
        <f t="shared" si="53"/>
        <v>41763.208333333336</v>
      </c>
    </row>
    <row r="576" spans="1:20" ht="17.2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1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369.15</v>
      </c>
      <c r="P576">
        <f t="shared" si="49"/>
        <v>69.22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8">
        <f t="shared" si="53"/>
        <v>43816.25</v>
      </c>
    </row>
    <row r="577" spans="1:20" ht="17.2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1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</v>
      </c>
      <c r="P577">
        <f t="shared" si="49"/>
        <v>93.94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8">
        <f t="shared" si="53"/>
        <v>41782.208333333336</v>
      </c>
    </row>
    <row r="578" spans="1:20" ht="32.2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1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64.930000000000007</v>
      </c>
      <c r="P578">
        <f t="shared" si="49"/>
        <v>98.41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8">
        <f t="shared" si="53"/>
        <v>43057.25</v>
      </c>
    </row>
    <row r="579" spans="1:20" ht="17.2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1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IF(D579="live", "", ROUND((E579/D579)*100, 2))</f>
        <v>18.850000000000001</v>
      </c>
      <c r="P579">
        <f t="shared" ref="P579:P642" si="55">IF(G579=0, "", ROUND(E579/G579, 2))</f>
        <v>41.78</v>
      </c>
      <c r="Q579" t="str">
        <f t="shared" ref="Q579:Q642" si="56">LEFT(N579, FIND("/", N579)-1)</f>
        <v>music</v>
      </c>
      <c r="R579" t="str">
        <f t="shared" ref="R579:R642" si="57">RIGHT(N579, LEN(N579)-FIND("/", N579))</f>
        <v>jazz</v>
      </c>
      <c r="S579" s="7">
        <f t="shared" ref="S579:S642" si="58">((($J579/60)/60)/24)+DATE(1970,1,1)</f>
        <v>40613.25</v>
      </c>
      <c r="T579" s="8">
        <f t="shared" ref="T579:T642" si="59">((($K579/60)/60)/24)+DATE(1970,1,1)</f>
        <v>40639.208333333336</v>
      </c>
    </row>
    <row r="580" spans="1:20" ht="17.2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1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</v>
      </c>
      <c r="P580">
        <f t="shared" si="55"/>
        <v>65.989999999999995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8">
        <f t="shared" si="59"/>
        <v>40881.25</v>
      </c>
    </row>
    <row r="581" spans="1:20" ht="17.2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</v>
      </c>
      <c r="P581">
        <f t="shared" si="55"/>
        <v>72.06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8">
        <f t="shared" si="59"/>
        <v>40774.208333333336</v>
      </c>
    </row>
    <row r="582" spans="1:20" ht="17.2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1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8">
        <f t="shared" si="59"/>
        <v>41704.25</v>
      </c>
    </row>
    <row r="583" spans="1:20" ht="17.2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1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64.02</v>
      </c>
      <c r="P583">
        <f t="shared" si="55"/>
        <v>54.1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8">
        <f t="shared" si="59"/>
        <v>40677.208333333336</v>
      </c>
    </row>
    <row r="584" spans="1:20" ht="17.2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1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</v>
      </c>
      <c r="P584">
        <f t="shared" si="55"/>
        <v>107.88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8">
        <f t="shared" si="59"/>
        <v>42170.208333333328</v>
      </c>
    </row>
    <row r="585" spans="1:20" ht="32.2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1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322.39999999999998</v>
      </c>
      <c r="P585">
        <f t="shared" si="55"/>
        <v>67.03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8">
        <f t="shared" si="59"/>
        <v>40976.25</v>
      </c>
    </row>
    <row r="586" spans="1:20" ht="17.2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1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119.51</v>
      </c>
      <c r="P586">
        <f t="shared" si="55"/>
        <v>64.010000000000005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8">
        <f t="shared" si="59"/>
        <v>41038.208333333336</v>
      </c>
    </row>
    <row r="587" spans="1:20" ht="17.2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1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146.80000000000001</v>
      </c>
      <c r="P587">
        <f t="shared" si="55"/>
        <v>96.07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8">
        <f t="shared" si="59"/>
        <v>40265.208333333336</v>
      </c>
    </row>
    <row r="588" spans="1:20" ht="17.2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1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</v>
      </c>
      <c r="P588">
        <f t="shared" si="55"/>
        <v>51.18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8">
        <f t="shared" si="59"/>
        <v>40518.25</v>
      </c>
    </row>
    <row r="589" spans="1:20" ht="17.2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1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</v>
      </c>
      <c r="P589">
        <f t="shared" si="55"/>
        <v>43.92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8">
        <f t="shared" si="59"/>
        <v>43536.208333333328</v>
      </c>
    </row>
    <row r="590" spans="1:20" ht="17.2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1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79.010000000000005</v>
      </c>
      <c r="P590">
        <f t="shared" si="55"/>
        <v>91.02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8">
        <f t="shared" si="59"/>
        <v>40293.208333333336</v>
      </c>
    </row>
    <row r="591" spans="1:20" ht="17.2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</v>
      </c>
      <c r="P591">
        <f t="shared" si="55"/>
        <v>50.13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8">
        <f t="shared" si="59"/>
        <v>42197.208333333328</v>
      </c>
    </row>
    <row r="592" spans="1:20" ht="32.2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1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82.03</v>
      </c>
      <c r="P592">
        <f t="shared" si="55"/>
        <v>67.72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8">
        <f t="shared" si="59"/>
        <v>42005.25</v>
      </c>
    </row>
    <row r="593" spans="1:20" ht="17.2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1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1037.67</v>
      </c>
      <c r="P593">
        <f t="shared" si="55"/>
        <v>61.04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8">
        <f t="shared" si="59"/>
        <v>40383.208333333336</v>
      </c>
    </row>
    <row r="594" spans="1:20" ht="32.2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1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</v>
      </c>
      <c r="P594">
        <f t="shared" si="55"/>
        <v>80.010000000000005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8">
        <f t="shared" si="59"/>
        <v>41798.208333333336</v>
      </c>
    </row>
    <row r="595" spans="1:20" ht="17.2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1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8">
        <f t="shared" si="59"/>
        <v>41737.208333333336</v>
      </c>
    </row>
    <row r="596" spans="1:20" ht="32.2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1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7.1</v>
      </c>
      <c r="P596">
        <f t="shared" si="55"/>
        <v>71.13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8">
        <f t="shared" si="59"/>
        <v>42551.208333333328</v>
      </c>
    </row>
    <row r="597" spans="1:20" ht="32.2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1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208.53</v>
      </c>
      <c r="P597">
        <f t="shared" si="55"/>
        <v>89.99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8">
        <f t="shared" si="59"/>
        <v>40274.208333333336</v>
      </c>
    </row>
    <row r="598" spans="1:20" ht="17.2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1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</v>
      </c>
      <c r="P598">
        <f t="shared" si="55"/>
        <v>43.03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8">
        <f t="shared" si="59"/>
        <v>42441.25</v>
      </c>
    </row>
    <row r="599" spans="1:20" ht="17.2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1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201.6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8">
        <f t="shared" si="59"/>
        <v>43804.25</v>
      </c>
    </row>
    <row r="600" spans="1:20" ht="17.2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1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8">
        <f t="shared" si="59"/>
        <v>40373.208333333336</v>
      </c>
    </row>
    <row r="601" spans="1:20" ht="32.2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</v>
      </c>
      <c r="P601">
        <f t="shared" si="55"/>
        <v>62.34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8">
        <f t="shared" si="59"/>
        <v>42055.25</v>
      </c>
    </row>
    <row r="602" spans="1:20" ht="17.2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1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8">
        <f t="shared" si="59"/>
        <v>41497.208333333336</v>
      </c>
    </row>
    <row r="603" spans="1:20" ht="17.2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1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</v>
      </c>
      <c r="P603">
        <f t="shared" si="55"/>
        <v>67.099999999999994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8">
        <f t="shared" si="59"/>
        <v>41806.208333333336</v>
      </c>
    </row>
    <row r="604" spans="1:20" ht="17.2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1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128.24</v>
      </c>
      <c r="P604">
        <f t="shared" si="55"/>
        <v>79.98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8">
        <f t="shared" si="59"/>
        <v>42171.208333333328</v>
      </c>
    </row>
    <row r="605" spans="1:20" ht="17.2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1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</v>
      </c>
      <c r="P605">
        <f t="shared" si="55"/>
        <v>62.18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8">
        <f t="shared" si="59"/>
        <v>43600.208333333328</v>
      </c>
    </row>
    <row r="606" spans="1:20" ht="17.2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1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</v>
      </c>
      <c r="P606">
        <f t="shared" si="55"/>
        <v>53.01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8">
        <f t="shared" si="59"/>
        <v>40586.25</v>
      </c>
    </row>
    <row r="607" spans="1:20" ht="17.2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1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</v>
      </c>
      <c r="P607">
        <f t="shared" si="55"/>
        <v>57.74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8">
        <f t="shared" si="59"/>
        <v>42321.25</v>
      </c>
    </row>
    <row r="608" spans="1:20" ht="17.2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1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</v>
      </c>
      <c r="P608">
        <f t="shared" si="55"/>
        <v>40.03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8">
        <f t="shared" si="59"/>
        <v>42447.208333333328</v>
      </c>
    </row>
    <row r="609" spans="1:20" ht="17.2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1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131.30000000000001</v>
      </c>
      <c r="P609">
        <f t="shared" si="55"/>
        <v>81.02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8">
        <f t="shared" si="59"/>
        <v>41723.208333333336</v>
      </c>
    </row>
    <row r="610" spans="1:20" ht="17.2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1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283.97000000000003</v>
      </c>
      <c r="P610">
        <f t="shared" si="55"/>
        <v>35.049999999999997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8">
        <f t="shared" si="59"/>
        <v>43534.25</v>
      </c>
    </row>
    <row r="611" spans="1:20" ht="17.2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120.42</v>
      </c>
      <c r="P611">
        <f t="shared" si="55"/>
        <v>102.92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8">
        <f t="shared" si="59"/>
        <v>43498.25</v>
      </c>
    </row>
    <row r="612" spans="1:20" ht="32.2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1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419.06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8">
        <f t="shared" si="59"/>
        <v>41273.25</v>
      </c>
    </row>
    <row r="613" spans="1:20" ht="17.2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1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</v>
      </c>
      <c r="P613">
        <f t="shared" si="55"/>
        <v>75.73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8">
        <f t="shared" si="59"/>
        <v>41492.208333333336</v>
      </c>
    </row>
    <row r="614" spans="1:20" ht="17.2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1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139.44</v>
      </c>
      <c r="P614">
        <f t="shared" si="55"/>
        <v>45.03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8">
        <f t="shared" si="59"/>
        <v>40497.25</v>
      </c>
    </row>
    <row r="615" spans="1:20" ht="17.2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1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5"/>
        <v>73.62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8">
        <f t="shared" si="59"/>
        <v>42982.208333333328</v>
      </c>
    </row>
    <row r="616" spans="1:20" ht="32.2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1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</v>
      </c>
      <c r="P616">
        <f t="shared" si="55"/>
        <v>56.99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8">
        <f t="shared" si="59"/>
        <v>42764.25</v>
      </c>
    </row>
    <row r="617" spans="1:20" ht="17.2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1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170.45</v>
      </c>
      <c r="P617">
        <f t="shared" si="55"/>
        <v>85.22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8">
        <f t="shared" si="59"/>
        <v>42499.208333333328</v>
      </c>
    </row>
    <row r="618" spans="1:20" ht="17.2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1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189.52</v>
      </c>
      <c r="P618">
        <f t="shared" si="55"/>
        <v>50.96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8">
        <f t="shared" si="59"/>
        <v>41538.208333333336</v>
      </c>
    </row>
    <row r="619" spans="1:20" ht="17.2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1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</v>
      </c>
      <c r="P619">
        <f t="shared" si="55"/>
        <v>63.56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8">
        <f t="shared" si="59"/>
        <v>41804.208333333336</v>
      </c>
    </row>
    <row r="620" spans="1:20" ht="17.2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1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8">
        <f t="shared" si="59"/>
        <v>41417.208333333336</v>
      </c>
    </row>
    <row r="621" spans="1:20" ht="17.2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</v>
      </c>
      <c r="P621">
        <f t="shared" si="55"/>
        <v>86.04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8">
        <f t="shared" si="59"/>
        <v>40670.208333333336</v>
      </c>
    </row>
    <row r="622" spans="1:20" ht="17.2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1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</v>
      </c>
      <c r="P622">
        <f t="shared" si="55"/>
        <v>90.04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8">
        <f t="shared" si="59"/>
        <v>42563.208333333328</v>
      </c>
    </row>
    <row r="623" spans="1:20" ht="17.2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1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619.79999999999995</v>
      </c>
      <c r="P623">
        <f t="shared" si="55"/>
        <v>74.010000000000005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8">
        <f t="shared" si="59"/>
        <v>42631.208333333328</v>
      </c>
    </row>
    <row r="624" spans="1:20" ht="17.2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1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</v>
      </c>
      <c r="P624">
        <f t="shared" si="55"/>
        <v>92.44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8">
        <f t="shared" si="59"/>
        <v>43231.208333333328</v>
      </c>
    </row>
    <row r="625" spans="1:20" ht="17.2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1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159.91999999999999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8">
        <f t="shared" si="59"/>
        <v>42206.208333333328</v>
      </c>
    </row>
    <row r="626" spans="1:20" ht="17.2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1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</v>
      </c>
      <c r="P626">
        <f t="shared" si="55"/>
        <v>32.979999999999997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8">
        <f t="shared" si="59"/>
        <v>42035.25</v>
      </c>
    </row>
    <row r="627" spans="1:20" ht="32.2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1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</v>
      </c>
      <c r="P627">
        <f t="shared" si="55"/>
        <v>93.6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8">
        <f t="shared" si="59"/>
        <v>43871.25</v>
      </c>
    </row>
    <row r="628" spans="1:20" ht="32.2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1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206.33</v>
      </c>
      <c r="P628">
        <f t="shared" si="55"/>
        <v>69.87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8">
        <f t="shared" si="59"/>
        <v>40458.208333333336</v>
      </c>
    </row>
    <row r="629" spans="1:20" ht="17.2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1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>
        <f t="shared" si="55"/>
        <v>72.13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8">
        <f t="shared" si="59"/>
        <v>40369.208333333336</v>
      </c>
    </row>
    <row r="630" spans="1:20" ht="17.2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1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151.79</v>
      </c>
      <c r="P630">
        <f t="shared" si="55"/>
        <v>30.04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8">
        <f t="shared" si="59"/>
        <v>40458.208333333336</v>
      </c>
    </row>
    <row r="631" spans="1:20" ht="17.2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</v>
      </c>
      <c r="P631">
        <f t="shared" si="55"/>
        <v>73.97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8">
        <f t="shared" si="59"/>
        <v>42559.208333333328</v>
      </c>
    </row>
    <row r="632" spans="1:20" ht="17.2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1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</v>
      </c>
      <c r="P632">
        <f t="shared" si="55"/>
        <v>68.66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8">
        <f t="shared" si="59"/>
        <v>43597.208333333328</v>
      </c>
    </row>
    <row r="633" spans="1:20" ht="17.2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1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310.39999999999998</v>
      </c>
      <c r="P633">
        <f t="shared" si="55"/>
        <v>59.99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8">
        <f t="shared" si="59"/>
        <v>43554.208333333328</v>
      </c>
    </row>
    <row r="634" spans="1:20" ht="17.2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1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42.86</v>
      </c>
      <c r="P634">
        <f t="shared" si="55"/>
        <v>111.16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8">
        <f t="shared" si="59"/>
        <v>41963.25</v>
      </c>
    </row>
    <row r="635" spans="1:20" ht="17.2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1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83.12</v>
      </c>
      <c r="P635">
        <f t="shared" si="55"/>
        <v>53.04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8">
        <f t="shared" si="59"/>
        <v>42319.25</v>
      </c>
    </row>
    <row r="636" spans="1:20" ht="17.2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1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</v>
      </c>
      <c r="P636">
        <f t="shared" si="55"/>
        <v>55.99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8">
        <f t="shared" si="59"/>
        <v>42833.208333333328</v>
      </c>
    </row>
    <row r="637" spans="1:20" ht="17.2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1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</v>
      </c>
      <c r="P637">
        <f t="shared" si="55"/>
        <v>69.989999999999995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8">
        <f t="shared" si="59"/>
        <v>41346.208333333336</v>
      </c>
    </row>
    <row r="638" spans="1:20" ht="17.2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1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64.540000000000006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8">
        <f t="shared" si="59"/>
        <v>40971.25</v>
      </c>
    </row>
    <row r="639" spans="1:20" ht="17.2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1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</v>
      </c>
      <c r="P639">
        <f t="shared" si="55"/>
        <v>103.85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8">
        <f t="shared" si="59"/>
        <v>42696.25</v>
      </c>
    </row>
    <row r="640" spans="1:20" ht="17.2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1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11.42</v>
      </c>
      <c r="P640">
        <f t="shared" si="55"/>
        <v>99.13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8">
        <f t="shared" si="59"/>
        <v>40398.208333333336</v>
      </c>
    </row>
    <row r="641" spans="1:20" ht="17.2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56.19</v>
      </c>
      <c r="P641">
        <f t="shared" si="55"/>
        <v>107.38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8">
        <f t="shared" si="59"/>
        <v>43309.208333333328</v>
      </c>
    </row>
    <row r="642" spans="1:20" ht="17.2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1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</v>
      </c>
      <c r="P642">
        <f t="shared" si="55"/>
        <v>76.92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8">
        <f t="shared" si="59"/>
        <v>42390.25</v>
      </c>
    </row>
    <row r="643" spans="1:20" ht="32.2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1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IF(D643="live", "", ROUND((E643/D643)*100, 2))</f>
        <v>119.97</v>
      </c>
      <c r="P643">
        <f t="shared" ref="P643:P706" si="61">IF(G643=0, "", ROUND(E643/G643, 2))</f>
        <v>58.13</v>
      </c>
      <c r="Q643" t="str">
        <f t="shared" ref="Q643:Q706" si="62">LEFT(N643, FIND("/", N643)-1)</f>
        <v>theater</v>
      </c>
      <c r="R643" t="str">
        <f t="shared" ref="R643:R706" si="63">RIGHT(N643, LEN(N643)-FIND("/", N643))</f>
        <v>plays</v>
      </c>
      <c r="S643" s="7">
        <f t="shared" ref="S643:S706" si="64">((($J643/60)/60)/24)+DATE(1970,1,1)</f>
        <v>42786.25</v>
      </c>
      <c r="T643" s="8">
        <f t="shared" ref="T643:T706" si="65">((($K643/60)/60)/24)+DATE(1970,1,1)</f>
        <v>42814.208333333328</v>
      </c>
    </row>
    <row r="644" spans="1:20" ht="17.2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1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145.46</v>
      </c>
      <c r="P644">
        <f t="shared" si="61"/>
        <v>103.74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8">
        <f t="shared" si="65"/>
        <v>43460.25</v>
      </c>
    </row>
    <row r="645" spans="1:20" ht="17.2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1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</v>
      </c>
      <c r="P645">
        <f t="shared" si="61"/>
        <v>87.96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8">
        <f t="shared" si="65"/>
        <v>42813.208333333328</v>
      </c>
    </row>
    <row r="646" spans="1:20" ht="17.2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1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48.4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8">
        <f t="shared" si="65"/>
        <v>43468.25</v>
      </c>
    </row>
    <row r="647" spans="1:20" ht="17.2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1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8">
        <f t="shared" si="65"/>
        <v>43390.208333333328</v>
      </c>
    </row>
    <row r="648" spans="1:20" ht="17.2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1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88.6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8">
        <f t="shared" si="65"/>
        <v>41357.208333333336</v>
      </c>
    </row>
    <row r="649" spans="1:20" ht="17.2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1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8">
        <f t="shared" si="65"/>
        <v>43223.208333333328</v>
      </c>
    </row>
    <row r="650" spans="1:20" ht="17.2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1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63.06</v>
      </c>
      <c r="P650">
        <f t="shared" si="61"/>
        <v>85.99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8">
        <f t="shared" si="65"/>
        <v>42940.208333333328</v>
      </c>
    </row>
    <row r="651" spans="1:20" ht="17.2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</v>
      </c>
      <c r="P651">
        <f t="shared" si="61"/>
        <v>98.01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8">
        <f t="shared" si="65"/>
        <v>40482.208333333336</v>
      </c>
    </row>
    <row r="652" spans="1:20" ht="17.2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1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8">
        <f t="shared" si="65"/>
        <v>41855.208333333336</v>
      </c>
    </row>
    <row r="653" spans="1:20" ht="17.2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1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88.48</v>
      </c>
      <c r="P653">
        <f t="shared" si="61"/>
        <v>44.99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8">
        <f t="shared" si="65"/>
        <v>41707.25</v>
      </c>
    </row>
    <row r="654" spans="1:20" ht="17.2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1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>
        <f t="shared" si="61"/>
        <v>31.01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8">
        <f t="shared" si="65"/>
        <v>42630.208333333328</v>
      </c>
    </row>
    <row r="655" spans="1:20" ht="17.2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1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</v>
      </c>
      <c r="P655">
        <f t="shared" si="61"/>
        <v>59.97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8">
        <f t="shared" si="65"/>
        <v>42470.208333333328</v>
      </c>
    </row>
    <row r="656" spans="1:20" ht="17.2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1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508.39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8">
        <f t="shared" si="65"/>
        <v>42245.208333333328</v>
      </c>
    </row>
    <row r="657" spans="1:20" ht="17.2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1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191.48</v>
      </c>
      <c r="P657">
        <f t="shared" si="61"/>
        <v>50.05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8">
        <f t="shared" si="65"/>
        <v>42809.208333333328</v>
      </c>
    </row>
    <row r="658" spans="1:20" ht="32.2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1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42.13</v>
      </c>
      <c r="P658">
        <f t="shared" si="61"/>
        <v>98.97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8">
        <f t="shared" si="65"/>
        <v>43102.25</v>
      </c>
    </row>
    <row r="659" spans="1:20" ht="17.2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1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>
        <f t="shared" si="61"/>
        <v>58.86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8">
        <f t="shared" si="65"/>
        <v>43112.25</v>
      </c>
    </row>
    <row r="660" spans="1:20" ht="17.2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1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</v>
      </c>
      <c r="P660">
        <f t="shared" si="61"/>
        <v>81.010000000000005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8">
        <f t="shared" si="65"/>
        <v>42269.208333333328</v>
      </c>
    </row>
    <row r="661" spans="1:20" ht="17.2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</v>
      </c>
      <c r="P661">
        <f t="shared" si="61"/>
        <v>76.010000000000005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8">
        <f t="shared" si="65"/>
        <v>40571.25</v>
      </c>
    </row>
    <row r="662" spans="1:20" ht="17.2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1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81.739999999999995</v>
      </c>
      <c r="P662">
        <f t="shared" si="61"/>
        <v>96.6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8">
        <f t="shared" si="65"/>
        <v>42246.208333333328</v>
      </c>
    </row>
    <row r="663" spans="1:20" ht="17.2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1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54.19</v>
      </c>
      <c r="P663">
        <f t="shared" si="61"/>
        <v>76.959999999999994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8">
        <f t="shared" si="65"/>
        <v>41026.208333333336</v>
      </c>
    </row>
    <row r="664" spans="1:20" ht="17.2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1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97.87</v>
      </c>
      <c r="P664">
        <f t="shared" si="61"/>
        <v>67.98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8">
        <f t="shared" si="65"/>
        <v>43447.25</v>
      </c>
    </row>
    <row r="665" spans="1:20" ht="17.2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1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>
        <f t="shared" si="61"/>
        <v>88.78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8">
        <f t="shared" si="65"/>
        <v>40481.208333333336</v>
      </c>
    </row>
    <row r="666" spans="1:20" ht="17.2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1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8">
        <f t="shared" si="65"/>
        <v>40969.25</v>
      </c>
    </row>
    <row r="667" spans="1:20" ht="17.2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1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239.59</v>
      </c>
      <c r="P667">
        <f t="shared" si="61"/>
        <v>44.92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8">
        <f t="shared" si="65"/>
        <v>40747.208333333336</v>
      </c>
    </row>
    <row r="668" spans="1:20" ht="17.2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1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8">
        <f t="shared" si="65"/>
        <v>41522.208333333336</v>
      </c>
    </row>
    <row r="669" spans="1:20" ht="32.2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1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176.16</v>
      </c>
      <c r="P669">
        <f t="shared" si="61"/>
        <v>29.01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8">
        <f t="shared" si="65"/>
        <v>41901.208333333336</v>
      </c>
    </row>
    <row r="670" spans="1:20" ht="32.2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1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20.34</v>
      </c>
      <c r="P670">
        <f t="shared" si="61"/>
        <v>73.59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8">
        <f t="shared" si="65"/>
        <v>41134.208333333336</v>
      </c>
    </row>
    <row r="671" spans="1:20" ht="17.2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358.65</v>
      </c>
      <c r="P671">
        <f t="shared" si="61"/>
        <v>107.97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8">
        <f t="shared" si="65"/>
        <v>42921.208333333328</v>
      </c>
    </row>
    <row r="672" spans="1:20" ht="32.2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1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468.86</v>
      </c>
      <c r="P672">
        <f t="shared" si="61"/>
        <v>68.989999999999995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8">
        <f t="shared" si="65"/>
        <v>42437.25</v>
      </c>
    </row>
    <row r="673" spans="1:20" ht="32.2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1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122.06</v>
      </c>
      <c r="P673">
        <f t="shared" si="61"/>
        <v>111.02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8">
        <f t="shared" si="65"/>
        <v>40394.208333333336</v>
      </c>
    </row>
    <row r="674" spans="1:20" ht="17.2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1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8">
        <f t="shared" si="65"/>
        <v>43190.208333333328</v>
      </c>
    </row>
    <row r="675" spans="1:20" ht="17.2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1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</v>
      </c>
      <c r="P675">
        <f t="shared" si="61"/>
        <v>42.16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8">
        <f t="shared" si="65"/>
        <v>42496.208333333328</v>
      </c>
    </row>
    <row r="676" spans="1:20" ht="17.2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1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33.54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8">
        <f t="shared" si="65"/>
        <v>40821.208333333336</v>
      </c>
    </row>
    <row r="677" spans="1:20" ht="17.2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1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122.98</v>
      </c>
      <c r="P677">
        <f t="shared" si="61"/>
        <v>36.04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8">
        <f t="shared" si="65"/>
        <v>43726.208333333328</v>
      </c>
    </row>
    <row r="678" spans="1:20" ht="17.2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1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189.75</v>
      </c>
      <c r="P678">
        <f t="shared" si="61"/>
        <v>101.04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8">
        <f t="shared" si="65"/>
        <v>41187.208333333336</v>
      </c>
    </row>
    <row r="679" spans="1:20" ht="17.2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1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</v>
      </c>
      <c r="P679">
        <f t="shared" si="61"/>
        <v>39.93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8">
        <f t="shared" si="65"/>
        <v>42611.208333333328</v>
      </c>
    </row>
    <row r="680" spans="1:20" ht="17.2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1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17.97</v>
      </c>
      <c r="P680">
        <f t="shared" si="61"/>
        <v>83.16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8">
        <f t="shared" si="65"/>
        <v>43486.25</v>
      </c>
    </row>
    <row r="681" spans="1:20" ht="17.2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>
        <f t="shared" si="61"/>
        <v>39.979999999999997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8">
        <f t="shared" si="65"/>
        <v>43761.208333333328</v>
      </c>
    </row>
    <row r="682" spans="1:20" ht="32.2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1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97.41</v>
      </c>
      <c r="P682">
        <f t="shared" si="61"/>
        <v>47.99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8">
        <f t="shared" si="65"/>
        <v>43815.25</v>
      </c>
    </row>
    <row r="683" spans="1:20" ht="32.2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1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86.39</v>
      </c>
      <c r="P683">
        <f t="shared" si="61"/>
        <v>95.98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8">
        <f t="shared" si="65"/>
        <v>40904.25</v>
      </c>
    </row>
    <row r="684" spans="1:20" ht="17.2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1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150.16999999999999</v>
      </c>
      <c r="P684">
        <f t="shared" si="61"/>
        <v>78.73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8">
        <f t="shared" si="65"/>
        <v>41628.25</v>
      </c>
    </row>
    <row r="685" spans="1:20" ht="17.2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1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</v>
      </c>
      <c r="P685">
        <f t="shared" si="61"/>
        <v>56.08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8">
        <f t="shared" si="65"/>
        <v>43361.208333333328</v>
      </c>
    </row>
    <row r="686" spans="1:20" ht="17.2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1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542.86</v>
      </c>
      <c r="P686">
        <f t="shared" si="61"/>
        <v>69.09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8">
        <f t="shared" si="65"/>
        <v>40378.208333333336</v>
      </c>
    </row>
    <row r="687" spans="1:20" ht="17.2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1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</v>
      </c>
      <c r="P687">
        <f t="shared" si="61"/>
        <v>102.05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8">
        <f t="shared" si="65"/>
        <v>42263.208333333328</v>
      </c>
    </row>
    <row r="688" spans="1:20" ht="17.2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1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191.75</v>
      </c>
      <c r="P688">
        <f t="shared" si="61"/>
        <v>107.32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8">
        <f t="shared" si="65"/>
        <v>43197.208333333328</v>
      </c>
    </row>
    <row r="689" spans="1:20" ht="17.2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1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1"/>
        <v>51.97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8">
        <f t="shared" si="65"/>
        <v>42809.208333333328</v>
      </c>
    </row>
    <row r="690" spans="1:20" ht="17.2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1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429.28</v>
      </c>
      <c r="P690">
        <f t="shared" si="61"/>
        <v>71.14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8">
        <f t="shared" si="65"/>
        <v>43491.25</v>
      </c>
    </row>
    <row r="691" spans="1:20" ht="17.2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100.66</v>
      </c>
      <c r="P691">
        <f t="shared" si="61"/>
        <v>106.49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8">
        <f t="shared" si="65"/>
        <v>41588.25</v>
      </c>
    </row>
    <row r="692" spans="1:20" ht="17.2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1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</v>
      </c>
      <c r="P692">
        <f t="shared" si="61"/>
        <v>42.94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8">
        <f t="shared" si="65"/>
        <v>40880.25</v>
      </c>
    </row>
    <row r="693" spans="1:20" ht="17.2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1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>
        <f t="shared" si="61"/>
        <v>30.04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8">
        <f t="shared" si="65"/>
        <v>41202.208333333336</v>
      </c>
    </row>
    <row r="694" spans="1:20" ht="17.2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1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</v>
      </c>
      <c r="P694">
        <f t="shared" si="61"/>
        <v>70.62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8">
        <f t="shared" si="65"/>
        <v>43673.208333333328</v>
      </c>
    </row>
    <row r="695" spans="1:20" ht="32.2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1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63.97</v>
      </c>
      <c r="P695">
        <f t="shared" si="61"/>
        <v>66.02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8">
        <f t="shared" si="65"/>
        <v>43042.208333333328</v>
      </c>
    </row>
    <row r="696" spans="1:20" ht="17.2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1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</v>
      </c>
      <c r="P696">
        <f t="shared" si="61"/>
        <v>96.91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8">
        <f t="shared" si="65"/>
        <v>43103.25</v>
      </c>
    </row>
    <row r="697" spans="1:20" ht="17.2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1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</v>
      </c>
      <c r="P697">
        <f t="shared" si="61"/>
        <v>62.87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8">
        <f t="shared" si="65"/>
        <v>42338.25</v>
      </c>
    </row>
    <row r="698" spans="1:20" ht="17.2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1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</v>
      </c>
      <c r="P698">
        <f t="shared" si="61"/>
        <v>108.99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8">
        <f t="shared" si="65"/>
        <v>42115.208333333328</v>
      </c>
    </row>
    <row r="699" spans="1:20" ht="17.2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1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152.80000000000001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8">
        <f t="shared" si="65"/>
        <v>43192.208333333328</v>
      </c>
    </row>
    <row r="700" spans="1:20" ht="17.2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1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8">
        <f t="shared" si="65"/>
        <v>40885.25</v>
      </c>
    </row>
    <row r="701" spans="1:20" ht="17.2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</v>
      </c>
      <c r="P701">
        <f t="shared" si="61"/>
        <v>111.52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8">
        <f t="shared" si="65"/>
        <v>43642.208333333328</v>
      </c>
    </row>
    <row r="702" spans="1:20" ht="32.2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1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8">
        <f t="shared" si="65"/>
        <v>40218.25</v>
      </c>
    </row>
    <row r="703" spans="1:20" ht="32.2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1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175.03</v>
      </c>
      <c r="P703">
        <f t="shared" si="61"/>
        <v>110.99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8">
        <f t="shared" si="65"/>
        <v>40636.208333333336</v>
      </c>
    </row>
    <row r="704" spans="1:20" ht="32.2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1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54.14</v>
      </c>
      <c r="P704">
        <f t="shared" si="61"/>
        <v>56.75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8">
        <f t="shared" si="65"/>
        <v>41482.208333333336</v>
      </c>
    </row>
    <row r="705" spans="1:20" ht="17.2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1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</v>
      </c>
      <c r="P705">
        <f t="shared" si="61"/>
        <v>97.02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8">
        <f t="shared" si="65"/>
        <v>41037.208333333336</v>
      </c>
    </row>
    <row r="706" spans="1:20" ht="32.2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1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</v>
      </c>
      <c r="P706">
        <f t="shared" si="61"/>
        <v>92.09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8">
        <f t="shared" si="65"/>
        <v>42570.208333333328</v>
      </c>
    </row>
    <row r="707" spans="1:20" ht="17.2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1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IF(D707="live", "", ROUND((E707/D707)*100, 2))</f>
        <v>99.03</v>
      </c>
      <c r="P707">
        <f t="shared" ref="P707:P770" si="67">IF(G707=0, "", ROUND(E707/G707, 2))</f>
        <v>82.99</v>
      </c>
      <c r="Q707" t="str">
        <f t="shared" ref="Q707:Q770" si="68">LEFT(N707, FIND("/", N707)-1)</f>
        <v>publishing</v>
      </c>
      <c r="R707" t="str">
        <f t="shared" ref="R707:R770" si="69">RIGHT(N707, LEN(N707)-FIND("/", N707))</f>
        <v>nonfiction</v>
      </c>
      <c r="S707" s="7">
        <f t="shared" ref="S707:S770" si="70">((($J707/60)/60)/24)+DATE(1970,1,1)</f>
        <v>41619.25</v>
      </c>
      <c r="T707" s="8">
        <f t="shared" ref="T707:T770" si="71">((($K707/60)/60)/24)+DATE(1970,1,1)</f>
        <v>41623.25</v>
      </c>
    </row>
    <row r="708" spans="1:20" ht="32.2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1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127.85</v>
      </c>
      <c r="P708">
        <f t="shared" si="67"/>
        <v>103.04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8">
        <f t="shared" si="71"/>
        <v>43479.25</v>
      </c>
    </row>
    <row r="709" spans="1:20" ht="32.2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1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158.62</v>
      </c>
      <c r="P709">
        <f t="shared" si="67"/>
        <v>68.92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8">
        <f t="shared" si="71"/>
        <v>43478.25</v>
      </c>
    </row>
    <row r="710" spans="1:20" ht="17.2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1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707.06</v>
      </c>
      <c r="P710">
        <f t="shared" si="67"/>
        <v>87.74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8">
        <f t="shared" si="71"/>
        <v>42887.208333333328</v>
      </c>
    </row>
    <row r="711" spans="1:20" ht="17.2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142.38999999999999</v>
      </c>
      <c r="P711">
        <f t="shared" si="67"/>
        <v>75.02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8">
        <f t="shared" si="71"/>
        <v>41025.208333333336</v>
      </c>
    </row>
    <row r="712" spans="1:20" ht="32.2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1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147.86000000000001</v>
      </c>
      <c r="P712">
        <f t="shared" si="67"/>
        <v>50.86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8">
        <f t="shared" si="71"/>
        <v>43302.208333333328</v>
      </c>
    </row>
    <row r="713" spans="1:20" ht="32.2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1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8">
        <f t="shared" si="71"/>
        <v>42395.25</v>
      </c>
    </row>
    <row r="714" spans="1:20" ht="32.2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1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1840.63</v>
      </c>
      <c r="P714">
        <f t="shared" si="67"/>
        <v>72.900000000000006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8">
        <f t="shared" si="71"/>
        <v>42600.208333333328</v>
      </c>
    </row>
    <row r="715" spans="1:20" ht="17.2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1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</v>
      </c>
      <c r="P715">
        <f t="shared" si="67"/>
        <v>108.49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8">
        <f t="shared" si="71"/>
        <v>42616.208333333328</v>
      </c>
    </row>
    <row r="716" spans="1:20" ht="17.2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1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</v>
      </c>
      <c r="P716">
        <f t="shared" si="67"/>
        <v>101.98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8">
        <f t="shared" si="71"/>
        <v>41871.208333333336</v>
      </c>
    </row>
    <row r="717" spans="1:20" ht="17.2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1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24.47</v>
      </c>
      <c r="P717">
        <f t="shared" si="67"/>
        <v>44.01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8">
        <f t="shared" si="71"/>
        <v>40402.208333333336</v>
      </c>
    </row>
    <row r="718" spans="1:20" ht="17.2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1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>
        <f t="shared" si="67"/>
        <v>65.94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8">
        <f t="shared" si="71"/>
        <v>41493.208333333336</v>
      </c>
    </row>
    <row r="719" spans="1:20" ht="32.2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1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</v>
      </c>
      <c r="P719">
        <f t="shared" si="67"/>
        <v>24.99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8">
        <f t="shared" si="71"/>
        <v>40798.208333333336</v>
      </c>
    </row>
    <row r="720" spans="1:20" ht="17.2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1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</v>
      </c>
      <c r="P720">
        <f t="shared" si="67"/>
        <v>28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8">
        <f t="shared" si="71"/>
        <v>41468.208333333336</v>
      </c>
    </row>
    <row r="721" spans="1:20" ht="17.2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>
        <f t="shared" si="67"/>
        <v>85.83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8">
        <f t="shared" si="71"/>
        <v>41069.208333333336</v>
      </c>
    </row>
    <row r="722" spans="1:20" ht="32.2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1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37.090000000000003</v>
      </c>
      <c r="P722">
        <f t="shared" si="67"/>
        <v>84.92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8">
        <f t="shared" si="71"/>
        <v>43166.25</v>
      </c>
    </row>
    <row r="723" spans="1:20" ht="17.2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1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4.3899999999999997</v>
      </c>
      <c r="P723">
        <f t="shared" si="67"/>
        <v>90.48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8">
        <f t="shared" si="71"/>
        <v>43200.208333333328</v>
      </c>
    </row>
    <row r="724" spans="1:20" ht="17.2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1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156.51</v>
      </c>
      <c r="P724">
        <f t="shared" si="67"/>
        <v>25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8">
        <f t="shared" si="71"/>
        <v>43072.25</v>
      </c>
    </row>
    <row r="725" spans="1:20" ht="17.2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1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270.41000000000003</v>
      </c>
      <c r="P725">
        <f t="shared" si="67"/>
        <v>92.01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8">
        <f t="shared" si="71"/>
        <v>42452.208333333328</v>
      </c>
    </row>
    <row r="726" spans="1:20" ht="32.2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1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134.06</v>
      </c>
      <c r="P726">
        <f t="shared" si="67"/>
        <v>93.07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8">
        <f t="shared" si="71"/>
        <v>41936.208333333336</v>
      </c>
    </row>
    <row r="727" spans="1:20" ht="17.2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1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50.4</v>
      </c>
      <c r="P727">
        <f t="shared" si="67"/>
        <v>61.01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8">
        <f t="shared" si="71"/>
        <v>41960.25</v>
      </c>
    </row>
    <row r="728" spans="1:20" ht="17.2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1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88.82</v>
      </c>
      <c r="P728">
        <f t="shared" si="67"/>
        <v>92.04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8">
        <f t="shared" si="71"/>
        <v>40482.208333333336</v>
      </c>
    </row>
    <row r="729" spans="1:20" ht="17.2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1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>
        <f t="shared" si="67"/>
        <v>81.13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8">
        <f t="shared" si="71"/>
        <v>43543.208333333328</v>
      </c>
    </row>
    <row r="730" spans="1:20" ht="32.2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1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8">
        <f t="shared" si="71"/>
        <v>42526.208333333328</v>
      </c>
    </row>
    <row r="731" spans="1:20" ht="32.2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</v>
      </c>
      <c r="P731">
        <f t="shared" si="67"/>
        <v>85.22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8">
        <f t="shared" si="71"/>
        <v>41311.25</v>
      </c>
    </row>
    <row r="732" spans="1:20" ht="17.2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1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</v>
      </c>
      <c r="P732">
        <f t="shared" si="67"/>
        <v>110.97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8">
        <f t="shared" si="71"/>
        <v>42153.208333333328</v>
      </c>
    </row>
    <row r="733" spans="1:20" ht="17.2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1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>
        <f t="shared" si="67"/>
        <v>32.97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8">
        <f t="shared" si="71"/>
        <v>42940.208333333328</v>
      </c>
    </row>
    <row r="734" spans="1:20" ht="17.2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1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</v>
      </c>
      <c r="P734">
        <f t="shared" si="67"/>
        <v>96.01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8">
        <f t="shared" si="71"/>
        <v>42839.208333333328</v>
      </c>
    </row>
    <row r="735" spans="1:20" ht="17.2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1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527.01</v>
      </c>
      <c r="P735">
        <f t="shared" si="67"/>
        <v>84.97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8">
        <f t="shared" si="71"/>
        <v>41857.208333333336</v>
      </c>
    </row>
    <row r="736" spans="1:20" ht="17.2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1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</v>
      </c>
      <c r="P736">
        <f t="shared" si="67"/>
        <v>25.01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8">
        <f t="shared" si="71"/>
        <v>42775.25</v>
      </c>
    </row>
    <row r="737" spans="1:20" ht="32.2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1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354.19</v>
      </c>
      <c r="P737">
        <f t="shared" si="67"/>
        <v>66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8">
        <f t="shared" si="71"/>
        <v>42466.208333333328</v>
      </c>
    </row>
    <row r="738" spans="1:20" ht="17.2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1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32.9</v>
      </c>
      <c r="P738">
        <f t="shared" si="67"/>
        <v>87.34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8">
        <f t="shared" si="71"/>
        <v>42059.25</v>
      </c>
    </row>
    <row r="739" spans="1:20" ht="32.2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1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135.88999999999999</v>
      </c>
      <c r="P739">
        <f t="shared" si="67"/>
        <v>27.93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8">
        <f t="shared" si="71"/>
        <v>42697.25</v>
      </c>
    </row>
    <row r="740" spans="1:20" ht="17.2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1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8">
        <f t="shared" si="71"/>
        <v>41981.25</v>
      </c>
    </row>
    <row r="741" spans="1:20" ht="17.2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>
        <f t="shared" si="67"/>
        <v>31.94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8">
        <f t="shared" si="71"/>
        <v>41090.208333333336</v>
      </c>
    </row>
    <row r="742" spans="1:20" ht="17.2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1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30.04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8">
        <f t="shared" si="71"/>
        <v>42772.25</v>
      </c>
    </row>
    <row r="743" spans="1:20" ht="17.2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1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1179.17</v>
      </c>
      <c r="P743">
        <f t="shared" si="67"/>
        <v>108.85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8">
        <f t="shared" si="71"/>
        <v>40322.208333333336</v>
      </c>
    </row>
    <row r="744" spans="1:20" ht="17.2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1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</v>
      </c>
      <c r="P744">
        <f t="shared" si="67"/>
        <v>110.76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8">
        <f t="shared" si="71"/>
        <v>40239.25</v>
      </c>
    </row>
    <row r="745" spans="1:20" ht="32.2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1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</v>
      </c>
      <c r="P745">
        <f t="shared" si="67"/>
        <v>29.65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8">
        <f t="shared" si="71"/>
        <v>42304.208333333328</v>
      </c>
    </row>
    <row r="746" spans="1:20" ht="17.2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1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>
        <f t="shared" si="67"/>
        <v>101.71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8">
        <f t="shared" si="71"/>
        <v>43324.208333333328</v>
      </c>
    </row>
    <row r="747" spans="1:20" ht="32.2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1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8">
        <f t="shared" si="71"/>
        <v>40355.208333333336</v>
      </c>
    </row>
    <row r="748" spans="1:20" ht="17.2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1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212.51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8">
        <f t="shared" si="71"/>
        <v>40830.208333333336</v>
      </c>
    </row>
    <row r="749" spans="1:20" ht="17.2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1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228.86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8">
        <f t="shared" si="71"/>
        <v>40434.208333333336</v>
      </c>
    </row>
    <row r="750" spans="1:20" ht="17.2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1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34.96</v>
      </c>
      <c r="P750">
        <f t="shared" si="67"/>
        <v>110.97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8">
        <f t="shared" si="71"/>
        <v>40263.208333333336</v>
      </c>
    </row>
    <row r="751" spans="1:20" ht="17.2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</v>
      </c>
      <c r="P751">
        <f t="shared" si="67"/>
        <v>36.96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8">
        <f t="shared" si="71"/>
        <v>41932.208333333336</v>
      </c>
    </row>
    <row r="752" spans="1:20" ht="17.2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1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8">
        <f t="shared" si="71"/>
        <v>40385.208333333336</v>
      </c>
    </row>
    <row r="753" spans="1:20" ht="17.2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1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232.31</v>
      </c>
      <c r="P753">
        <f t="shared" si="67"/>
        <v>30.97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8">
        <f t="shared" si="71"/>
        <v>42461.208333333328</v>
      </c>
    </row>
    <row r="754" spans="1:20" ht="17.2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1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92.45</v>
      </c>
      <c r="P754">
        <f t="shared" si="67"/>
        <v>47.04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8">
        <f t="shared" si="71"/>
        <v>40413.208333333336</v>
      </c>
    </row>
    <row r="755" spans="1:20" ht="17.2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1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</v>
      </c>
      <c r="P755">
        <f t="shared" si="67"/>
        <v>88.07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8">
        <f t="shared" si="71"/>
        <v>40336.208333333336</v>
      </c>
    </row>
    <row r="756" spans="1:20" ht="17.2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1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</v>
      </c>
      <c r="P756">
        <f t="shared" si="67"/>
        <v>37.01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8">
        <f t="shared" si="71"/>
        <v>41263.25</v>
      </c>
    </row>
    <row r="757" spans="1:20" ht="17.2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1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166.58</v>
      </c>
      <c r="P757">
        <f t="shared" si="67"/>
        <v>26.03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8">
        <f t="shared" si="71"/>
        <v>43108.25</v>
      </c>
    </row>
    <row r="758" spans="1:20" ht="17.2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1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772.08</v>
      </c>
      <c r="P758">
        <f t="shared" si="67"/>
        <v>67.819999999999993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8">
        <f t="shared" si="71"/>
        <v>42030.25</v>
      </c>
    </row>
    <row r="759" spans="1:20" ht="17.2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1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406.86</v>
      </c>
      <c r="P759">
        <f t="shared" si="67"/>
        <v>49.96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8">
        <f t="shared" si="71"/>
        <v>40679.208333333336</v>
      </c>
    </row>
    <row r="760" spans="1:20" ht="17.2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1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564.21</v>
      </c>
      <c r="P760">
        <f t="shared" si="67"/>
        <v>110.02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8">
        <f t="shared" si="71"/>
        <v>41945.208333333336</v>
      </c>
    </row>
    <row r="761" spans="1:20" ht="32.2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68.430000000000007</v>
      </c>
      <c r="P761">
        <f t="shared" si="67"/>
        <v>89.96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8">
        <f t="shared" si="71"/>
        <v>43166.25</v>
      </c>
    </row>
    <row r="762" spans="1:20" ht="17.2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1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</v>
      </c>
      <c r="P762">
        <f t="shared" si="67"/>
        <v>79.010000000000005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8">
        <f t="shared" si="71"/>
        <v>43707.208333333328</v>
      </c>
    </row>
    <row r="763" spans="1:20" ht="17.2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1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</v>
      </c>
      <c r="P763">
        <f t="shared" si="67"/>
        <v>86.87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8">
        <f t="shared" si="71"/>
        <v>42943.208333333328</v>
      </c>
    </row>
    <row r="764" spans="1:20" ht="17.2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1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177.26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8">
        <f t="shared" si="71"/>
        <v>41252.25</v>
      </c>
    </row>
    <row r="765" spans="1:20" ht="17.2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1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113.18</v>
      </c>
      <c r="P765">
        <f t="shared" si="67"/>
        <v>26.97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8">
        <f t="shared" si="71"/>
        <v>41072.208333333336</v>
      </c>
    </row>
    <row r="766" spans="1:20" ht="32.2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1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</v>
      </c>
      <c r="P766">
        <f t="shared" si="67"/>
        <v>54.12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8">
        <f t="shared" si="71"/>
        <v>40684.208333333336</v>
      </c>
    </row>
    <row r="767" spans="1:20" ht="17.2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1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</v>
      </c>
      <c r="P767">
        <f t="shared" si="67"/>
        <v>41.04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8">
        <f t="shared" si="71"/>
        <v>42865.208333333328</v>
      </c>
    </row>
    <row r="768" spans="1:20" ht="32.2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1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</v>
      </c>
      <c r="P768">
        <f t="shared" si="67"/>
        <v>55.05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8">
        <f t="shared" si="71"/>
        <v>43363.208333333328</v>
      </c>
    </row>
    <row r="769" spans="1:20" ht="17.2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1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56.97</v>
      </c>
      <c r="P769">
        <f t="shared" si="67"/>
        <v>107.94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8">
        <f t="shared" si="71"/>
        <v>42328.25</v>
      </c>
    </row>
    <row r="770" spans="1:20" ht="17.2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1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8">
        <f t="shared" si="71"/>
        <v>41634.25</v>
      </c>
    </row>
    <row r="771" spans="1:20" ht="17.2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IF(D771="live", "", ROUND((E771/D771)*100, 2))</f>
        <v>86.87</v>
      </c>
      <c r="P771">
        <f t="shared" ref="P771:P834" si="73">IF(G771=0, "", ROUND(E771/G771, 2))</f>
        <v>32</v>
      </c>
      <c r="Q771" t="str">
        <f t="shared" ref="Q771:Q834" si="74">LEFT(N771, FIND("/", N771)-1)</f>
        <v>games</v>
      </c>
      <c r="R771" t="str">
        <f t="shared" ref="R771:R834" si="75">RIGHT(N771, LEN(N771)-FIND("/", N771))</f>
        <v>video games</v>
      </c>
      <c r="S771" s="7">
        <f t="shared" ref="S771:S834" si="76">((($J771/60)/60)/24)+DATE(1970,1,1)</f>
        <v>41501.208333333336</v>
      </c>
      <c r="T771" s="8">
        <f t="shared" ref="T771:T834" si="77">((($K771/60)/60)/24)+DATE(1970,1,1)</f>
        <v>41527.208333333336</v>
      </c>
    </row>
    <row r="772" spans="1:20" ht="17.2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1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</v>
      </c>
      <c r="P772">
        <f t="shared" si="73"/>
        <v>53.9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8">
        <f t="shared" si="77"/>
        <v>41750.208333333336</v>
      </c>
    </row>
    <row r="773" spans="1:20" ht="17.2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1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49.45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8">
        <f t="shared" si="77"/>
        <v>43518.25</v>
      </c>
    </row>
    <row r="774" spans="1:20" ht="17.2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1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113.36</v>
      </c>
      <c r="P774">
        <f t="shared" si="73"/>
        <v>33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8">
        <f t="shared" si="77"/>
        <v>43509.25</v>
      </c>
    </row>
    <row r="775" spans="1:20" ht="17.2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1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190.56</v>
      </c>
      <c r="P775">
        <f t="shared" si="73"/>
        <v>43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8">
        <f t="shared" si="77"/>
        <v>42848.208333333328</v>
      </c>
    </row>
    <row r="776" spans="1:20" ht="17.2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1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>
        <f t="shared" si="73"/>
        <v>86.86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8">
        <f t="shared" si="77"/>
        <v>42554.208333333328</v>
      </c>
    </row>
    <row r="777" spans="1:20" ht="32.2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1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10.3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8">
        <f t="shared" si="77"/>
        <v>41959.25</v>
      </c>
    </row>
    <row r="778" spans="1:20" ht="17.2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1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65.540000000000006</v>
      </c>
      <c r="P778">
        <f t="shared" si="73"/>
        <v>33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8">
        <f t="shared" si="77"/>
        <v>43668.208333333328</v>
      </c>
    </row>
    <row r="779" spans="1:20" ht="17.2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1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49.03</v>
      </c>
      <c r="P779">
        <f t="shared" si="73"/>
        <v>68.03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8">
        <f t="shared" si="77"/>
        <v>40838.208333333336</v>
      </c>
    </row>
    <row r="780" spans="1:20" ht="17.2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1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</v>
      </c>
      <c r="P780">
        <f t="shared" si="73"/>
        <v>58.87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8">
        <f t="shared" si="77"/>
        <v>40773.208333333336</v>
      </c>
    </row>
    <row r="781" spans="1:20" ht="17.2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80.31</v>
      </c>
      <c r="P781">
        <f t="shared" si="73"/>
        <v>105.05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8">
        <f t="shared" si="77"/>
        <v>42239.208333333328</v>
      </c>
    </row>
    <row r="782" spans="1:20" ht="17.2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1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</v>
      </c>
      <c r="P782">
        <f t="shared" si="73"/>
        <v>33.049999999999997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8">
        <f t="shared" si="77"/>
        <v>42592.208333333328</v>
      </c>
    </row>
    <row r="783" spans="1:20" ht="17.2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1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50.74</v>
      </c>
      <c r="P783">
        <f t="shared" si="73"/>
        <v>78.819999999999993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8">
        <f t="shared" si="77"/>
        <v>40533.25</v>
      </c>
    </row>
    <row r="784" spans="1:20" ht="17.2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1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</v>
      </c>
      <c r="P784">
        <f t="shared" si="73"/>
        <v>68.2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8">
        <f t="shared" si="77"/>
        <v>40631.208333333336</v>
      </c>
    </row>
    <row r="785" spans="1:20" ht="17.2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1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141.22999999999999</v>
      </c>
      <c r="P785">
        <f t="shared" si="73"/>
        <v>75.73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8">
        <f t="shared" si="77"/>
        <v>41632.25</v>
      </c>
    </row>
    <row r="786" spans="1:20" ht="17.2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1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115.34</v>
      </c>
      <c r="P786">
        <f t="shared" si="73"/>
        <v>31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8">
        <f t="shared" si="77"/>
        <v>42446.208333333328</v>
      </c>
    </row>
    <row r="787" spans="1:20" ht="32.2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1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193.12</v>
      </c>
      <c r="P787">
        <f t="shared" si="73"/>
        <v>101.88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8">
        <f t="shared" si="77"/>
        <v>43616.208333333328</v>
      </c>
    </row>
    <row r="788" spans="1:20" ht="17.2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1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</v>
      </c>
      <c r="P788">
        <f t="shared" si="73"/>
        <v>52.88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8">
        <f t="shared" si="77"/>
        <v>43193.208333333328</v>
      </c>
    </row>
    <row r="789" spans="1:20" ht="17.2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1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</v>
      </c>
      <c r="P789">
        <f t="shared" si="73"/>
        <v>71.010000000000005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8">
        <f t="shared" si="77"/>
        <v>40693.208333333336</v>
      </c>
    </row>
    <row r="790" spans="1:20" ht="17.2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1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88.17</v>
      </c>
      <c r="P790">
        <f t="shared" si="73"/>
        <v>102.39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8">
        <f t="shared" si="77"/>
        <v>41223.25</v>
      </c>
    </row>
    <row r="791" spans="1:20" ht="17.2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37.229999999999997</v>
      </c>
      <c r="P791">
        <f t="shared" si="73"/>
        <v>74.47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8">
        <f t="shared" si="77"/>
        <v>41823.208333333336</v>
      </c>
    </row>
    <row r="792" spans="1:20" ht="17.2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1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</v>
      </c>
      <c r="P792">
        <f t="shared" si="73"/>
        <v>51.01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8">
        <f t="shared" si="77"/>
        <v>40229.25</v>
      </c>
    </row>
    <row r="793" spans="1:20" ht="17.2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1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8">
        <f t="shared" si="77"/>
        <v>42731.25</v>
      </c>
    </row>
    <row r="794" spans="1:20" ht="17.2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1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>
        <f t="shared" si="73"/>
        <v>97.14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8">
        <f t="shared" si="77"/>
        <v>41479.208333333336</v>
      </c>
    </row>
    <row r="795" spans="1:20" ht="17.2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1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1185.9100000000001</v>
      </c>
      <c r="P795">
        <f t="shared" si="73"/>
        <v>72.069999999999993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8">
        <f t="shared" si="77"/>
        <v>41454.208333333336</v>
      </c>
    </row>
    <row r="796" spans="1:20" ht="17.2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1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</v>
      </c>
      <c r="P796">
        <f t="shared" si="73"/>
        <v>75.239999999999995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8">
        <f t="shared" si="77"/>
        <v>43103.25</v>
      </c>
    </row>
    <row r="797" spans="1:20" ht="32.2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1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</v>
      </c>
      <c r="P797">
        <f t="shared" si="73"/>
        <v>32.97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8">
        <f t="shared" si="77"/>
        <v>42678.208333333328</v>
      </c>
    </row>
    <row r="798" spans="1:20" ht="17.2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1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54.81</v>
      </c>
      <c r="P798">
        <f t="shared" si="73"/>
        <v>54.81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8">
        <f t="shared" si="77"/>
        <v>41866.208333333336</v>
      </c>
    </row>
    <row r="799" spans="1:20" ht="17.2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1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</v>
      </c>
      <c r="P799">
        <f t="shared" si="73"/>
        <v>45.04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8">
        <f t="shared" si="77"/>
        <v>43487.25</v>
      </c>
    </row>
    <row r="800" spans="1:20" ht="17.2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1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</v>
      </c>
      <c r="P800">
        <f t="shared" si="73"/>
        <v>52.96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8">
        <f t="shared" si="77"/>
        <v>41088.208333333336</v>
      </c>
    </row>
    <row r="801" spans="1:20" ht="17.2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87.01</v>
      </c>
      <c r="P801">
        <f t="shared" si="73"/>
        <v>60.02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8">
        <f t="shared" si="77"/>
        <v>42403.25</v>
      </c>
    </row>
    <row r="802" spans="1:20" ht="17.2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1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8">
        <f t="shared" si="77"/>
        <v>42171.208333333328</v>
      </c>
    </row>
    <row r="803" spans="1:20" ht="17.2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1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</v>
      </c>
      <c r="P803">
        <f t="shared" si="73"/>
        <v>44.03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8">
        <f t="shared" si="77"/>
        <v>43852.25</v>
      </c>
    </row>
    <row r="804" spans="1:20" ht="32.2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1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</v>
      </c>
      <c r="P804">
        <f t="shared" si="73"/>
        <v>86.03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8">
        <f t="shared" si="77"/>
        <v>43652.208333333328</v>
      </c>
    </row>
    <row r="805" spans="1:20" ht="32.2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1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>
        <f t="shared" si="73"/>
        <v>28.01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8">
        <f t="shared" si="77"/>
        <v>43526.25</v>
      </c>
    </row>
    <row r="806" spans="1:20" ht="17.2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1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</v>
      </c>
      <c r="P806">
        <f t="shared" si="73"/>
        <v>32.049999999999997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8">
        <f t="shared" si="77"/>
        <v>43122.25</v>
      </c>
    </row>
    <row r="807" spans="1:20" ht="32.2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1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50.85</v>
      </c>
      <c r="P807">
        <f t="shared" si="73"/>
        <v>73.61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8">
        <f t="shared" si="77"/>
        <v>42009.25</v>
      </c>
    </row>
    <row r="808" spans="1:20" ht="17.2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1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1180.29</v>
      </c>
      <c r="P808">
        <f t="shared" si="73"/>
        <v>108.71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8">
        <f t="shared" si="77"/>
        <v>40997.208333333336</v>
      </c>
    </row>
    <row r="809" spans="1:20" ht="17.2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1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>
        <f t="shared" si="73"/>
        <v>42.98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8">
        <f t="shared" si="77"/>
        <v>43797.25</v>
      </c>
    </row>
    <row r="810" spans="1:20" ht="17.2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1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</v>
      </c>
      <c r="P810">
        <f t="shared" si="73"/>
        <v>83.32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8">
        <f t="shared" si="77"/>
        <v>42524.208333333328</v>
      </c>
    </row>
    <row r="811" spans="1:20" ht="17.2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8">
        <f t="shared" si="77"/>
        <v>41136.208333333336</v>
      </c>
    </row>
    <row r="812" spans="1:20" ht="17.2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1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193.13</v>
      </c>
      <c r="P812">
        <f t="shared" si="73"/>
        <v>55.93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8">
        <f t="shared" si="77"/>
        <v>43077.25</v>
      </c>
    </row>
    <row r="813" spans="1:20" ht="17.2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1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77.099999999999994</v>
      </c>
      <c r="P813">
        <f t="shared" si="73"/>
        <v>105.04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8">
        <f t="shared" si="77"/>
        <v>42380.25</v>
      </c>
    </row>
    <row r="814" spans="1:20" ht="17.2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1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225.53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8">
        <f t="shared" si="77"/>
        <v>43211.208333333328</v>
      </c>
    </row>
    <row r="815" spans="1:20" ht="17.2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1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239.41</v>
      </c>
      <c r="P815">
        <f t="shared" si="73"/>
        <v>112.66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8">
        <f t="shared" si="77"/>
        <v>41158.208333333336</v>
      </c>
    </row>
    <row r="816" spans="1:20" ht="17.2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1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92.19</v>
      </c>
      <c r="P816">
        <f t="shared" si="73"/>
        <v>81.94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8">
        <f t="shared" si="77"/>
        <v>42519.208333333328</v>
      </c>
    </row>
    <row r="817" spans="1:20" ht="32.2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1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130.22999999999999</v>
      </c>
      <c r="P817">
        <f t="shared" si="73"/>
        <v>64.05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8">
        <f t="shared" si="77"/>
        <v>43094.25</v>
      </c>
    </row>
    <row r="818" spans="1:20" ht="17.2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1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615.22</v>
      </c>
      <c r="P818">
        <f t="shared" si="73"/>
        <v>106.39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8">
        <f t="shared" si="77"/>
        <v>41682.25</v>
      </c>
    </row>
    <row r="819" spans="1:20" ht="17.2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1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368.8</v>
      </c>
      <c r="P819">
        <f t="shared" si="73"/>
        <v>76.010000000000005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8">
        <f t="shared" si="77"/>
        <v>43617.208333333328</v>
      </c>
    </row>
    <row r="820" spans="1:20" ht="17.2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1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1094.8599999999999</v>
      </c>
      <c r="P820">
        <f t="shared" si="73"/>
        <v>111.07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8">
        <f t="shared" si="77"/>
        <v>43499.25</v>
      </c>
    </row>
    <row r="821" spans="1:20" ht="32.2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</v>
      </c>
      <c r="P821">
        <f t="shared" si="73"/>
        <v>95.94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8">
        <f t="shared" si="77"/>
        <v>41252.25</v>
      </c>
    </row>
    <row r="822" spans="1:20" ht="17.2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1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>
        <f t="shared" si="73"/>
        <v>43.04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8">
        <f t="shared" si="77"/>
        <v>43323.208333333328</v>
      </c>
    </row>
    <row r="823" spans="1:20" ht="17.2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1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291.29000000000002</v>
      </c>
      <c r="P823">
        <f t="shared" si="73"/>
        <v>67.97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8">
        <f t="shared" si="77"/>
        <v>42807.208333333328</v>
      </c>
    </row>
    <row r="824" spans="1:20" ht="17.2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1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349.97</v>
      </c>
      <c r="P824">
        <f t="shared" si="73"/>
        <v>89.99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8">
        <f t="shared" si="77"/>
        <v>41715.208333333336</v>
      </c>
    </row>
    <row r="825" spans="1:20" ht="17.2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1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</v>
      </c>
      <c r="P825">
        <f t="shared" si="73"/>
        <v>58.1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8">
        <f t="shared" si="77"/>
        <v>41917.208333333336</v>
      </c>
    </row>
    <row r="826" spans="1:20" ht="17.2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1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126.49</v>
      </c>
      <c r="P826">
        <f t="shared" si="73"/>
        <v>84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8">
        <f t="shared" si="77"/>
        <v>40380.208333333336</v>
      </c>
    </row>
    <row r="827" spans="1:20" ht="17.2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1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>
        <f t="shared" si="73"/>
        <v>88.85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8">
        <f t="shared" si="77"/>
        <v>42953.208333333328</v>
      </c>
    </row>
    <row r="828" spans="1:20" ht="32.2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1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457.04</v>
      </c>
      <c r="P828">
        <f t="shared" si="73"/>
        <v>65.959999999999994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8">
        <f t="shared" si="77"/>
        <v>40553.25</v>
      </c>
    </row>
    <row r="829" spans="1:20" ht="32.2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1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266.7</v>
      </c>
      <c r="P829">
        <f t="shared" si="73"/>
        <v>74.8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8">
        <f t="shared" si="77"/>
        <v>40678.208333333336</v>
      </c>
    </row>
    <row r="830" spans="1:20" ht="32.2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1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>
        <f t="shared" si="73"/>
        <v>69.989999999999995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8">
        <f t="shared" si="77"/>
        <v>43365.208333333328</v>
      </c>
    </row>
    <row r="831" spans="1:20" ht="17.2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</v>
      </c>
      <c r="P831">
        <f t="shared" si="73"/>
        <v>32.01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8">
        <f t="shared" si="77"/>
        <v>42179.208333333328</v>
      </c>
    </row>
    <row r="832" spans="1:20" ht="32.2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1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</v>
      </c>
      <c r="P832">
        <f t="shared" si="73"/>
        <v>64.73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8">
        <f t="shared" si="77"/>
        <v>43162.25</v>
      </c>
    </row>
    <row r="833" spans="1:20" ht="32.2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1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108.98</v>
      </c>
      <c r="P833">
        <f t="shared" si="73"/>
        <v>25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8">
        <f t="shared" si="77"/>
        <v>41028.208333333336</v>
      </c>
    </row>
    <row r="834" spans="1:20" ht="17.2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1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315.18</v>
      </c>
      <c r="P834">
        <f t="shared" si="73"/>
        <v>104.98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8">
        <f t="shared" si="77"/>
        <v>42333.25</v>
      </c>
    </row>
    <row r="835" spans="1:20" ht="17.2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1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IF(D835="live", "", ROUND((E835/D835)*100, 2))</f>
        <v>157.69</v>
      </c>
      <c r="P835">
        <f t="shared" ref="P835:P898" si="79">IF(G835=0, "", ROUND(E835/G835, 2))</f>
        <v>64.989999999999995</v>
      </c>
      <c r="Q835" t="str">
        <f t="shared" ref="Q835:Q898" si="80">LEFT(N835, FIND("/", N835)-1)</f>
        <v>publishing</v>
      </c>
      <c r="R835" t="str">
        <f t="shared" ref="R835:R898" si="81">RIGHT(N835, LEN(N835)-FIND("/", N835))</f>
        <v>translations</v>
      </c>
      <c r="S835" s="7">
        <f t="shared" ref="S835:S898" si="82">((($J835/60)/60)/24)+DATE(1970,1,1)</f>
        <v>40588.25</v>
      </c>
      <c r="T835" s="8">
        <f t="shared" ref="T835:T898" si="83">((($K835/60)/60)/24)+DATE(1970,1,1)</f>
        <v>40599.25</v>
      </c>
    </row>
    <row r="836" spans="1:20" ht="17.2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1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153.81</v>
      </c>
      <c r="P836">
        <f t="shared" si="79"/>
        <v>94.35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8">
        <f t="shared" si="83"/>
        <v>41454.208333333336</v>
      </c>
    </row>
    <row r="837" spans="1:20" ht="17.2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1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89.74</v>
      </c>
      <c r="P837">
        <f t="shared" si="79"/>
        <v>44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8">
        <f t="shared" si="83"/>
        <v>42069.25</v>
      </c>
    </row>
    <row r="838" spans="1:20" ht="17.2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1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75.14</v>
      </c>
      <c r="P838">
        <f t="shared" si="79"/>
        <v>64.739999999999995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8">
        <f t="shared" si="83"/>
        <v>40225.25</v>
      </c>
    </row>
    <row r="839" spans="1:20" ht="17.2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1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</v>
      </c>
      <c r="P839">
        <f t="shared" si="79"/>
        <v>84.01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8">
        <f t="shared" si="83"/>
        <v>40683.208333333336</v>
      </c>
    </row>
    <row r="840" spans="1:20" ht="17.2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1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138.91</v>
      </c>
      <c r="P840">
        <f t="shared" si="79"/>
        <v>34.06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8">
        <f t="shared" si="83"/>
        <v>43379.208333333328</v>
      </c>
    </row>
    <row r="841" spans="1:20" ht="17.2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</v>
      </c>
      <c r="P841">
        <f t="shared" si="79"/>
        <v>93.27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8">
        <f t="shared" si="83"/>
        <v>41760.208333333336</v>
      </c>
    </row>
    <row r="842" spans="1:20" ht="17.2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1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</v>
      </c>
      <c r="P842">
        <f t="shared" si="79"/>
        <v>33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8">
        <f t="shared" si="83"/>
        <v>41838.208333333336</v>
      </c>
    </row>
    <row r="843" spans="1:20" ht="17.2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1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142.76</v>
      </c>
      <c r="P843">
        <f t="shared" si="79"/>
        <v>83.81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8">
        <f t="shared" si="83"/>
        <v>42435.25</v>
      </c>
    </row>
    <row r="844" spans="1:20" ht="32.2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1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</v>
      </c>
      <c r="P844">
        <f t="shared" si="79"/>
        <v>63.99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8">
        <f t="shared" si="83"/>
        <v>43269.208333333328</v>
      </c>
    </row>
    <row r="845" spans="1:20" ht="32.2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1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30.72</v>
      </c>
      <c r="P845">
        <f t="shared" si="79"/>
        <v>81.91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8">
        <f t="shared" si="83"/>
        <v>43344.208333333328</v>
      </c>
    </row>
    <row r="846" spans="1:20" ht="17.2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1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99.4</v>
      </c>
      <c r="P846">
        <f t="shared" si="79"/>
        <v>93.05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8">
        <f t="shared" si="83"/>
        <v>40933.25</v>
      </c>
    </row>
    <row r="847" spans="1:20" ht="17.2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1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197.55</v>
      </c>
      <c r="P847">
        <f t="shared" si="79"/>
        <v>101.98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8">
        <f t="shared" si="83"/>
        <v>43272.208333333328</v>
      </c>
    </row>
    <row r="848" spans="1:20" ht="17.2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1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>
        <f t="shared" si="79"/>
        <v>105.94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8">
        <f t="shared" si="83"/>
        <v>43338.208333333328</v>
      </c>
    </row>
    <row r="849" spans="1:20" ht="17.2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1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</v>
      </c>
      <c r="P849">
        <f t="shared" si="79"/>
        <v>101.58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8">
        <f t="shared" si="83"/>
        <v>43110.25</v>
      </c>
    </row>
    <row r="850" spans="1:20" ht="17.2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1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338.47</v>
      </c>
      <c r="P850">
        <f t="shared" si="79"/>
        <v>62.97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8">
        <f t="shared" si="83"/>
        <v>40350.208333333336</v>
      </c>
    </row>
    <row r="851" spans="1:20" ht="17.2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133.09</v>
      </c>
      <c r="P851">
        <f t="shared" si="79"/>
        <v>29.05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8">
        <f t="shared" si="83"/>
        <v>40951.25</v>
      </c>
    </row>
    <row r="852" spans="1:20" ht="17.2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1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8">
        <f t="shared" si="83"/>
        <v>40881.25</v>
      </c>
    </row>
    <row r="853" spans="1:20" ht="32.2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1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207.8</v>
      </c>
      <c r="P853">
        <f t="shared" si="79"/>
        <v>77.930000000000007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8">
        <f t="shared" si="83"/>
        <v>41064.208333333336</v>
      </c>
    </row>
    <row r="854" spans="1:20" ht="17.2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1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</v>
      </c>
      <c r="P854">
        <f t="shared" si="79"/>
        <v>80.81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8">
        <f t="shared" si="83"/>
        <v>40750.208333333336</v>
      </c>
    </row>
    <row r="855" spans="1:20" ht="17.2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1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652.05999999999995</v>
      </c>
      <c r="P855">
        <f t="shared" si="79"/>
        <v>76.010000000000005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8">
        <f t="shared" si="83"/>
        <v>40719.208333333336</v>
      </c>
    </row>
    <row r="856" spans="1:20" ht="17.2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1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</v>
      </c>
      <c r="P856">
        <f t="shared" si="79"/>
        <v>72.989999999999995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8">
        <f t="shared" si="83"/>
        <v>43814.25</v>
      </c>
    </row>
    <row r="857" spans="1:20" ht="17.2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1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102.38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8">
        <f t="shared" si="83"/>
        <v>40743.208333333336</v>
      </c>
    </row>
    <row r="858" spans="1:20" ht="17.2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1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</v>
      </c>
      <c r="P858">
        <f t="shared" si="79"/>
        <v>54.16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8">
        <f t="shared" si="83"/>
        <v>41040.208333333336</v>
      </c>
    </row>
    <row r="859" spans="1:20" ht="32.2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1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139.87</v>
      </c>
      <c r="P859">
        <f t="shared" si="79"/>
        <v>32.950000000000003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8">
        <f t="shared" si="83"/>
        <v>40967.25</v>
      </c>
    </row>
    <row r="860" spans="1:20" ht="32.2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1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>
        <f t="shared" si="79"/>
        <v>79.37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8">
        <f t="shared" si="83"/>
        <v>43218.208333333328</v>
      </c>
    </row>
    <row r="861" spans="1:20" ht="32.2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</v>
      </c>
      <c r="P861">
        <f t="shared" si="79"/>
        <v>41.17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8">
        <f t="shared" si="83"/>
        <v>41352.208333333336</v>
      </c>
    </row>
    <row r="862" spans="1:20" ht="32.2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1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>
        <f t="shared" si="79"/>
        <v>77.430000000000007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8">
        <f t="shared" si="83"/>
        <v>43525.25</v>
      </c>
    </row>
    <row r="863" spans="1:20" ht="17.2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1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105.88</v>
      </c>
      <c r="P863">
        <f t="shared" si="79"/>
        <v>57.16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8">
        <f t="shared" si="83"/>
        <v>40266.208333333336</v>
      </c>
    </row>
    <row r="864" spans="1:20" ht="17.2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1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187.43</v>
      </c>
      <c r="P864">
        <f t="shared" si="79"/>
        <v>77.180000000000007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8">
        <f t="shared" si="83"/>
        <v>40760.208333333336</v>
      </c>
    </row>
    <row r="865" spans="1:20" ht="17.2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1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386.79</v>
      </c>
      <c r="P865">
        <f t="shared" si="79"/>
        <v>24.95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8">
        <f t="shared" si="83"/>
        <v>42195.208333333328</v>
      </c>
    </row>
    <row r="866" spans="1:20" ht="17.2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1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8">
        <f t="shared" si="83"/>
        <v>42606.208333333328</v>
      </c>
    </row>
    <row r="867" spans="1:20" ht="17.2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1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</v>
      </c>
      <c r="P867">
        <f t="shared" si="79"/>
        <v>46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8">
        <f t="shared" si="83"/>
        <v>41906.208333333336</v>
      </c>
    </row>
    <row r="868" spans="1:20" ht="17.2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1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</v>
      </c>
      <c r="P868">
        <f t="shared" si="79"/>
        <v>88.02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8">
        <f t="shared" si="83"/>
        <v>40672.208333333336</v>
      </c>
    </row>
    <row r="869" spans="1:20" ht="32.2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1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162.44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8">
        <f t="shared" si="83"/>
        <v>43388.208333333328</v>
      </c>
    </row>
    <row r="870" spans="1:20" ht="17.2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1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</v>
      </c>
      <c r="P870">
        <f t="shared" si="79"/>
        <v>102.69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8">
        <f t="shared" si="83"/>
        <v>41570.208333333336</v>
      </c>
    </row>
    <row r="871" spans="1:20" ht="17.2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</v>
      </c>
      <c r="P871">
        <f t="shared" si="79"/>
        <v>72.959999999999994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8">
        <f t="shared" si="83"/>
        <v>40364.208333333336</v>
      </c>
    </row>
    <row r="872" spans="1:20" ht="17.2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1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</v>
      </c>
      <c r="P872">
        <f t="shared" si="79"/>
        <v>57.19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8">
        <f t="shared" si="83"/>
        <v>42265.208333333328</v>
      </c>
    </row>
    <row r="873" spans="1:20" ht="32.2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1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272.60000000000002</v>
      </c>
      <c r="P873">
        <f t="shared" si="79"/>
        <v>84.01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8">
        <f t="shared" si="83"/>
        <v>43058.25</v>
      </c>
    </row>
    <row r="874" spans="1:20" ht="17.2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1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</v>
      </c>
      <c r="P874">
        <f t="shared" si="79"/>
        <v>98.67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8">
        <f t="shared" si="83"/>
        <v>43351.208333333328</v>
      </c>
    </row>
    <row r="875" spans="1:20" ht="17.2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1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188.29</v>
      </c>
      <c r="P875">
        <f t="shared" si="79"/>
        <v>42.01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8">
        <f t="shared" si="83"/>
        <v>41652.25</v>
      </c>
    </row>
    <row r="876" spans="1:20" ht="17.2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1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346.94</v>
      </c>
      <c r="P876">
        <f t="shared" si="79"/>
        <v>32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8">
        <f t="shared" si="83"/>
        <v>40329.208333333336</v>
      </c>
    </row>
    <row r="877" spans="1:20" ht="17.2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1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69.180000000000007</v>
      </c>
      <c r="P877">
        <f t="shared" si="79"/>
        <v>81.569999999999993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8">
        <f t="shared" si="83"/>
        <v>40557.25</v>
      </c>
    </row>
    <row r="878" spans="1:20" ht="32.2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1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</v>
      </c>
      <c r="P878">
        <f t="shared" si="79"/>
        <v>37.04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8">
        <f t="shared" si="83"/>
        <v>43648.208333333328</v>
      </c>
    </row>
    <row r="879" spans="1:20" ht="17.2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1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77.400000000000006</v>
      </c>
      <c r="P879">
        <f t="shared" si="79"/>
        <v>103.03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8">
        <f t="shared" si="83"/>
        <v>42578.208333333328</v>
      </c>
    </row>
    <row r="880" spans="1:20" ht="17.2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1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37.479999999999997</v>
      </c>
      <c r="P880">
        <f t="shared" si="79"/>
        <v>84.33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8">
        <f t="shared" si="83"/>
        <v>43869.25</v>
      </c>
    </row>
    <row r="881" spans="1:20" ht="17.2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>
        <f t="shared" si="79"/>
        <v>102.6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8">
        <f t="shared" si="83"/>
        <v>42797.25</v>
      </c>
    </row>
    <row r="882" spans="1:20" ht="17.2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1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</v>
      </c>
      <c r="P882">
        <f t="shared" si="79"/>
        <v>79.989999999999995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8">
        <f t="shared" si="83"/>
        <v>43669.208333333328</v>
      </c>
    </row>
    <row r="883" spans="1:20" ht="17.2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1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38.950000000000003</v>
      </c>
      <c r="P883">
        <f t="shared" si="79"/>
        <v>70.06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8">
        <f t="shared" si="83"/>
        <v>42223.208333333328</v>
      </c>
    </row>
    <row r="884" spans="1:20" ht="17.2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1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8">
        <f t="shared" si="83"/>
        <v>42029.25</v>
      </c>
    </row>
    <row r="885" spans="1:20" ht="32.2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1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</v>
      </c>
      <c r="P885">
        <f t="shared" si="79"/>
        <v>41.91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8">
        <f t="shared" si="83"/>
        <v>40359.208333333336</v>
      </c>
    </row>
    <row r="886" spans="1:20" ht="17.2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1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64.040000000000006</v>
      </c>
      <c r="P886">
        <f t="shared" si="79"/>
        <v>57.99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8">
        <f t="shared" si="83"/>
        <v>41765.208333333336</v>
      </c>
    </row>
    <row r="887" spans="1:20" ht="17.2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1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118.28</v>
      </c>
      <c r="P887">
        <f t="shared" si="79"/>
        <v>40.94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8">
        <f t="shared" si="83"/>
        <v>40373.208333333336</v>
      </c>
    </row>
    <row r="888" spans="1:20" ht="17.2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1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</v>
      </c>
      <c r="P888">
        <f t="shared" si="79"/>
        <v>70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8">
        <f t="shared" si="83"/>
        <v>40434.208333333336</v>
      </c>
    </row>
    <row r="889" spans="1:20" ht="32.2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1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29.35</v>
      </c>
      <c r="P889">
        <f t="shared" si="79"/>
        <v>73.84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8">
        <f t="shared" si="83"/>
        <v>42249.208333333328</v>
      </c>
    </row>
    <row r="890" spans="1:20" ht="32.2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1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209.9</v>
      </c>
      <c r="P890">
        <f t="shared" si="79"/>
        <v>41.98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8">
        <f t="shared" si="83"/>
        <v>42855.208333333328</v>
      </c>
    </row>
    <row r="891" spans="1:20" ht="17.2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169.79</v>
      </c>
      <c r="P891">
        <f t="shared" si="79"/>
        <v>77.930000000000007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8">
        <f t="shared" si="83"/>
        <v>41717.208333333336</v>
      </c>
    </row>
    <row r="892" spans="1:20" ht="17.2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1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115.96</v>
      </c>
      <c r="P892">
        <f t="shared" si="79"/>
        <v>106.02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8">
        <f t="shared" si="83"/>
        <v>43641.208333333328</v>
      </c>
    </row>
    <row r="893" spans="1:20" ht="32.2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1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258.60000000000002</v>
      </c>
      <c r="P893">
        <f t="shared" si="79"/>
        <v>47.02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8">
        <f t="shared" si="83"/>
        <v>40924.25</v>
      </c>
    </row>
    <row r="894" spans="1:20" ht="17.2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1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</v>
      </c>
      <c r="P894">
        <f t="shared" si="79"/>
        <v>76.02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8">
        <f t="shared" si="83"/>
        <v>40360.208333333336</v>
      </c>
    </row>
    <row r="895" spans="1:20" ht="17.2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1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</v>
      </c>
      <c r="P895">
        <f t="shared" si="79"/>
        <v>54.12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8">
        <f t="shared" si="83"/>
        <v>42174.208333333328</v>
      </c>
    </row>
    <row r="896" spans="1:20" ht="17.2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1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188.71</v>
      </c>
      <c r="P896">
        <f t="shared" si="79"/>
        <v>57.29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8">
        <f t="shared" si="83"/>
        <v>41496.208333333336</v>
      </c>
    </row>
    <row r="897" spans="1:20" ht="32.2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1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</v>
      </c>
      <c r="P897">
        <f t="shared" si="79"/>
        <v>103.81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8">
        <f t="shared" si="83"/>
        <v>43143.25</v>
      </c>
    </row>
    <row r="898" spans="1:20" ht="32.2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1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</v>
      </c>
      <c r="P898">
        <f t="shared" si="79"/>
        <v>105.03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8">
        <f t="shared" si="83"/>
        <v>40741.208333333336</v>
      </c>
    </row>
    <row r="899" spans="1:20" ht="17.2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1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IF(D899="live", "", ROUND((E899/D899)*100, 2))</f>
        <v>27.69</v>
      </c>
      <c r="P899">
        <f t="shared" ref="P899:P962" si="85">IF(G899=0, "", ROUND(E899/G899, 2))</f>
        <v>90.26</v>
      </c>
      <c r="Q899" t="str">
        <f t="shared" ref="Q899:Q962" si="86">LEFT(N899, FIND("/", N899)-1)</f>
        <v>theater</v>
      </c>
      <c r="R899" t="str">
        <f t="shared" ref="R899:R962" si="87">RIGHT(N899, LEN(N899)-FIND("/", N899))</f>
        <v>plays</v>
      </c>
      <c r="S899" s="7">
        <f t="shared" ref="S899:S962" si="88">((($J899/60)/60)/24)+DATE(1970,1,1)</f>
        <v>43583.208333333328</v>
      </c>
      <c r="T899" s="8">
        <f t="shared" ref="T899:T962" si="89">((($K899/60)/60)/24)+DATE(1970,1,1)</f>
        <v>43585.208333333328</v>
      </c>
    </row>
    <row r="900" spans="1:20" ht="17.2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1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52.48</v>
      </c>
      <c r="P900">
        <f t="shared" si="85"/>
        <v>76.98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8">
        <f t="shared" si="89"/>
        <v>43821.25</v>
      </c>
    </row>
    <row r="901" spans="1:20" ht="17.2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407.1</v>
      </c>
      <c r="P901">
        <f t="shared" si="85"/>
        <v>102.6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8">
        <f t="shared" si="89"/>
        <v>41572.208333333336</v>
      </c>
    </row>
    <row r="902" spans="1:20" ht="17.2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1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8">
        <f t="shared" si="89"/>
        <v>41902.208333333336</v>
      </c>
    </row>
    <row r="903" spans="1:20" ht="17.2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1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156.18</v>
      </c>
      <c r="P903">
        <f t="shared" si="85"/>
        <v>55.01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8">
        <f t="shared" si="89"/>
        <v>43331.208333333328</v>
      </c>
    </row>
    <row r="904" spans="1:20" ht="17.2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1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252.43</v>
      </c>
      <c r="P904">
        <f t="shared" si="85"/>
        <v>32.130000000000003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8">
        <f t="shared" si="89"/>
        <v>42441.25</v>
      </c>
    </row>
    <row r="905" spans="1:20" ht="32.2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1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1.73</v>
      </c>
      <c r="P905">
        <f t="shared" si="85"/>
        <v>50.64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8">
        <f t="shared" si="89"/>
        <v>41049.208333333336</v>
      </c>
    </row>
    <row r="906" spans="1:20" ht="17.2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1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</v>
      </c>
      <c r="P906">
        <f t="shared" si="85"/>
        <v>49.69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8">
        <f t="shared" si="89"/>
        <v>41190.208333333336</v>
      </c>
    </row>
    <row r="907" spans="1:20" ht="17.2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1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163.99</v>
      </c>
      <c r="P907">
        <f t="shared" si="85"/>
        <v>54.89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8">
        <f t="shared" si="89"/>
        <v>41539.208333333336</v>
      </c>
    </row>
    <row r="908" spans="1:20" ht="32.2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1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162.97999999999999</v>
      </c>
      <c r="P908">
        <f t="shared" si="85"/>
        <v>46.93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8">
        <f t="shared" si="89"/>
        <v>42904.208333333328</v>
      </c>
    </row>
    <row r="909" spans="1:20" ht="17.2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1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</v>
      </c>
      <c r="P909">
        <f t="shared" si="85"/>
        <v>44.95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8">
        <f t="shared" si="89"/>
        <v>40667.208333333336</v>
      </c>
    </row>
    <row r="910" spans="1:20" ht="17.2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1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</v>
      </c>
      <c r="P910">
        <f t="shared" si="85"/>
        <v>31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8">
        <f t="shared" si="89"/>
        <v>41042.208333333336</v>
      </c>
    </row>
    <row r="911" spans="1:20" ht="17.2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</v>
      </c>
      <c r="P911">
        <f t="shared" si="85"/>
        <v>107.76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8">
        <f t="shared" si="89"/>
        <v>43282.208333333328</v>
      </c>
    </row>
    <row r="912" spans="1:20" ht="17.2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1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19.559999999999999</v>
      </c>
      <c r="P912">
        <f t="shared" si="85"/>
        <v>102.08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8">
        <f t="shared" si="89"/>
        <v>42027.25</v>
      </c>
    </row>
    <row r="913" spans="1:20" ht="17.2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1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198.95</v>
      </c>
      <c r="P913">
        <f t="shared" si="85"/>
        <v>24.98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8">
        <f t="shared" si="89"/>
        <v>43719.208333333328</v>
      </c>
    </row>
    <row r="914" spans="1:20" ht="17.2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1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>
        <f t="shared" si="85"/>
        <v>79.94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8">
        <f t="shared" si="89"/>
        <v>41170.208333333336</v>
      </c>
    </row>
    <row r="915" spans="1:20" ht="17.2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1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</v>
      </c>
      <c r="P915">
        <f t="shared" si="85"/>
        <v>67.95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8">
        <f t="shared" si="89"/>
        <v>43610.208333333328</v>
      </c>
    </row>
    <row r="916" spans="1:20" ht="17.2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1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57.44</v>
      </c>
      <c r="P916">
        <f t="shared" si="85"/>
        <v>26.07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8">
        <f t="shared" si="89"/>
        <v>41502.208333333336</v>
      </c>
    </row>
    <row r="917" spans="1:20" ht="17.2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1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155.63</v>
      </c>
      <c r="P917">
        <f t="shared" si="85"/>
        <v>105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8">
        <f t="shared" si="89"/>
        <v>42985.208333333328</v>
      </c>
    </row>
    <row r="918" spans="1:20" ht="32.2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1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36.299999999999997</v>
      </c>
      <c r="P918">
        <f t="shared" si="85"/>
        <v>25.83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8">
        <f t="shared" si="89"/>
        <v>42000.25</v>
      </c>
    </row>
    <row r="919" spans="1:20" ht="17.2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1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>
        <f t="shared" si="85"/>
        <v>77.67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8">
        <f t="shared" si="89"/>
        <v>40746.208333333336</v>
      </c>
    </row>
    <row r="920" spans="1:20" ht="17.2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1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</v>
      </c>
      <c r="P920">
        <f t="shared" si="85"/>
        <v>57.83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8">
        <f t="shared" si="89"/>
        <v>41128.208333333336</v>
      </c>
    </row>
    <row r="921" spans="1:20" ht="17.2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>
        <f t="shared" si="85"/>
        <v>92.96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8">
        <f t="shared" si="89"/>
        <v>43054.25</v>
      </c>
    </row>
    <row r="922" spans="1:20" ht="17.2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1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182.57</v>
      </c>
      <c r="P922">
        <f t="shared" si="85"/>
        <v>37.950000000000003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8">
        <f t="shared" si="89"/>
        <v>43523.25</v>
      </c>
    </row>
    <row r="923" spans="1:20" ht="17.2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1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</v>
      </c>
      <c r="P923">
        <f t="shared" si="85"/>
        <v>31.84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8">
        <f t="shared" si="89"/>
        <v>40965.25</v>
      </c>
    </row>
    <row r="924" spans="1:20" ht="17.2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1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8">
        <f t="shared" si="89"/>
        <v>43452.25</v>
      </c>
    </row>
    <row r="925" spans="1:20" ht="17.2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1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8">
        <f t="shared" si="89"/>
        <v>40374.208333333336</v>
      </c>
    </row>
    <row r="926" spans="1:20" ht="17.2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1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</v>
      </c>
      <c r="P926">
        <f t="shared" si="85"/>
        <v>84.01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8">
        <f t="shared" si="89"/>
        <v>43780.25</v>
      </c>
    </row>
    <row r="927" spans="1:20" ht="32.2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1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224.07</v>
      </c>
      <c r="P927">
        <f t="shared" si="85"/>
        <v>103.42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8">
        <f t="shared" si="89"/>
        <v>43012.208333333328</v>
      </c>
    </row>
    <row r="928" spans="1:20" ht="17.2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1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18.13</v>
      </c>
      <c r="P928">
        <f t="shared" si="85"/>
        <v>105.13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8">
        <f t="shared" si="89"/>
        <v>42506.208333333328</v>
      </c>
    </row>
    <row r="929" spans="1:20" ht="17.2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1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45.85</v>
      </c>
      <c r="P929">
        <f t="shared" si="85"/>
        <v>89.22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8">
        <f t="shared" si="89"/>
        <v>41131.208333333336</v>
      </c>
    </row>
    <row r="930" spans="1:20" ht="17.2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1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117.32</v>
      </c>
      <c r="P930">
        <f t="shared" si="85"/>
        <v>52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8">
        <f t="shared" si="89"/>
        <v>41646.25</v>
      </c>
    </row>
    <row r="931" spans="1:20" ht="17.2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217.31</v>
      </c>
      <c r="P931">
        <f t="shared" si="85"/>
        <v>64.959999999999994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8">
        <f t="shared" si="89"/>
        <v>42872.208333333328</v>
      </c>
    </row>
    <row r="932" spans="1:20" ht="17.2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1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112.29</v>
      </c>
      <c r="P932">
        <f t="shared" si="85"/>
        <v>46.24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8">
        <f t="shared" si="89"/>
        <v>42067.25</v>
      </c>
    </row>
    <row r="933" spans="1:20" ht="17.2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1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72.52</v>
      </c>
      <c r="P933">
        <f t="shared" si="85"/>
        <v>51.15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8">
        <f t="shared" si="89"/>
        <v>41820.208333333336</v>
      </c>
    </row>
    <row r="934" spans="1:20" ht="17.2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1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</v>
      </c>
      <c r="P934">
        <f t="shared" si="85"/>
        <v>33.909999999999997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8">
        <f t="shared" si="89"/>
        <v>41712.208333333336</v>
      </c>
    </row>
    <row r="935" spans="1:20" ht="17.2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1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239.75</v>
      </c>
      <c r="P935">
        <f t="shared" si="85"/>
        <v>92.02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8">
        <f t="shared" si="89"/>
        <v>41385.208333333336</v>
      </c>
    </row>
    <row r="936" spans="1:20" ht="17.2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1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181.94</v>
      </c>
      <c r="P936">
        <f t="shared" si="85"/>
        <v>107.43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8">
        <f t="shared" si="89"/>
        <v>42428.25</v>
      </c>
    </row>
    <row r="937" spans="1:20" ht="32.2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1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</v>
      </c>
      <c r="P937">
        <f t="shared" si="85"/>
        <v>75.849999999999994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8">
        <f t="shared" si="89"/>
        <v>42216.208333333328</v>
      </c>
    </row>
    <row r="938" spans="1:20" ht="17.2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1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1.64</v>
      </c>
      <c r="P938">
        <f t="shared" si="85"/>
        <v>80.48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8">
        <f t="shared" si="89"/>
        <v>43671.208333333328</v>
      </c>
    </row>
    <row r="939" spans="1:20" ht="17.2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1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</v>
      </c>
      <c r="P939">
        <f t="shared" si="85"/>
        <v>86.98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8">
        <f t="shared" si="89"/>
        <v>42343.25</v>
      </c>
    </row>
    <row r="940" spans="1:20" ht="17.2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1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109.71</v>
      </c>
      <c r="P940">
        <f t="shared" si="85"/>
        <v>105.14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8">
        <f t="shared" si="89"/>
        <v>43299.208333333328</v>
      </c>
    </row>
    <row r="941" spans="1:20" ht="32.2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49.22</v>
      </c>
      <c r="P941">
        <f t="shared" si="85"/>
        <v>57.3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8">
        <f t="shared" si="89"/>
        <v>40687.208333333336</v>
      </c>
    </row>
    <row r="942" spans="1:20" ht="17.2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1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</v>
      </c>
      <c r="P942">
        <f t="shared" si="85"/>
        <v>93.35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8">
        <f t="shared" si="89"/>
        <v>41266.25</v>
      </c>
    </row>
    <row r="943" spans="1:20" ht="17.2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1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13.06</v>
      </c>
      <c r="P943">
        <f t="shared" si="85"/>
        <v>71.989999999999995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8">
        <f t="shared" si="89"/>
        <v>40587.25</v>
      </c>
    </row>
    <row r="944" spans="1:20" ht="17.2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1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64.64</v>
      </c>
      <c r="P944">
        <f t="shared" si="85"/>
        <v>92.61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8">
        <f t="shared" si="89"/>
        <v>40571.25</v>
      </c>
    </row>
    <row r="945" spans="1:20" ht="17.2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1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159.59</v>
      </c>
      <c r="P945">
        <f t="shared" si="85"/>
        <v>104.99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8">
        <f t="shared" si="89"/>
        <v>41941.208333333336</v>
      </c>
    </row>
    <row r="946" spans="1:20" ht="17.2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1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>
        <f t="shared" si="85"/>
        <v>30.96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8">
        <f t="shared" si="89"/>
        <v>42795.25</v>
      </c>
    </row>
    <row r="947" spans="1:20" ht="17.2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1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</v>
      </c>
      <c r="P947">
        <f t="shared" si="85"/>
        <v>33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8">
        <f t="shared" si="89"/>
        <v>41019.208333333336</v>
      </c>
    </row>
    <row r="948" spans="1:20" ht="32.2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1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</v>
      </c>
      <c r="P948">
        <f t="shared" si="85"/>
        <v>84.19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8">
        <f t="shared" si="89"/>
        <v>40712.208333333336</v>
      </c>
    </row>
    <row r="949" spans="1:20" ht="17.2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1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</v>
      </c>
      <c r="P949">
        <f t="shared" si="85"/>
        <v>73.92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8">
        <f t="shared" si="89"/>
        <v>41915.208333333336</v>
      </c>
    </row>
    <row r="950" spans="1:20" ht="17.2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1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62.96</v>
      </c>
      <c r="P950">
        <f t="shared" si="85"/>
        <v>36.99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8">
        <f t="shared" si="89"/>
        <v>41995.25</v>
      </c>
    </row>
    <row r="951" spans="1:20" ht="32.2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161.36000000000001</v>
      </c>
      <c r="P951">
        <f t="shared" si="85"/>
        <v>46.9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8">
        <f t="shared" si="89"/>
        <v>42131.208333333328</v>
      </c>
    </row>
    <row r="952" spans="1:20" ht="17.2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1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8">
        <f t="shared" si="89"/>
        <v>43576.208333333328</v>
      </c>
    </row>
    <row r="953" spans="1:20" ht="17.2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1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1096.94</v>
      </c>
      <c r="P953">
        <f t="shared" si="85"/>
        <v>102.02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8">
        <f t="shared" si="89"/>
        <v>42731.25</v>
      </c>
    </row>
    <row r="954" spans="1:20" ht="17.2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1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</v>
      </c>
      <c r="P954">
        <f t="shared" si="85"/>
        <v>45.01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8">
        <f t="shared" si="89"/>
        <v>42605.208333333328</v>
      </c>
    </row>
    <row r="955" spans="1:20" ht="32.2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1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>
        <f t="shared" si="85"/>
        <v>94.29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8">
        <f t="shared" si="89"/>
        <v>42394.25</v>
      </c>
    </row>
    <row r="956" spans="1:20" ht="17.2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1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367.1</v>
      </c>
      <c r="P956">
        <f t="shared" si="85"/>
        <v>101.02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8">
        <f t="shared" si="89"/>
        <v>41198.208333333336</v>
      </c>
    </row>
    <row r="957" spans="1:20" ht="32.2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1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>
        <f t="shared" si="85"/>
        <v>97.04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8">
        <f t="shared" si="89"/>
        <v>41240.25</v>
      </c>
    </row>
    <row r="958" spans="1:20" ht="17.2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1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19.03</v>
      </c>
      <c r="P958">
        <f t="shared" si="85"/>
        <v>43.01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8">
        <f t="shared" si="89"/>
        <v>42364.25</v>
      </c>
    </row>
    <row r="959" spans="1:20" ht="17.2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1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126.88</v>
      </c>
      <c r="P959">
        <f t="shared" si="85"/>
        <v>94.92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8">
        <f t="shared" si="89"/>
        <v>40958.25</v>
      </c>
    </row>
    <row r="960" spans="1:20" ht="32.2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1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734.64</v>
      </c>
      <c r="P960">
        <f t="shared" si="85"/>
        <v>72.150000000000006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8">
        <f t="shared" si="89"/>
        <v>40372.208333333336</v>
      </c>
    </row>
    <row r="961" spans="1:20" ht="17.2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</v>
      </c>
      <c r="P961">
        <f t="shared" si="85"/>
        <v>51.01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8">
        <f t="shared" si="89"/>
        <v>40385.208333333336</v>
      </c>
    </row>
    <row r="962" spans="1:20" ht="17.2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1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</v>
      </c>
      <c r="P962">
        <f t="shared" si="85"/>
        <v>85.05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8">
        <f t="shared" si="89"/>
        <v>42445.208333333328</v>
      </c>
    </row>
    <row r="963" spans="1:20" ht="17.2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1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IF(D963="live", "", ROUND((E963/D963)*100, 2))</f>
        <v>119.3</v>
      </c>
      <c r="P963">
        <f t="shared" ref="P963:P1001" si="91">IF(G963=0, "", ROUND(E963/G963, 2))</f>
        <v>43.87</v>
      </c>
      <c r="Q963" t="str">
        <f t="shared" ref="Q963:Q1001" si="92">LEFT(N963, FIND("/", N963)-1)</f>
        <v>publishing</v>
      </c>
      <c r="R963" t="str">
        <f t="shared" ref="R963:R1001" si="93">RIGHT(N963, LEN(N963)-FIND("/", N963))</f>
        <v>translations</v>
      </c>
      <c r="S963" s="7">
        <f t="shared" ref="S963:S1001" si="94">((($J963/60)/60)/24)+DATE(1970,1,1)</f>
        <v>40591.25</v>
      </c>
      <c r="T963" s="8">
        <f t="shared" ref="T963:T1001" si="95">((($K963/60)/60)/24)+DATE(1970,1,1)</f>
        <v>40595.25</v>
      </c>
    </row>
    <row r="964" spans="1:20" ht="17.2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1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296.02999999999997</v>
      </c>
      <c r="P964">
        <f t="shared" si="91"/>
        <v>40.06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8">
        <f t="shared" si="95"/>
        <v>41613.25</v>
      </c>
    </row>
    <row r="965" spans="1:20" ht="17.2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1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</v>
      </c>
      <c r="P965">
        <f t="shared" si="91"/>
        <v>43.83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8">
        <f t="shared" si="95"/>
        <v>40613.25</v>
      </c>
    </row>
    <row r="966" spans="1:20" ht="17.2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1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</v>
      </c>
      <c r="P966">
        <f t="shared" si="91"/>
        <v>84.93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8">
        <f t="shared" si="95"/>
        <v>42140.208333333328</v>
      </c>
    </row>
    <row r="967" spans="1:20" ht="17.2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1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386.41</v>
      </c>
      <c r="P967">
        <f t="shared" si="91"/>
        <v>41.07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8">
        <f t="shared" si="95"/>
        <v>40243.25</v>
      </c>
    </row>
    <row r="968" spans="1:20" ht="17.2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1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792.24</v>
      </c>
      <c r="P968">
        <f t="shared" si="91"/>
        <v>54.97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8">
        <f t="shared" si="95"/>
        <v>42903.208333333328</v>
      </c>
    </row>
    <row r="969" spans="1:20" ht="17.2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1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</v>
      </c>
      <c r="P969">
        <f t="shared" si="91"/>
        <v>77.010000000000005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8">
        <f t="shared" si="95"/>
        <v>41042.208333333336</v>
      </c>
    </row>
    <row r="970" spans="1:20" ht="32.2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1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338.21</v>
      </c>
      <c r="P970">
        <f t="shared" si="91"/>
        <v>71.2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8">
        <f t="shared" si="95"/>
        <v>40559.25</v>
      </c>
    </row>
    <row r="971" spans="1:20" ht="17.2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108.23</v>
      </c>
      <c r="P971">
        <f t="shared" si="91"/>
        <v>91.94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8">
        <f t="shared" si="95"/>
        <v>43828.25</v>
      </c>
    </row>
    <row r="972" spans="1:20" ht="32.2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1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60.76</v>
      </c>
      <c r="P972">
        <f t="shared" si="91"/>
        <v>97.07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8">
        <f t="shared" si="95"/>
        <v>40673.208333333336</v>
      </c>
    </row>
    <row r="973" spans="1:20" ht="17.2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1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27.73</v>
      </c>
      <c r="P973">
        <f t="shared" si="91"/>
        <v>58.92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8">
        <f t="shared" si="95"/>
        <v>41561.208333333336</v>
      </c>
    </row>
    <row r="974" spans="1:20" ht="32.2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1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</v>
      </c>
      <c r="P974">
        <f t="shared" si="91"/>
        <v>58.02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8">
        <f t="shared" si="95"/>
        <v>41801.208333333336</v>
      </c>
    </row>
    <row r="975" spans="1:20" ht="17.2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1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21.62</v>
      </c>
      <c r="P975">
        <f t="shared" si="91"/>
        <v>103.87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8">
        <f t="shared" si="95"/>
        <v>40524.25</v>
      </c>
    </row>
    <row r="976" spans="1:20" ht="17.2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1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373.88</v>
      </c>
      <c r="P976">
        <f t="shared" si="91"/>
        <v>93.47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8">
        <f t="shared" si="95"/>
        <v>41413.208333333336</v>
      </c>
    </row>
    <row r="977" spans="1:20" ht="17.2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1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154.93</v>
      </c>
      <c r="P977">
        <f t="shared" si="91"/>
        <v>61.97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8">
        <f t="shared" si="95"/>
        <v>42376.25</v>
      </c>
    </row>
    <row r="978" spans="1:20" ht="32.2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1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>
        <f t="shared" si="91"/>
        <v>92.04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8">
        <f t="shared" si="95"/>
        <v>40577.25</v>
      </c>
    </row>
    <row r="979" spans="1:20" ht="17.2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1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73.959999999999994</v>
      </c>
      <c r="P979">
        <f t="shared" si="91"/>
        <v>77.27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8">
        <f t="shared" si="95"/>
        <v>43170.25</v>
      </c>
    </row>
    <row r="980" spans="1:20" ht="17.2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1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>
        <f t="shared" si="91"/>
        <v>93.92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8">
        <f t="shared" si="95"/>
        <v>42708.25</v>
      </c>
    </row>
    <row r="981" spans="1:20" ht="17.2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</v>
      </c>
      <c r="P981">
        <f t="shared" si="91"/>
        <v>84.97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8">
        <f t="shared" si="95"/>
        <v>42084.208333333328</v>
      </c>
    </row>
    <row r="982" spans="1:20" ht="17.2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1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</v>
      </c>
      <c r="P982">
        <f t="shared" si="91"/>
        <v>105.97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8">
        <f t="shared" si="95"/>
        <v>42312.25</v>
      </c>
    </row>
    <row r="983" spans="1:20" ht="17.2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1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</v>
      </c>
      <c r="P983">
        <f t="shared" si="91"/>
        <v>36.97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8">
        <f t="shared" si="95"/>
        <v>43127.25</v>
      </c>
    </row>
    <row r="984" spans="1:20" ht="17.2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1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</v>
      </c>
      <c r="P984">
        <f t="shared" si="91"/>
        <v>81.53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8">
        <f t="shared" si="95"/>
        <v>40745.208333333336</v>
      </c>
    </row>
    <row r="985" spans="1:20" ht="17.2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1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145.94</v>
      </c>
      <c r="P985">
        <f t="shared" si="91"/>
        <v>81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8">
        <f t="shared" si="95"/>
        <v>43696.208333333328</v>
      </c>
    </row>
    <row r="986" spans="1:20" ht="32.2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1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</v>
      </c>
      <c r="P986">
        <f t="shared" si="91"/>
        <v>26.01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8">
        <f t="shared" si="95"/>
        <v>43742.208333333328</v>
      </c>
    </row>
    <row r="987" spans="1:20" ht="17.2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1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67.13</v>
      </c>
      <c r="P987">
        <f t="shared" si="91"/>
        <v>26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8">
        <f t="shared" si="95"/>
        <v>41640.25</v>
      </c>
    </row>
    <row r="988" spans="1:20" ht="17.2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1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40.31</v>
      </c>
      <c r="P988">
        <f t="shared" si="91"/>
        <v>34.17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8">
        <f t="shared" si="95"/>
        <v>40652.208333333336</v>
      </c>
    </row>
    <row r="989" spans="1:20" ht="17.2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1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</v>
      </c>
      <c r="P989">
        <f t="shared" si="91"/>
        <v>28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8">
        <f t="shared" si="95"/>
        <v>42866.208333333328</v>
      </c>
    </row>
    <row r="990" spans="1:20" ht="17.2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1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52.12</v>
      </c>
      <c r="P990">
        <f t="shared" si="91"/>
        <v>76.55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8">
        <f t="shared" si="95"/>
        <v>42707.25</v>
      </c>
    </row>
    <row r="991" spans="1:20" ht="17.2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</v>
      </c>
      <c r="P991">
        <f t="shared" si="91"/>
        <v>53.05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8">
        <f t="shared" si="95"/>
        <v>43576.208333333328</v>
      </c>
    </row>
    <row r="992" spans="1:20" ht="17.2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1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87.68</v>
      </c>
      <c r="P992">
        <f t="shared" si="91"/>
        <v>106.86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8">
        <f t="shared" si="95"/>
        <v>42454.208333333328</v>
      </c>
    </row>
    <row r="993" spans="1:20" ht="17.2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1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</v>
      </c>
      <c r="P993">
        <f t="shared" si="91"/>
        <v>46.02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8">
        <f t="shared" si="95"/>
        <v>41911.208333333336</v>
      </c>
    </row>
    <row r="994" spans="1:20" ht="17.2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1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426.55</v>
      </c>
      <c r="P994">
        <f t="shared" si="91"/>
        <v>100.17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8">
        <f t="shared" si="95"/>
        <v>43241.208333333328</v>
      </c>
    </row>
    <row r="995" spans="1:20" ht="17.2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1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8">
        <f t="shared" si="95"/>
        <v>42379.25</v>
      </c>
    </row>
    <row r="996" spans="1:20" ht="17.2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1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52.5</v>
      </c>
      <c r="P996">
        <f t="shared" si="91"/>
        <v>87.97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8">
        <f t="shared" si="95"/>
        <v>41935.208333333336</v>
      </c>
    </row>
    <row r="997" spans="1:20" ht="17.2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1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157.47</v>
      </c>
      <c r="P997">
        <f t="shared" si="91"/>
        <v>75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8">
        <f t="shared" si="95"/>
        <v>43437.25</v>
      </c>
    </row>
    <row r="998" spans="1:20" ht="32.2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1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72.94</v>
      </c>
      <c r="P998">
        <f t="shared" si="91"/>
        <v>42.98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8">
        <f t="shared" si="95"/>
        <v>41306.25</v>
      </c>
    </row>
    <row r="999" spans="1:20" ht="17.2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1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60.57</v>
      </c>
      <c r="P999">
        <f t="shared" si="91"/>
        <v>33.119999999999997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8">
        <f t="shared" si="95"/>
        <v>41664.25</v>
      </c>
    </row>
    <row r="1000" spans="1:20" ht="17.2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1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</v>
      </c>
      <c r="P1000">
        <f t="shared" si="91"/>
        <v>101.13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8">
        <f t="shared" si="95"/>
        <v>40234.25</v>
      </c>
    </row>
    <row r="1001" spans="1:20" ht="17.2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</v>
      </c>
      <c r="P1001">
        <f t="shared" si="91"/>
        <v>55.99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8">
        <f t="shared" si="95"/>
        <v>42557.208333333328</v>
      </c>
    </row>
  </sheetData>
  <conditionalFormatting sqref="F1:F1001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percentile" val="100"/>
        <cfvo type="num" val="200"/>
        <color rgb="FFF8696B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65F2-49F7-4A2F-B3B4-59A6ADE624D1}">
  <dimension ref="A1:H13"/>
  <sheetViews>
    <sheetView workbookViewId="0">
      <selection sqref="A1:H13"/>
    </sheetView>
  </sheetViews>
  <sheetFormatPr defaultRowHeight="15.75" x14ac:dyDescent="0.25"/>
  <sheetData>
    <row r="1" spans="1:8" x14ac:dyDescent="0.25">
      <c r="A1" t="s">
        <v>2068</v>
      </c>
      <c r="B1" t="s">
        <v>2069</v>
      </c>
      <c r="C1" t="s">
        <v>2070</v>
      </c>
      <c r="D1" t="s">
        <v>2071</v>
      </c>
      <c r="E1" t="s">
        <v>2072</v>
      </c>
      <c r="F1" t="s">
        <v>2073</v>
      </c>
      <c r="G1" t="s">
        <v>2074</v>
      </c>
      <c r="H1" t="s">
        <v>2075</v>
      </c>
    </row>
    <row r="2" spans="1:8" x14ac:dyDescent="0.25">
      <c r="A2" t="s">
        <v>2076</v>
      </c>
      <c r="B2">
        <f>COUNTIFS(Crowdfunding!$D$2:$D$4115,"&lt;=999",Crowdfunding!$F$2:$F$4115,"successful")</f>
        <v>30</v>
      </c>
      <c r="C2">
        <f>COUNTIFS(Crowdfunding!$D$2:$D$4115,"&lt;=999",Crowdfunding!$F$2:$F$4115,"failed")</f>
        <v>20</v>
      </c>
      <c r="D2">
        <f>COUNTIFS(Crowdfunding!$D$2:$D$4115,"&lt;=999",Crowdfunding!$F$2:$F$4115,"cancled")</f>
        <v>0</v>
      </c>
      <c r="E2">
        <f>SUM(B2,C2,D2)</f>
        <v>50</v>
      </c>
      <c r="F2" s="9">
        <f>B2/E2</f>
        <v>0.6</v>
      </c>
      <c r="G2" s="9">
        <f>C2/E2</f>
        <v>0.4</v>
      </c>
      <c r="H2" s="9">
        <f>D2/E2</f>
        <v>0</v>
      </c>
    </row>
    <row r="3" spans="1:8" x14ac:dyDescent="0.25">
      <c r="A3" t="s">
        <v>2077</v>
      </c>
      <c r="B3">
        <f>COUNTIFS(Crowdfunding!$D$2:$D$4115,"&gt;=1000",Crowdfunding!$D$2:$D$4115,"&lt;=4999",Crowdfunding!$F$2:$F$4115,"successful")</f>
        <v>191</v>
      </c>
      <c r="C3">
        <f>COUNTIFS(Crowdfunding!$D$2:$D$4115,"&gt;=1000",Crowdfunding!$D$2:$D$4115,"&lt;=4999",Crowdfunding!$F$2:$F$4115,"failed")</f>
        <v>38</v>
      </c>
      <c r="D3">
        <f>COUNTIFS(Crowdfunding!$D$2:$D$4115,"&gt;=1000",Crowdfunding!$D$2:$D$4115,"&lt;=4999",Crowdfunding!$F$2:$F$4115,"canceled")</f>
        <v>2</v>
      </c>
      <c r="E3">
        <f t="shared" ref="E3:E13" si="0">SUM(B3,C3,D3)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2" si="3">D3/E3</f>
        <v>8.658008658008658E-3</v>
      </c>
    </row>
    <row r="4" spans="1:8" x14ac:dyDescent="0.25">
      <c r="A4" t="s">
        <v>2078</v>
      </c>
      <c r="B4">
        <f>COUNTIFS(Crowdfunding!$D$2:$D$4115,"&gt;=5000",Crowdfunding!$D$2:$D$4115,"&lt;=9999",Crowdfunding!$F$2:$F$4115,"successful")</f>
        <v>164</v>
      </c>
      <c r="C4">
        <f>COUNTIFS(Crowdfunding!$D$2:$D$4115,"&gt;=5000",Crowdfunding!$D$2:$D$4115,"&lt;=9999",Crowdfunding!$F$2:$F$4115,"failed")</f>
        <v>126</v>
      </c>
      <c r="D4">
        <f>COUNTIFS(Crowdfunding!$D$2:$D$4115,"&gt;=5000",Crowdfunding!$D$2:$D$4115,"&lt;=9999",Crowdfunding!$F$2:$F$4115,"canceled")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2079</v>
      </c>
      <c r="B5">
        <f>COUNTIFS(Crowdfunding!$D$2:$D$4115,"&gt;=10000",Crowdfunding!$D$2:$D$4115,"&lt;=14999",Crowdfunding!$F$2:$F$4115,"successful")</f>
        <v>4</v>
      </c>
      <c r="C5">
        <f>COUNTIFS(Crowdfunding!$D$2:$D$4115,"&gt;=10000",Crowdfunding!$D$2:$D$4115,"&lt;=14999",Crowdfunding!$F$2:$F$4115,"failed")</f>
        <v>5</v>
      </c>
      <c r="D5">
        <f>COUNTIFS(Crowdfunding!$D$2:$D$4115,"&gt;=10000",Crowdfunding!$D$2:$D$4115,"&lt;=14999",Crowdfunding!$F$2:$F$4115,"canceled")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2080</v>
      </c>
      <c r="B6">
        <f>COUNTIFS(Crowdfunding!$D$2:$D$4115,"&gt;=15000",Crowdfunding!$D$2:$D$4115,"&lt;=19999",Crowdfunding!$F$2:$F$4115,"successful")</f>
        <v>10</v>
      </c>
      <c r="C6">
        <f>COUNTIFS(Crowdfunding!$D$2:$D$4115,"&gt;=15000",Crowdfunding!$D$2:$D$4115,"&lt;=19999",Crowdfunding!$F$2:$F$4115,"failed")</f>
        <v>0</v>
      </c>
      <c r="D6">
        <f>COUNTIFS(Crowdfunding!$D$2:$D$4115,"&gt;=15000",Crowdfunding!$D$2:$D$4115,"&lt;=19999",Crowdfunding!$F$2:$F$4115,"canceled")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2081</v>
      </c>
      <c r="B7">
        <f>COUNTIFS(Crowdfunding!$D$2:$D$4115,"&gt;=20000",Crowdfunding!$D$2:$D$4115,"&lt;=24999",Crowdfunding!$F$2:$F$4115,"successful")</f>
        <v>7</v>
      </c>
      <c r="C7">
        <f>COUNTIFS(Crowdfunding!$D$2:$D$4115,"&gt;=20000",Crowdfunding!$D$2:$D$4115,"&lt;=24999",Crowdfunding!$F$2:$F$4115,"failed")</f>
        <v>0</v>
      </c>
      <c r="D7">
        <f>COUNTIFS(Crowdfunding!$D$2:$D$4115,"&gt;=20000",Crowdfunding!$D$2:$D$4115,"&lt;=24999",Crowdfunding!$F$2:$F$4115,"canceled")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2082</v>
      </c>
      <c r="B8">
        <f>COUNTIFS(Crowdfunding!$D$2:$D$4115,"&gt;=25000",Crowdfunding!$D$2:$D$4115,"&lt;=29999",Crowdfunding!$F$2:$F$4115,"successful")</f>
        <v>11</v>
      </c>
      <c r="C8">
        <f>COUNTIFS(Crowdfunding!$D$2:$D$4115,"&gt;=25000",Crowdfunding!$D$2:$D$4115,"&lt;=29999",Crowdfunding!$F$2:$F$4115,"failed")</f>
        <v>3</v>
      </c>
      <c r="D8">
        <f>COUNTIFS(Crowdfunding!$D$2:$D$4115,"&gt;=25000",Crowdfunding!$D$2:$D$4115,"&lt;=29999",Crowdfunding!$F$2:$F$4115,"canceled")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2083</v>
      </c>
      <c r="B9">
        <f>COUNTIFS(Crowdfunding!$D$2:$D$4115,"&gt;=30000",Crowdfunding!$D$2:$D$4115,"&lt;=34999",Crowdfunding!$F$2:$F$4115,"successful")</f>
        <v>7</v>
      </c>
      <c r="C9">
        <f>COUNTIFS(Crowdfunding!$D$2:$D$4115,"&gt;=30000",Crowdfunding!$D$2:$D$4115,"&lt;=34999",Crowdfunding!$F$2:$F$4115,"failed")</f>
        <v>0</v>
      </c>
      <c r="D9">
        <f>COUNTIFS(Crowdfunding!$D$2:$D$4115,"&gt;=30000",Crowdfunding!$D$2:$D$4115,"&lt;=34999",Crowdfunding!$F$2:$F$4115,"canceled")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2084</v>
      </c>
      <c r="B10">
        <f>COUNTIFS(Crowdfunding!$D$2:$D$4115,"&gt;=35000",Crowdfunding!$D$2:$D$4115,"&lt;=39999",Crowdfunding!$F$2:$F$4115,"successful")</f>
        <v>8</v>
      </c>
      <c r="C10">
        <f>COUNTIFS(Crowdfunding!$D$2:$D$4115,"&gt;=35000",Crowdfunding!$D$2:$D$4115,"&lt;=39999",Crowdfunding!$F$2:$F$4115,"failed")</f>
        <v>3</v>
      </c>
      <c r="D10">
        <f>COUNTIFS(Crowdfunding!$D$2:$D$4115,"&gt;=35000",Crowdfunding!$D$2:$D$4115,"&lt;=39999",Crowdfunding!$F$2:$F$4115,"canceled")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2085</v>
      </c>
      <c r="B11">
        <f>COUNTIFS(Crowdfunding!$D$2:$D$4115,"&gt;=40000",Crowdfunding!$D$2:$D$4115,"&lt;=44999",Crowdfunding!$F$2:$F$4115,"successful")</f>
        <v>11</v>
      </c>
      <c r="C11">
        <f>COUNTIFS(Crowdfunding!$D$2:$D$4115,"&gt;=40000",Crowdfunding!$D$2:$D$4115,"&lt;=44999",Crowdfunding!$F$2:$F$4115,"failed")</f>
        <v>3</v>
      </c>
      <c r="D11">
        <f>COUNTIFS(Crowdfunding!$D$2:$D$4115,"&gt;=40000",Crowdfunding!$D$2:$D$4115,"&lt;=44999",Crowdfunding!$F$2:$F$4115,"canceled")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2086</v>
      </c>
      <c r="B12">
        <f>COUNTIFS(Crowdfunding!$D$2:$D$4115,"&gt;=45000",Crowdfunding!$D$2:$D$4115,"&lt;=49999",Crowdfunding!$F$2:$F$4115,"successful")</f>
        <v>8</v>
      </c>
      <c r="C12">
        <f>COUNTIFS(Crowdfunding!$D$2:$D$4115,"&gt;=45000",Crowdfunding!$D$2:$D$4115,"&lt;=49999",Crowdfunding!$F$2:$F$4115,"failed")</f>
        <v>3</v>
      </c>
      <c r="D12">
        <f>COUNTIFS(Crowdfunding!$D$2:$D$4115,"&gt;=45000",Crowdfunding!$D$2:$D$4115,"&lt;=49999",Crowdfunding!$F$2:$F$4115,"canceled")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2087</v>
      </c>
      <c r="B13">
        <f>COUNTIFS(Crowdfunding!$D$2:$D$4115,"&gt;=50000",Crowdfunding!$F$2:$F$4115,"successful")</f>
        <v>114</v>
      </c>
      <c r="C13">
        <f>COUNTIFS(Crowdfunding!$D$2:$D$4115,"&gt;=50000",Crowdfunding!$F$2:$F$4115,"failed")</f>
        <v>163</v>
      </c>
      <c r="D13">
        <f>COUNTIFS(Crowdfunding!$D$2:$D$4115,"&gt;=50000",Crowdfunding!$F$2:$F$4115,"canceled")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E707-7B02-46E9-BED7-7234FA60804D}">
  <dimension ref="A1:J1000"/>
  <sheetViews>
    <sheetView workbookViewId="0">
      <selection activeCell="E2" sqref="E2"/>
    </sheetView>
  </sheetViews>
  <sheetFormatPr defaultRowHeight="15.75" x14ac:dyDescent="0.25"/>
  <sheetData>
    <row r="1" spans="1:10" x14ac:dyDescent="0.25">
      <c r="A1" t="s">
        <v>2088</v>
      </c>
      <c r="B1" t="s">
        <v>2089</v>
      </c>
      <c r="E1" t="s">
        <v>2091</v>
      </c>
      <c r="F1" t="s">
        <v>2092</v>
      </c>
      <c r="G1" t="s">
        <v>2093</v>
      </c>
      <c r="H1" t="s">
        <v>2094</v>
      </c>
      <c r="I1" t="s">
        <v>2095</v>
      </c>
      <c r="J1" t="s">
        <v>2096</v>
      </c>
    </row>
    <row r="2" spans="1:10" x14ac:dyDescent="0.25">
      <c r="A2" t="str">
        <f>IF(Crowdfunding!F2="successful",Crowdfunding!G2,"")</f>
        <v/>
      </c>
      <c r="B2">
        <f>IF(OR(Crowdfunding!F2="failed", Crowdfunding!F2="canceled"),Crowdfunding!G2,"")</f>
        <v>0</v>
      </c>
      <c r="D2" t="s">
        <v>2090</v>
      </c>
      <c r="E2">
        <f>AVERAGE(A:A)</f>
        <v>851.14690265486729</v>
      </c>
      <c r="F2">
        <f>MEDIAN(A:A)</f>
        <v>201</v>
      </c>
      <c r="G2">
        <f>MIN(A:A)</f>
        <v>16</v>
      </c>
      <c r="H2">
        <f>MAX(A:A)</f>
        <v>7295</v>
      </c>
      <c r="I2">
        <f>_xlfn.VAR.S(A:A)</f>
        <v>1606216.5936295739</v>
      </c>
      <c r="J2">
        <f>_xlfn.STDEV.S(A:A)</f>
        <v>1267.366006183523</v>
      </c>
    </row>
    <row r="3" spans="1:10" x14ac:dyDescent="0.25">
      <c r="A3">
        <f>IF(Crowdfunding!F3="successful",Crowdfunding!G3,"")</f>
        <v>158</v>
      </c>
      <c r="B3" t="str">
        <f>IF(OR(Crowdfunding!F3="failed", Crowdfunding!F3="canceled"),Crowdfunding!G3,"")</f>
        <v/>
      </c>
      <c r="D3" t="s">
        <v>2097</v>
      </c>
      <c r="E3">
        <f>AVERAGE(B:B)</f>
        <v>563.83333333333337</v>
      </c>
      <c r="F3">
        <f>MEDIAN(B:B)</f>
        <v>116</v>
      </c>
      <c r="G3">
        <f>MIN(B:B)</f>
        <v>0</v>
      </c>
      <c r="H3">
        <f>MAX(B:B)</f>
        <v>6080</v>
      </c>
      <c r="I3">
        <f>_xlfn.VAR.S(B:B)</f>
        <v>846514.01511535398</v>
      </c>
      <c r="J3">
        <f>_xlfn.STDEV.S(B:B)</f>
        <v>920.0619626499913</v>
      </c>
    </row>
    <row r="4" spans="1:10" x14ac:dyDescent="0.25">
      <c r="A4">
        <f>IF(Crowdfunding!F4="successful",Crowdfunding!G4,"")</f>
        <v>1425</v>
      </c>
      <c r="B4" t="str">
        <f>IF(OR(Crowdfunding!F4="failed", Crowdfunding!F4="canceled"),Crowdfunding!G4,"")</f>
        <v/>
      </c>
    </row>
    <row r="5" spans="1:10" x14ac:dyDescent="0.25">
      <c r="A5" t="str">
        <f>IF(Crowdfunding!F5="successful",Crowdfunding!G5,"")</f>
        <v/>
      </c>
      <c r="B5">
        <f>IF(OR(Crowdfunding!F5="failed", Crowdfunding!F5="canceled"),Crowdfunding!G5,"")</f>
        <v>24</v>
      </c>
    </row>
    <row r="6" spans="1:10" x14ac:dyDescent="0.25">
      <c r="A6" t="str">
        <f>IF(Crowdfunding!F6="successful",Crowdfunding!G6,"")</f>
        <v/>
      </c>
      <c r="B6">
        <f>IF(OR(Crowdfunding!F6="failed", Crowdfunding!F6="canceled"),Crowdfunding!G6,"")</f>
        <v>53</v>
      </c>
    </row>
    <row r="7" spans="1:10" x14ac:dyDescent="0.25">
      <c r="A7">
        <f>IF(Crowdfunding!F7="successful",Crowdfunding!G7,"")</f>
        <v>174</v>
      </c>
      <c r="B7" t="str">
        <f>IF(OR(Crowdfunding!F7="failed", Crowdfunding!F7="canceled"),Crowdfunding!G7,"")</f>
        <v/>
      </c>
    </row>
    <row r="8" spans="1:10" x14ac:dyDescent="0.25">
      <c r="A8" t="str">
        <f>IF(Crowdfunding!F8="successful",Crowdfunding!G8,"")</f>
        <v/>
      </c>
      <c r="B8">
        <f>IF(OR(Crowdfunding!F8="failed", Crowdfunding!F8="canceled"),Crowdfunding!G8,"")</f>
        <v>18</v>
      </c>
    </row>
    <row r="9" spans="1:10" x14ac:dyDescent="0.25">
      <c r="A9">
        <f>IF(Crowdfunding!F9="successful",Crowdfunding!G9,"")</f>
        <v>227</v>
      </c>
      <c r="B9" t="str">
        <f>IF(OR(Crowdfunding!F9="failed", Crowdfunding!F9="canceled"),Crowdfunding!G9,"")</f>
        <v/>
      </c>
    </row>
    <row r="10" spans="1:10" x14ac:dyDescent="0.25">
      <c r="A10" t="str">
        <f>IF(Crowdfunding!F10="successful",Crowdfunding!G10,"")</f>
        <v/>
      </c>
      <c r="B10" t="str">
        <f>IF(OR(Crowdfunding!F10="failed", Crowdfunding!F10="canceled"),Crowdfunding!G10,"")</f>
        <v/>
      </c>
    </row>
    <row r="11" spans="1:10" x14ac:dyDescent="0.25">
      <c r="A11" t="str">
        <f>IF(Crowdfunding!F11="successful",Crowdfunding!G11,"")</f>
        <v/>
      </c>
      <c r="B11">
        <f>IF(OR(Crowdfunding!F11="failed", Crowdfunding!F11="canceled"),Crowdfunding!G11,"")</f>
        <v>44</v>
      </c>
    </row>
    <row r="12" spans="1:10" x14ac:dyDescent="0.25">
      <c r="A12">
        <f>IF(Crowdfunding!F12="successful",Crowdfunding!G12,"")</f>
        <v>220</v>
      </c>
      <c r="B12" t="str">
        <f>IF(OR(Crowdfunding!F12="failed", Crowdfunding!F12="canceled"),Crowdfunding!G12,"")</f>
        <v/>
      </c>
    </row>
    <row r="13" spans="1:10" x14ac:dyDescent="0.25">
      <c r="A13" t="str">
        <f>IF(Crowdfunding!F13="successful",Crowdfunding!G13,"")</f>
        <v/>
      </c>
      <c r="B13">
        <f>IF(OR(Crowdfunding!F13="failed", Crowdfunding!F13="canceled"),Crowdfunding!G13,"")</f>
        <v>27</v>
      </c>
    </row>
    <row r="14" spans="1:10" x14ac:dyDescent="0.25">
      <c r="A14" t="str">
        <f>IF(Crowdfunding!F14="successful",Crowdfunding!G14,"")</f>
        <v/>
      </c>
      <c r="B14">
        <f>IF(OR(Crowdfunding!F14="failed", Crowdfunding!F14="canceled"),Crowdfunding!G14,"")</f>
        <v>55</v>
      </c>
    </row>
    <row r="15" spans="1:10" x14ac:dyDescent="0.25">
      <c r="A15">
        <f>IF(Crowdfunding!F15="successful",Crowdfunding!G15,"")</f>
        <v>98</v>
      </c>
      <c r="B15" t="str">
        <f>IF(OR(Crowdfunding!F15="failed", Crowdfunding!F15="canceled"),Crowdfunding!G15,"")</f>
        <v/>
      </c>
    </row>
    <row r="16" spans="1:10" x14ac:dyDescent="0.25">
      <c r="A16" t="str">
        <f>IF(Crowdfunding!F16="successful",Crowdfunding!G16,"")</f>
        <v/>
      </c>
      <c r="B16">
        <f>IF(OR(Crowdfunding!F16="failed", Crowdfunding!F16="canceled"),Crowdfunding!G16,"")</f>
        <v>200</v>
      </c>
    </row>
    <row r="17" spans="1:2" x14ac:dyDescent="0.25">
      <c r="A17" t="str">
        <f>IF(Crowdfunding!F17="successful",Crowdfunding!G17,"")</f>
        <v/>
      </c>
      <c r="B17">
        <f>IF(OR(Crowdfunding!F17="failed", Crowdfunding!F17="canceled"),Crowdfunding!G17,"")</f>
        <v>452</v>
      </c>
    </row>
    <row r="18" spans="1:2" x14ac:dyDescent="0.25">
      <c r="A18">
        <f>IF(Crowdfunding!F18="successful",Crowdfunding!G18,"")</f>
        <v>100</v>
      </c>
      <c r="B18" t="str">
        <f>IF(OR(Crowdfunding!F18="failed", Crowdfunding!F18="canceled"),Crowdfunding!G18,"")</f>
        <v/>
      </c>
    </row>
    <row r="19" spans="1:2" x14ac:dyDescent="0.25">
      <c r="A19">
        <f>IF(Crowdfunding!F19="successful",Crowdfunding!G19,"")</f>
        <v>1249</v>
      </c>
      <c r="B19" t="str">
        <f>IF(OR(Crowdfunding!F19="failed", Crowdfunding!F19="canceled"),Crowdfunding!G19,"")</f>
        <v/>
      </c>
    </row>
    <row r="20" spans="1:2" x14ac:dyDescent="0.25">
      <c r="A20" t="str">
        <f>IF(Crowdfunding!F20="successful",Crowdfunding!G20,"")</f>
        <v/>
      </c>
      <c r="B20">
        <f>IF(OR(Crowdfunding!F20="failed", Crowdfunding!F20="canceled"),Crowdfunding!G20,"")</f>
        <v>135</v>
      </c>
    </row>
    <row r="21" spans="1:2" x14ac:dyDescent="0.25">
      <c r="A21" t="str">
        <f>IF(Crowdfunding!F21="successful",Crowdfunding!G21,"")</f>
        <v/>
      </c>
      <c r="B21">
        <f>IF(OR(Crowdfunding!F21="failed", Crowdfunding!F21="canceled"),Crowdfunding!G21,"")</f>
        <v>674</v>
      </c>
    </row>
    <row r="22" spans="1:2" x14ac:dyDescent="0.25">
      <c r="A22">
        <f>IF(Crowdfunding!F22="successful",Crowdfunding!G22,"")</f>
        <v>1396</v>
      </c>
      <c r="B22" t="str">
        <f>IF(OR(Crowdfunding!F22="failed", Crowdfunding!F22="canceled"),Crowdfunding!G22,"")</f>
        <v/>
      </c>
    </row>
    <row r="23" spans="1:2" x14ac:dyDescent="0.25">
      <c r="A23" t="str">
        <f>IF(Crowdfunding!F23="successful",Crowdfunding!G23,"")</f>
        <v/>
      </c>
      <c r="B23">
        <f>IF(OR(Crowdfunding!F23="failed", Crowdfunding!F23="canceled"),Crowdfunding!G23,"")</f>
        <v>558</v>
      </c>
    </row>
    <row r="24" spans="1:2" x14ac:dyDescent="0.25">
      <c r="A24">
        <f>IF(Crowdfunding!F24="successful",Crowdfunding!G24,"")</f>
        <v>890</v>
      </c>
      <c r="B24" t="str">
        <f>IF(OR(Crowdfunding!F24="failed", Crowdfunding!F24="canceled"),Crowdfunding!G24,"")</f>
        <v/>
      </c>
    </row>
    <row r="25" spans="1:2" x14ac:dyDescent="0.25">
      <c r="A25">
        <f>IF(Crowdfunding!F25="successful",Crowdfunding!G25,"")</f>
        <v>142</v>
      </c>
      <c r="B25" t="str">
        <f>IF(OR(Crowdfunding!F25="failed", Crowdfunding!F25="canceled"),Crowdfunding!G25,"")</f>
        <v/>
      </c>
    </row>
    <row r="26" spans="1:2" x14ac:dyDescent="0.25">
      <c r="A26">
        <f>IF(Crowdfunding!F26="successful",Crowdfunding!G26,"")</f>
        <v>2673</v>
      </c>
      <c r="B26" t="str">
        <f>IF(OR(Crowdfunding!F26="failed", Crowdfunding!F26="canceled"),Crowdfunding!G26,"")</f>
        <v/>
      </c>
    </row>
    <row r="27" spans="1:2" x14ac:dyDescent="0.25">
      <c r="A27">
        <f>IF(Crowdfunding!F27="successful",Crowdfunding!G27,"")</f>
        <v>163</v>
      </c>
      <c r="B27" t="str">
        <f>IF(OR(Crowdfunding!F27="failed", Crowdfunding!F27="canceled"),Crowdfunding!G27,"")</f>
        <v/>
      </c>
    </row>
    <row r="28" spans="1:2" x14ac:dyDescent="0.25">
      <c r="A28" t="str">
        <f>IF(Crowdfunding!F28="successful",Crowdfunding!G28,"")</f>
        <v/>
      </c>
      <c r="B28">
        <f>IF(OR(Crowdfunding!F28="failed", Crowdfunding!F28="canceled"),Crowdfunding!G28,"")</f>
        <v>1480</v>
      </c>
    </row>
    <row r="29" spans="1:2" x14ac:dyDescent="0.25">
      <c r="A29" t="str">
        <f>IF(Crowdfunding!F29="successful",Crowdfunding!G29,"")</f>
        <v/>
      </c>
      <c r="B29">
        <f>IF(OR(Crowdfunding!F29="failed", Crowdfunding!F29="canceled"),Crowdfunding!G29,"")</f>
        <v>15</v>
      </c>
    </row>
    <row r="30" spans="1:2" x14ac:dyDescent="0.25">
      <c r="A30">
        <f>IF(Crowdfunding!F30="successful",Crowdfunding!G30,"")</f>
        <v>2220</v>
      </c>
      <c r="B30" t="str">
        <f>IF(OR(Crowdfunding!F30="failed", Crowdfunding!F30="canceled"),Crowdfunding!G30,"")</f>
        <v/>
      </c>
    </row>
    <row r="31" spans="1:2" x14ac:dyDescent="0.25">
      <c r="A31">
        <f>IF(Crowdfunding!F31="successful",Crowdfunding!G31,"")</f>
        <v>1606</v>
      </c>
      <c r="B31" t="str">
        <f>IF(OR(Crowdfunding!F31="failed", Crowdfunding!F31="canceled"),Crowdfunding!G31,"")</f>
        <v/>
      </c>
    </row>
    <row r="32" spans="1:2" x14ac:dyDescent="0.25">
      <c r="A32">
        <f>IF(Crowdfunding!F32="successful",Crowdfunding!G32,"")</f>
        <v>129</v>
      </c>
      <c r="B32" t="str">
        <f>IF(OR(Crowdfunding!F32="failed", Crowdfunding!F32="canceled"),Crowdfunding!G32,"")</f>
        <v/>
      </c>
    </row>
    <row r="33" spans="1:2" x14ac:dyDescent="0.25">
      <c r="A33">
        <f>IF(Crowdfunding!F33="successful",Crowdfunding!G33,"")</f>
        <v>226</v>
      </c>
      <c r="B33" t="str">
        <f>IF(OR(Crowdfunding!F33="failed", Crowdfunding!F33="canceled"),Crowdfunding!G33,"")</f>
        <v/>
      </c>
    </row>
    <row r="34" spans="1:2" x14ac:dyDescent="0.25">
      <c r="A34" t="str">
        <f>IF(Crowdfunding!F34="successful",Crowdfunding!G34,"")</f>
        <v/>
      </c>
      <c r="B34">
        <f>IF(OR(Crowdfunding!F34="failed", Crowdfunding!F34="canceled"),Crowdfunding!G34,"")</f>
        <v>2307</v>
      </c>
    </row>
    <row r="35" spans="1:2" x14ac:dyDescent="0.25">
      <c r="A35">
        <f>IF(Crowdfunding!F35="successful",Crowdfunding!G35,"")</f>
        <v>5419</v>
      </c>
      <c r="B35" t="str">
        <f>IF(OR(Crowdfunding!F35="failed", Crowdfunding!F35="canceled"),Crowdfunding!G35,"")</f>
        <v/>
      </c>
    </row>
    <row r="36" spans="1:2" x14ac:dyDescent="0.25">
      <c r="A36">
        <f>IF(Crowdfunding!F36="successful",Crowdfunding!G36,"")</f>
        <v>165</v>
      </c>
      <c r="B36" t="str">
        <f>IF(OR(Crowdfunding!F36="failed", Crowdfunding!F36="canceled"),Crowdfunding!G36,"")</f>
        <v/>
      </c>
    </row>
    <row r="37" spans="1:2" x14ac:dyDescent="0.25">
      <c r="A37">
        <f>IF(Crowdfunding!F37="successful",Crowdfunding!G37,"")</f>
        <v>1965</v>
      </c>
      <c r="B37" t="str">
        <f>IF(OR(Crowdfunding!F37="failed", Crowdfunding!F37="canceled"),Crowdfunding!G37,"")</f>
        <v/>
      </c>
    </row>
    <row r="38" spans="1:2" x14ac:dyDescent="0.25">
      <c r="A38">
        <f>IF(Crowdfunding!F38="successful",Crowdfunding!G38,"")</f>
        <v>16</v>
      </c>
      <c r="B38" t="str">
        <f>IF(OR(Crowdfunding!F38="failed", Crowdfunding!F38="canceled"),Crowdfunding!G38,"")</f>
        <v/>
      </c>
    </row>
    <row r="39" spans="1:2" x14ac:dyDescent="0.25">
      <c r="A39">
        <f>IF(Crowdfunding!F39="successful",Crowdfunding!G39,"")</f>
        <v>107</v>
      </c>
      <c r="B39" t="str">
        <f>IF(OR(Crowdfunding!F39="failed", Crowdfunding!F39="canceled"),Crowdfunding!G39,"")</f>
        <v/>
      </c>
    </row>
    <row r="40" spans="1:2" x14ac:dyDescent="0.25">
      <c r="A40">
        <f>IF(Crowdfunding!F40="successful",Crowdfunding!G40,"")</f>
        <v>134</v>
      </c>
      <c r="B40" t="str">
        <f>IF(OR(Crowdfunding!F40="failed", Crowdfunding!F40="canceled"),Crowdfunding!G40,"")</f>
        <v/>
      </c>
    </row>
    <row r="41" spans="1:2" x14ac:dyDescent="0.25">
      <c r="A41" t="str">
        <f>IF(Crowdfunding!F41="successful",Crowdfunding!G41,"")</f>
        <v/>
      </c>
      <c r="B41">
        <f>IF(OR(Crowdfunding!F41="failed", Crowdfunding!F41="canceled"),Crowdfunding!G41,"")</f>
        <v>88</v>
      </c>
    </row>
    <row r="42" spans="1:2" x14ac:dyDescent="0.25">
      <c r="A42">
        <f>IF(Crowdfunding!F42="successful",Crowdfunding!G42,"")</f>
        <v>198</v>
      </c>
      <c r="B42" t="str">
        <f>IF(OR(Crowdfunding!F42="failed", Crowdfunding!F42="canceled"),Crowdfunding!G42,"")</f>
        <v/>
      </c>
    </row>
    <row r="43" spans="1:2" x14ac:dyDescent="0.25">
      <c r="A43">
        <f>IF(Crowdfunding!F43="successful",Crowdfunding!G43,"")</f>
        <v>111</v>
      </c>
      <c r="B43" t="str">
        <f>IF(OR(Crowdfunding!F43="failed", Crowdfunding!F43="canceled"),Crowdfunding!G43,"")</f>
        <v/>
      </c>
    </row>
    <row r="44" spans="1:2" x14ac:dyDescent="0.25">
      <c r="A44">
        <f>IF(Crowdfunding!F44="successful",Crowdfunding!G44,"")</f>
        <v>222</v>
      </c>
      <c r="B44" t="str">
        <f>IF(OR(Crowdfunding!F44="failed", Crowdfunding!F44="canceled"),Crowdfunding!G44,"")</f>
        <v/>
      </c>
    </row>
    <row r="45" spans="1:2" x14ac:dyDescent="0.25">
      <c r="A45">
        <f>IF(Crowdfunding!F45="successful",Crowdfunding!G45,"")</f>
        <v>6212</v>
      </c>
      <c r="B45" t="str">
        <f>IF(OR(Crowdfunding!F45="failed", Crowdfunding!F45="canceled"),Crowdfunding!G45,"")</f>
        <v/>
      </c>
    </row>
    <row r="46" spans="1:2" x14ac:dyDescent="0.25">
      <c r="A46">
        <f>IF(Crowdfunding!F46="successful",Crowdfunding!G46,"")</f>
        <v>98</v>
      </c>
      <c r="B46" t="str">
        <f>IF(OR(Crowdfunding!F46="failed", Crowdfunding!F46="canceled"),Crowdfunding!G46,"")</f>
        <v/>
      </c>
    </row>
    <row r="47" spans="1:2" x14ac:dyDescent="0.25">
      <c r="A47" t="str">
        <f>IF(Crowdfunding!F47="successful",Crowdfunding!G47,"")</f>
        <v/>
      </c>
      <c r="B47">
        <f>IF(OR(Crowdfunding!F47="failed", Crowdfunding!F47="canceled"),Crowdfunding!G47,"")</f>
        <v>48</v>
      </c>
    </row>
    <row r="48" spans="1:2" x14ac:dyDescent="0.25">
      <c r="A48">
        <f>IF(Crowdfunding!F48="successful",Crowdfunding!G48,"")</f>
        <v>92</v>
      </c>
      <c r="B48" t="str">
        <f>IF(OR(Crowdfunding!F48="failed", Crowdfunding!F48="canceled"),Crowdfunding!G48,"")</f>
        <v/>
      </c>
    </row>
    <row r="49" spans="1:2" x14ac:dyDescent="0.25">
      <c r="A49">
        <f>IF(Crowdfunding!F49="successful",Crowdfunding!G49,"")</f>
        <v>149</v>
      </c>
      <c r="B49" t="str">
        <f>IF(OR(Crowdfunding!F49="failed", Crowdfunding!F49="canceled"),Crowdfunding!G49,"")</f>
        <v/>
      </c>
    </row>
    <row r="50" spans="1:2" x14ac:dyDescent="0.25">
      <c r="A50">
        <f>IF(Crowdfunding!F50="successful",Crowdfunding!G50,"")</f>
        <v>2431</v>
      </c>
      <c r="B50" t="str">
        <f>IF(OR(Crowdfunding!F50="failed", Crowdfunding!F50="canceled"),Crowdfunding!G50,"")</f>
        <v/>
      </c>
    </row>
    <row r="51" spans="1:2" x14ac:dyDescent="0.25">
      <c r="A51">
        <f>IF(Crowdfunding!F51="successful",Crowdfunding!G51,"")</f>
        <v>303</v>
      </c>
      <c r="B51" t="str">
        <f>IF(OR(Crowdfunding!F51="failed", Crowdfunding!F51="canceled"),Crowdfunding!G51,"")</f>
        <v/>
      </c>
    </row>
    <row r="52" spans="1:2" x14ac:dyDescent="0.25">
      <c r="A52" t="str">
        <f>IF(Crowdfunding!F52="successful",Crowdfunding!G52,"")</f>
        <v/>
      </c>
      <c r="B52">
        <f>IF(OR(Crowdfunding!F52="failed", Crowdfunding!F52="canceled"),Crowdfunding!G52,"")</f>
        <v>1</v>
      </c>
    </row>
    <row r="53" spans="1:2" x14ac:dyDescent="0.25">
      <c r="A53" t="str">
        <f>IF(Crowdfunding!F53="successful",Crowdfunding!G53,"")</f>
        <v/>
      </c>
      <c r="B53">
        <f>IF(OR(Crowdfunding!F53="failed", Crowdfunding!F53="canceled"),Crowdfunding!G53,"")</f>
        <v>1467</v>
      </c>
    </row>
    <row r="54" spans="1:2" x14ac:dyDescent="0.25">
      <c r="A54" t="str">
        <f>IF(Crowdfunding!F54="successful",Crowdfunding!G54,"")</f>
        <v/>
      </c>
      <c r="B54">
        <f>IF(OR(Crowdfunding!F54="failed", Crowdfunding!F54="canceled"),Crowdfunding!G54,"")</f>
        <v>75</v>
      </c>
    </row>
    <row r="55" spans="1:2" x14ac:dyDescent="0.25">
      <c r="A55">
        <f>IF(Crowdfunding!F55="successful",Crowdfunding!G55,"")</f>
        <v>209</v>
      </c>
      <c r="B55" t="str">
        <f>IF(OR(Crowdfunding!F55="failed", Crowdfunding!F55="canceled"),Crowdfunding!G55,"")</f>
        <v/>
      </c>
    </row>
    <row r="56" spans="1:2" x14ac:dyDescent="0.25">
      <c r="A56" t="str">
        <f>IF(Crowdfunding!F56="successful",Crowdfunding!G56,"")</f>
        <v/>
      </c>
      <c r="B56">
        <f>IF(OR(Crowdfunding!F56="failed", Crowdfunding!F56="canceled"),Crowdfunding!G56,"")</f>
        <v>120</v>
      </c>
    </row>
    <row r="57" spans="1:2" x14ac:dyDescent="0.25">
      <c r="A57">
        <f>IF(Crowdfunding!F57="successful",Crowdfunding!G57,"")</f>
        <v>131</v>
      </c>
      <c r="B57" t="str">
        <f>IF(OR(Crowdfunding!F57="failed", Crowdfunding!F57="canceled"),Crowdfunding!G57,"")</f>
        <v/>
      </c>
    </row>
    <row r="58" spans="1:2" x14ac:dyDescent="0.25">
      <c r="A58">
        <f>IF(Crowdfunding!F58="successful",Crowdfunding!G58,"")</f>
        <v>164</v>
      </c>
      <c r="B58" t="str">
        <f>IF(OR(Crowdfunding!F58="failed", Crowdfunding!F58="canceled"),Crowdfunding!G58,"")</f>
        <v/>
      </c>
    </row>
    <row r="59" spans="1:2" x14ac:dyDescent="0.25">
      <c r="A59">
        <f>IF(Crowdfunding!F59="successful",Crowdfunding!G59,"")</f>
        <v>201</v>
      </c>
      <c r="B59" t="str">
        <f>IF(OR(Crowdfunding!F59="failed", Crowdfunding!F59="canceled"),Crowdfunding!G59,"")</f>
        <v/>
      </c>
    </row>
    <row r="60" spans="1:2" x14ac:dyDescent="0.25">
      <c r="A60">
        <f>IF(Crowdfunding!F60="successful",Crowdfunding!G60,"")</f>
        <v>211</v>
      </c>
      <c r="B60" t="str">
        <f>IF(OR(Crowdfunding!F60="failed", Crowdfunding!F60="canceled"),Crowdfunding!G60,"")</f>
        <v/>
      </c>
    </row>
    <row r="61" spans="1:2" x14ac:dyDescent="0.25">
      <c r="A61">
        <f>IF(Crowdfunding!F61="successful",Crowdfunding!G61,"")</f>
        <v>128</v>
      </c>
      <c r="B61" t="str">
        <f>IF(OR(Crowdfunding!F61="failed", Crowdfunding!F61="canceled"),Crowdfunding!G61,"")</f>
        <v/>
      </c>
    </row>
    <row r="62" spans="1:2" x14ac:dyDescent="0.25">
      <c r="A62">
        <f>IF(Crowdfunding!F62="successful",Crowdfunding!G62,"")</f>
        <v>1600</v>
      </c>
      <c r="B62" t="str">
        <f>IF(OR(Crowdfunding!F62="failed", Crowdfunding!F62="canceled"),Crowdfunding!G62,"")</f>
        <v/>
      </c>
    </row>
    <row r="63" spans="1:2" x14ac:dyDescent="0.25">
      <c r="A63" t="str">
        <f>IF(Crowdfunding!F63="successful",Crowdfunding!G63,"")</f>
        <v/>
      </c>
      <c r="B63">
        <f>IF(OR(Crowdfunding!F63="failed", Crowdfunding!F63="canceled"),Crowdfunding!G63,"")</f>
        <v>2253</v>
      </c>
    </row>
    <row r="64" spans="1:2" x14ac:dyDescent="0.25">
      <c r="A64">
        <f>IF(Crowdfunding!F64="successful",Crowdfunding!G64,"")</f>
        <v>249</v>
      </c>
      <c r="B64" t="str">
        <f>IF(OR(Crowdfunding!F64="failed", Crowdfunding!F64="canceled"),Crowdfunding!G64,"")</f>
        <v/>
      </c>
    </row>
    <row r="65" spans="1:2" x14ac:dyDescent="0.25">
      <c r="A65" t="str">
        <f>IF(Crowdfunding!F65="successful",Crowdfunding!G65,"")</f>
        <v/>
      </c>
      <c r="B65">
        <f>IF(OR(Crowdfunding!F65="failed", Crowdfunding!F65="canceled"),Crowdfunding!G65,"")</f>
        <v>5</v>
      </c>
    </row>
    <row r="66" spans="1:2" x14ac:dyDescent="0.25">
      <c r="A66" t="str">
        <f>IF(Crowdfunding!F66="successful",Crowdfunding!G66,"")</f>
        <v/>
      </c>
      <c r="B66">
        <f>IF(OR(Crowdfunding!F66="failed", Crowdfunding!F66="canceled"),Crowdfunding!G66,"")</f>
        <v>38</v>
      </c>
    </row>
    <row r="67" spans="1:2" x14ac:dyDescent="0.25">
      <c r="A67">
        <f>IF(Crowdfunding!F67="successful",Crowdfunding!G67,"")</f>
        <v>236</v>
      </c>
      <c r="B67" t="str">
        <f>IF(OR(Crowdfunding!F67="failed", Crowdfunding!F67="canceled"),Crowdfunding!G67,"")</f>
        <v/>
      </c>
    </row>
    <row r="68" spans="1:2" x14ac:dyDescent="0.25">
      <c r="A68" t="str">
        <f>IF(Crowdfunding!F68="successful",Crowdfunding!G68,"")</f>
        <v/>
      </c>
      <c r="B68">
        <f>IF(OR(Crowdfunding!F68="failed", Crowdfunding!F68="canceled"),Crowdfunding!G68,"")</f>
        <v>12</v>
      </c>
    </row>
    <row r="69" spans="1:2" x14ac:dyDescent="0.25">
      <c r="A69">
        <f>IF(Crowdfunding!F69="successful",Crowdfunding!G69,"")</f>
        <v>4065</v>
      </c>
      <c r="B69" t="str">
        <f>IF(OR(Crowdfunding!F69="failed", Crowdfunding!F69="canceled"),Crowdfunding!G69,"")</f>
        <v/>
      </c>
    </row>
    <row r="70" spans="1:2" x14ac:dyDescent="0.25">
      <c r="A70">
        <f>IF(Crowdfunding!F70="successful",Crowdfunding!G70,"")</f>
        <v>246</v>
      </c>
      <c r="B70" t="str">
        <f>IF(OR(Crowdfunding!F70="failed", Crowdfunding!F70="canceled"),Crowdfunding!G70,"")</f>
        <v/>
      </c>
    </row>
    <row r="71" spans="1:2" x14ac:dyDescent="0.25">
      <c r="A71" t="str">
        <f>IF(Crowdfunding!F71="successful",Crowdfunding!G71,"")</f>
        <v/>
      </c>
      <c r="B71">
        <f>IF(OR(Crowdfunding!F71="failed", Crowdfunding!F71="canceled"),Crowdfunding!G71,"")</f>
        <v>17</v>
      </c>
    </row>
    <row r="72" spans="1:2" x14ac:dyDescent="0.25">
      <c r="A72">
        <f>IF(Crowdfunding!F72="successful",Crowdfunding!G72,"")</f>
        <v>2475</v>
      </c>
      <c r="B72" t="str">
        <f>IF(OR(Crowdfunding!F72="failed", Crowdfunding!F72="canceled"),Crowdfunding!G72,"")</f>
        <v/>
      </c>
    </row>
    <row r="73" spans="1:2" x14ac:dyDescent="0.25">
      <c r="A73">
        <f>IF(Crowdfunding!F73="successful",Crowdfunding!G73,"")</f>
        <v>76</v>
      </c>
      <c r="B73" t="str">
        <f>IF(OR(Crowdfunding!F73="failed", Crowdfunding!F73="canceled"),Crowdfunding!G73,"")</f>
        <v/>
      </c>
    </row>
    <row r="74" spans="1:2" x14ac:dyDescent="0.25">
      <c r="A74">
        <f>IF(Crowdfunding!F74="successful",Crowdfunding!G74,"")</f>
        <v>54</v>
      </c>
      <c r="B74" t="str">
        <f>IF(OR(Crowdfunding!F74="failed", Crowdfunding!F74="canceled"),Crowdfunding!G74,"")</f>
        <v/>
      </c>
    </row>
    <row r="75" spans="1:2" x14ac:dyDescent="0.25">
      <c r="A75">
        <f>IF(Crowdfunding!F75="successful",Crowdfunding!G75,"")</f>
        <v>88</v>
      </c>
      <c r="B75" t="str">
        <f>IF(OR(Crowdfunding!F75="failed", Crowdfunding!F75="canceled"),Crowdfunding!G75,"")</f>
        <v/>
      </c>
    </row>
    <row r="76" spans="1:2" x14ac:dyDescent="0.25">
      <c r="A76">
        <f>IF(Crowdfunding!F76="successful",Crowdfunding!G76,"")</f>
        <v>85</v>
      </c>
      <c r="B76" t="str">
        <f>IF(OR(Crowdfunding!F76="failed", Crowdfunding!F76="canceled"),Crowdfunding!G76,"")</f>
        <v/>
      </c>
    </row>
    <row r="77" spans="1:2" x14ac:dyDescent="0.25">
      <c r="A77">
        <f>IF(Crowdfunding!F77="successful",Crowdfunding!G77,"")</f>
        <v>170</v>
      </c>
      <c r="B77" t="str">
        <f>IF(OR(Crowdfunding!F77="failed", Crowdfunding!F77="canceled"),Crowdfunding!G77,"")</f>
        <v/>
      </c>
    </row>
    <row r="78" spans="1:2" x14ac:dyDescent="0.25">
      <c r="A78" t="str">
        <f>IF(Crowdfunding!F78="successful",Crowdfunding!G78,"")</f>
        <v/>
      </c>
      <c r="B78">
        <f>IF(OR(Crowdfunding!F78="failed", Crowdfunding!F78="canceled"),Crowdfunding!G78,"")</f>
        <v>1684</v>
      </c>
    </row>
    <row r="79" spans="1:2" x14ac:dyDescent="0.25">
      <c r="A79" t="str">
        <f>IF(Crowdfunding!F79="successful",Crowdfunding!G79,"")</f>
        <v/>
      </c>
      <c r="B79">
        <f>IF(OR(Crowdfunding!F79="failed", Crowdfunding!F79="canceled"),Crowdfunding!G79,"")</f>
        <v>56</v>
      </c>
    </row>
    <row r="80" spans="1:2" x14ac:dyDescent="0.25">
      <c r="A80">
        <f>IF(Crowdfunding!F80="successful",Crowdfunding!G80,"")</f>
        <v>330</v>
      </c>
      <c r="B80" t="str">
        <f>IF(OR(Crowdfunding!F80="failed", Crowdfunding!F80="canceled"),Crowdfunding!G80,"")</f>
        <v/>
      </c>
    </row>
    <row r="81" spans="1:2" x14ac:dyDescent="0.25">
      <c r="A81" t="str">
        <f>IF(Crowdfunding!F81="successful",Crowdfunding!G81,"")</f>
        <v/>
      </c>
      <c r="B81">
        <f>IF(OR(Crowdfunding!F81="failed", Crowdfunding!F81="canceled"),Crowdfunding!G81,"")</f>
        <v>838</v>
      </c>
    </row>
    <row r="82" spans="1:2" x14ac:dyDescent="0.25">
      <c r="A82">
        <f>IF(Crowdfunding!F82="successful",Crowdfunding!G82,"")</f>
        <v>127</v>
      </c>
      <c r="B82" t="str">
        <f>IF(OR(Crowdfunding!F82="failed", Crowdfunding!F82="canceled"),Crowdfunding!G82,"")</f>
        <v/>
      </c>
    </row>
    <row r="83" spans="1:2" x14ac:dyDescent="0.25">
      <c r="A83">
        <f>IF(Crowdfunding!F83="successful",Crowdfunding!G83,"")</f>
        <v>411</v>
      </c>
      <c r="B83" t="str">
        <f>IF(OR(Crowdfunding!F83="failed", Crowdfunding!F83="canceled"),Crowdfunding!G83,"")</f>
        <v/>
      </c>
    </row>
    <row r="84" spans="1:2" x14ac:dyDescent="0.25">
      <c r="A84">
        <f>IF(Crowdfunding!F84="successful",Crowdfunding!G84,"")</f>
        <v>180</v>
      </c>
      <c r="B84" t="str">
        <f>IF(OR(Crowdfunding!F84="failed", Crowdfunding!F84="canceled"),Crowdfunding!G84,"")</f>
        <v/>
      </c>
    </row>
    <row r="85" spans="1:2" x14ac:dyDescent="0.25">
      <c r="A85" t="str">
        <f>IF(Crowdfunding!F85="successful",Crowdfunding!G85,"")</f>
        <v/>
      </c>
      <c r="B85">
        <f>IF(OR(Crowdfunding!F85="failed", Crowdfunding!F85="canceled"),Crowdfunding!G85,"")</f>
        <v>1000</v>
      </c>
    </row>
    <row r="86" spans="1:2" x14ac:dyDescent="0.25">
      <c r="A86">
        <f>IF(Crowdfunding!F86="successful",Crowdfunding!G86,"")</f>
        <v>374</v>
      </c>
      <c r="B86" t="str">
        <f>IF(OR(Crowdfunding!F86="failed", Crowdfunding!F86="canceled"),Crowdfunding!G86,"")</f>
        <v/>
      </c>
    </row>
    <row r="87" spans="1:2" x14ac:dyDescent="0.25">
      <c r="A87">
        <f>IF(Crowdfunding!F87="successful",Crowdfunding!G87,"")</f>
        <v>71</v>
      </c>
      <c r="B87" t="str">
        <f>IF(OR(Crowdfunding!F87="failed", Crowdfunding!F87="canceled"),Crowdfunding!G87,"")</f>
        <v/>
      </c>
    </row>
    <row r="88" spans="1:2" x14ac:dyDescent="0.25">
      <c r="A88">
        <f>IF(Crowdfunding!F88="successful",Crowdfunding!G88,"")</f>
        <v>203</v>
      </c>
      <c r="B88" t="str">
        <f>IF(OR(Crowdfunding!F88="failed", Crowdfunding!F88="canceled"),Crowdfunding!G88,"")</f>
        <v/>
      </c>
    </row>
    <row r="89" spans="1:2" x14ac:dyDescent="0.25">
      <c r="A89" t="str">
        <f>IF(Crowdfunding!F89="successful",Crowdfunding!G89,"")</f>
        <v/>
      </c>
      <c r="B89">
        <f>IF(OR(Crowdfunding!F89="failed", Crowdfunding!F89="canceled"),Crowdfunding!G89,"")</f>
        <v>1482</v>
      </c>
    </row>
    <row r="90" spans="1:2" x14ac:dyDescent="0.25">
      <c r="A90">
        <f>IF(Crowdfunding!F90="successful",Crowdfunding!G90,"")</f>
        <v>113</v>
      </c>
      <c r="B90" t="str">
        <f>IF(OR(Crowdfunding!F90="failed", Crowdfunding!F90="canceled"),Crowdfunding!G90,"")</f>
        <v/>
      </c>
    </row>
    <row r="91" spans="1:2" x14ac:dyDescent="0.25">
      <c r="A91">
        <f>IF(Crowdfunding!F91="successful",Crowdfunding!G91,"")</f>
        <v>96</v>
      </c>
      <c r="B91" t="str">
        <f>IF(OR(Crowdfunding!F91="failed", Crowdfunding!F91="canceled"),Crowdfunding!G91,"")</f>
        <v/>
      </c>
    </row>
    <row r="92" spans="1:2" x14ac:dyDescent="0.25">
      <c r="A92" t="str">
        <f>IF(Crowdfunding!F92="successful",Crowdfunding!G92,"")</f>
        <v/>
      </c>
      <c r="B92">
        <f>IF(OR(Crowdfunding!F92="failed", Crowdfunding!F92="canceled"),Crowdfunding!G92,"")</f>
        <v>106</v>
      </c>
    </row>
    <row r="93" spans="1:2" x14ac:dyDescent="0.25">
      <c r="A93" t="str">
        <f>IF(Crowdfunding!F93="successful",Crowdfunding!G93,"")</f>
        <v/>
      </c>
      <c r="B93">
        <f>IF(OR(Crowdfunding!F93="failed", Crowdfunding!F93="canceled"),Crowdfunding!G93,"")</f>
        <v>679</v>
      </c>
    </row>
    <row r="94" spans="1:2" x14ac:dyDescent="0.25">
      <c r="A94">
        <f>IF(Crowdfunding!F94="successful",Crowdfunding!G94,"")</f>
        <v>498</v>
      </c>
      <c r="B94" t="str">
        <f>IF(OR(Crowdfunding!F94="failed", Crowdfunding!F94="canceled"),Crowdfunding!G94,"")</f>
        <v/>
      </c>
    </row>
    <row r="95" spans="1:2" x14ac:dyDescent="0.25">
      <c r="A95" t="str">
        <f>IF(Crowdfunding!F95="successful",Crowdfunding!G95,"")</f>
        <v/>
      </c>
      <c r="B95">
        <f>IF(OR(Crowdfunding!F95="failed", Crowdfunding!F95="canceled"),Crowdfunding!G95,"")</f>
        <v>610</v>
      </c>
    </row>
    <row r="96" spans="1:2" x14ac:dyDescent="0.25">
      <c r="A96">
        <f>IF(Crowdfunding!F96="successful",Crowdfunding!G96,"")</f>
        <v>180</v>
      </c>
      <c r="B96" t="str">
        <f>IF(OR(Crowdfunding!F96="failed", Crowdfunding!F96="canceled"),Crowdfunding!G96,"")</f>
        <v/>
      </c>
    </row>
    <row r="97" spans="1:2" x14ac:dyDescent="0.25">
      <c r="A97">
        <f>IF(Crowdfunding!F97="successful",Crowdfunding!G97,"")</f>
        <v>27</v>
      </c>
      <c r="B97" t="str">
        <f>IF(OR(Crowdfunding!F97="failed", Crowdfunding!F97="canceled"),Crowdfunding!G97,"")</f>
        <v/>
      </c>
    </row>
    <row r="98" spans="1:2" x14ac:dyDescent="0.25">
      <c r="A98">
        <f>IF(Crowdfunding!F98="successful",Crowdfunding!G98,"")</f>
        <v>2331</v>
      </c>
      <c r="B98" t="str">
        <f>IF(OR(Crowdfunding!F98="failed", Crowdfunding!F98="canceled"),Crowdfunding!G98,"")</f>
        <v/>
      </c>
    </row>
    <row r="99" spans="1:2" x14ac:dyDescent="0.25">
      <c r="A99">
        <f>IF(Crowdfunding!F99="successful",Crowdfunding!G99,"")</f>
        <v>113</v>
      </c>
      <c r="B99" t="str">
        <f>IF(OR(Crowdfunding!F99="failed", Crowdfunding!F99="canceled"),Crowdfunding!G99,"")</f>
        <v/>
      </c>
    </row>
    <row r="100" spans="1:2" x14ac:dyDescent="0.25">
      <c r="A100" t="str">
        <f>IF(Crowdfunding!F100="successful",Crowdfunding!G100,"")</f>
        <v/>
      </c>
      <c r="B100">
        <f>IF(OR(Crowdfunding!F100="failed", Crowdfunding!F100="canceled"),Crowdfunding!G100,"")</f>
        <v>1220</v>
      </c>
    </row>
    <row r="101" spans="1:2" x14ac:dyDescent="0.25">
      <c r="A101">
        <f>IF(Crowdfunding!F101="successful",Crowdfunding!G101,"")</f>
        <v>164</v>
      </c>
      <c r="B101" t="str">
        <f>IF(OR(Crowdfunding!F101="failed", Crowdfunding!F101="canceled"),Crowdfunding!G101,"")</f>
        <v/>
      </c>
    </row>
    <row r="102" spans="1:2" x14ac:dyDescent="0.25">
      <c r="A102" t="str">
        <f>IF(Crowdfunding!F102="successful",Crowdfunding!G102,"")</f>
        <v/>
      </c>
      <c r="B102">
        <f>IF(OR(Crowdfunding!F102="failed", Crowdfunding!F102="canceled"),Crowdfunding!G102,"")</f>
        <v>1</v>
      </c>
    </row>
    <row r="103" spans="1:2" x14ac:dyDescent="0.25">
      <c r="A103">
        <f>IF(Crowdfunding!F103="successful",Crowdfunding!G103,"")</f>
        <v>164</v>
      </c>
      <c r="B103" t="str">
        <f>IF(OR(Crowdfunding!F103="failed", Crowdfunding!F103="canceled"),Crowdfunding!G103,"")</f>
        <v/>
      </c>
    </row>
    <row r="104" spans="1:2" x14ac:dyDescent="0.25">
      <c r="A104">
        <f>IF(Crowdfunding!F104="successful",Crowdfunding!G104,"")</f>
        <v>336</v>
      </c>
      <c r="B104" t="str">
        <f>IF(OR(Crowdfunding!F104="failed", Crowdfunding!F104="canceled"),Crowdfunding!G104,"")</f>
        <v/>
      </c>
    </row>
    <row r="105" spans="1:2" x14ac:dyDescent="0.25">
      <c r="A105" t="str">
        <f>IF(Crowdfunding!F105="successful",Crowdfunding!G105,"")</f>
        <v/>
      </c>
      <c r="B105">
        <f>IF(OR(Crowdfunding!F105="failed", Crowdfunding!F105="canceled"),Crowdfunding!G105,"")</f>
        <v>37</v>
      </c>
    </row>
    <row r="106" spans="1:2" x14ac:dyDescent="0.25">
      <c r="A106">
        <f>IF(Crowdfunding!F106="successful",Crowdfunding!G106,"")</f>
        <v>1917</v>
      </c>
      <c r="B106" t="str">
        <f>IF(OR(Crowdfunding!F106="failed", Crowdfunding!F106="canceled"),Crowdfunding!G106,"")</f>
        <v/>
      </c>
    </row>
    <row r="107" spans="1:2" x14ac:dyDescent="0.25">
      <c r="A107">
        <f>IF(Crowdfunding!F107="successful",Crowdfunding!G107,"")</f>
        <v>95</v>
      </c>
      <c r="B107" t="str">
        <f>IF(OR(Crowdfunding!F107="failed", Crowdfunding!F107="canceled"),Crowdfunding!G107,"")</f>
        <v/>
      </c>
    </row>
    <row r="108" spans="1:2" x14ac:dyDescent="0.25">
      <c r="A108">
        <f>IF(Crowdfunding!F108="successful",Crowdfunding!G108,"")</f>
        <v>147</v>
      </c>
      <c r="B108" t="str">
        <f>IF(OR(Crowdfunding!F108="failed", Crowdfunding!F108="canceled"),Crowdfunding!G108,"")</f>
        <v/>
      </c>
    </row>
    <row r="109" spans="1:2" x14ac:dyDescent="0.25">
      <c r="A109">
        <f>IF(Crowdfunding!F109="successful",Crowdfunding!G109,"")</f>
        <v>86</v>
      </c>
      <c r="B109" t="str">
        <f>IF(OR(Crowdfunding!F109="failed", Crowdfunding!F109="canceled"),Crowdfunding!G109,"")</f>
        <v/>
      </c>
    </row>
    <row r="110" spans="1:2" x14ac:dyDescent="0.25">
      <c r="A110">
        <f>IF(Crowdfunding!F110="successful",Crowdfunding!G110,"")</f>
        <v>83</v>
      </c>
      <c r="B110" t="str">
        <f>IF(OR(Crowdfunding!F110="failed", Crowdfunding!F110="canceled"),Crowdfunding!G110,"")</f>
        <v/>
      </c>
    </row>
    <row r="111" spans="1:2" x14ac:dyDescent="0.25">
      <c r="A111" t="str">
        <f>IF(Crowdfunding!F111="successful",Crowdfunding!G111,"")</f>
        <v/>
      </c>
      <c r="B111">
        <f>IF(OR(Crowdfunding!F111="failed", Crowdfunding!F111="canceled"),Crowdfunding!G111,"")</f>
        <v>60</v>
      </c>
    </row>
    <row r="112" spans="1:2" x14ac:dyDescent="0.25">
      <c r="A112" t="str">
        <f>IF(Crowdfunding!F112="successful",Crowdfunding!G112,"")</f>
        <v/>
      </c>
      <c r="B112">
        <f>IF(OR(Crowdfunding!F112="failed", Crowdfunding!F112="canceled"),Crowdfunding!G112,"")</f>
        <v>296</v>
      </c>
    </row>
    <row r="113" spans="1:2" x14ac:dyDescent="0.25">
      <c r="A113">
        <f>IF(Crowdfunding!F113="successful",Crowdfunding!G113,"")</f>
        <v>676</v>
      </c>
      <c r="B113" t="str">
        <f>IF(OR(Crowdfunding!F113="failed", Crowdfunding!F113="canceled"),Crowdfunding!G113,"")</f>
        <v/>
      </c>
    </row>
    <row r="114" spans="1:2" x14ac:dyDescent="0.25">
      <c r="A114">
        <f>IF(Crowdfunding!F114="successful",Crowdfunding!G114,"")</f>
        <v>361</v>
      </c>
      <c r="B114" t="str">
        <f>IF(OR(Crowdfunding!F114="failed", Crowdfunding!F114="canceled"),Crowdfunding!G114,"")</f>
        <v/>
      </c>
    </row>
    <row r="115" spans="1:2" x14ac:dyDescent="0.25">
      <c r="A115">
        <f>IF(Crowdfunding!F115="successful",Crowdfunding!G115,"")</f>
        <v>131</v>
      </c>
      <c r="B115" t="str">
        <f>IF(OR(Crowdfunding!F115="failed", Crowdfunding!F115="canceled"),Crowdfunding!G115,"")</f>
        <v/>
      </c>
    </row>
    <row r="116" spans="1:2" x14ac:dyDescent="0.25">
      <c r="A116">
        <f>IF(Crowdfunding!F116="successful",Crowdfunding!G116,"")</f>
        <v>126</v>
      </c>
      <c r="B116" t="str">
        <f>IF(OR(Crowdfunding!F116="failed", Crowdfunding!F116="canceled"),Crowdfunding!G116,"")</f>
        <v/>
      </c>
    </row>
    <row r="117" spans="1:2" x14ac:dyDescent="0.25">
      <c r="A117" t="str">
        <f>IF(Crowdfunding!F117="successful",Crowdfunding!G117,"")</f>
        <v/>
      </c>
      <c r="B117">
        <f>IF(OR(Crowdfunding!F117="failed", Crowdfunding!F117="canceled"),Crowdfunding!G117,"")</f>
        <v>3304</v>
      </c>
    </row>
    <row r="118" spans="1:2" x14ac:dyDescent="0.25">
      <c r="A118" t="str">
        <f>IF(Crowdfunding!F118="successful",Crowdfunding!G118,"")</f>
        <v/>
      </c>
      <c r="B118">
        <f>IF(OR(Crowdfunding!F118="failed", Crowdfunding!F118="canceled"),Crowdfunding!G118,"")</f>
        <v>73</v>
      </c>
    </row>
    <row r="119" spans="1:2" x14ac:dyDescent="0.25">
      <c r="A119">
        <f>IF(Crowdfunding!F119="successful",Crowdfunding!G119,"")</f>
        <v>275</v>
      </c>
      <c r="B119" t="str">
        <f>IF(OR(Crowdfunding!F119="failed", Crowdfunding!F119="canceled"),Crowdfunding!G119,"")</f>
        <v/>
      </c>
    </row>
    <row r="120" spans="1:2" x14ac:dyDescent="0.25">
      <c r="A120">
        <f>IF(Crowdfunding!F120="successful",Crowdfunding!G120,"")</f>
        <v>67</v>
      </c>
      <c r="B120" t="str">
        <f>IF(OR(Crowdfunding!F120="failed", Crowdfunding!F120="canceled"),Crowdfunding!G120,"")</f>
        <v/>
      </c>
    </row>
    <row r="121" spans="1:2" x14ac:dyDescent="0.25">
      <c r="A121">
        <f>IF(Crowdfunding!F121="successful",Crowdfunding!G121,"")</f>
        <v>154</v>
      </c>
      <c r="B121" t="str">
        <f>IF(OR(Crowdfunding!F121="failed", Crowdfunding!F121="canceled"),Crowdfunding!G121,"")</f>
        <v/>
      </c>
    </row>
    <row r="122" spans="1:2" x14ac:dyDescent="0.25">
      <c r="A122">
        <f>IF(Crowdfunding!F122="successful",Crowdfunding!G122,"")</f>
        <v>1782</v>
      </c>
      <c r="B122" t="str">
        <f>IF(OR(Crowdfunding!F122="failed", Crowdfunding!F122="canceled"),Crowdfunding!G122,"")</f>
        <v/>
      </c>
    </row>
    <row r="123" spans="1:2" x14ac:dyDescent="0.25">
      <c r="A123">
        <f>IF(Crowdfunding!F123="successful",Crowdfunding!G123,"")</f>
        <v>903</v>
      </c>
      <c r="B123" t="str">
        <f>IF(OR(Crowdfunding!F123="failed", Crowdfunding!F123="canceled"),Crowdfunding!G123,"")</f>
        <v/>
      </c>
    </row>
    <row r="124" spans="1:2" x14ac:dyDescent="0.25">
      <c r="A124" t="str">
        <f>IF(Crowdfunding!F124="successful",Crowdfunding!G124,"")</f>
        <v/>
      </c>
      <c r="B124">
        <f>IF(OR(Crowdfunding!F124="failed", Crowdfunding!F124="canceled"),Crowdfunding!G124,"")</f>
        <v>3387</v>
      </c>
    </row>
    <row r="125" spans="1:2" x14ac:dyDescent="0.25">
      <c r="A125" t="str">
        <f>IF(Crowdfunding!F125="successful",Crowdfunding!G125,"")</f>
        <v/>
      </c>
      <c r="B125">
        <f>IF(OR(Crowdfunding!F125="failed", Crowdfunding!F125="canceled"),Crowdfunding!G125,"")</f>
        <v>662</v>
      </c>
    </row>
    <row r="126" spans="1:2" x14ac:dyDescent="0.25">
      <c r="A126">
        <f>IF(Crowdfunding!F126="successful",Crowdfunding!G126,"")</f>
        <v>94</v>
      </c>
      <c r="B126" t="str">
        <f>IF(OR(Crowdfunding!F126="failed", Crowdfunding!F126="canceled"),Crowdfunding!G126,"")</f>
        <v/>
      </c>
    </row>
    <row r="127" spans="1:2" x14ac:dyDescent="0.25">
      <c r="A127">
        <f>IF(Crowdfunding!F127="successful",Crowdfunding!G127,"")</f>
        <v>180</v>
      </c>
      <c r="B127" t="str">
        <f>IF(OR(Crowdfunding!F127="failed", Crowdfunding!F127="canceled"),Crowdfunding!G127,"")</f>
        <v/>
      </c>
    </row>
    <row r="128" spans="1:2" x14ac:dyDescent="0.25">
      <c r="A128" t="str">
        <f>IF(Crowdfunding!F128="successful",Crowdfunding!G128,"")</f>
        <v/>
      </c>
      <c r="B128">
        <f>IF(OR(Crowdfunding!F128="failed", Crowdfunding!F128="canceled"),Crowdfunding!G128,"")</f>
        <v>774</v>
      </c>
    </row>
    <row r="129" spans="1:2" x14ac:dyDescent="0.25">
      <c r="A129" t="str">
        <f>IF(Crowdfunding!F129="successful",Crowdfunding!G129,"")</f>
        <v/>
      </c>
      <c r="B129">
        <f>IF(OR(Crowdfunding!F129="failed", Crowdfunding!F129="canceled"),Crowdfunding!G129,"")</f>
        <v>672</v>
      </c>
    </row>
    <row r="130" spans="1:2" x14ac:dyDescent="0.25">
      <c r="A130" t="str">
        <f>IF(Crowdfunding!F130="successful",Crowdfunding!G130,"")</f>
        <v/>
      </c>
      <c r="B130">
        <f>IF(OR(Crowdfunding!F130="failed", Crowdfunding!F130="canceled"),Crowdfunding!G130,"")</f>
        <v>532</v>
      </c>
    </row>
    <row r="131" spans="1:2" x14ac:dyDescent="0.25">
      <c r="A131" t="str">
        <f>IF(Crowdfunding!F131="successful",Crowdfunding!G131,"")</f>
        <v/>
      </c>
      <c r="B131">
        <f>IF(OR(Crowdfunding!F131="failed", Crowdfunding!F131="canceled"),Crowdfunding!G131,"")</f>
        <v>55</v>
      </c>
    </row>
    <row r="132" spans="1:2" x14ac:dyDescent="0.25">
      <c r="A132">
        <f>IF(Crowdfunding!F132="successful",Crowdfunding!G132,"")</f>
        <v>533</v>
      </c>
      <c r="B132" t="str">
        <f>IF(OR(Crowdfunding!F132="failed", Crowdfunding!F132="canceled"),Crowdfunding!G132,"")</f>
        <v/>
      </c>
    </row>
    <row r="133" spans="1:2" x14ac:dyDescent="0.25">
      <c r="A133">
        <f>IF(Crowdfunding!F133="successful",Crowdfunding!G133,"")</f>
        <v>2443</v>
      </c>
      <c r="B133" t="str">
        <f>IF(OR(Crowdfunding!F133="failed", Crowdfunding!F133="canceled"),Crowdfunding!G133,"")</f>
        <v/>
      </c>
    </row>
    <row r="134" spans="1:2" x14ac:dyDescent="0.25">
      <c r="A134">
        <f>IF(Crowdfunding!F134="successful",Crowdfunding!G134,"")</f>
        <v>89</v>
      </c>
      <c r="B134" t="str">
        <f>IF(OR(Crowdfunding!F134="failed", Crowdfunding!F134="canceled"),Crowdfunding!G134,"")</f>
        <v/>
      </c>
    </row>
    <row r="135" spans="1:2" x14ac:dyDescent="0.25">
      <c r="A135">
        <f>IF(Crowdfunding!F135="successful",Crowdfunding!G135,"")</f>
        <v>159</v>
      </c>
      <c r="B135" t="str">
        <f>IF(OR(Crowdfunding!F135="failed", Crowdfunding!F135="canceled"),Crowdfunding!G135,"")</f>
        <v/>
      </c>
    </row>
    <row r="136" spans="1:2" x14ac:dyDescent="0.25">
      <c r="A136" t="str">
        <f>IF(Crowdfunding!F136="successful",Crowdfunding!G136,"")</f>
        <v/>
      </c>
      <c r="B136">
        <f>IF(OR(Crowdfunding!F136="failed", Crowdfunding!F136="canceled"),Crowdfunding!G136,"")</f>
        <v>940</v>
      </c>
    </row>
    <row r="137" spans="1:2" x14ac:dyDescent="0.25">
      <c r="A137" t="str">
        <f>IF(Crowdfunding!F137="successful",Crowdfunding!G137,"")</f>
        <v/>
      </c>
      <c r="B137">
        <f>IF(OR(Crowdfunding!F137="failed", Crowdfunding!F137="canceled"),Crowdfunding!G137,"")</f>
        <v>117</v>
      </c>
    </row>
    <row r="138" spans="1:2" x14ac:dyDescent="0.25">
      <c r="A138" t="str">
        <f>IF(Crowdfunding!F138="successful",Crowdfunding!G138,"")</f>
        <v/>
      </c>
      <c r="B138">
        <f>IF(OR(Crowdfunding!F138="failed", Crowdfunding!F138="canceled"),Crowdfunding!G138,"")</f>
        <v>58</v>
      </c>
    </row>
    <row r="139" spans="1:2" x14ac:dyDescent="0.25">
      <c r="A139">
        <f>IF(Crowdfunding!F139="successful",Crowdfunding!G139,"")</f>
        <v>50</v>
      </c>
      <c r="B139" t="str">
        <f>IF(OR(Crowdfunding!F139="failed", Crowdfunding!F139="canceled"),Crowdfunding!G139,"")</f>
        <v/>
      </c>
    </row>
    <row r="140" spans="1:2" x14ac:dyDescent="0.25">
      <c r="A140" t="str">
        <f>IF(Crowdfunding!F140="successful",Crowdfunding!G140,"")</f>
        <v/>
      </c>
      <c r="B140">
        <f>IF(OR(Crowdfunding!F140="failed", Crowdfunding!F140="canceled"),Crowdfunding!G140,"")</f>
        <v>115</v>
      </c>
    </row>
    <row r="141" spans="1:2" x14ac:dyDescent="0.25">
      <c r="A141" t="str">
        <f>IF(Crowdfunding!F141="successful",Crowdfunding!G141,"")</f>
        <v/>
      </c>
      <c r="B141">
        <f>IF(OR(Crowdfunding!F141="failed", Crowdfunding!F141="canceled"),Crowdfunding!G141,"")</f>
        <v>326</v>
      </c>
    </row>
    <row r="142" spans="1:2" x14ac:dyDescent="0.25">
      <c r="A142">
        <f>IF(Crowdfunding!F142="successful",Crowdfunding!G142,"")</f>
        <v>186</v>
      </c>
      <c r="B142" t="str">
        <f>IF(OR(Crowdfunding!F142="failed", Crowdfunding!F142="canceled"),Crowdfunding!G142,"")</f>
        <v/>
      </c>
    </row>
    <row r="143" spans="1:2" x14ac:dyDescent="0.25">
      <c r="A143">
        <f>IF(Crowdfunding!F143="successful",Crowdfunding!G143,"")</f>
        <v>1071</v>
      </c>
      <c r="B143" t="str">
        <f>IF(OR(Crowdfunding!F143="failed", Crowdfunding!F143="canceled"),Crowdfunding!G143,"")</f>
        <v/>
      </c>
    </row>
    <row r="144" spans="1:2" x14ac:dyDescent="0.25">
      <c r="A144">
        <f>IF(Crowdfunding!F144="successful",Crowdfunding!G144,"")</f>
        <v>117</v>
      </c>
      <c r="B144" t="str">
        <f>IF(OR(Crowdfunding!F144="failed", Crowdfunding!F144="canceled"),Crowdfunding!G144,"")</f>
        <v/>
      </c>
    </row>
    <row r="145" spans="1:2" x14ac:dyDescent="0.25">
      <c r="A145">
        <f>IF(Crowdfunding!F145="successful",Crowdfunding!G145,"")</f>
        <v>70</v>
      </c>
      <c r="B145" t="str">
        <f>IF(OR(Crowdfunding!F145="failed", Crowdfunding!F145="canceled"),Crowdfunding!G145,"")</f>
        <v/>
      </c>
    </row>
    <row r="146" spans="1:2" x14ac:dyDescent="0.25">
      <c r="A146">
        <f>IF(Crowdfunding!F146="successful",Crowdfunding!G146,"")</f>
        <v>135</v>
      </c>
      <c r="B146" t="str">
        <f>IF(OR(Crowdfunding!F146="failed", Crowdfunding!F146="canceled"),Crowdfunding!G146,"")</f>
        <v/>
      </c>
    </row>
    <row r="147" spans="1:2" x14ac:dyDescent="0.25">
      <c r="A147">
        <f>IF(Crowdfunding!F147="successful",Crowdfunding!G147,"")</f>
        <v>768</v>
      </c>
      <c r="B147" t="str">
        <f>IF(OR(Crowdfunding!F147="failed", Crowdfunding!F147="canceled"),Crowdfunding!G147,"")</f>
        <v/>
      </c>
    </row>
    <row r="148" spans="1:2" x14ac:dyDescent="0.25">
      <c r="A148" t="str">
        <f>IF(Crowdfunding!F148="successful",Crowdfunding!G148,"")</f>
        <v/>
      </c>
      <c r="B148">
        <f>IF(OR(Crowdfunding!F148="failed", Crowdfunding!F148="canceled"),Crowdfunding!G148,"")</f>
        <v>51</v>
      </c>
    </row>
    <row r="149" spans="1:2" x14ac:dyDescent="0.25">
      <c r="A149">
        <f>IF(Crowdfunding!F149="successful",Crowdfunding!G149,"")</f>
        <v>199</v>
      </c>
      <c r="B149" t="str">
        <f>IF(OR(Crowdfunding!F149="failed", Crowdfunding!F149="canceled"),Crowdfunding!G149,"")</f>
        <v/>
      </c>
    </row>
    <row r="150" spans="1:2" x14ac:dyDescent="0.25">
      <c r="A150">
        <f>IF(Crowdfunding!F150="successful",Crowdfunding!G150,"")</f>
        <v>107</v>
      </c>
      <c r="B150" t="str">
        <f>IF(OR(Crowdfunding!F150="failed", Crowdfunding!F150="canceled"),Crowdfunding!G150,"")</f>
        <v/>
      </c>
    </row>
    <row r="151" spans="1:2" x14ac:dyDescent="0.25">
      <c r="A151">
        <f>IF(Crowdfunding!F151="successful",Crowdfunding!G151,"")</f>
        <v>195</v>
      </c>
      <c r="B151" t="str">
        <f>IF(OR(Crowdfunding!F151="failed", Crowdfunding!F151="canceled"),Crowdfunding!G151,"")</f>
        <v/>
      </c>
    </row>
    <row r="152" spans="1:2" x14ac:dyDescent="0.25">
      <c r="A152" t="str">
        <f>IF(Crowdfunding!F152="successful",Crowdfunding!G152,"")</f>
        <v/>
      </c>
      <c r="B152">
        <f>IF(OR(Crowdfunding!F152="failed", Crowdfunding!F152="canceled"),Crowdfunding!G152,"")</f>
        <v>1</v>
      </c>
    </row>
    <row r="153" spans="1:2" x14ac:dyDescent="0.25">
      <c r="A153" t="str">
        <f>IF(Crowdfunding!F153="successful",Crowdfunding!G153,"")</f>
        <v/>
      </c>
      <c r="B153">
        <f>IF(OR(Crowdfunding!F153="failed", Crowdfunding!F153="canceled"),Crowdfunding!G153,"")</f>
        <v>1467</v>
      </c>
    </row>
    <row r="154" spans="1:2" x14ac:dyDescent="0.25">
      <c r="A154">
        <f>IF(Crowdfunding!F154="successful",Crowdfunding!G154,"")</f>
        <v>3376</v>
      </c>
      <c r="B154" t="str">
        <f>IF(OR(Crowdfunding!F154="failed", Crowdfunding!F154="canceled"),Crowdfunding!G154,"")</f>
        <v/>
      </c>
    </row>
    <row r="155" spans="1:2" x14ac:dyDescent="0.25">
      <c r="A155" t="str">
        <f>IF(Crowdfunding!F155="successful",Crowdfunding!G155,"")</f>
        <v/>
      </c>
      <c r="B155">
        <f>IF(OR(Crowdfunding!F155="failed", Crowdfunding!F155="canceled"),Crowdfunding!G155,"")</f>
        <v>5681</v>
      </c>
    </row>
    <row r="156" spans="1:2" x14ac:dyDescent="0.25">
      <c r="A156" t="str">
        <f>IF(Crowdfunding!F156="successful",Crowdfunding!G156,"")</f>
        <v/>
      </c>
      <c r="B156">
        <f>IF(OR(Crowdfunding!F156="failed", Crowdfunding!F156="canceled"),Crowdfunding!G156,"")</f>
        <v>1059</v>
      </c>
    </row>
    <row r="157" spans="1:2" x14ac:dyDescent="0.25">
      <c r="A157" t="str">
        <f>IF(Crowdfunding!F157="successful",Crowdfunding!G157,"")</f>
        <v/>
      </c>
      <c r="B157">
        <f>IF(OR(Crowdfunding!F157="failed", Crowdfunding!F157="canceled"),Crowdfunding!G157,"")</f>
        <v>1194</v>
      </c>
    </row>
    <row r="158" spans="1:2" x14ac:dyDescent="0.25">
      <c r="A158" t="str">
        <f>IF(Crowdfunding!F158="successful",Crowdfunding!G158,"")</f>
        <v/>
      </c>
      <c r="B158">
        <f>IF(OR(Crowdfunding!F158="failed", Crowdfunding!F158="canceled"),Crowdfunding!G158,"")</f>
        <v>379</v>
      </c>
    </row>
    <row r="159" spans="1:2" x14ac:dyDescent="0.25">
      <c r="A159" t="str">
        <f>IF(Crowdfunding!F159="successful",Crowdfunding!G159,"")</f>
        <v/>
      </c>
      <c r="B159">
        <f>IF(OR(Crowdfunding!F159="failed", Crowdfunding!F159="canceled"),Crowdfunding!G159,"")</f>
        <v>30</v>
      </c>
    </row>
    <row r="160" spans="1:2" x14ac:dyDescent="0.25">
      <c r="A160">
        <f>IF(Crowdfunding!F160="successful",Crowdfunding!G160,"")</f>
        <v>41</v>
      </c>
      <c r="B160" t="str">
        <f>IF(OR(Crowdfunding!F160="failed", Crowdfunding!F160="canceled"),Crowdfunding!G160,"")</f>
        <v/>
      </c>
    </row>
    <row r="161" spans="1:2" x14ac:dyDescent="0.25">
      <c r="A161">
        <f>IF(Crowdfunding!F161="successful",Crowdfunding!G161,"")</f>
        <v>1821</v>
      </c>
      <c r="B161" t="str">
        <f>IF(OR(Crowdfunding!F161="failed", Crowdfunding!F161="canceled"),Crowdfunding!G161,"")</f>
        <v/>
      </c>
    </row>
    <row r="162" spans="1:2" x14ac:dyDescent="0.25">
      <c r="A162">
        <f>IF(Crowdfunding!F162="successful",Crowdfunding!G162,"")</f>
        <v>164</v>
      </c>
      <c r="B162" t="str">
        <f>IF(OR(Crowdfunding!F162="failed", Crowdfunding!F162="canceled"),Crowdfunding!G162,"")</f>
        <v/>
      </c>
    </row>
    <row r="163" spans="1:2" x14ac:dyDescent="0.25">
      <c r="A163" t="str">
        <f>IF(Crowdfunding!F163="successful",Crowdfunding!G163,"")</f>
        <v/>
      </c>
      <c r="B163">
        <f>IF(OR(Crowdfunding!F163="failed", Crowdfunding!F163="canceled"),Crowdfunding!G163,"")</f>
        <v>75</v>
      </c>
    </row>
    <row r="164" spans="1:2" x14ac:dyDescent="0.25">
      <c r="A164">
        <f>IF(Crowdfunding!F164="successful",Crowdfunding!G164,"")</f>
        <v>157</v>
      </c>
      <c r="B164" t="str">
        <f>IF(OR(Crowdfunding!F164="failed", Crowdfunding!F164="canceled"),Crowdfunding!G164,"")</f>
        <v/>
      </c>
    </row>
    <row r="165" spans="1:2" x14ac:dyDescent="0.25">
      <c r="A165">
        <f>IF(Crowdfunding!F165="successful",Crowdfunding!G165,"")</f>
        <v>246</v>
      </c>
      <c r="B165" t="str">
        <f>IF(OR(Crowdfunding!F165="failed", Crowdfunding!F165="canceled"),Crowdfunding!G165,"")</f>
        <v/>
      </c>
    </row>
    <row r="166" spans="1:2" x14ac:dyDescent="0.25">
      <c r="A166">
        <f>IF(Crowdfunding!F166="successful",Crowdfunding!G166,"")</f>
        <v>1396</v>
      </c>
      <c r="B166" t="str">
        <f>IF(OR(Crowdfunding!F166="failed", Crowdfunding!F166="canceled"),Crowdfunding!G166,"")</f>
        <v/>
      </c>
    </row>
    <row r="167" spans="1:2" x14ac:dyDescent="0.25">
      <c r="A167">
        <f>IF(Crowdfunding!F167="successful",Crowdfunding!G167,"")</f>
        <v>2506</v>
      </c>
      <c r="B167" t="str">
        <f>IF(OR(Crowdfunding!F167="failed", Crowdfunding!F167="canceled"),Crowdfunding!G167,"")</f>
        <v/>
      </c>
    </row>
    <row r="168" spans="1:2" x14ac:dyDescent="0.25">
      <c r="A168">
        <f>IF(Crowdfunding!F168="successful",Crowdfunding!G168,"")</f>
        <v>244</v>
      </c>
      <c r="B168" t="str">
        <f>IF(OR(Crowdfunding!F168="failed", Crowdfunding!F168="canceled"),Crowdfunding!G168,"")</f>
        <v/>
      </c>
    </row>
    <row r="169" spans="1:2" x14ac:dyDescent="0.25">
      <c r="A169">
        <f>IF(Crowdfunding!F169="successful",Crowdfunding!G169,"")</f>
        <v>146</v>
      </c>
      <c r="B169" t="str">
        <f>IF(OR(Crowdfunding!F169="failed", Crowdfunding!F169="canceled"),Crowdfunding!G169,"")</f>
        <v/>
      </c>
    </row>
    <row r="170" spans="1:2" x14ac:dyDescent="0.25">
      <c r="A170" t="str">
        <f>IF(Crowdfunding!F170="successful",Crowdfunding!G170,"")</f>
        <v/>
      </c>
      <c r="B170">
        <f>IF(OR(Crowdfunding!F170="failed", Crowdfunding!F170="canceled"),Crowdfunding!G170,"")</f>
        <v>955</v>
      </c>
    </row>
    <row r="171" spans="1:2" x14ac:dyDescent="0.25">
      <c r="A171">
        <f>IF(Crowdfunding!F171="successful",Crowdfunding!G171,"")</f>
        <v>1267</v>
      </c>
      <c r="B171" t="str">
        <f>IF(OR(Crowdfunding!F171="failed", Crowdfunding!F171="canceled"),Crowdfunding!G171,"")</f>
        <v/>
      </c>
    </row>
    <row r="172" spans="1:2" x14ac:dyDescent="0.25">
      <c r="A172" t="str">
        <f>IF(Crowdfunding!F172="successful",Crowdfunding!G172,"")</f>
        <v/>
      </c>
      <c r="B172">
        <f>IF(OR(Crowdfunding!F172="failed", Crowdfunding!F172="canceled"),Crowdfunding!G172,"")</f>
        <v>67</v>
      </c>
    </row>
    <row r="173" spans="1:2" x14ac:dyDescent="0.25">
      <c r="A173" t="str">
        <f>IF(Crowdfunding!F173="successful",Crowdfunding!G173,"")</f>
        <v/>
      </c>
      <c r="B173">
        <f>IF(OR(Crowdfunding!F173="failed", Crowdfunding!F173="canceled"),Crowdfunding!G173,"")</f>
        <v>5</v>
      </c>
    </row>
    <row r="174" spans="1:2" x14ac:dyDescent="0.25">
      <c r="A174" t="str">
        <f>IF(Crowdfunding!F174="successful",Crowdfunding!G174,"")</f>
        <v/>
      </c>
      <c r="B174">
        <f>IF(OR(Crowdfunding!F174="failed", Crowdfunding!F174="canceled"),Crowdfunding!G174,"")</f>
        <v>26</v>
      </c>
    </row>
    <row r="175" spans="1:2" x14ac:dyDescent="0.25">
      <c r="A175">
        <f>IF(Crowdfunding!F175="successful",Crowdfunding!G175,"")</f>
        <v>1561</v>
      </c>
      <c r="B175" t="str">
        <f>IF(OR(Crowdfunding!F175="failed", Crowdfunding!F175="canceled"),Crowdfunding!G175,"")</f>
        <v/>
      </c>
    </row>
    <row r="176" spans="1:2" x14ac:dyDescent="0.25">
      <c r="A176">
        <f>IF(Crowdfunding!F176="successful",Crowdfunding!G176,"")</f>
        <v>48</v>
      </c>
      <c r="B176" t="str">
        <f>IF(OR(Crowdfunding!F176="failed", Crowdfunding!F176="canceled"),Crowdfunding!G176,"")</f>
        <v/>
      </c>
    </row>
    <row r="177" spans="1:2" x14ac:dyDescent="0.25">
      <c r="A177" t="str">
        <f>IF(Crowdfunding!F177="successful",Crowdfunding!G177,"")</f>
        <v/>
      </c>
      <c r="B177">
        <f>IF(OR(Crowdfunding!F177="failed", Crowdfunding!F177="canceled"),Crowdfunding!G177,"")</f>
        <v>1130</v>
      </c>
    </row>
    <row r="178" spans="1:2" x14ac:dyDescent="0.25">
      <c r="A178" t="str">
        <f>IF(Crowdfunding!F178="successful",Crowdfunding!G178,"")</f>
        <v/>
      </c>
      <c r="B178">
        <f>IF(OR(Crowdfunding!F178="failed", Crowdfunding!F178="canceled"),Crowdfunding!G178,"")</f>
        <v>782</v>
      </c>
    </row>
    <row r="179" spans="1:2" x14ac:dyDescent="0.25">
      <c r="A179">
        <f>IF(Crowdfunding!F179="successful",Crowdfunding!G179,"")</f>
        <v>2739</v>
      </c>
      <c r="B179" t="str">
        <f>IF(OR(Crowdfunding!F179="failed", Crowdfunding!F179="canceled"),Crowdfunding!G179,"")</f>
        <v/>
      </c>
    </row>
    <row r="180" spans="1:2" x14ac:dyDescent="0.25">
      <c r="A180" t="str">
        <f>IF(Crowdfunding!F180="successful",Crowdfunding!G180,"")</f>
        <v/>
      </c>
      <c r="B180">
        <f>IF(OR(Crowdfunding!F180="failed", Crowdfunding!F180="canceled"),Crowdfunding!G180,"")</f>
        <v>210</v>
      </c>
    </row>
    <row r="181" spans="1:2" x14ac:dyDescent="0.25">
      <c r="A181">
        <f>IF(Crowdfunding!F181="successful",Crowdfunding!G181,"")</f>
        <v>3537</v>
      </c>
      <c r="B181" t="str">
        <f>IF(OR(Crowdfunding!F181="failed", Crowdfunding!F181="canceled"),Crowdfunding!G181,"")</f>
        <v/>
      </c>
    </row>
    <row r="182" spans="1:2" x14ac:dyDescent="0.25">
      <c r="A182">
        <f>IF(Crowdfunding!F182="successful",Crowdfunding!G182,"")</f>
        <v>2107</v>
      </c>
      <c r="B182" t="str">
        <f>IF(OR(Crowdfunding!F182="failed", Crowdfunding!F182="canceled"),Crowdfunding!G182,"")</f>
        <v/>
      </c>
    </row>
    <row r="183" spans="1:2" x14ac:dyDescent="0.25">
      <c r="A183" t="str">
        <f>IF(Crowdfunding!F183="successful",Crowdfunding!G183,"")</f>
        <v/>
      </c>
      <c r="B183">
        <f>IF(OR(Crowdfunding!F183="failed", Crowdfunding!F183="canceled"),Crowdfunding!G183,"")</f>
        <v>136</v>
      </c>
    </row>
    <row r="184" spans="1:2" x14ac:dyDescent="0.25">
      <c r="A184">
        <f>IF(Crowdfunding!F184="successful",Crowdfunding!G184,"")</f>
        <v>3318</v>
      </c>
      <c r="B184" t="str">
        <f>IF(OR(Crowdfunding!F184="failed", Crowdfunding!F184="canceled"),Crowdfunding!G184,"")</f>
        <v/>
      </c>
    </row>
    <row r="185" spans="1:2" x14ac:dyDescent="0.25">
      <c r="A185" t="str">
        <f>IF(Crowdfunding!F185="successful",Crowdfunding!G185,"")</f>
        <v/>
      </c>
      <c r="B185">
        <f>IF(OR(Crowdfunding!F185="failed", Crowdfunding!F185="canceled"),Crowdfunding!G185,"")</f>
        <v>86</v>
      </c>
    </row>
    <row r="186" spans="1:2" x14ac:dyDescent="0.25">
      <c r="A186">
        <f>IF(Crowdfunding!F186="successful",Crowdfunding!G186,"")</f>
        <v>340</v>
      </c>
      <c r="B186" t="str">
        <f>IF(OR(Crowdfunding!F186="failed", Crowdfunding!F186="canceled"),Crowdfunding!G186,"")</f>
        <v/>
      </c>
    </row>
    <row r="187" spans="1:2" x14ac:dyDescent="0.25">
      <c r="A187" t="str">
        <f>IF(Crowdfunding!F187="successful",Crowdfunding!G187,"")</f>
        <v/>
      </c>
      <c r="B187">
        <f>IF(OR(Crowdfunding!F187="failed", Crowdfunding!F187="canceled"),Crowdfunding!G187,"")</f>
        <v>19</v>
      </c>
    </row>
    <row r="188" spans="1:2" x14ac:dyDescent="0.25">
      <c r="A188" t="str">
        <f>IF(Crowdfunding!F188="successful",Crowdfunding!G188,"")</f>
        <v/>
      </c>
      <c r="B188">
        <f>IF(OR(Crowdfunding!F188="failed", Crowdfunding!F188="canceled"),Crowdfunding!G188,"")</f>
        <v>886</v>
      </c>
    </row>
    <row r="189" spans="1:2" x14ac:dyDescent="0.25">
      <c r="A189">
        <f>IF(Crowdfunding!F189="successful",Crowdfunding!G189,"")</f>
        <v>1442</v>
      </c>
      <c r="B189" t="str">
        <f>IF(OR(Crowdfunding!F189="failed", Crowdfunding!F189="canceled"),Crowdfunding!G189,"")</f>
        <v/>
      </c>
    </row>
    <row r="190" spans="1:2" x14ac:dyDescent="0.25">
      <c r="A190" t="str">
        <f>IF(Crowdfunding!F190="successful",Crowdfunding!G190,"")</f>
        <v/>
      </c>
      <c r="B190">
        <f>IF(OR(Crowdfunding!F190="failed", Crowdfunding!F190="canceled"),Crowdfunding!G190,"")</f>
        <v>35</v>
      </c>
    </row>
    <row r="191" spans="1:2" x14ac:dyDescent="0.25">
      <c r="A191" t="str">
        <f>IF(Crowdfunding!F191="successful",Crowdfunding!G191,"")</f>
        <v/>
      </c>
      <c r="B191">
        <f>IF(OR(Crowdfunding!F191="failed", Crowdfunding!F191="canceled"),Crowdfunding!G191,"")</f>
        <v>441</v>
      </c>
    </row>
    <row r="192" spans="1:2" x14ac:dyDescent="0.25">
      <c r="A192" t="str">
        <f>IF(Crowdfunding!F192="successful",Crowdfunding!G192,"")</f>
        <v/>
      </c>
      <c r="B192">
        <f>IF(OR(Crowdfunding!F192="failed", Crowdfunding!F192="canceled"),Crowdfunding!G192,"")</f>
        <v>24</v>
      </c>
    </row>
    <row r="193" spans="1:2" x14ac:dyDescent="0.25">
      <c r="A193" t="str">
        <f>IF(Crowdfunding!F193="successful",Crowdfunding!G193,"")</f>
        <v/>
      </c>
      <c r="B193">
        <f>IF(OR(Crowdfunding!F193="failed", Crowdfunding!F193="canceled"),Crowdfunding!G193,"")</f>
        <v>86</v>
      </c>
    </row>
    <row r="194" spans="1:2" x14ac:dyDescent="0.25">
      <c r="A194" t="str">
        <f>IF(Crowdfunding!F194="successful",Crowdfunding!G194,"")</f>
        <v/>
      </c>
      <c r="B194">
        <f>IF(OR(Crowdfunding!F194="failed", Crowdfunding!F194="canceled"),Crowdfunding!G194,"")</f>
        <v>243</v>
      </c>
    </row>
    <row r="195" spans="1:2" x14ac:dyDescent="0.25">
      <c r="A195" t="str">
        <f>IF(Crowdfunding!F195="successful",Crowdfunding!G195,"")</f>
        <v/>
      </c>
      <c r="B195">
        <f>IF(OR(Crowdfunding!F195="failed", Crowdfunding!F195="canceled"),Crowdfunding!G195,"")</f>
        <v>65</v>
      </c>
    </row>
    <row r="196" spans="1:2" x14ac:dyDescent="0.25">
      <c r="A196">
        <f>IF(Crowdfunding!F196="successful",Crowdfunding!G196,"")</f>
        <v>126</v>
      </c>
      <c r="B196" t="str">
        <f>IF(OR(Crowdfunding!F196="failed", Crowdfunding!F196="canceled"),Crowdfunding!G196,"")</f>
        <v/>
      </c>
    </row>
    <row r="197" spans="1:2" x14ac:dyDescent="0.25">
      <c r="A197">
        <f>IF(Crowdfunding!F197="successful",Crowdfunding!G197,"")</f>
        <v>524</v>
      </c>
      <c r="B197" t="str">
        <f>IF(OR(Crowdfunding!F197="failed", Crowdfunding!F197="canceled"),Crowdfunding!G197,"")</f>
        <v/>
      </c>
    </row>
    <row r="198" spans="1:2" x14ac:dyDescent="0.25">
      <c r="A198" t="str">
        <f>IF(Crowdfunding!F198="successful",Crowdfunding!G198,"")</f>
        <v/>
      </c>
      <c r="B198">
        <f>IF(OR(Crowdfunding!F198="failed", Crowdfunding!F198="canceled"),Crowdfunding!G198,"")</f>
        <v>100</v>
      </c>
    </row>
    <row r="199" spans="1:2" x14ac:dyDescent="0.25">
      <c r="A199">
        <f>IF(Crowdfunding!F199="successful",Crowdfunding!G199,"")</f>
        <v>1989</v>
      </c>
      <c r="B199" t="str">
        <f>IF(OR(Crowdfunding!F199="failed", Crowdfunding!F199="canceled"),Crowdfunding!G199,"")</f>
        <v/>
      </c>
    </row>
    <row r="200" spans="1:2" x14ac:dyDescent="0.25">
      <c r="A200" t="str">
        <f>IF(Crowdfunding!F200="successful",Crowdfunding!G200,"")</f>
        <v/>
      </c>
      <c r="B200">
        <f>IF(OR(Crowdfunding!F200="failed", Crowdfunding!F200="canceled"),Crowdfunding!G200,"")</f>
        <v>168</v>
      </c>
    </row>
    <row r="201" spans="1:2" x14ac:dyDescent="0.25">
      <c r="A201" t="str">
        <f>IF(Crowdfunding!F201="successful",Crowdfunding!G201,"")</f>
        <v/>
      </c>
      <c r="B201">
        <f>IF(OR(Crowdfunding!F201="failed", Crowdfunding!F201="canceled"),Crowdfunding!G201,"")</f>
        <v>13</v>
      </c>
    </row>
    <row r="202" spans="1:2" x14ac:dyDescent="0.25">
      <c r="A202" t="str">
        <f>IF(Crowdfunding!F202="successful",Crowdfunding!G202,"")</f>
        <v/>
      </c>
      <c r="B202">
        <f>IF(OR(Crowdfunding!F202="failed", Crowdfunding!F202="canceled"),Crowdfunding!G202,"")</f>
        <v>1</v>
      </c>
    </row>
    <row r="203" spans="1:2" x14ac:dyDescent="0.25">
      <c r="A203">
        <f>IF(Crowdfunding!F203="successful",Crowdfunding!G203,"")</f>
        <v>157</v>
      </c>
      <c r="B203" t="str">
        <f>IF(OR(Crowdfunding!F203="failed", Crowdfunding!F203="canceled"),Crowdfunding!G203,"")</f>
        <v/>
      </c>
    </row>
    <row r="204" spans="1:2" x14ac:dyDescent="0.25">
      <c r="A204" t="str">
        <f>IF(Crowdfunding!F204="successful",Crowdfunding!G204,"")</f>
        <v/>
      </c>
      <c r="B204">
        <f>IF(OR(Crowdfunding!F204="failed", Crowdfunding!F204="canceled"),Crowdfunding!G204,"")</f>
        <v>82</v>
      </c>
    </row>
    <row r="205" spans="1:2" x14ac:dyDescent="0.25">
      <c r="A205">
        <f>IF(Crowdfunding!F205="successful",Crowdfunding!G205,"")</f>
        <v>4498</v>
      </c>
      <c r="B205" t="str">
        <f>IF(OR(Crowdfunding!F205="failed", Crowdfunding!F205="canceled"),Crowdfunding!G205,"")</f>
        <v/>
      </c>
    </row>
    <row r="206" spans="1:2" x14ac:dyDescent="0.25">
      <c r="A206" t="str">
        <f>IF(Crowdfunding!F206="successful",Crowdfunding!G206,"")</f>
        <v/>
      </c>
      <c r="B206">
        <f>IF(OR(Crowdfunding!F206="failed", Crowdfunding!F206="canceled"),Crowdfunding!G206,"")</f>
        <v>40</v>
      </c>
    </row>
    <row r="207" spans="1:2" x14ac:dyDescent="0.25">
      <c r="A207">
        <f>IF(Crowdfunding!F207="successful",Crowdfunding!G207,"")</f>
        <v>80</v>
      </c>
      <c r="B207" t="str">
        <f>IF(OR(Crowdfunding!F207="failed", Crowdfunding!F207="canceled"),Crowdfunding!G207,"")</f>
        <v/>
      </c>
    </row>
    <row r="208" spans="1:2" x14ac:dyDescent="0.25">
      <c r="A208" t="str">
        <f>IF(Crowdfunding!F208="successful",Crowdfunding!G208,"")</f>
        <v/>
      </c>
      <c r="B208">
        <f>IF(OR(Crowdfunding!F208="failed", Crowdfunding!F208="canceled"),Crowdfunding!G208,"")</f>
        <v>57</v>
      </c>
    </row>
    <row r="209" spans="1:2" x14ac:dyDescent="0.25">
      <c r="A209">
        <f>IF(Crowdfunding!F209="successful",Crowdfunding!G209,"")</f>
        <v>43</v>
      </c>
      <c r="B209" t="str">
        <f>IF(OR(Crowdfunding!F209="failed", Crowdfunding!F209="canceled"),Crowdfunding!G209,"")</f>
        <v/>
      </c>
    </row>
    <row r="210" spans="1:2" x14ac:dyDescent="0.25">
      <c r="A210">
        <f>IF(Crowdfunding!F210="successful",Crowdfunding!G210,"")</f>
        <v>2053</v>
      </c>
      <c r="B210" t="str">
        <f>IF(OR(Crowdfunding!F210="failed", Crowdfunding!F210="canceled"),Crowdfunding!G210,"")</f>
        <v/>
      </c>
    </row>
    <row r="211" spans="1:2" x14ac:dyDescent="0.25">
      <c r="A211" t="str">
        <f>IF(Crowdfunding!F211="successful",Crowdfunding!G211,"")</f>
        <v/>
      </c>
      <c r="B211" t="str">
        <f>IF(OR(Crowdfunding!F211="failed", Crowdfunding!F211="canceled"),Crowdfunding!G211,"")</f>
        <v/>
      </c>
    </row>
    <row r="212" spans="1:2" x14ac:dyDescent="0.25">
      <c r="A212" t="str">
        <f>IF(Crowdfunding!F212="successful",Crowdfunding!G212,"")</f>
        <v/>
      </c>
      <c r="B212">
        <f>IF(OR(Crowdfunding!F212="failed", Crowdfunding!F212="canceled"),Crowdfunding!G212,"")</f>
        <v>226</v>
      </c>
    </row>
    <row r="213" spans="1:2" x14ac:dyDescent="0.25">
      <c r="A213" t="str">
        <f>IF(Crowdfunding!F213="successful",Crowdfunding!G213,"")</f>
        <v/>
      </c>
      <c r="B213">
        <f>IF(OR(Crowdfunding!F213="failed", Crowdfunding!F213="canceled"),Crowdfunding!G213,"")</f>
        <v>1625</v>
      </c>
    </row>
    <row r="214" spans="1:2" x14ac:dyDescent="0.25">
      <c r="A214">
        <f>IF(Crowdfunding!F214="successful",Crowdfunding!G214,"")</f>
        <v>168</v>
      </c>
      <c r="B214" t="str">
        <f>IF(OR(Crowdfunding!F214="failed", Crowdfunding!F214="canceled"),Crowdfunding!G214,"")</f>
        <v/>
      </c>
    </row>
    <row r="215" spans="1:2" x14ac:dyDescent="0.25">
      <c r="A215">
        <f>IF(Crowdfunding!F215="successful",Crowdfunding!G215,"")</f>
        <v>4289</v>
      </c>
      <c r="B215" t="str">
        <f>IF(OR(Crowdfunding!F215="failed", Crowdfunding!F215="canceled"),Crowdfunding!G215,"")</f>
        <v/>
      </c>
    </row>
    <row r="216" spans="1:2" x14ac:dyDescent="0.25">
      <c r="A216">
        <f>IF(Crowdfunding!F216="successful",Crowdfunding!G216,"")</f>
        <v>165</v>
      </c>
      <c r="B216" t="str">
        <f>IF(OR(Crowdfunding!F216="failed", Crowdfunding!F216="canceled"),Crowdfunding!G216,"")</f>
        <v/>
      </c>
    </row>
    <row r="217" spans="1:2" x14ac:dyDescent="0.25">
      <c r="A217" t="str">
        <f>IF(Crowdfunding!F217="successful",Crowdfunding!G217,"")</f>
        <v/>
      </c>
      <c r="B217">
        <f>IF(OR(Crowdfunding!F217="failed", Crowdfunding!F217="canceled"),Crowdfunding!G217,"")</f>
        <v>143</v>
      </c>
    </row>
    <row r="218" spans="1:2" x14ac:dyDescent="0.25">
      <c r="A218">
        <f>IF(Crowdfunding!F218="successful",Crowdfunding!G218,"")</f>
        <v>1815</v>
      </c>
      <c r="B218" t="str">
        <f>IF(OR(Crowdfunding!F218="failed", Crowdfunding!F218="canceled"),Crowdfunding!G218,"")</f>
        <v/>
      </c>
    </row>
    <row r="219" spans="1:2" x14ac:dyDescent="0.25">
      <c r="A219" t="str">
        <f>IF(Crowdfunding!F219="successful",Crowdfunding!G219,"")</f>
        <v/>
      </c>
      <c r="B219">
        <f>IF(OR(Crowdfunding!F219="failed", Crowdfunding!F219="canceled"),Crowdfunding!G219,"")</f>
        <v>934</v>
      </c>
    </row>
    <row r="220" spans="1:2" x14ac:dyDescent="0.25">
      <c r="A220">
        <f>IF(Crowdfunding!F220="successful",Crowdfunding!G220,"")</f>
        <v>397</v>
      </c>
      <c r="B220" t="str">
        <f>IF(OR(Crowdfunding!F220="failed", Crowdfunding!F220="canceled"),Crowdfunding!G220,"")</f>
        <v/>
      </c>
    </row>
    <row r="221" spans="1:2" x14ac:dyDescent="0.25">
      <c r="A221">
        <f>IF(Crowdfunding!F221="successful",Crowdfunding!G221,"")</f>
        <v>1539</v>
      </c>
      <c r="B221" t="str">
        <f>IF(OR(Crowdfunding!F221="failed", Crowdfunding!F221="canceled"),Crowdfunding!G221,"")</f>
        <v/>
      </c>
    </row>
    <row r="222" spans="1:2" x14ac:dyDescent="0.25">
      <c r="A222" t="str">
        <f>IF(Crowdfunding!F222="successful",Crowdfunding!G222,"")</f>
        <v/>
      </c>
      <c r="B222">
        <f>IF(OR(Crowdfunding!F222="failed", Crowdfunding!F222="canceled"),Crowdfunding!G222,"")</f>
        <v>17</v>
      </c>
    </row>
    <row r="223" spans="1:2" x14ac:dyDescent="0.25">
      <c r="A223" t="str">
        <f>IF(Crowdfunding!F223="successful",Crowdfunding!G223,"")</f>
        <v/>
      </c>
      <c r="B223">
        <f>IF(OR(Crowdfunding!F223="failed", Crowdfunding!F223="canceled"),Crowdfunding!G223,"")</f>
        <v>2179</v>
      </c>
    </row>
    <row r="224" spans="1:2" x14ac:dyDescent="0.25">
      <c r="A224">
        <f>IF(Crowdfunding!F224="successful",Crowdfunding!G224,"")</f>
        <v>138</v>
      </c>
      <c r="B224" t="str">
        <f>IF(OR(Crowdfunding!F224="failed", Crowdfunding!F224="canceled"),Crowdfunding!G224,"")</f>
        <v/>
      </c>
    </row>
    <row r="225" spans="1:2" x14ac:dyDescent="0.25">
      <c r="A225" t="str">
        <f>IF(Crowdfunding!F225="successful",Crowdfunding!G225,"")</f>
        <v/>
      </c>
      <c r="B225">
        <f>IF(OR(Crowdfunding!F225="failed", Crowdfunding!F225="canceled"),Crowdfunding!G225,"")</f>
        <v>931</v>
      </c>
    </row>
    <row r="226" spans="1:2" x14ac:dyDescent="0.25">
      <c r="A226">
        <f>IF(Crowdfunding!F226="successful",Crowdfunding!G226,"")</f>
        <v>3594</v>
      </c>
      <c r="B226" t="str">
        <f>IF(OR(Crowdfunding!F226="failed", Crowdfunding!F226="canceled"),Crowdfunding!G226,"")</f>
        <v/>
      </c>
    </row>
    <row r="227" spans="1:2" x14ac:dyDescent="0.25">
      <c r="A227">
        <f>IF(Crowdfunding!F227="successful",Crowdfunding!G227,"")</f>
        <v>5880</v>
      </c>
      <c r="B227" t="str">
        <f>IF(OR(Crowdfunding!F227="failed", Crowdfunding!F227="canceled"),Crowdfunding!G227,"")</f>
        <v/>
      </c>
    </row>
    <row r="228" spans="1:2" x14ac:dyDescent="0.25">
      <c r="A228">
        <f>IF(Crowdfunding!F228="successful",Crowdfunding!G228,"")</f>
        <v>112</v>
      </c>
      <c r="B228" t="str">
        <f>IF(OR(Crowdfunding!F228="failed", Crowdfunding!F228="canceled"),Crowdfunding!G228,"")</f>
        <v/>
      </c>
    </row>
    <row r="229" spans="1:2" x14ac:dyDescent="0.25">
      <c r="A229">
        <f>IF(Crowdfunding!F229="successful",Crowdfunding!G229,"")</f>
        <v>943</v>
      </c>
      <c r="B229" t="str">
        <f>IF(OR(Crowdfunding!F229="failed", Crowdfunding!F229="canceled"),Crowdfunding!G229,"")</f>
        <v/>
      </c>
    </row>
    <row r="230" spans="1:2" x14ac:dyDescent="0.25">
      <c r="A230">
        <f>IF(Crowdfunding!F230="successful",Crowdfunding!G230,"")</f>
        <v>2468</v>
      </c>
      <c r="B230" t="str">
        <f>IF(OR(Crowdfunding!F230="failed", Crowdfunding!F230="canceled"),Crowdfunding!G230,"")</f>
        <v/>
      </c>
    </row>
    <row r="231" spans="1:2" x14ac:dyDescent="0.25">
      <c r="A231">
        <f>IF(Crowdfunding!F231="successful",Crowdfunding!G231,"")</f>
        <v>2551</v>
      </c>
      <c r="B231" t="str">
        <f>IF(OR(Crowdfunding!F231="failed", Crowdfunding!F231="canceled"),Crowdfunding!G231,"")</f>
        <v/>
      </c>
    </row>
    <row r="232" spans="1:2" x14ac:dyDescent="0.25">
      <c r="A232">
        <f>IF(Crowdfunding!F232="successful",Crowdfunding!G232,"")</f>
        <v>101</v>
      </c>
      <c r="B232" t="str">
        <f>IF(OR(Crowdfunding!F232="failed", Crowdfunding!F232="canceled"),Crowdfunding!G232,"")</f>
        <v/>
      </c>
    </row>
    <row r="233" spans="1:2" x14ac:dyDescent="0.25">
      <c r="A233" t="str">
        <f>IF(Crowdfunding!F233="successful",Crowdfunding!G233,"")</f>
        <v/>
      </c>
      <c r="B233">
        <f>IF(OR(Crowdfunding!F233="failed", Crowdfunding!F233="canceled"),Crowdfunding!G233,"")</f>
        <v>67</v>
      </c>
    </row>
    <row r="234" spans="1:2" x14ac:dyDescent="0.25">
      <c r="A234">
        <f>IF(Crowdfunding!F234="successful",Crowdfunding!G234,"")</f>
        <v>92</v>
      </c>
      <c r="B234" t="str">
        <f>IF(OR(Crowdfunding!F234="failed", Crowdfunding!F234="canceled"),Crowdfunding!G234,"")</f>
        <v/>
      </c>
    </row>
    <row r="235" spans="1:2" x14ac:dyDescent="0.25">
      <c r="A235">
        <f>IF(Crowdfunding!F235="successful",Crowdfunding!G235,"")</f>
        <v>62</v>
      </c>
      <c r="B235" t="str">
        <f>IF(OR(Crowdfunding!F235="failed", Crowdfunding!F235="canceled"),Crowdfunding!G235,"")</f>
        <v/>
      </c>
    </row>
    <row r="236" spans="1:2" x14ac:dyDescent="0.25">
      <c r="A236">
        <f>IF(Crowdfunding!F236="successful",Crowdfunding!G236,"")</f>
        <v>149</v>
      </c>
      <c r="B236" t="str">
        <f>IF(OR(Crowdfunding!F236="failed", Crowdfunding!F236="canceled"),Crowdfunding!G236,"")</f>
        <v/>
      </c>
    </row>
    <row r="237" spans="1:2" x14ac:dyDescent="0.25">
      <c r="A237" t="str">
        <f>IF(Crowdfunding!F237="successful",Crowdfunding!G237,"")</f>
        <v/>
      </c>
      <c r="B237">
        <f>IF(OR(Crowdfunding!F237="failed", Crowdfunding!F237="canceled"),Crowdfunding!G237,"")</f>
        <v>92</v>
      </c>
    </row>
    <row r="238" spans="1:2" x14ac:dyDescent="0.25">
      <c r="A238" t="str">
        <f>IF(Crowdfunding!F238="successful",Crowdfunding!G238,"")</f>
        <v/>
      </c>
      <c r="B238">
        <f>IF(OR(Crowdfunding!F238="failed", Crowdfunding!F238="canceled"),Crowdfunding!G238,"")</f>
        <v>57</v>
      </c>
    </row>
    <row r="239" spans="1:2" x14ac:dyDescent="0.25">
      <c r="A239">
        <f>IF(Crowdfunding!F239="successful",Crowdfunding!G239,"")</f>
        <v>329</v>
      </c>
      <c r="B239" t="str">
        <f>IF(OR(Crowdfunding!F239="failed", Crowdfunding!F239="canceled"),Crowdfunding!G239,"")</f>
        <v/>
      </c>
    </row>
    <row r="240" spans="1:2" x14ac:dyDescent="0.25">
      <c r="A240">
        <f>IF(Crowdfunding!F240="successful",Crowdfunding!G240,"")</f>
        <v>97</v>
      </c>
      <c r="B240" t="str">
        <f>IF(OR(Crowdfunding!F240="failed", Crowdfunding!F240="canceled"),Crowdfunding!G240,"")</f>
        <v/>
      </c>
    </row>
    <row r="241" spans="1:2" x14ac:dyDescent="0.25">
      <c r="A241" t="str">
        <f>IF(Crowdfunding!F241="successful",Crowdfunding!G241,"")</f>
        <v/>
      </c>
      <c r="B241">
        <f>IF(OR(Crowdfunding!F241="failed", Crowdfunding!F241="canceled"),Crowdfunding!G241,"")</f>
        <v>41</v>
      </c>
    </row>
    <row r="242" spans="1:2" x14ac:dyDescent="0.25">
      <c r="A242">
        <f>IF(Crowdfunding!F242="successful",Crowdfunding!G242,"")</f>
        <v>1784</v>
      </c>
      <c r="B242" t="str">
        <f>IF(OR(Crowdfunding!F242="failed", Crowdfunding!F242="canceled"),Crowdfunding!G242,"")</f>
        <v/>
      </c>
    </row>
    <row r="243" spans="1:2" x14ac:dyDescent="0.25">
      <c r="A243">
        <f>IF(Crowdfunding!F243="successful",Crowdfunding!G243,"")</f>
        <v>1684</v>
      </c>
      <c r="B243" t="str">
        <f>IF(OR(Crowdfunding!F243="failed", Crowdfunding!F243="canceled"),Crowdfunding!G243,"")</f>
        <v/>
      </c>
    </row>
    <row r="244" spans="1:2" x14ac:dyDescent="0.25">
      <c r="A244">
        <f>IF(Crowdfunding!F244="successful",Crowdfunding!G244,"")</f>
        <v>250</v>
      </c>
      <c r="B244" t="str">
        <f>IF(OR(Crowdfunding!F244="failed", Crowdfunding!F244="canceled"),Crowdfunding!G244,"")</f>
        <v/>
      </c>
    </row>
    <row r="245" spans="1:2" x14ac:dyDescent="0.25">
      <c r="A245">
        <f>IF(Crowdfunding!F245="successful",Crowdfunding!G245,"")</f>
        <v>238</v>
      </c>
      <c r="B245" t="str">
        <f>IF(OR(Crowdfunding!F245="failed", Crowdfunding!F245="canceled"),Crowdfunding!G245,"")</f>
        <v/>
      </c>
    </row>
    <row r="246" spans="1:2" x14ac:dyDescent="0.25">
      <c r="A246">
        <f>IF(Crowdfunding!F246="successful",Crowdfunding!G246,"")</f>
        <v>53</v>
      </c>
      <c r="B246" t="str">
        <f>IF(OR(Crowdfunding!F246="failed", Crowdfunding!F246="canceled"),Crowdfunding!G246,"")</f>
        <v/>
      </c>
    </row>
    <row r="247" spans="1:2" x14ac:dyDescent="0.25">
      <c r="A247">
        <f>IF(Crowdfunding!F247="successful",Crowdfunding!G247,"")</f>
        <v>214</v>
      </c>
      <c r="B247" t="str">
        <f>IF(OR(Crowdfunding!F247="failed", Crowdfunding!F247="canceled"),Crowdfunding!G247,"")</f>
        <v/>
      </c>
    </row>
    <row r="248" spans="1:2" x14ac:dyDescent="0.25">
      <c r="A248">
        <f>IF(Crowdfunding!F248="successful",Crowdfunding!G248,"")</f>
        <v>222</v>
      </c>
      <c r="B248" t="str">
        <f>IF(OR(Crowdfunding!F248="failed", Crowdfunding!F248="canceled"),Crowdfunding!G248,"")</f>
        <v/>
      </c>
    </row>
    <row r="249" spans="1:2" x14ac:dyDescent="0.25">
      <c r="A249">
        <f>IF(Crowdfunding!F249="successful",Crowdfunding!G249,"")</f>
        <v>1884</v>
      </c>
      <c r="B249" t="str">
        <f>IF(OR(Crowdfunding!F249="failed", Crowdfunding!F249="canceled"),Crowdfunding!G249,"")</f>
        <v/>
      </c>
    </row>
    <row r="250" spans="1:2" x14ac:dyDescent="0.25">
      <c r="A250">
        <f>IF(Crowdfunding!F250="successful",Crowdfunding!G250,"")</f>
        <v>218</v>
      </c>
      <c r="B250" t="str">
        <f>IF(OR(Crowdfunding!F250="failed", Crowdfunding!F250="canceled"),Crowdfunding!G250,"")</f>
        <v/>
      </c>
    </row>
    <row r="251" spans="1:2" x14ac:dyDescent="0.25">
      <c r="A251">
        <f>IF(Crowdfunding!F251="successful",Crowdfunding!G251,"")</f>
        <v>6465</v>
      </c>
      <c r="B251" t="str">
        <f>IF(OR(Crowdfunding!F251="failed", Crowdfunding!F251="canceled"),Crowdfunding!G251,"")</f>
        <v/>
      </c>
    </row>
    <row r="252" spans="1:2" x14ac:dyDescent="0.25">
      <c r="A252" t="str">
        <f>IF(Crowdfunding!F252="successful",Crowdfunding!G252,"")</f>
        <v/>
      </c>
      <c r="B252">
        <f>IF(OR(Crowdfunding!F252="failed", Crowdfunding!F252="canceled"),Crowdfunding!G252,"")</f>
        <v>1</v>
      </c>
    </row>
    <row r="253" spans="1:2" x14ac:dyDescent="0.25">
      <c r="A253" t="str">
        <f>IF(Crowdfunding!F253="successful",Crowdfunding!G253,"")</f>
        <v/>
      </c>
      <c r="B253">
        <f>IF(OR(Crowdfunding!F253="failed", Crowdfunding!F253="canceled"),Crowdfunding!G253,"")</f>
        <v>101</v>
      </c>
    </row>
    <row r="254" spans="1:2" x14ac:dyDescent="0.25">
      <c r="A254">
        <f>IF(Crowdfunding!F254="successful",Crowdfunding!G254,"")</f>
        <v>59</v>
      </c>
      <c r="B254" t="str">
        <f>IF(OR(Crowdfunding!F254="failed", Crowdfunding!F254="canceled"),Crowdfunding!G254,"")</f>
        <v/>
      </c>
    </row>
    <row r="255" spans="1:2" x14ac:dyDescent="0.25">
      <c r="A255" t="str">
        <f>IF(Crowdfunding!F255="successful",Crowdfunding!G255,"")</f>
        <v/>
      </c>
      <c r="B255">
        <f>IF(OR(Crowdfunding!F255="failed", Crowdfunding!F255="canceled"),Crowdfunding!G255,"")</f>
        <v>1335</v>
      </c>
    </row>
    <row r="256" spans="1:2" x14ac:dyDescent="0.25">
      <c r="A256">
        <f>IF(Crowdfunding!F256="successful",Crowdfunding!G256,"")</f>
        <v>88</v>
      </c>
      <c r="B256" t="str">
        <f>IF(OR(Crowdfunding!F256="failed", Crowdfunding!F256="canceled"),Crowdfunding!G256,"")</f>
        <v/>
      </c>
    </row>
    <row r="257" spans="1:2" x14ac:dyDescent="0.25">
      <c r="A257">
        <f>IF(Crowdfunding!F257="successful",Crowdfunding!G257,"")</f>
        <v>1697</v>
      </c>
      <c r="B257" t="str">
        <f>IF(OR(Crowdfunding!F257="failed", Crowdfunding!F257="canceled"),Crowdfunding!G257,"")</f>
        <v/>
      </c>
    </row>
    <row r="258" spans="1:2" x14ac:dyDescent="0.25">
      <c r="A258" t="str">
        <f>IF(Crowdfunding!F258="successful",Crowdfunding!G258,"")</f>
        <v/>
      </c>
      <c r="B258">
        <f>IF(OR(Crowdfunding!F258="failed", Crowdfunding!F258="canceled"),Crowdfunding!G258,"")</f>
        <v>15</v>
      </c>
    </row>
    <row r="259" spans="1:2" x14ac:dyDescent="0.25">
      <c r="A259">
        <f>IF(Crowdfunding!F259="successful",Crowdfunding!G259,"")</f>
        <v>92</v>
      </c>
      <c r="B259" t="str">
        <f>IF(OR(Crowdfunding!F259="failed", Crowdfunding!F259="canceled"),Crowdfunding!G259,"")</f>
        <v/>
      </c>
    </row>
    <row r="260" spans="1:2" x14ac:dyDescent="0.25">
      <c r="A260">
        <f>IF(Crowdfunding!F260="successful",Crowdfunding!G260,"")</f>
        <v>186</v>
      </c>
      <c r="B260" t="str">
        <f>IF(OR(Crowdfunding!F260="failed", Crowdfunding!F260="canceled"),Crowdfunding!G260,"")</f>
        <v/>
      </c>
    </row>
    <row r="261" spans="1:2" x14ac:dyDescent="0.25">
      <c r="A261">
        <f>IF(Crowdfunding!F261="successful",Crowdfunding!G261,"")</f>
        <v>138</v>
      </c>
      <c r="B261" t="str">
        <f>IF(OR(Crowdfunding!F261="failed", Crowdfunding!F261="canceled"),Crowdfunding!G261,"")</f>
        <v/>
      </c>
    </row>
    <row r="262" spans="1:2" x14ac:dyDescent="0.25">
      <c r="A262">
        <f>IF(Crowdfunding!F262="successful",Crowdfunding!G262,"")</f>
        <v>261</v>
      </c>
      <c r="B262" t="str">
        <f>IF(OR(Crowdfunding!F262="failed", Crowdfunding!F262="canceled"),Crowdfunding!G262,"")</f>
        <v/>
      </c>
    </row>
    <row r="263" spans="1:2" x14ac:dyDescent="0.25">
      <c r="A263" t="str">
        <f>IF(Crowdfunding!F263="successful",Crowdfunding!G263,"")</f>
        <v/>
      </c>
      <c r="B263">
        <f>IF(OR(Crowdfunding!F263="failed", Crowdfunding!F263="canceled"),Crowdfunding!G263,"")</f>
        <v>454</v>
      </c>
    </row>
    <row r="264" spans="1:2" x14ac:dyDescent="0.25">
      <c r="A264">
        <f>IF(Crowdfunding!F264="successful",Crowdfunding!G264,"")</f>
        <v>107</v>
      </c>
      <c r="B264" t="str">
        <f>IF(OR(Crowdfunding!F264="failed", Crowdfunding!F264="canceled"),Crowdfunding!G264,"")</f>
        <v/>
      </c>
    </row>
    <row r="265" spans="1:2" x14ac:dyDescent="0.25">
      <c r="A265">
        <f>IF(Crowdfunding!F265="successful",Crowdfunding!G265,"")</f>
        <v>199</v>
      </c>
      <c r="B265" t="str">
        <f>IF(OR(Crowdfunding!F265="failed", Crowdfunding!F265="canceled"),Crowdfunding!G265,"")</f>
        <v/>
      </c>
    </row>
    <row r="266" spans="1:2" x14ac:dyDescent="0.25">
      <c r="A266">
        <f>IF(Crowdfunding!F266="successful",Crowdfunding!G266,"")</f>
        <v>5512</v>
      </c>
      <c r="B266" t="str">
        <f>IF(OR(Crowdfunding!F266="failed", Crowdfunding!F266="canceled"),Crowdfunding!G266,"")</f>
        <v/>
      </c>
    </row>
    <row r="267" spans="1:2" x14ac:dyDescent="0.25">
      <c r="A267">
        <f>IF(Crowdfunding!F267="successful",Crowdfunding!G267,"")</f>
        <v>86</v>
      </c>
      <c r="B267" t="str">
        <f>IF(OR(Crowdfunding!F267="failed", Crowdfunding!F267="canceled"),Crowdfunding!G267,"")</f>
        <v/>
      </c>
    </row>
    <row r="268" spans="1:2" x14ac:dyDescent="0.25">
      <c r="A268" t="str">
        <f>IF(Crowdfunding!F268="successful",Crowdfunding!G268,"")</f>
        <v/>
      </c>
      <c r="B268">
        <f>IF(OR(Crowdfunding!F268="failed", Crowdfunding!F268="canceled"),Crowdfunding!G268,"")</f>
        <v>3182</v>
      </c>
    </row>
    <row r="269" spans="1:2" x14ac:dyDescent="0.25">
      <c r="A269">
        <f>IF(Crowdfunding!F269="successful",Crowdfunding!G269,"")</f>
        <v>2768</v>
      </c>
      <c r="B269" t="str">
        <f>IF(OR(Crowdfunding!F269="failed", Crowdfunding!F269="canceled"),Crowdfunding!G269,"")</f>
        <v/>
      </c>
    </row>
    <row r="270" spans="1:2" x14ac:dyDescent="0.25">
      <c r="A270">
        <f>IF(Crowdfunding!F270="successful",Crowdfunding!G270,"")</f>
        <v>48</v>
      </c>
      <c r="B270" t="str">
        <f>IF(OR(Crowdfunding!F270="failed", Crowdfunding!F270="canceled"),Crowdfunding!G270,"")</f>
        <v/>
      </c>
    </row>
    <row r="271" spans="1:2" x14ac:dyDescent="0.25">
      <c r="A271">
        <f>IF(Crowdfunding!F271="successful",Crowdfunding!G271,"")</f>
        <v>87</v>
      </c>
      <c r="B271" t="str">
        <f>IF(OR(Crowdfunding!F271="failed", Crowdfunding!F271="canceled"),Crowdfunding!G271,"")</f>
        <v/>
      </c>
    </row>
    <row r="272" spans="1:2" x14ac:dyDescent="0.25">
      <c r="A272" t="str">
        <f>IF(Crowdfunding!F272="successful",Crowdfunding!G272,"")</f>
        <v/>
      </c>
      <c r="B272">
        <f>IF(OR(Crowdfunding!F272="failed", Crowdfunding!F272="canceled"),Crowdfunding!G272,"")</f>
        <v>1890</v>
      </c>
    </row>
    <row r="273" spans="1:2" x14ac:dyDescent="0.25">
      <c r="A273" t="str">
        <f>IF(Crowdfunding!F273="successful",Crowdfunding!G273,"")</f>
        <v/>
      </c>
      <c r="B273" t="str">
        <f>IF(OR(Crowdfunding!F273="failed", Crowdfunding!F273="canceled"),Crowdfunding!G273,"")</f>
        <v/>
      </c>
    </row>
    <row r="274" spans="1:2" x14ac:dyDescent="0.25">
      <c r="A274">
        <f>IF(Crowdfunding!F274="successful",Crowdfunding!G274,"")</f>
        <v>1894</v>
      </c>
      <c r="B274" t="str">
        <f>IF(OR(Crowdfunding!F274="failed", Crowdfunding!F274="canceled"),Crowdfunding!G274,"")</f>
        <v/>
      </c>
    </row>
    <row r="275" spans="1:2" x14ac:dyDescent="0.25">
      <c r="A275">
        <f>IF(Crowdfunding!F275="successful",Crowdfunding!G275,"")</f>
        <v>282</v>
      </c>
      <c r="B275" t="str">
        <f>IF(OR(Crowdfunding!F275="failed", Crowdfunding!F275="canceled"),Crowdfunding!G275,"")</f>
        <v/>
      </c>
    </row>
    <row r="276" spans="1:2" x14ac:dyDescent="0.25">
      <c r="A276" t="str">
        <f>IF(Crowdfunding!F276="successful",Crowdfunding!G276,"")</f>
        <v/>
      </c>
      <c r="B276">
        <f>IF(OR(Crowdfunding!F276="failed", Crowdfunding!F276="canceled"),Crowdfunding!G276,"")</f>
        <v>15</v>
      </c>
    </row>
    <row r="277" spans="1:2" x14ac:dyDescent="0.25">
      <c r="A277">
        <f>IF(Crowdfunding!F277="successful",Crowdfunding!G277,"")</f>
        <v>116</v>
      </c>
      <c r="B277" t="str">
        <f>IF(OR(Crowdfunding!F277="failed", Crowdfunding!F277="canceled"),Crowdfunding!G277,"")</f>
        <v/>
      </c>
    </row>
    <row r="278" spans="1:2" x14ac:dyDescent="0.25">
      <c r="A278" t="str">
        <f>IF(Crowdfunding!F278="successful",Crowdfunding!G278,"")</f>
        <v/>
      </c>
      <c r="B278">
        <f>IF(OR(Crowdfunding!F278="failed", Crowdfunding!F278="canceled"),Crowdfunding!G278,"")</f>
        <v>133</v>
      </c>
    </row>
    <row r="279" spans="1:2" x14ac:dyDescent="0.25">
      <c r="A279">
        <f>IF(Crowdfunding!F279="successful",Crowdfunding!G279,"")</f>
        <v>83</v>
      </c>
      <c r="B279" t="str">
        <f>IF(OR(Crowdfunding!F279="failed", Crowdfunding!F279="canceled"),Crowdfunding!G279,"")</f>
        <v/>
      </c>
    </row>
    <row r="280" spans="1:2" x14ac:dyDescent="0.25">
      <c r="A280">
        <f>IF(Crowdfunding!F280="successful",Crowdfunding!G280,"")</f>
        <v>91</v>
      </c>
      <c r="B280" t="str">
        <f>IF(OR(Crowdfunding!F280="failed", Crowdfunding!F280="canceled"),Crowdfunding!G280,"")</f>
        <v/>
      </c>
    </row>
    <row r="281" spans="1:2" x14ac:dyDescent="0.25">
      <c r="A281">
        <f>IF(Crowdfunding!F281="successful",Crowdfunding!G281,"")</f>
        <v>546</v>
      </c>
      <c r="B281" t="str">
        <f>IF(OR(Crowdfunding!F281="failed", Crowdfunding!F281="canceled"),Crowdfunding!G281,"")</f>
        <v/>
      </c>
    </row>
    <row r="282" spans="1:2" x14ac:dyDescent="0.25">
      <c r="A282">
        <f>IF(Crowdfunding!F282="successful",Crowdfunding!G282,"")</f>
        <v>393</v>
      </c>
      <c r="B282" t="str">
        <f>IF(OR(Crowdfunding!F282="failed", Crowdfunding!F282="canceled"),Crowdfunding!G282,"")</f>
        <v/>
      </c>
    </row>
    <row r="283" spans="1:2" x14ac:dyDescent="0.25">
      <c r="A283" t="str">
        <f>IF(Crowdfunding!F283="successful",Crowdfunding!G283,"")</f>
        <v/>
      </c>
      <c r="B283">
        <f>IF(OR(Crowdfunding!F283="failed", Crowdfunding!F283="canceled"),Crowdfunding!G283,"")</f>
        <v>2062</v>
      </c>
    </row>
    <row r="284" spans="1:2" x14ac:dyDescent="0.25">
      <c r="A284">
        <f>IF(Crowdfunding!F284="successful",Crowdfunding!G284,"")</f>
        <v>133</v>
      </c>
      <c r="B284" t="str">
        <f>IF(OR(Crowdfunding!F284="failed", Crowdfunding!F284="canceled"),Crowdfunding!G284,"")</f>
        <v/>
      </c>
    </row>
    <row r="285" spans="1:2" x14ac:dyDescent="0.25">
      <c r="A285" t="str">
        <f>IF(Crowdfunding!F285="successful",Crowdfunding!G285,"")</f>
        <v/>
      </c>
      <c r="B285">
        <f>IF(OR(Crowdfunding!F285="failed", Crowdfunding!F285="canceled"),Crowdfunding!G285,"")</f>
        <v>29</v>
      </c>
    </row>
    <row r="286" spans="1:2" x14ac:dyDescent="0.25">
      <c r="A286" t="str">
        <f>IF(Crowdfunding!F286="successful",Crowdfunding!G286,"")</f>
        <v/>
      </c>
      <c r="B286">
        <f>IF(OR(Crowdfunding!F286="failed", Crowdfunding!F286="canceled"),Crowdfunding!G286,"")</f>
        <v>132</v>
      </c>
    </row>
    <row r="287" spans="1:2" x14ac:dyDescent="0.25">
      <c r="A287">
        <f>IF(Crowdfunding!F287="successful",Crowdfunding!G287,"")</f>
        <v>254</v>
      </c>
      <c r="B287" t="str">
        <f>IF(OR(Crowdfunding!F287="failed", Crowdfunding!F287="canceled"),Crowdfunding!G287,"")</f>
        <v/>
      </c>
    </row>
    <row r="288" spans="1:2" x14ac:dyDescent="0.25">
      <c r="A288" t="str">
        <f>IF(Crowdfunding!F288="successful",Crowdfunding!G288,"")</f>
        <v/>
      </c>
      <c r="B288">
        <f>IF(OR(Crowdfunding!F288="failed", Crowdfunding!F288="canceled"),Crowdfunding!G288,"")</f>
        <v>184</v>
      </c>
    </row>
    <row r="289" spans="1:2" x14ac:dyDescent="0.25">
      <c r="A289">
        <f>IF(Crowdfunding!F289="successful",Crowdfunding!G289,"")</f>
        <v>176</v>
      </c>
      <c r="B289" t="str">
        <f>IF(OR(Crowdfunding!F289="failed", Crowdfunding!F289="canceled"),Crowdfunding!G289,"")</f>
        <v/>
      </c>
    </row>
    <row r="290" spans="1:2" x14ac:dyDescent="0.25">
      <c r="A290" t="str">
        <f>IF(Crowdfunding!F290="successful",Crowdfunding!G290,"")</f>
        <v/>
      </c>
      <c r="B290">
        <f>IF(OR(Crowdfunding!F290="failed", Crowdfunding!F290="canceled"),Crowdfunding!G290,"")</f>
        <v>137</v>
      </c>
    </row>
    <row r="291" spans="1:2" x14ac:dyDescent="0.25">
      <c r="A291">
        <f>IF(Crowdfunding!F291="successful",Crowdfunding!G291,"")</f>
        <v>337</v>
      </c>
      <c r="B291" t="str">
        <f>IF(OR(Crowdfunding!F291="failed", Crowdfunding!F291="canceled"),Crowdfunding!G291,"")</f>
        <v/>
      </c>
    </row>
    <row r="292" spans="1:2" x14ac:dyDescent="0.25">
      <c r="A292" t="str">
        <f>IF(Crowdfunding!F292="successful",Crowdfunding!G292,"")</f>
        <v/>
      </c>
      <c r="B292">
        <f>IF(OR(Crowdfunding!F292="failed", Crowdfunding!F292="canceled"),Crowdfunding!G292,"")</f>
        <v>908</v>
      </c>
    </row>
    <row r="293" spans="1:2" x14ac:dyDescent="0.25">
      <c r="A293">
        <f>IF(Crowdfunding!F293="successful",Crowdfunding!G293,"")</f>
        <v>107</v>
      </c>
      <c r="B293" t="str">
        <f>IF(OR(Crowdfunding!F293="failed", Crowdfunding!F293="canceled"),Crowdfunding!G293,"")</f>
        <v/>
      </c>
    </row>
    <row r="294" spans="1:2" x14ac:dyDescent="0.25">
      <c r="A294" t="str">
        <f>IF(Crowdfunding!F294="successful",Crowdfunding!G294,"")</f>
        <v/>
      </c>
      <c r="B294">
        <f>IF(OR(Crowdfunding!F294="failed", Crowdfunding!F294="canceled"),Crowdfunding!G294,"")</f>
        <v>10</v>
      </c>
    </row>
    <row r="295" spans="1:2" x14ac:dyDescent="0.25">
      <c r="A295" t="str">
        <f>IF(Crowdfunding!F295="successful",Crowdfunding!G295,"")</f>
        <v/>
      </c>
      <c r="B295">
        <f>IF(OR(Crowdfunding!F295="failed", Crowdfunding!F295="canceled"),Crowdfunding!G295,"")</f>
        <v>32</v>
      </c>
    </row>
    <row r="296" spans="1:2" x14ac:dyDescent="0.25">
      <c r="A296">
        <f>IF(Crowdfunding!F296="successful",Crowdfunding!G296,"")</f>
        <v>183</v>
      </c>
      <c r="B296" t="str">
        <f>IF(OR(Crowdfunding!F296="failed", Crowdfunding!F296="canceled"),Crowdfunding!G296,"")</f>
        <v/>
      </c>
    </row>
    <row r="297" spans="1:2" x14ac:dyDescent="0.25">
      <c r="A297" t="str">
        <f>IF(Crowdfunding!F297="successful",Crowdfunding!G297,"")</f>
        <v/>
      </c>
      <c r="B297">
        <f>IF(OR(Crowdfunding!F297="failed", Crowdfunding!F297="canceled"),Crowdfunding!G297,"")</f>
        <v>1910</v>
      </c>
    </row>
    <row r="298" spans="1:2" x14ac:dyDescent="0.25">
      <c r="A298" t="str">
        <f>IF(Crowdfunding!F298="successful",Crowdfunding!G298,"")</f>
        <v/>
      </c>
      <c r="B298">
        <f>IF(OR(Crowdfunding!F298="failed", Crowdfunding!F298="canceled"),Crowdfunding!G298,"")</f>
        <v>38</v>
      </c>
    </row>
    <row r="299" spans="1:2" x14ac:dyDescent="0.25">
      <c r="A299" t="str">
        <f>IF(Crowdfunding!F299="successful",Crowdfunding!G299,"")</f>
        <v/>
      </c>
      <c r="B299">
        <f>IF(OR(Crowdfunding!F299="failed", Crowdfunding!F299="canceled"),Crowdfunding!G299,"")</f>
        <v>104</v>
      </c>
    </row>
    <row r="300" spans="1:2" x14ac:dyDescent="0.25">
      <c r="A300">
        <f>IF(Crowdfunding!F300="successful",Crowdfunding!G300,"")</f>
        <v>72</v>
      </c>
      <c r="B300" t="str">
        <f>IF(OR(Crowdfunding!F300="failed", Crowdfunding!F300="canceled"),Crowdfunding!G300,"")</f>
        <v/>
      </c>
    </row>
    <row r="301" spans="1:2" x14ac:dyDescent="0.25">
      <c r="A301" t="str">
        <f>IF(Crowdfunding!F301="successful",Crowdfunding!G301,"")</f>
        <v/>
      </c>
      <c r="B301">
        <f>IF(OR(Crowdfunding!F301="failed", Crowdfunding!F301="canceled"),Crowdfunding!G301,"")</f>
        <v>49</v>
      </c>
    </row>
    <row r="302" spans="1:2" x14ac:dyDescent="0.25">
      <c r="A302" t="str">
        <f>IF(Crowdfunding!F302="successful",Crowdfunding!G302,"")</f>
        <v/>
      </c>
      <c r="B302">
        <f>IF(OR(Crowdfunding!F302="failed", Crowdfunding!F302="canceled"),Crowdfunding!G302,"")</f>
        <v>1</v>
      </c>
    </row>
    <row r="303" spans="1:2" x14ac:dyDescent="0.25">
      <c r="A303">
        <f>IF(Crowdfunding!F303="successful",Crowdfunding!G303,"")</f>
        <v>295</v>
      </c>
      <c r="B303" t="str">
        <f>IF(OR(Crowdfunding!F303="failed", Crowdfunding!F303="canceled"),Crowdfunding!G303,"")</f>
        <v/>
      </c>
    </row>
    <row r="304" spans="1:2" x14ac:dyDescent="0.25">
      <c r="A304" t="str">
        <f>IF(Crowdfunding!F304="successful",Crowdfunding!G304,"")</f>
        <v/>
      </c>
      <c r="B304">
        <f>IF(OR(Crowdfunding!F304="failed", Crowdfunding!F304="canceled"),Crowdfunding!G304,"")</f>
        <v>245</v>
      </c>
    </row>
    <row r="305" spans="1:2" x14ac:dyDescent="0.25">
      <c r="A305" t="str">
        <f>IF(Crowdfunding!F305="successful",Crowdfunding!G305,"")</f>
        <v/>
      </c>
      <c r="B305">
        <f>IF(OR(Crowdfunding!F305="failed", Crowdfunding!F305="canceled"),Crowdfunding!G305,"")</f>
        <v>32</v>
      </c>
    </row>
    <row r="306" spans="1:2" x14ac:dyDescent="0.25">
      <c r="A306">
        <f>IF(Crowdfunding!F306="successful",Crowdfunding!G306,"")</f>
        <v>142</v>
      </c>
      <c r="B306" t="str">
        <f>IF(OR(Crowdfunding!F306="failed", Crowdfunding!F306="canceled"),Crowdfunding!G306,"")</f>
        <v/>
      </c>
    </row>
    <row r="307" spans="1:2" x14ac:dyDescent="0.25">
      <c r="A307">
        <f>IF(Crowdfunding!F307="successful",Crowdfunding!G307,"")</f>
        <v>85</v>
      </c>
      <c r="B307" t="str">
        <f>IF(OR(Crowdfunding!F307="failed", Crowdfunding!F307="canceled"),Crowdfunding!G307,"")</f>
        <v/>
      </c>
    </row>
    <row r="308" spans="1:2" x14ac:dyDescent="0.25">
      <c r="A308" t="str">
        <f>IF(Crowdfunding!F308="successful",Crowdfunding!G308,"")</f>
        <v/>
      </c>
      <c r="B308">
        <f>IF(OR(Crowdfunding!F308="failed", Crowdfunding!F308="canceled"),Crowdfunding!G308,"")</f>
        <v>7</v>
      </c>
    </row>
    <row r="309" spans="1:2" x14ac:dyDescent="0.25">
      <c r="A309">
        <f>IF(Crowdfunding!F309="successful",Crowdfunding!G309,"")</f>
        <v>659</v>
      </c>
      <c r="B309" t="str">
        <f>IF(OR(Crowdfunding!F309="failed", Crowdfunding!F309="canceled"),Crowdfunding!G309,"")</f>
        <v/>
      </c>
    </row>
    <row r="310" spans="1:2" x14ac:dyDescent="0.25">
      <c r="A310" t="str">
        <f>IF(Crowdfunding!F310="successful",Crowdfunding!G310,"")</f>
        <v/>
      </c>
      <c r="B310">
        <f>IF(OR(Crowdfunding!F310="failed", Crowdfunding!F310="canceled"),Crowdfunding!G310,"")</f>
        <v>803</v>
      </c>
    </row>
    <row r="311" spans="1:2" x14ac:dyDescent="0.25">
      <c r="A311" t="str">
        <f>IF(Crowdfunding!F311="successful",Crowdfunding!G311,"")</f>
        <v/>
      </c>
      <c r="B311">
        <f>IF(OR(Crowdfunding!F311="failed", Crowdfunding!F311="canceled"),Crowdfunding!G311,"")</f>
        <v>75</v>
      </c>
    </row>
    <row r="312" spans="1:2" x14ac:dyDescent="0.25">
      <c r="A312" t="str">
        <f>IF(Crowdfunding!F312="successful",Crowdfunding!G312,"")</f>
        <v/>
      </c>
      <c r="B312">
        <f>IF(OR(Crowdfunding!F312="failed", Crowdfunding!F312="canceled"),Crowdfunding!G312,"")</f>
        <v>16</v>
      </c>
    </row>
    <row r="313" spans="1:2" x14ac:dyDescent="0.25">
      <c r="A313">
        <f>IF(Crowdfunding!F313="successful",Crowdfunding!G313,"")</f>
        <v>121</v>
      </c>
      <c r="B313" t="str">
        <f>IF(OR(Crowdfunding!F313="failed", Crowdfunding!F313="canceled"),Crowdfunding!G313,"")</f>
        <v/>
      </c>
    </row>
    <row r="314" spans="1:2" x14ac:dyDescent="0.25">
      <c r="A314">
        <f>IF(Crowdfunding!F314="successful",Crowdfunding!G314,"")</f>
        <v>3742</v>
      </c>
      <c r="B314" t="str">
        <f>IF(OR(Crowdfunding!F314="failed", Crowdfunding!F314="canceled"),Crowdfunding!G314,"")</f>
        <v/>
      </c>
    </row>
    <row r="315" spans="1:2" x14ac:dyDescent="0.25">
      <c r="A315">
        <f>IF(Crowdfunding!F315="successful",Crowdfunding!G315,"")</f>
        <v>223</v>
      </c>
      <c r="B315" t="str">
        <f>IF(OR(Crowdfunding!F315="failed", Crowdfunding!F315="canceled"),Crowdfunding!G315,"")</f>
        <v/>
      </c>
    </row>
    <row r="316" spans="1:2" x14ac:dyDescent="0.25">
      <c r="A316">
        <f>IF(Crowdfunding!F316="successful",Crowdfunding!G316,"")</f>
        <v>133</v>
      </c>
      <c r="B316" t="str">
        <f>IF(OR(Crowdfunding!F316="failed", Crowdfunding!F316="canceled"),Crowdfunding!G316,"")</f>
        <v/>
      </c>
    </row>
    <row r="317" spans="1:2" x14ac:dyDescent="0.25">
      <c r="A317" t="str">
        <f>IF(Crowdfunding!F317="successful",Crowdfunding!G317,"")</f>
        <v/>
      </c>
      <c r="B317">
        <f>IF(OR(Crowdfunding!F317="failed", Crowdfunding!F317="canceled"),Crowdfunding!G317,"")</f>
        <v>31</v>
      </c>
    </row>
    <row r="318" spans="1:2" x14ac:dyDescent="0.25">
      <c r="A318" t="str">
        <f>IF(Crowdfunding!F318="successful",Crowdfunding!G318,"")</f>
        <v/>
      </c>
      <c r="B318">
        <f>IF(OR(Crowdfunding!F318="failed", Crowdfunding!F318="canceled"),Crowdfunding!G318,"")</f>
        <v>108</v>
      </c>
    </row>
    <row r="319" spans="1:2" x14ac:dyDescent="0.25">
      <c r="A319" t="str">
        <f>IF(Crowdfunding!F319="successful",Crowdfunding!G319,"")</f>
        <v/>
      </c>
      <c r="B319">
        <f>IF(OR(Crowdfunding!F319="failed", Crowdfunding!F319="canceled"),Crowdfunding!G319,"")</f>
        <v>30</v>
      </c>
    </row>
    <row r="320" spans="1:2" x14ac:dyDescent="0.25">
      <c r="A320" t="str">
        <f>IF(Crowdfunding!F320="successful",Crowdfunding!G320,"")</f>
        <v/>
      </c>
      <c r="B320">
        <f>IF(OR(Crowdfunding!F320="failed", Crowdfunding!F320="canceled"),Crowdfunding!G320,"")</f>
        <v>17</v>
      </c>
    </row>
    <row r="321" spans="1:2" x14ac:dyDescent="0.25">
      <c r="A321" t="str">
        <f>IF(Crowdfunding!F321="successful",Crowdfunding!G321,"")</f>
        <v/>
      </c>
      <c r="B321">
        <f>IF(OR(Crowdfunding!F321="failed", Crowdfunding!F321="canceled"),Crowdfunding!G321,"")</f>
        <v>64</v>
      </c>
    </row>
    <row r="322" spans="1:2" x14ac:dyDescent="0.25">
      <c r="A322" t="str">
        <f>IF(Crowdfunding!F322="successful",Crowdfunding!G322,"")</f>
        <v/>
      </c>
      <c r="B322">
        <f>IF(OR(Crowdfunding!F322="failed", Crowdfunding!F322="canceled"),Crowdfunding!G322,"")</f>
        <v>80</v>
      </c>
    </row>
    <row r="323" spans="1:2" x14ac:dyDescent="0.25">
      <c r="A323" t="str">
        <f>IF(Crowdfunding!F323="successful",Crowdfunding!G323,"")</f>
        <v/>
      </c>
      <c r="B323">
        <f>IF(OR(Crowdfunding!F323="failed", Crowdfunding!F323="canceled"),Crowdfunding!G323,"")</f>
        <v>2468</v>
      </c>
    </row>
    <row r="324" spans="1:2" x14ac:dyDescent="0.25">
      <c r="A324">
        <f>IF(Crowdfunding!F324="successful",Crowdfunding!G324,"")</f>
        <v>5168</v>
      </c>
      <c r="B324" t="str">
        <f>IF(OR(Crowdfunding!F324="failed", Crowdfunding!F324="canceled"),Crowdfunding!G324,"")</f>
        <v/>
      </c>
    </row>
    <row r="325" spans="1:2" x14ac:dyDescent="0.25">
      <c r="A325" t="str">
        <f>IF(Crowdfunding!F325="successful",Crowdfunding!G325,"")</f>
        <v/>
      </c>
      <c r="B325">
        <f>IF(OR(Crowdfunding!F325="failed", Crowdfunding!F325="canceled"),Crowdfunding!G325,"")</f>
        <v>26</v>
      </c>
    </row>
    <row r="326" spans="1:2" x14ac:dyDescent="0.25">
      <c r="A326">
        <f>IF(Crowdfunding!F326="successful",Crowdfunding!G326,"")</f>
        <v>307</v>
      </c>
      <c r="B326" t="str">
        <f>IF(OR(Crowdfunding!F326="failed", Crowdfunding!F326="canceled"),Crowdfunding!G326,"")</f>
        <v/>
      </c>
    </row>
    <row r="327" spans="1:2" x14ac:dyDescent="0.25">
      <c r="A327" t="str">
        <f>IF(Crowdfunding!F327="successful",Crowdfunding!G327,"")</f>
        <v/>
      </c>
      <c r="B327">
        <f>IF(OR(Crowdfunding!F327="failed", Crowdfunding!F327="canceled"),Crowdfunding!G327,"")</f>
        <v>73</v>
      </c>
    </row>
    <row r="328" spans="1:2" x14ac:dyDescent="0.25">
      <c r="A328" t="str">
        <f>IF(Crowdfunding!F328="successful",Crowdfunding!G328,"")</f>
        <v/>
      </c>
      <c r="B328">
        <f>IF(OR(Crowdfunding!F328="failed", Crowdfunding!F328="canceled"),Crowdfunding!G328,"")</f>
        <v>128</v>
      </c>
    </row>
    <row r="329" spans="1:2" x14ac:dyDescent="0.25">
      <c r="A329" t="str">
        <f>IF(Crowdfunding!F329="successful",Crowdfunding!G329,"")</f>
        <v/>
      </c>
      <c r="B329">
        <f>IF(OR(Crowdfunding!F329="failed", Crowdfunding!F329="canceled"),Crowdfunding!G329,"")</f>
        <v>33</v>
      </c>
    </row>
    <row r="330" spans="1:2" x14ac:dyDescent="0.25">
      <c r="A330">
        <f>IF(Crowdfunding!F330="successful",Crowdfunding!G330,"")</f>
        <v>2441</v>
      </c>
      <c r="B330" t="str">
        <f>IF(OR(Crowdfunding!F330="failed", Crowdfunding!F330="canceled"),Crowdfunding!G330,"")</f>
        <v/>
      </c>
    </row>
    <row r="331" spans="1:2" x14ac:dyDescent="0.25">
      <c r="A331" t="str">
        <f>IF(Crowdfunding!F331="successful",Crowdfunding!G331,"")</f>
        <v/>
      </c>
      <c r="B331" t="str">
        <f>IF(OR(Crowdfunding!F331="failed", Crowdfunding!F331="canceled"),Crowdfunding!G331,"")</f>
        <v/>
      </c>
    </row>
    <row r="332" spans="1:2" x14ac:dyDescent="0.25">
      <c r="A332">
        <f>IF(Crowdfunding!F332="successful",Crowdfunding!G332,"")</f>
        <v>1385</v>
      </c>
      <c r="B332" t="str">
        <f>IF(OR(Crowdfunding!F332="failed", Crowdfunding!F332="canceled"),Crowdfunding!G332,"")</f>
        <v/>
      </c>
    </row>
    <row r="333" spans="1:2" x14ac:dyDescent="0.25">
      <c r="A333">
        <f>IF(Crowdfunding!F333="successful",Crowdfunding!G333,"")</f>
        <v>190</v>
      </c>
      <c r="B333" t="str">
        <f>IF(OR(Crowdfunding!F333="failed", Crowdfunding!F333="canceled"),Crowdfunding!G333,"")</f>
        <v/>
      </c>
    </row>
    <row r="334" spans="1:2" x14ac:dyDescent="0.25">
      <c r="A334">
        <f>IF(Crowdfunding!F334="successful",Crowdfunding!G334,"")</f>
        <v>470</v>
      </c>
      <c r="B334" t="str">
        <f>IF(OR(Crowdfunding!F334="failed", Crowdfunding!F334="canceled"),Crowdfunding!G334,"")</f>
        <v/>
      </c>
    </row>
    <row r="335" spans="1:2" x14ac:dyDescent="0.25">
      <c r="A335">
        <f>IF(Crowdfunding!F335="successful",Crowdfunding!G335,"")</f>
        <v>253</v>
      </c>
      <c r="B335" t="str">
        <f>IF(OR(Crowdfunding!F335="failed", Crowdfunding!F335="canceled"),Crowdfunding!G335,"")</f>
        <v/>
      </c>
    </row>
    <row r="336" spans="1:2" x14ac:dyDescent="0.25">
      <c r="A336">
        <f>IF(Crowdfunding!F336="successful",Crowdfunding!G336,"")</f>
        <v>1113</v>
      </c>
      <c r="B336" t="str">
        <f>IF(OR(Crowdfunding!F336="failed", Crowdfunding!F336="canceled"),Crowdfunding!G336,"")</f>
        <v/>
      </c>
    </row>
    <row r="337" spans="1:2" x14ac:dyDescent="0.25">
      <c r="A337">
        <f>IF(Crowdfunding!F337="successful",Crowdfunding!G337,"")</f>
        <v>2283</v>
      </c>
      <c r="B337" t="str">
        <f>IF(OR(Crowdfunding!F337="failed", Crowdfunding!F337="canceled"),Crowdfunding!G337,"")</f>
        <v/>
      </c>
    </row>
    <row r="338" spans="1:2" x14ac:dyDescent="0.25">
      <c r="A338" t="str">
        <f>IF(Crowdfunding!F338="successful",Crowdfunding!G338,"")</f>
        <v/>
      </c>
      <c r="B338">
        <f>IF(OR(Crowdfunding!F338="failed", Crowdfunding!F338="canceled"),Crowdfunding!G338,"")</f>
        <v>1072</v>
      </c>
    </row>
    <row r="339" spans="1:2" x14ac:dyDescent="0.25">
      <c r="A339">
        <f>IF(Crowdfunding!F339="successful",Crowdfunding!G339,"")</f>
        <v>1095</v>
      </c>
      <c r="B339" t="str">
        <f>IF(OR(Crowdfunding!F339="failed", Crowdfunding!F339="canceled"),Crowdfunding!G339,"")</f>
        <v/>
      </c>
    </row>
    <row r="340" spans="1:2" x14ac:dyDescent="0.25">
      <c r="A340">
        <f>IF(Crowdfunding!F340="successful",Crowdfunding!G340,"")</f>
        <v>1690</v>
      </c>
      <c r="B340" t="str">
        <f>IF(OR(Crowdfunding!F340="failed", Crowdfunding!F340="canceled"),Crowdfunding!G340,"")</f>
        <v/>
      </c>
    </row>
    <row r="341" spans="1:2" x14ac:dyDescent="0.25">
      <c r="A341" t="str">
        <f>IF(Crowdfunding!F341="successful",Crowdfunding!G341,"")</f>
        <v/>
      </c>
      <c r="B341">
        <f>IF(OR(Crowdfunding!F341="failed", Crowdfunding!F341="canceled"),Crowdfunding!G341,"")</f>
        <v>1297</v>
      </c>
    </row>
    <row r="342" spans="1:2" x14ac:dyDescent="0.25">
      <c r="A342" t="str">
        <f>IF(Crowdfunding!F342="successful",Crowdfunding!G342,"")</f>
        <v/>
      </c>
      <c r="B342">
        <f>IF(OR(Crowdfunding!F342="failed", Crowdfunding!F342="canceled"),Crowdfunding!G342,"")</f>
        <v>393</v>
      </c>
    </row>
    <row r="343" spans="1:2" x14ac:dyDescent="0.25">
      <c r="A343" t="str">
        <f>IF(Crowdfunding!F343="successful",Crowdfunding!G343,"")</f>
        <v/>
      </c>
      <c r="B343">
        <f>IF(OR(Crowdfunding!F343="failed", Crowdfunding!F343="canceled"),Crowdfunding!G343,"")</f>
        <v>1257</v>
      </c>
    </row>
    <row r="344" spans="1:2" x14ac:dyDescent="0.25">
      <c r="A344" t="str">
        <f>IF(Crowdfunding!F344="successful",Crowdfunding!G344,"")</f>
        <v/>
      </c>
      <c r="B344">
        <f>IF(OR(Crowdfunding!F344="failed", Crowdfunding!F344="canceled"),Crowdfunding!G344,"")</f>
        <v>328</v>
      </c>
    </row>
    <row r="345" spans="1:2" x14ac:dyDescent="0.25">
      <c r="A345" t="str">
        <f>IF(Crowdfunding!F345="successful",Crowdfunding!G345,"")</f>
        <v/>
      </c>
      <c r="B345">
        <f>IF(OR(Crowdfunding!F345="failed", Crowdfunding!F345="canceled"),Crowdfunding!G345,"")</f>
        <v>147</v>
      </c>
    </row>
    <row r="346" spans="1:2" x14ac:dyDescent="0.25">
      <c r="A346" t="str">
        <f>IF(Crowdfunding!F346="successful",Crowdfunding!G346,"")</f>
        <v/>
      </c>
      <c r="B346">
        <f>IF(OR(Crowdfunding!F346="failed", Crowdfunding!F346="canceled"),Crowdfunding!G346,"")</f>
        <v>830</v>
      </c>
    </row>
    <row r="347" spans="1:2" x14ac:dyDescent="0.25">
      <c r="A347" t="str">
        <f>IF(Crowdfunding!F347="successful",Crowdfunding!G347,"")</f>
        <v/>
      </c>
      <c r="B347">
        <f>IF(OR(Crowdfunding!F347="failed", Crowdfunding!F347="canceled"),Crowdfunding!G347,"")</f>
        <v>331</v>
      </c>
    </row>
    <row r="348" spans="1:2" x14ac:dyDescent="0.25">
      <c r="A348" t="str">
        <f>IF(Crowdfunding!F348="successful",Crowdfunding!G348,"")</f>
        <v/>
      </c>
      <c r="B348">
        <f>IF(OR(Crowdfunding!F348="failed", Crowdfunding!F348="canceled"),Crowdfunding!G348,"")</f>
        <v>25</v>
      </c>
    </row>
    <row r="349" spans="1:2" x14ac:dyDescent="0.25">
      <c r="A349">
        <f>IF(Crowdfunding!F349="successful",Crowdfunding!G349,"")</f>
        <v>191</v>
      </c>
      <c r="B349" t="str">
        <f>IF(OR(Crowdfunding!F349="failed", Crowdfunding!F349="canceled"),Crowdfunding!G349,"")</f>
        <v/>
      </c>
    </row>
    <row r="350" spans="1:2" x14ac:dyDescent="0.25">
      <c r="A350" t="str">
        <f>IF(Crowdfunding!F350="successful",Crowdfunding!G350,"")</f>
        <v/>
      </c>
      <c r="B350">
        <f>IF(OR(Crowdfunding!F350="failed", Crowdfunding!F350="canceled"),Crowdfunding!G350,"")</f>
        <v>3483</v>
      </c>
    </row>
    <row r="351" spans="1:2" x14ac:dyDescent="0.25">
      <c r="A351" t="str">
        <f>IF(Crowdfunding!F351="successful",Crowdfunding!G351,"")</f>
        <v/>
      </c>
      <c r="B351">
        <f>IF(OR(Crowdfunding!F351="failed", Crowdfunding!F351="canceled"),Crowdfunding!G351,"")</f>
        <v>923</v>
      </c>
    </row>
    <row r="352" spans="1:2" x14ac:dyDescent="0.25">
      <c r="A352" t="str">
        <f>IF(Crowdfunding!F352="successful",Crowdfunding!G352,"")</f>
        <v/>
      </c>
      <c r="B352">
        <f>IF(OR(Crowdfunding!F352="failed", Crowdfunding!F352="canceled"),Crowdfunding!G352,"")</f>
        <v>1</v>
      </c>
    </row>
    <row r="353" spans="1:2" x14ac:dyDescent="0.25">
      <c r="A353">
        <f>IF(Crowdfunding!F353="successful",Crowdfunding!G353,"")</f>
        <v>2013</v>
      </c>
      <c r="B353" t="str">
        <f>IF(OR(Crowdfunding!F353="failed", Crowdfunding!F353="canceled"),Crowdfunding!G353,"")</f>
        <v/>
      </c>
    </row>
    <row r="354" spans="1:2" x14ac:dyDescent="0.25">
      <c r="A354" t="str">
        <f>IF(Crowdfunding!F354="successful",Crowdfunding!G354,"")</f>
        <v/>
      </c>
      <c r="B354">
        <f>IF(OR(Crowdfunding!F354="failed", Crowdfunding!F354="canceled"),Crowdfunding!G354,"")</f>
        <v>33</v>
      </c>
    </row>
    <row r="355" spans="1:2" x14ac:dyDescent="0.25">
      <c r="A355">
        <f>IF(Crowdfunding!F355="successful",Crowdfunding!G355,"")</f>
        <v>1703</v>
      </c>
      <c r="B355" t="str">
        <f>IF(OR(Crowdfunding!F355="failed", Crowdfunding!F355="canceled"),Crowdfunding!G355,"")</f>
        <v/>
      </c>
    </row>
    <row r="356" spans="1:2" x14ac:dyDescent="0.25">
      <c r="A356">
        <f>IF(Crowdfunding!F356="successful",Crowdfunding!G356,"")</f>
        <v>80</v>
      </c>
      <c r="B356" t="str">
        <f>IF(OR(Crowdfunding!F356="failed", Crowdfunding!F356="canceled"),Crowdfunding!G356,"")</f>
        <v/>
      </c>
    </row>
    <row r="357" spans="1:2" x14ac:dyDescent="0.25">
      <c r="A357" t="str">
        <f>IF(Crowdfunding!F357="successful",Crowdfunding!G357,"")</f>
        <v/>
      </c>
      <c r="B357" t="str">
        <f>IF(OR(Crowdfunding!F357="failed", Crowdfunding!F357="canceled"),Crowdfunding!G357,"")</f>
        <v/>
      </c>
    </row>
    <row r="358" spans="1:2" x14ac:dyDescent="0.25">
      <c r="A358" t="str">
        <f>IF(Crowdfunding!F358="successful",Crowdfunding!G358,"")</f>
        <v/>
      </c>
      <c r="B358">
        <f>IF(OR(Crowdfunding!F358="failed", Crowdfunding!F358="canceled"),Crowdfunding!G358,"")</f>
        <v>40</v>
      </c>
    </row>
    <row r="359" spans="1:2" x14ac:dyDescent="0.25">
      <c r="A359">
        <f>IF(Crowdfunding!F359="successful",Crowdfunding!G359,"")</f>
        <v>41</v>
      </c>
      <c r="B359" t="str">
        <f>IF(OR(Crowdfunding!F359="failed", Crowdfunding!F359="canceled"),Crowdfunding!G359,"")</f>
        <v/>
      </c>
    </row>
    <row r="360" spans="1:2" x14ac:dyDescent="0.25">
      <c r="A360" t="str">
        <f>IF(Crowdfunding!F360="successful",Crowdfunding!G360,"")</f>
        <v/>
      </c>
      <c r="B360">
        <f>IF(OR(Crowdfunding!F360="failed", Crowdfunding!F360="canceled"),Crowdfunding!G360,"")</f>
        <v>23</v>
      </c>
    </row>
    <row r="361" spans="1:2" x14ac:dyDescent="0.25">
      <c r="A361">
        <f>IF(Crowdfunding!F361="successful",Crowdfunding!G361,"")</f>
        <v>187</v>
      </c>
      <c r="B361" t="str">
        <f>IF(OR(Crowdfunding!F361="failed", Crowdfunding!F361="canceled"),Crowdfunding!G361,"")</f>
        <v/>
      </c>
    </row>
    <row r="362" spans="1:2" x14ac:dyDescent="0.25">
      <c r="A362">
        <f>IF(Crowdfunding!F362="successful",Crowdfunding!G362,"")</f>
        <v>2875</v>
      </c>
      <c r="B362" t="str">
        <f>IF(OR(Crowdfunding!F362="failed", Crowdfunding!F362="canceled"),Crowdfunding!G362,"")</f>
        <v/>
      </c>
    </row>
    <row r="363" spans="1:2" x14ac:dyDescent="0.25">
      <c r="A363">
        <f>IF(Crowdfunding!F363="successful",Crowdfunding!G363,"")</f>
        <v>88</v>
      </c>
      <c r="B363" t="str">
        <f>IF(OR(Crowdfunding!F363="failed", Crowdfunding!F363="canceled"),Crowdfunding!G363,"")</f>
        <v/>
      </c>
    </row>
    <row r="364" spans="1:2" x14ac:dyDescent="0.25">
      <c r="A364">
        <f>IF(Crowdfunding!F364="successful",Crowdfunding!G364,"")</f>
        <v>191</v>
      </c>
      <c r="B364" t="str">
        <f>IF(OR(Crowdfunding!F364="failed", Crowdfunding!F364="canceled"),Crowdfunding!G364,"")</f>
        <v/>
      </c>
    </row>
    <row r="365" spans="1:2" x14ac:dyDescent="0.25">
      <c r="A365">
        <f>IF(Crowdfunding!F365="successful",Crowdfunding!G365,"")</f>
        <v>139</v>
      </c>
      <c r="B365" t="str">
        <f>IF(OR(Crowdfunding!F365="failed", Crowdfunding!F365="canceled"),Crowdfunding!G365,"")</f>
        <v/>
      </c>
    </row>
    <row r="366" spans="1:2" x14ac:dyDescent="0.25">
      <c r="A366">
        <f>IF(Crowdfunding!F366="successful",Crowdfunding!G366,"")</f>
        <v>186</v>
      </c>
      <c r="B366" t="str">
        <f>IF(OR(Crowdfunding!F366="failed", Crowdfunding!F366="canceled"),Crowdfunding!G366,"")</f>
        <v/>
      </c>
    </row>
    <row r="367" spans="1:2" x14ac:dyDescent="0.25">
      <c r="A367">
        <f>IF(Crowdfunding!F367="successful",Crowdfunding!G367,"")</f>
        <v>112</v>
      </c>
      <c r="B367" t="str">
        <f>IF(OR(Crowdfunding!F367="failed", Crowdfunding!F367="canceled"),Crowdfunding!G367,"")</f>
        <v/>
      </c>
    </row>
    <row r="368" spans="1:2" x14ac:dyDescent="0.25">
      <c r="A368">
        <f>IF(Crowdfunding!F368="successful",Crowdfunding!G368,"")</f>
        <v>101</v>
      </c>
      <c r="B368" t="str">
        <f>IF(OR(Crowdfunding!F368="failed", Crowdfunding!F368="canceled"),Crowdfunding!G368,"")</f>
        <v/>
      </c>
    </row>
    <row r="369" spans="1:2" x14ac:dyDescent="0.25">
      <c r="A369" t="str">
        <f>IF(Crowdfunding!F369="successful",Crowdfunding!G369,"")</f>
        <v/>
      </c>
      <c r="B369">
        <f>IF(OR(Crowdfunding!F369="failed", Crowdfunding!F369="canceled"),Crowdfunding!G369,"")</f>
        <v>75</v>
      </c>
    </row>
    <row r="370" spans="1:2" x14ac:dyDescent="0.25">
      <c r="A370">
        <f>IF(Crowdfunding!F370="successful",Crowdfunding!G370,"")</f>
        <v>206</v>
      </c>
      <c r="B370" t="str">
        <f>IF(OR(Crowdfunding!F370="failed", Crowdfunding!F370="canceled"),Crowdfunding!G370,"")</f>
        <v/>
      </c>
    </row>
    <row r="371" spans="1:2" x14ac:dyDescent="0.25">
      <c r="A371">
        <f>IF(Crowdfunding!F371="successful",Crowdfunding!G371,"")</f>
        <v>154</v>
      </c>
      <c r="B371" t="str">
        <f>IF(OR(Crowdfunding!F371="failed", Crowdfunding!F371="canceled"),Crowdfunding!G371,"")</f>
        <v/>
      </c>
    </row>
    <row r="372" spans="1:2" x14ac:dyDescent="0.25">
      <c r="A372">
        <f>IF(Crowdfunding!F372="successful",Crowdfunding!G372,"")</f>
        <v>5966</v>
      </c>
      <c r="B372" t="str">
        <f>IF(OR(Crowdfunding!F372="failed", Crowdfunding!F372="canceled"),Crowdfunding!G372,"")</f>
        <v/>
      </c>
    </row>
    <row r="373" spans="1:2" x14ac:dyDescent="0.25">
      <c r="A373" t="str">
        <f>IF(Crowdfunding!F373="successful",Crowdfunding!G373,"")</f>
        <v/>
      </c>
      <c r="B373">
        <f>IF(OR(Crowdfunding!F373="failed", Crowdfunding!F373="canceled"),Crowdfunding!G373,"")</f>
        <v>2176</v>
      </c>
    </row>
    <row r="374" spans="1:2" x14ac:dyDescent="0.25">
      <c r="A374">
        <f>IF(Crowdfunding!F374="successful",Crowdfunding!G374,"")</f>
        <v>169</v>
      </c>
      <c r="B374" t="str">
        <f>IF(OR(Crowdfunding!F374="failed", Crowdfunding!F374="canceled"),Crowdfunding!G374,"")</f>
        <v/>
      </c>
    </row>
    <row r="375" spans="1:2" x14ac:dyDescent="0.25">
      <c r="A375">
        <f>IF(Crowdfunding!F375="successful",Crowdfunding!G375,"")</f>
        <v>2106</v>
      </c>
      <c r="B375" t="str">
        <f>IF(OR(Crowdfunding!F375="failed", Crowdfunding!F375="canceled"),Crowdfunding!G375,"")</f>
        <v/>
      </c>
    </row>
    <row r="376" spans="1:2" x14ac:dyDescent="0.25">
      <c r="A376" t="str">
        <f>IF(Crowdfunding!F376="successful",Crowdfunding!G376,"")</f>
        <v/>
      </c>
      <c r="B376">
        <f>IF(OR(Crowdfunding!F376="failed", Crowdfunding!F376="canceled"),Crowdfunding!G376,"")</f>
        <v>441</v>
      </c>
    </row>
    <row r="377" spans="1:2" x14ac:dyDescent="0.25">
      <c r="A377" t="str">
        <f>IF(Crowdfunding!F377="successful",Crowdfunding!G377,"")</f>
        <v/>
      </c>
      <c r="B377">
        <f>IF(OR(Crowdfunding!F377="failed", Crowdfunding!F377="canceled"),Crowdfunding!G377,"")</f>
        <v>25</v>
      </c>
    </row>
    <row r="378" spans="1:2" x14ac:dyDescent="0.25">
      <c r="A378">
        <f>IF(Crowdfunding!F378="successful",Crowdfunding!G378,"")</f>
        <v>131</v>
      </c>
      <c r="B378" t="str">
        <f>IF(OR(Crowdfunding!F378="failed", Crowdfunding!F378="canceled"),Crowdfunding!G378,"")</f>
        <v/>
      </c>
    </row>
    <row r="379" spans="1:2" x14ac:dyDescent="0.25">
      <c r="A379" t="str">
        <f>IF(Crowdfunding!F379="successful",Crowdfunding!G379,"")</f>
        <v/>
      </c>
      <c r="B379">
        <f>IF(OR(Crowdfunding!F379="failed", Crowdfunding!F379="canceled"),Crowdfunding!G379,"")</f>
        <v>127</v>
      </c>
    </row>
    <row r="380" spans="1:2" x14ac:dyDescent="0.25">
      <c r="A380" t="str">
        <f>IF(Crowdfunding!F380="successful",Crowdfunding!G380,"")</f>
        <v/>
      </c>
      <c r="B380">
        <f>IF(OR(Crowdfunding!F380="failed", Crowdfunding!F380="canceled"),Crowdfunding!G380,"")</f>
        <v>355</v>
      </c>
    </row>
    <row r="381" spans="1:2" x14ac:dyDescent="0.25">
      <c r="A381" t="str">
        <f>IF(Crowdfunding!F381="successful",Crowdfunding!G381,"")</f>
        <v/>
      </c>
      <c r="B381">
        <f>IF(OR(Crowdfunding!F381="failed", Crowdfunding!F381="canceled"),Crowdfunding!G381,"")</f>
        <v>44</v>
      </c>
    </row>
    <row r="382" spans="1:2" x14ac:dyDescent="0.25">
      <c r="A382">
        <f>IF(Crowdfunding!F382="successful",Crowdfunding!G382,"")</f>
        <v>84</v>
      </c>
      <c r="B382" t="str">
        <f>IF(OR(Crowdfunding!F382="failed", Crowdfunding!F382="canceled"),Crowdfunding!G382,"")</f>
        <v/>
      </c>
    </row>
    <row r="383" spans="1:2" x14ac:dyDescent="0.25">
      <c r="A383">
        <f>IF(Crowdfunding!F383="successful",Crowdfunding!G383,"")</f>
        <v>155</v>
      </c>
      <c r="B383" t="str">
        <f>IF(OR(Crowdfunding!F383="failed", Crowdfunding!F383="canceled"),Crowdfunding!G383,"")</f>
        <v/>
      </c>
    </row>
    <row r="384" spans="1:2" x14ac:dyDescent="0.25">
      <c r="A384" t="str">
        <f>IF(Crowdfunding!F384="successful",Crowdfunding!G384,"")</f>
        <v/>
      </c>
      <c r="B384">
        <f>IF(OR(Crowdfunding!F384="failed", Crowdfunding!F384="canceled"),Crowdfunding!G384,"")</f>
        <v>67</v>
      </c>
    </row>
    <row r="385" spans="1:2" x14ac:dyDescent="0.25">
      <c r="A385">
        <f>IF(Crowdfunding!F385="successful",Crowdfunding!G385,"")</f>
        <v>189</v>
      </c>
      <c r="B385" t="str">
        <f>IF(OR(Crowdfunding!F385="failed", Crowdfunding!F385="canceled"),Crowdfunding!G385,"")</f>
        <v/>
      </c>
    </row>
    <row r="386" spans="1:2" x14ac:dyDescent="0.25">
      <c r="A386">
        <f>IF(Crowdfunding!F386="successful",Crowdfunding!G386,"")</f>
        <v>4799</v>
      </c>
      <c r="B386" t="str">
        <f>IF(OR(Crowdfunding!F386="failed", Crowdfunding!F386="canceled"),Crowdfunding!G386,"")</f>
        <v/>
      </c>
    </row>
    <row r="387" spans="1:2" x14ac:dyDescent="0.25">
      <c r="A387">
        <f>IF(Crowdfunding!F387="successful",Crowdfunding!G387,"")</f>
        <v>1137</v>
      </c>
      <c r="B387" t="str">
        <f>IF(OR(Crowdfunding!F387="failed", Crowdfunding!F387="canceled"),Crowdfunding!G387,"")</f>
        <v/>
      </c>
    </row>
    <row r="388" spans="1:2" x14ac:dyDescent="0.25">
      <c r="A388" t="str">
        <f>IF(Crowdfunding!F388="successful",Crowdfunding!G388,"")</f>
        <v/>
      </c>
      <c r="B388">
        <f>IF(OR(Crowdfunding!F388="failed", Crowdfunding!F388="canceled"),Crowdfunding!G388,"")</f>
        <v>1068</v>
      </c>
    </row>
    <row r="389" spans="1:2" x14ac:dyDescent="0.25">
      <c r="A389" t="str">
        <f>IF(Crowdfunding!F389="successful",Crowdfunding!G389,"")</f>
        <v/>
      </c>
      <c r="B389">
        <f>IF(OR(Crowdfunding!F389="failed", Crowdfunding!F389="canceled"),Crowdfunding!G389,"")</f>
        <v>424</v>
      </c>
    </row>
    <row r="390" spans="1:2" x14ac:dyDescent="0.25">
      <c r="A390" t="str">
        <f>IF(Crowdfunding!F390="successful",Crowdfunding!G390,"")</f>
        <v/>
      </c>
      <c r="B390">
        <f>IF(OR(Crowdfunding!F390="failed", Crowdfunding!F390="canceled"),Crowdfunding!G390,"")</f>
        <v>145</v>
      </c>
    </row>
    <row r="391" spans="1:2" x14ac:dyDescent="0.25">
      <c r="A391">
        <f>IF(Crowdfunding!F391="successful",Crowdfunding!G391,"")</f>
        <v>1152</v>
      </c>
      <c r="B391" t="str">
        <f>IF(OR(Crowdfunding!F391="failed", Crowdfunding!F391="canceled"),Crowdfunding!G391,"")</f>
        <v/>
      </c>
    </row>
    <row r="392" spans="1:2" x14ac:dyDescent="0.25">
      <c r="A392">
        <f>IF(Crowdfunding!F392="successful",Crowdfunding!G392,"")</f>
        <v>50</v>
      </c>
      <c r="B392" t="str">
        <f>IF(OR(Crowdfunding!F392="failed", Crowdfunding!F392="canceled"),Crowdfunding!G392,"")</f>
        <v/>
      </c>
    </row>
    <row r="393" spans="1:2" x14ac:dyDescent="0.25">
      <c r="A393" t="str">
        <f>IF(Crowdfunding!F393="successful",Crowdfunding!G393,"")</f>
        <v/>
      </c>
      <c r="B393">
        <f>IF(OR(Crowdfunding!F393="failed", Crowdfunding!F393="canceled"),Crowdfunding!G393,"")</f>
        <v>151</v>
      </c>
    </row>
    <row r="394" spans="1:2" x14ac:dyDescent="0.25">
      <c r="A394" t="str">
        <f>IF(Crowdfunding!F394="successful",Crowdfunding!G394,"")</f>
        <v/>
      </c>
      <c r="B394">
        <f>IF(OR(Crowdfunding!F394="failed", Crowdfunding!F394="canceled"),Crowdfunding!G394,"")</f>
        <v>1608</v>
      </c>
    </row>
    <row r="395" spans="1:2" x14ac:dyDescent="0.25">
      <c r="A395">
        <f>IF(Crowdfunding!F395="successful",Crowdfunding!G395,"")</f>
        <v>3059</v>
      </c>
      <c r="B395" t="str">
        <f>IF(OR(Crowdfunding!F395="failed", Crowdfunding!F395="canceled"),Crowdfunding!G395,"")</f>
        <v/>
      </c>
    </row>
    <row r="396" spans="1:2" x14ac:dyDescent="0.25">
      <c r="A396">
        <f>IF(Crowdfunding!F396="successful",Crowdfunding!G396,"")</f>
        <v>34</v>
      </c>
      <c r="B396" t="str">
        <f>IF(OR(Crowdfunding!F396="failed", Crowdfunding!F396="canceled"),Crowdfunding!G396,"")</f>
        <v/>
      </c>
    </row>
    <row r="397" spans="1:2" x14ac:dyDescent="0.25">
      <c r="A397">
        <f>IF(Crowdfunding!F397="successful",Crowdfunding!G397,"")</f>
        <v>220</v>
      </c>
      <c r="B397" t="str">
        <f>IF(OR(Crowdfunding!F397="failed", Crowdfunding!F397="canceled"),Crowdfunding!G397,"")</f>
        <v/>
      </c>
    </row>
    <row r="398" spans="1:2" x14ac:dyDescent="0.25">
      <c r="A398">
        <f>IF(Crowdfunding!F398="successful",Crowdfunding!G398,"")</f>
        <v>1604</v>
      </c>
      <c r="B398" t="str">
        <f>IF(OR(Crowdfunding!F398="failed", Crowdfunding!F398="canceled"),Crowdfunding!G398,"")</f>
        <v/>
      </c>
    </row>
    <row r="399" spans="1:2" x14ac:dyDescent="0.25">
      <c r="A399">
        <f>IF(Crowdfunding!F399="successful",Crowdfunding!G399,"")</f>
        <v>454</v>
      </c>
      <c r="B399" t="str">
        <f>IF(OR(Crowdfunding!F399="failed", Crowdfunding!F399="canceled"),Crowdfunding!G399,"")</f>
        <v/>
      </c>
    </row>
    <row r="400" spans="1:2" x14ac:dyDescent="0.25">
      <c r="A400">
        <f>IF(Crowdfunding!F400="successful",Crowdfunding!G400,"")</f>
        <v>123</v>
      </c>
      <c r="B400" t="str">
        <f>IF(OR(Crowdfunding!F400="failed", Crowdfunding!F400="canceled"),Crowdfunding!G400,"")</f>
        <v/>
      </c>
    </row>
    <row r="401" spans="1:2" x14ac:dyDescent="0.25">
      <c r="A401" t="str">
        <f>IF(Crowdfunding!F401="successful",Crowdfunding!G401,"")</f>
        <v/>
      </c>
      <c r="B401">
        <f>IF(OR(Crowdfunding!F401="failed", Crowdfunding!F401="canceled"),Crowdfunding!G401,"")</f>
        <v>941</v>
      </c>
    </row>
    <row r="402" spans="1:2" x14ac:dyDescent="0.25">
      <c r="A402" t="str">
        <f>IF(Crowdfunding!F402="successful",Crowdfunding!G402,"")</f>
        <v/>
      </c>
      <c r="B402">
        <f>IF(OR(Crowdfunding!F402="failed", Crowdfunding!F402="canceled"),Crowdfunding!G402,"")</f>
        <v>1</v>
      </c>
    </row>
    <row r="403" spans="1:2" x14ac:dyDescent="0.25">
      <c r="A403">
        <f>IF(Crowdfunding!F403="successful",Crowdfunding!G403,"")</f>
        <v>299</v>
      </c>
      <c r="B403" t="str">
        <f>IF(OR(Crowdfunding!F403="failed", Crowdfunding!F403="canceled"),Crowdfunding!G403,"")</f>
        <v/>
      </c>
    </row>
    <row r="404" spans="1:2" x14ac:dyDescent="0.25">
      <c r="A404" t="str">
        <f>IF(Crowdfunding!F404="successful",Crowdfunding!G404,"")</f>
        <v/>
      </c>
      <c r="B404">
        <f>IF(OR(Crowdfunding!F404="failed", Crowdfunding!F404="canceled"),Crowdfunding!G404,"")</f>
        <v>40</v>
      </c>
    </row>
    <row r="405" spans="1:2" x14ac:dyDescent="0.25">
      <c r="A405" t="str">
        <f>IF(Crowdfunding!F405="successful",Crowdfunding!G405,"")</f>
        <v/>
      </c>
      <c r="B405">
        <f>IF(OR(Crowdfunding!F405="failed", Crowdfunding!F405="canceled"),Crowdfunding!G405,"")</f>
        <v>3015</v>
      </c>
    </row>
    <row r="406" spans="1:2" x14ac:dyDescent="0.25">
      <c r="A406">
        <f>IF(Crowdfunding!F406="successful",Crowdfunding!G406,"")</f>
        <v>2237</v>
      </c>
      <c r="B406" t="str">
        <f>IF(OR(Crowdfunding!F406="failed", Crowdfunding!F406="canceled"),Crowdfunding!G406,"")</f>
        <v/>
      </c>
    </row>
    <row r="407" spans="1:2" x14ac:dyDescent="0.25">
      <c r="A407" t="str">
        <f>IF(Crowdfunding!F407="successful",Crowdfunding!G407,"")</f>
        <v/>
      </c>
      <c r="B407">
        <f>IF(OR(Crowdfunding!F407="failed", Crowdfunding!F407="canceled"),Crowdfunding!G407,"")</f>
        <v>435</v>
      </c>
    </row>
    <row r="408" spans="1:2" x14ac:dyDescent="0.25">
      <c r="A408">
        <f>IF(Crowdfunding!F408="successful",Crowdfunding!G408,"")</f>
        <v>645</v>
      </c>
      <c r="B408" t="str">
        <f>IF(OR(Crowdfunding!F408="failed", Crowdfunding!F408="canceled"),Crowdfunding!G408,"")</f>
        <v/>
      </c>
    </row>
    <row r="409" spans="1:2" x14ac:dyDescent="0.25">
      <c r="A409">
        <f>IF(Crowdfunding!F409="successful",Crowdfunding!G409,"")</f>
        <v>484</v>
      </c>
      <c r="B409" t="str">
        <f>IF(OR(Crowdfunding!F409="failed", Crowdfunding!F409="canceled"),Crowdfunding!G409,"")</f>
        <v/>
      </c>
    </row>
    <row r="410" spans="1:2" x14ac:dyDescent="0.25">
      <c r="A410">
        <f>IF(Crowdfunding!F410="successful",Crowdfunding!G410,"")</f>
        <v>154</v>
      </c>
      <c r="B410" t="str">
        <f>IF(OR(Crowdfunding!F410="failed", Crowdfunding!F410="canceled"),Crowdfunding!G410,"")</f>
        <v/>
      </c>
    </row>
    <row r="411" spans="1:2" x14ac:dyDescent="0.25">
      <c r="A411" t="str">
        <f>IF(Crowdfunding!F411="successful",Crowdfunding!G411,"")</f>
        <v/>
      </c>
      <c r="B411">
        <f>IF(OR(Crowdfunding!F411="failed", Crowdfunding!F411="canceled"),Crowdfunding!G411,"")</f>
        <v>714</v>
      </c>
    </row>
    <row r="412" spans="1:2" x14ac:dyDescent="0.25">
      <c r="A412" t="str">
        <f>IF(Crowdfunding!F412="successful",Crowdfunding!G412,"")</f>
        <v/>
      </c>
      <c r="B412" t="str">
        <f>IF(OR(Crowdfunding!F412="failed", Crowdfunding!F412="canceled"),Crowdfunding!G412,"")</f>
        <v/>
      </c>
    </row>
    <row r="413" spans="1:2" x14ac:dyDescent="0.25">
      <c r="A413">
        <f>IF(Crowdfunding!F413="successful",Crowdfunding!G413,"")</f>
        <v>82</v>
      </c>
      <c r="B413" t="str">
        <f>IF(OR(Crowdfunding!F413="failed", Crowdfunding!F413="canceled"),Crowdfunding!G413,"")</f>
        <v/>
      </c>
    </row>
    <row r="414" spans="1:2" x14ac:dyDescent="0.25">
      <c r="A414">
        <f>IF(Crowdfunding!F414="successful",Crowdfunding!G414,"")</f>
        <v>134</v>
      </c>
      <c r="B414" t="str">
        <f>IF(OR(Crowdfunding!F414="failed", Crowdfunding!F414="canceled"),Crowdfunding!G414,"")</f>
        <v/>
      </c>
    </row>
    <row r="415" spans="1:2" x14ac:dyDescent="0.25">
      <c r="A415" t="str">
        <f>IF(Crowdfunding!F415="successful",Crowdfunding!G415,"")</f>
        <v/>
      </c>
      <c r="B415" t="str">
        <f>IF(OR(Crowdfunding!F415="failed", Crowdfunding!F415="canceled"),Crowdfunding!G415,"")</f>
        <v/>
      </c>
    </row>
    <row r="416" spans="1:2" x14ac:dyDescent="0.25">
      <c r="A416" t="str">
        <f>IF(Crowdfunding!F416="successful",Crowdfunding!G416,"")</f>
        <v/>
      </c>
      <c r="B416">
        <f>IF(OR(Crowdfunding!F416="failed", Crowdfunding!F416="canceled"),Crowdfunding!G416,"")</f>
        <v>5497</v>
      </c>
    </row>
    <row r="417" spans="1:2" x14ac:dyDescent="0.25">
      <c r="A417" t="str">
        <f>IF(Crowdfunding!F417="successful",Crowdfunding!G417,"")</f>
        <v/>
      </c>
      <c r="B417">
        <f>IF(OR(Crowdfunding!F417="failed", Crowdfunding!F417="canceled"),Crowdfunding!G417,"")</f>
        <v>418</v>
      </c>
    </row>
    <row r="418" spans="1:2" x14ac:dyDescent="0.25">
      <c r="A418" t="str">
        <f>IF(Crowdfunding!F418="successful",Crowdfunding!G418,"")</f>
        <v/>
      </c>
      <c r="B418">
        <f>IF(OR(Crowdfunding!F418="failed", Crowdfunding!F418="canceled"),Crowdfunding!G418,"")</f>
        <v>1439</v>
      </c>
    </row>
    <row r="419" spans="1:2" x14ac:dyDescent="0.25">
      <c r="A419" t="str">
        <f>IF(Crowdfunding!F419="successful",Crowdfunding!G419,"")</f>
        <v/>
      </c>
      <c r="B419">
        <f>IF(OR(Crowdfunding!F419="failed", Crowdfunding!F419="canceled"),Crowdfunding!G419,"")</f>
        <v>15</v>
      </c>
    </row>
    <row r="420" spans="1:2" x14ac:dyDescent="0.25">
      <c r="A420" t="str">
        <f>IF(Crowdfunding!F420="successful",Crowdfunding!G420,"")</f>
        <v/>
      </c>
      <c r="B420">
        <f>IF(OR(Crowdfunding!F420="failed", Crowdfunding!F420="canceled"),Crowdfunding!G420,"")</f>
        <v>1999</v>
      </c>
    </row>
    <row r="421" spans="1:2" x14ac:dyDescent="0.25">
      <c r="A421">
        <f>IF(Crowdfunding!F421="successful",Crowdfunding!G421,"")</f>
        <v>5203</v>
      </c>
      <c r="B421" t="str">
        <f>IF(OR(Crowdfunding!F421="failed", Crowdfunding!F421="canceled"),Crowdfunding!G421,"")</f>
        <v/>
      </c>
    </row>
    <row r="422" spans="1:2" x14ac:dyDescent="0.25">
      <c r="A422">
        <f>IF(Crowdfunding!F422="successful",Crowdfunding!G422,"")</f>
        <v>94</v>
      </c>
      <c r="B422" t="str">
        <f>IF(OR(Crowdfunding!F422="failed", Crowdfunding!F422="canceled"),Crowdfunding!G422,"")</f>
        <v/>
      </c>
    </row>
    <row r="423" spans="1:2" x14ac:dyDescent="0.25">
      <c r="A423" t="str">
        <f>IF(Crowdfunding!F423="successful",Crowdfunding!G423,"")</f>
        <v/>
      </c>
      <c r="B423">
        <f>IF(OR(Crowdfunding!F423="failed", Crowdfunding!F423="canceled"),Crowdfunding!G423,"")</f>
        <v>118</v>
      </c>
    </row>
    <row r="424" spans="1:2" x14ac:dyDescent="0.25">
      <c r="A424">
        <f>IF(Crowdfunding!F424="successful",Crowdfunding!G424,"")</f>
        <v>205</v>
      </c>
      <c r="B424" t="str">
        <f>IF(OR(Crowdfunding!F424="failed", Crowdfunding!F424="canceled"),Crowdfunding!G424,"")</f>
        <v/>
      </c>
    </row>
    <row r="425" spans="1:2" x14ac:dyDescent="0.25">
      <c r="A425" t="str">
        <f>IF(Crowdfunding!F425="successful",Crowdfunding!G425,"")</f>
        <v/>
      </c>
      <c r="B425">
        <f>IF(OR(Crowdfunding!F425="failed", Crowdfunding!F425="canceled"),Crowdfunding!G425,"")</f>
        <v>162</v>
      </c>
    </row>
    <row r="426" spans="1:2" x14ac:dyDescent="0.25">
      <c r="A426" t="str">
        <f>IF(Crowdfunding!F426="successful",Crowdfunding!G426,"")</f>
        <v/>
      </c>
      <c r="B426">
        <f>IF(OR(Crowdfunding!F426="failed", Crowdfunding!F426="canceled"),Crowdfunding!G426,"")</f>
        <v>83</v>
      </c>
    </row>
    <row r="427" spans="1:2" x14ac:dyDescent="0.25">
      <c r="A427">
        <f>IF(Crowdfunding!F427="successful",Crowdfunding!G427,"")</f>
        <v>92</v>
      </c>
      <c r="B427" t="str">
        <f>IF(OR(Crowdfunding!F427="failed", Crowdfunding!F427="canceled"),Crowdfunding!G427,"")</f>
        <v/>
      </c>
    </row>
    <row r="428" spans="1:2" x14ac:dyDescent="0.25">
      <c r="A428">
        <f>IF(Crowdfunding!F428="successful",Crowdfunding!G428,"")</f>
        <v>219</v>
      </c>
      <c r="B428" t="str">
        <f>IF(OR(Crowdfunding!F428="failed", Crowdfunding!F428="canceled"),Crowdfunding!G428,"")</f>
        <v/>
      </c>
    </row>
    <row r="429" spans="1:2" x14ac:dyDescent="0.25">
      <c r="A429">
        <f>IF(Crowdfunding!F429="successful",Crowdfunding!G429,"")</f>
        <v>2526</v>
      </c>
      <c r="B429" t="str">
        <f>IF(OR(Crowdfunding!F429="failed", Crowdfunding!F429="canceled"),Crowdfunding!G429,"")</f>
        <v/>
      </c>
    </row>
    <row r="430" spans="1:2" x14ac:dyDescent="0.25">
      <c r="A430" t="str">
        <f>IF(Crowdfunding!F430="successful",Crowdfunding!G430,"")</f>
        <v/>
      </c>
      <c r="B430">
        <f>IF(OR(Crowdfunding!F430="failed", Crowdfunding!F430="canceled"),Crowdfunding!G430,"")</f>
        <v>747</v>
      </c>
    </row>
    <row r="431" spans="1:2" x14ac:dyDescent="0.25">
      <c r="A431" t="str">
        <f>IF(Crowdfunding!F431="successful",Crowdfunding!G431,"")</f>
        <v/>
      </c>
      <c r="B431">
        <f>IF(OR(Crowdfunding!F431="failed", Crowdfunding!F431="canceled"),Crowdfunding!G431,"")</f>
        <v>2138</v>
      </c>
    </row>
    <row r="432" spans="1:2" x14ac:dyDescent="0.25">
      <c r="A432" t="str">
        <f>IF(Crowdfunding!F432="successful",Crowdfunding!G432,"")</f>
        <v/>
      </c>
      <c r="B432">
        <f>IF(OR(Crowdfunding!F432="failed", Crowdfunding!F432="canceled"),Crowdfunding!G432,"")</f>
        <v>84</v>
      </c>
    </row>
    <row r="433" spans="1:2" x14ac:dyDescent="0.25">
      <c r="A433">
        <f>IF(Crowdfunding!F433="successful",Crowdfunding!G433,"")</f>
        <v>94</v>
      </c>
      <c r="B433" t="str">
        <f>IF(OR(Crowdfunding!F433="failed", Crowdfunding!F433="canceled"),Crowdfunding!G433,"")</f>
        <v/>
      </c>
    </row>
    <row r="434" spans="1:2" x14ac:dyDescent="0.25">
      <c r="A434" t="str">
        <f>IF(Crowdfunding!F434="successful",Crowdfunding!G434,"")</f>
        <v/>
      </c>
      <c r="B434">
        <f>IF(OR(Crowdfunding!F434="failed", Crowdfunding!F434="canceled"),Crowdfunding!G434,"")</f>
        <v>91</v>
      </c>
    </row>
    <row r="435" spans="1:2" x14ac:dyDescent="0.25">
      <c r="A435" t="str">
        <f>IF(Crowdfunding!F435="successful",Crowdfunding!G435,"")</f>
        <v/>
      </c>
      <c r="B435">
        <f>IF(OR(Crowdfunding!F435="failed", Crowdfunding!F435="canceled"),Crowdfunding!G435,"")</f>
        <v>792</v>
      </c>
    </row>
    <row r="436" spans="1:2" x14ac:dyDescent="0.25">
      <c r="A436" t="str">
        <f>IF(Crowdfunding!F436="successful",Crowdfunding!G436,"")</f>
        <v/>
      </c>
      <c r="B436">
        <f>IF(OR(Crowdfunding!F436="failed", Crowdfunding!F436="canceled"),Crowdfunding!G436,"")</f>
        <v>10</v>
      </c>
    </row>
    <row r="437" spans="1:2" x14ac:dyDescent="0.25">
      <c r="A437">
        <f>IF(Crowdfunding!F437="successful",Crowdfunding!G437,"")</f>
        <v>1713</v>
      </c>
      <c r="B437" t="str">
        <f>IF(OR(Crowdfunding!F437="failed", Crowdfunding!F437="canceled"),Crowdfunding!G437,"")</f>
        <v/>
      </c>
    </row>
    <row r="438" spans="1:2" x14ac:dyDescent="0.25">
      <c r="A438">
        <f>IF(Crowdfunding!F438="successful",Crowdfunding!G438,"")</f>
        <v>249</v>
      </c>
      <c r="B438" t="str">
        <f>IF(OR(Crowdfunding!F438="failed", Crowdfunding!F438="canceled"),Crowdfunding!G438,"")</f>
        <v/>
      </c>
    </row>
    <row r="439" spans="1:2" x14ac:dyDescent="0.25">
      <c r="A439">
        <f>IF(Crowdfunding!F439="successful",Crowdfunding!G439,"")</f>
        <v>192</v>
      </c>
      <c r="B439" t="str">
        <f>IF(OR(Crowdfunding!F439="failed", Crowdfunding!F439="canceled"),Crowdfunding!G439,"")</f>
        <v/>
      </c>
    </row>
    <row r="440" spans="1:2" x14ac:dyDescent="0.25">
      <c r="A440">
        <f>IF(Crowdfunding!F440="successful",Crowdfunding!G440,"")</f>
        <v>247</v>
      </c>
      <c r="B440" t="str">
        <f>IF(OR(Crowdfunding!F440="failed", Crowdfunding!F440="canceled"),Crowdfunding!G440,"")</f>
        <v/>
      </c>
    </row>
    <row r="441" spans="1:2" x14ac:dyDescent="0.25">
      <c r="A441">
        <f>IF(Crowdfunding!F441="successful",Crowdfunding!G441,"")</f>
        <v>2293</v>
      </c>
      <c r="B441" t="str">
        <f>IF(OR(Crowdfunding!F441="failed", Crowdfunding!F441="canceled"),Crowdfunding!G441,"")</f>
        <v/>
      </c>
    </row>
    <row r="442" spans="1:2" x14ac:dyDescent="0.25">
      <c r="A442">
        <f>IF(Crowdfunding!F442="successful",Crowdfunding!G442,"")</f>
        <v>3131</v>
      </c>
      <c r="B442" t="str">
        <f>IF(OR(Crowdfunding!F442="failed", Crowdfunding!F442="canceled"),Crowdfunding!G442,"")</f>
        <v/>
      </c>
    </row>
    <row r="443" spans="1:2" x14ac:dyDescent="0.25">
      <c r="A443" t="str">
        <f>IF(Crowdfunding!F443="successful",Crowdfunding!G443,"")</f>
        <v/>
      </c>
      <c r="B443">
        <f>IF(OR(Crowdfunding!F443="failed", Crowdfunding!F443="canceled"),Crowdfunding!G443,"")</f>
        <v>32</v>
      </c>
    </row>
    <row r="444" spans="1:2" x14ac:dyDescent="0.25">
      <c r="A444">
        <f>IF(Crowdfunding!F444="successful",Crowdfunding!G444,"")</f>
        <v>143</v>
      </c>
      <c r="B444" t="str">
        <f>IF(OR(Crowdfunding!F444="failed", Crowdfunding!F444="canceled"),Crowdfunding!G444,"")</f>
        <v/>
      </c>
    </row>
    <row r="445" spans="1:2" x14ac:dyDescent="0.25">
      <c r="A445" t="str">
        <f>IF(Crowdfunding!F445="successful",Crowdfunding!G445,"")</f>
        <v/>
      </c>
      <c r="B445">
        <f>IF(OR(Crowdfunding!F445="failed", Crowdfunding!F445="canceled"),Crowdfunding!G445,"")</f>
        <v>90</v>
      </c>
    </row>
    <row r="446" spans="1:2" x14ac:dyDescent="0.25">
      <c r="A446">
        <f>IF(Crowdfunding!F446="successful",Crowdfunding!G446,"")</f>
        <v>296</v>
      </c>
      <c r="B446" t="str">
        <f>IF(OR(Crowdfunding!F446="failed", Crowdfunding!F446="canceled"),Crowdfunding!G446,"")</f>
        <v/>
      </c>
    </row>
    <row r="447" spans="1:2" x14ac:dyDescent="0.25">
      <c r="A447">
        <f>IF(Crowdfunding!F447="successful",Crowdfunding!G447,"")</f>
        <v>170</v>
      </c>
      <c r="B447" t="str">
        <f>IF(OR(Crowdfunding!F447="failed", Crowdfunding!F447="canceled"),Crowdfunding!G447,"")</f>
        <v/>
      </c>
    </row>
    <row r="448" spans="1:2" x14ac:dyDescent="0.25">
      <c r="A448" t="str">
        <f>IF(Crowdfunding!F448="successful",Crowdfunding!G448,"")</f>
        <v/>
      </c>
      <c r="B448">
        <f>IF(OR(Crowdfunding!F448="failed", Crowdfunding!F448="canceled"),Crowdfunding!G448,"")</f>
        <v>186</v>
      </c>
    </row>
    <row r="449" spans="1:2" x14ac:dyDescent="0.25">
      <c r="A449" t="str">
        <f>IF(Crowdfunding!F449="successful",Crowdfunding!G449,"")</f>
        <v/>
      </c>
      <c r="B449">
        <f>IF(OR(Crowdfunding!F449="failed", Crowdfunding!F449="canceled"),Crowdfunding!G449,"")</f>
        <v>439</v>
      </c>
    </row>
    <row r="450" spans="1:2" x14ac:dyDescent="0.25">
      <c r="A450" t="str">
        <f>IF(Crowdfunding!F450="successful",Crowdfunding!G450,"")</f>
        <v/>
      </c>
      <c r="B450">
        <f>IF(OR(Crowdfunding!F450="failed", Crowdfunding!F450="canceled"),Crowdfunding!G450,"")</f>
        <v>605</v>
      </c>
    </row>
    <row r="451" spans="1:2" x14ac:dyDescent="0.25">
      <c r="A451">
        <f>IF(Crowdfunding!F451="successful",Crowdfunding!G451,"")</f>
        <v>86</v>
      </c>
      <c r="B451" t="str">
        <f>IF(OR(Crowdfunding!F451="failed", Crowdfunding!F451="canceled"),Crowdfunding!G451,"")</f>
        <v/>
      </c>
    </row>
    <row r="452" spans="1:2" x14ac:dyDescent="0.25">
      <c r="A452" t="str">
        <f>IF(Crowdfunding!F452="successful",Crowdfunding!G452,"")</f>
        <v/>
      </c>
      <c r="B452">
        <f>IF(OR(Crowdfunding!F452="failed", Crowdfunding!F452="canceled"),Crowdfunding!G452,"")</f>
        <v>1</v>
      </c>
    </row>
    <row r="453" spans="1:2" x14ac:dyDescent="0.25">
      <c r="A453">
        <f>IF(Crowdfunding!F453="successful",Crowdfunding!G453,"")</f>
        <v>6286</v>
      </c>
      <c r="B453" t="str">
        <f>IF(OR(Crowdfunding!F453="failed", Crowdfunding!F453="canceled"),Crowdfunding!G453,"")</f>
        <v/>
      </c>
    </row>
    <row r="454" spans="1:2" x14ac:dyDescent="0.25">
      <c r="A454" t="str">
        <f>IF(Crowdfunding!F454="successful",Crowdfunding!G454,"")</f>
        <v/>
      </c>
      <c r="B454">
        <f>IF(OR(Crowdfunding!F454="failed", Crowdfunding!F454="canceled"),Crowdfunding!G454,"")</f>
        <v>31</v>
      </c>
    </row>
    <row r="455" spans="1:2" x14ac:dyDescent="0.25">
      <c r="A455" t="str">
        <f>IF(Crowdfunding!F455="successful",Crowdfunding!G455,"")</f>
        <v/>
      </c>
      <c r="B455">
        <f>IF(OR(Crowdfunding!F455="failed", Crowdfunding!F455="canceled"),Crowdfunding!G455,"")</f>
        <v>1181</v>
      </c>
    </row>
    <row r="456" spans="1:2" x14ac:dyDescent="0.25">
      <c r="A456" t="str">
        <f>IF(Crowdfunding!F456="successful",Crowdfunding!G456,"")</f>
        <v/>
      </c>
      <c r="B456">
        <f>IF(OR(Crowdfunding!F456="failed", Crowdfunding!F456="canceled"),Crowdfunding!G456,"")</f>
        <v>39</v>
      </c>
    </row>
    <row r="457" spans="1:2" x14ac:dyDescent="0.25">
      <c r="A457">
        <f>IF(Crowdfunding!F457="successful",Crowdfunding!G457,"")</f>
        <v>3727</v>
      </c>
      <c r="B457" t="str">
        <f>IF(OR(Crowdfunding!F457="failed", Crowdfunding!F457="canceled"),Crowdfunding!G457,"")</f>
        <v/>
      </c>
    </row>
    <row r="458" spans="1:2" x14ac:dyDescent="0.25">
      <c r="A458">
        <f>IF(Crowdfunding!F458="successful",Crowdfunding!G458,"")</f>
        <v>1605</v>
      </c>
      <c r="B458" t="str">
        <f>IF(OR(Crowdfunding!F458="failed", Crowdfunding!F458="canceled"),Crowdfunding!G458,"")</f>
        <v/>
      </c>
    </row>
    <row r="459" spans="1:2" x14ac:dyDescent="0.25">
      <c r="A459" t="str">
        <f>IF(Crowdfunding!F459="successful",Crowdfunding!G459,"")</f>
        <v/>
      </c>
      <c r="B459">
        <f>IF(OR(Crowdfunding!F459="failed", Crowdfunding!F459="canceled"),Crowdfunding!G459,"")</f>
        <v>46</v>
      </c>
    </row>
    <row r="460" spans="1:2" x14ac:dyDescent="0.25">
      <c r="A460">
        <f>IF(Crowdfunding!F460="successful",Crowdfunding!G460,"")</f>
        <v>2120</v>
      </c>
      <c r="B460" t="str">
        <f>IF(OR(Crowdfunding!F460="failed", Crowdfunding!F460="canceled"),Crowdfunding!G460,"")</f>
        <v/>
      </c>
    </row>
    <row r="461" spans="1:2" x14ac:dyDescent="0.25">
      <c r="A461" t="str">
        <f>IF(Crowdfunding!F461="successful",Crowdfunding!G461,"")</f>
        <v/>
      </c>
      <c r="B461">
        <f>IF(OR(Crowdfunding!F461="failed", Crowdfunding!F461="canceled"),Crowdfunding!G461,"")</f>
        <v>105</v>
      </c>
    </row>
    <row r="462" spans="1:2" x14ac:dyDescent="0.25">
      <c r="A462">
        <f>IF(Crowdfunding!F462="successful",Crowdfunding!G462,"")</f>
        <v>50</v>
      </c>
      <c r="B462" t="str">
        <f>IF(OR(Crowdfunding!F462="failed", Crowdfunding!F462="canceled"),Crowdfunding!G462,"")</f>
        <v/>
      </c>
    </row>
    <row r="463" spans="1:2" x14ac:dyDescent="0.25">
      <c r="A463">
        <f>IF(Crowdfunding!F463="successful",Crowdfunding!G463,"")</f>
        <v>2080</v>
      </c>
      <c r="B463" t="str">
        <f>IF(OR(Crowdfunding!F463="failed", Crowdfunding!F463="canceled"),Crowdfunding!G463,"")</f>
        <v/>
      </c>
    </row>
    <row r="464" spans="1:2" x14ac:dyDescent="0.25">
      <c r="A464" t="str">
        <f>IF(Crowdfunding!F464="successful",Crowdfunding!G464,"")</f>
        <v/>
      </c>
      <c r="B464">
        <f>IF(OR(Crowdfunding!F464="failed", Crowdfunding!F464="canceled"),Crowdfunding!G464,"")</f>
        <v>535</v>
      </c>
    </row>
    <row r="465" spans="1:2" x14ac:dyDescent="0.25">
      <c r="A465">
        <f>IF(Crowdfunding!F465="successful",Crowdfunding!G465,"")</f>
        <v>2105</v>
      </c>
      <c r="B465" t="str">
        <f>IF(OR(Crowdfunding!F465="failed", Crowdfunding!F465="canceled"),Crowdfunding!G465,"")</f>
        <v/>
      </c>
    </row>
    <row r="466" spans="1:2" x14ac:dyDescent="0.25">
      <c r="A466">
        <f>IF(Crowdfunding!F466="successful",Crowdfunding!G466,"")</f>
        <v>2436</v>
      </c>
      <c r="B466" t="str">
        <f>IF(OR(Crowdfunding!F466="failed", Crowdfunding!F466="canceled"),Crowdfunding!G466,"")</f>
        <v/>
      </c>
    </row>
    <row r="467" spans="1:2" x14ac:dyDescent="0.25">
      <c r="A467">
        <f>IF(Crowdfunding!F467="successful",Crowdfunding!G467,"")</f>
        <v>80</v>
      </c>
      <c r="B467" t="str">
        <f>IF(OR(Crowdfunding!F467="failed", Crowdfunding!F467="canceled"),Crowdfunding!G467,"")</f>
        <v/>
      </c>
    </row>
    <row r="468" spans="1:2" x14ac:dyDescent="0.25">
      <c r="A468">
        <f>IF(Crowdfunding!F468="successful",Crowdfunding!G468,"")</f>
        <v>42</v>
      </c>
      <c r="B468" t="str">
        <f>IF(OR(Crowdfunding!F468="failed", Crowdfunding!F468="canceled"),Crowdfunding!G468,"")</f>
        <v/>
      </c>
    </row>
    <row r="469" spans="1:2" x14ac:dyDescent="0.25">
      <c r="A469">
        <f>IF(Crowdfunding!F469="successful",Crowdfunding!G469,"")</f>
        <v>139</v>
      </c>
      <c r="B469" t="str">
        <f>IF(OR(Crowdfunding!F469="failed", Crowdfunding!F469="canceled"),Crowdfunding!G469,"")</f>
        <v/>
      </c>
    </row>
    <row r="470" spans="1:2" x14ac:dyDescent="0.25">
      <c r="A470" t="str">
        <f>IF(Crowdfunding!F470="successful",Crowdfunding!G470,"")</f>
        <v/>
      </c>
      <c r="B470">
        <f>IF(OR(Crowdfunding!F470="failed", Crowdfunding!F470="canceled"),Crowdfunding!G470,"")</f>
        <v>16</v>
      </c>
    </row>
    <row r="471" spans="1:2" x14ac:dyDescent="0.25">
      <c r="A471">
        <f>IF(Crowdfunding!F471="successful",Crowdfunding!G471,"")</f>
        <v>159</v>
      </c>
      <c r="B471" t="str">
        <f>IF(OR(Crowdfunding!F471="failed", Crowdfunding!F471="canceled"),Crowdfunding!G471,"")</f>
        <v/>
      </c>
    </row>
    <row r="472" spans="1:2" x14ac:dyDescent="0.25">
      <c r="A472">
        <f>IF(Crowdfunding!F472="successful",Crowdfunding!G472,"")</f>
        <v>381</v>
      </c>
      <c r="B472" t="str">
        <f>IF(OR(Crowdfunding!F472="failed", Crowdfunding!F472="canceled"),Crowdfunding!G472,"")</f>
        <v/>
      </c>
    </row>
    <row r="473" spans="1:2" x14ac:dyDescent="0.25">
      <c r="A473">
        <f>IF(Crowdfunding!F473="successful",Crowdfunding!G473,"")</f>
        <v>194</v>
      </c>
      <c r="B473" t="str">
        <f>IF(OR(Crowdfunding!F473="failed", Crowdfunding!F473="canceled"),Crowdfunding!G473,"")</f>
        <v/>
      </c>
    </row>
    <row r="474" spans="1:2" x14ac:dyDescent="0.25">
      <c r="A474" t="str">
        <f>IF(Crowdfunding!F474="successful",Crowdfunding!G474,"")</f>
        <v/>
      </c>
      <c r="B474">
        <f>IF(OR(Crowdfunding!F474="failed", Crowdfunding!F474="canceled"),Crowdfunding!G474,"")</f>
        <v>575</v>
      </c>
    </row>
    <row r="475" spans="1:2" x14ac:dyDescent="0.25">
      <c r="A475">
        <f>IF(Crowdfunding!F475="successful",Crowdfunding!G475,"")</f>
        <v>106</v>
      </c>
      <c r="B475" t="str">
        <f>IF(OR(Crowdfunding!F475="failed", Crowdfunding!F475="canceled"),Crowdfunding!G475,"")</f>
        <v/>
      </c>
    </row>
    <row r="476" spans="1:2" x14ac:dyDescent="0.25">
      <c r="A476">
        <f>IF(Crowdfunding!F476="successful",Crowdfunding!G476,"")</f>
        <v>142</v>
      </c>
      <c r="B476" t="str">
        <f>IF(OR(Crowdfunding!F476="failed", Crowdfunding!F476="canceled"),Crowdfunding!G476,"")</f>
        <v/>
      </c>
    </row>
    <row r="477" spans="1:2" x14ac:dyDescent="0.25">
      <c r="A477">
        <f>IF(Crowdfunding!F477="successful",Crowdfunding!G477,"")</f>
        <v>211</v>
      </c>
      <c r="B477" t="str">
        <f>IF(OR(Crowdfunding!F477="failed", Crowdfunding!F477="canceled"),Crowdfunding!G477,"")</f>
        <v/>
      </c>
    </row>
    <row r="478" spans="1:2" x14ac:dyDescent="0.25">
      <c r="A478" t="str">
        <f>IF(Crowdfunding!F478="successful",Crowdfunding!G478,"")</f>
        <v/>
      </c>
      <c r="B478">
        <f>IF(OR(Crowdfunding!F478="failed", Crowdfunding!F478="canceled"),Crowdfunding!G478,"")</f>
        <v>1120</v>
      </c>
    </row>
    <row r="479" spans="1:2" x14ac:dyDescent="0.25">
      <c r="A479" t="str">
        <f>IF(Crowdfunding!F479="successful",Crowdfunding!G479,"")</f>
        <v/>
      </c>
      <c r="B479">
        <f>IF(OR(Crowdfunding!F479="failed", Crowdfunding!F479="canceled"),Crowdfunding!G479,"")</f>
        <v>113</v>
      </c>
    </row>
    <row r="480" spans="1:2" x14ac:dyDescent="0.25">
      <c r="A480">
        <f>IF(Crowdfunding!F480="successful",Crowdfunding!G480,"")</f>
        <v>2756</v>
      </c>
      <c r="B480" t="str">
        <f>IF(OR(Crowdfunding!F480="failed", Crowdfunding!F480="canceled"),Crowdfunding!G480,"")</f>
        <v/>
      </c>
    </row>
    <row r="481" spans="1:2" x14ac:dyDescent="0.25">
      <c r="A481">
        <f>IF(Crowdfunding!F481="successful",Crowdfunding!G481,"")</f>
        <v>173</v>
      </c>
      <c r="B481" t="str">
        <f>IF(OR(Crowdfunding!F481="failed", Crowdfunding!F481="canceled"),Crowdfunding!G481,"")</f>
        <v/>
      </c>
    </row>
    <row r="482" spans="1:2" x14ac:dyDescent="0.25">
      <c r="A482">
        <f>IF(Crowdfunding!F482="successful",Crowdfunding!G482,"")</f>
        <v>87</v>
      </c>
      <c r="B482" t="str">
        <f>IF(OR(Crowdfunding!F482="failed", Crowdfunding!F482="canceled"),Crowdfunding!G482,"")</f>
        <v/>
      </c>
    </row>
    <row r="483" spans="1:2" x14ac:dyDescent="0.25">
      <c r="A483" t="str">
        <f>IF(Crowdfunding!F483="successful",Crowdfunding!G483,"")</f>
        <v/>
      </c>
      <c r="B483">
        <f>IF(OR(Crowdfunding!F483="failed", Crowdfunding!F483="canceled"),Crowdfunding!G483,"")</f>
        <v>1538</v>
      </c>
    </row>
    <row r="484" spans="1:2" x14ac:dyDescent="0.25">
      <c r="A484" t="str">
        <f>IF(Crowdfunding!F484="successful",Crowdfunding!G484,"")</f>
        <v/>
      </c>
      <c r="B484">
        <f>IF(OR(Crowdfunding!F484="failed", Crowdfunding!F484="canceled"),Crowdfunding!G484,"")</f>
        <v>9</v>
      </c>
    </row>
    <row r="485" spans="1:2" x14ac:dyDescent="0.25">
      <c r="A485" t="str">
        <f>IF(Crowdfunding!F485="successful",Crowdfunding!G485,"")</f>
        <v/>
      </c>
      <c r="B485">
        <f>IF(OR(Crowdfunding!F485="failed", Crowdfunding!F485="canceled"),Crowdfunding!G485,"")</f>
        <v>554</v>
      </c>
    </row>
    <row r="486" spans="1:2" x14ac:dyDescent="0.25">
      <c r="A486">
        <f>IF(Crowdfunding!F486="successful",Crowdfunding!G486,"")</f>
        <v>1572</v>
      </c>
      <c r="B486" t="str">
        <f>IF(OR(Crowdfunding!F486="failed", Crowdfunding!F486="canceled"),Crowdfunding!G486,"")</f>
        <v/>
      </c>
    </row>
    <row r="487" spans="1:2" x14ac:dyDescent="0.25">
      <c r="A487" t="str">
        <f>IF(Crowdfunding!F487="successful",Crowdfunding!G487,"")</f>
        <v/>
      </c>
      <c r="B487">
        <f>IF(OR(Crowdfunding!F487="failed", Crowdfunding!F487="canceled"),Crowdfunding!G487,"")</f>
        <v>648</v>
      </c>
    </row>
    <row r="488" spans="1:2" x14ac:dyDescent="0.25">
      <c r="A488" t="str">
        <f>IF(Crowdfunding!F488="successful",Crowdfunding!G488,"")</f>
        <v/>
      </c>
      <c r="B488">
        <f>IF(OR(Crowdfunding!F488="failed", Crowdfunding!F488="canceled"),Crowdfunding!G488,"")</f>
        <v>21</v>
      </c>
    </row>
    <row r="489" spans="1:2" x14ac:dyDescent="0.25">
      <c r="A489">
        <f>IF(Crowdfunding!F489="successful",Crowdfunding!G489,"")</f>
        <v>2346</v>
      </c>
      <c r="B489" t="str">
        <f>IF(OR(Crowdfunding!F489="failed", Crowdfunding!F489="canceled"),Crowdfunding!G489,"")</f>
        <v/>
      </c>
    </row>
    <row r="490" spans="1:2" x14ac:dyDescent="0.25">
      <c r="A490">
        <f>IF(Crowdfunding!F490="successful",Crowdfunding!G490,"")</f>
        <v>115</v>
      </c>
      <c r="B490" t="str">
        <f>IF(OR(Crowdfunding!F490="failed", Crowdfunding!F490="canceled"),Crowdfunding!G490,"")</f>
        <v/>
      </c>
    </row>
    <row r="491" spans="1:2" x14ac:dyDescent="0.25">
      <c r="A491">
        <f>IF(Crowdfunding!F491="successful",Crowdfunding!G491,"")</f>
        <v>85</v>
      </c>
      <c r="B491" t="str">
        <f>IF(OR(Crowdfunding!F491="failed", Crowdfunding!F491="canceled"),Crowdfunding!G491,"")</f>
        <v/>
      </c>
    </row>
    <row r="492" spans="1:2" x14ac:dyDescent="0.25">
      <c r="A492">
        <f>IF(Crowdfunding!F492="successful",Crowdfunding!G492,"")</f>
        <v>144</v>
      </c>
      <c r="B492" t="str">
        <f>IF(OR(Crowdfunding!F492="failed", Crowdfunding!F492="canceled"),Crowdfunding!G492,"")</f>
        <v/>
      </c>
    </row>
    <row r="493" spans="1:2" x14ac:dyDescent="0.25">
      <c r="A493">
        <f>IF(Crowdfunding!F493="successful",Crowdfunding!G493,"")</f>
        <v>2443</v>
      </c>
      <c r="B493" t="str">
        <f>IF(OR(Crowdfunding!F493="failed", Crowdfunding!F493="canceled"),Crowdfunding!G493,"")</f>
        <v/>
      </c>
    </row>
    <row r="494" spans="1:2" x14ac:dyDescent="0.25">
      <c r="A494" t="str">
        <f>IF(Crowdfunding!F494="successful",Crowdfunding!G494,"")</f>
        <v/>
      </c>
      <c r="B494">
        <f>IF(OR(Crowdfunding!F494="failed", Crowdfunding!F494="canceled"),Crowdfunding!G494,"")</f>
        <v>595</v>
      </c>
    </row>
    <row r="495" spans="1:2" x14ac:dyDescent="0.25">
      <c r="A495">
        <f>IF(Crowdfunding!F495="successful",Crowdfunding!G495,"")</f>
        <v>64</v>
      </c>
      <c r="B495" t="str">
        <f>IF(OR(Crowdfunding!F495="failed", Crowdfunding!F495="canceled"),Crowdfunding!G495,"")</f>
        <v/>
      </c>
    </row>
    <row r="496" spans="1:2" x14ac:dyDescent="0.25">
      <c r="A496">
        <f>IF(Crowdfunding!F496="successful",Crowdfunding!G496,"")</f>
        <v>268</v>
      </c>
      <c r="B496" t="str">
        <f>IF(OR(Crowdfunding!F496="failed", Crowdfunding!F496="canceled"),Crowdfunding!G496,"")</f>
        <v/>
      </c>
    </row>
    <row r="497" spans="1:2" x14ac:dyDescent="0.25">
      <c r="A497">
        <f>IF(Crowdfunding!F497="successful",Crowdfunding!G497,"")</f>
        <v>195</v>
      </c>
      <c r="B497" t="str">
        <f>IF(OR(Crowdfunding!F497="failed", Crowdfunding!F497="canceled"),Crowdfunding!G497,"")</f>
        <v/>
      </c>
    </row>
    <row r="498" spans="1:2" x14ac:dyDescent="0.25">
      <c r="A498" t="str">
        <f>IF(Crowdfunding!F498="successful",Crowdfunding!G498,"")</f>
        <v/>
      </c>
      <c r="B498">
        <f>IF(OR(Crowdfunding!F498="failed", Crowdfunding!F498="canceled"),Crowdfunding!G498,"")</f>
        <v>54</v>
      </c>
    </row>
    <row r="499" spans="1:2" x14ac:dyDescent="0.25">
      <c r="A499" t="str">
        <f>IF(Crowdfunding!F499="successful",Crowdfunding!G499,"")</f>
        <v/>
      </c>
      <c r="B499">
        <f>IF(OR(Crowdfunding!F499="failed", Crowdfunding!F499="canceled"),Crowdfunding!G499,"")</f>
        <v>120</v>
      </c>
    </row>
    <row r="500" spans="1:2" x14ac:dyDescent="0.25">
      <c r="A500" t="str">
        <f>IF(Crowdfunding!F500="successful",Crowdfunding!G500,"")</f>
        <v/>
      </c>
      <c r="B500">
        <f>IF(OR(Crowdfunding!F500="failed", Crowdfunding!F500="canceled"),Crowdfunding!G500,"")</f>
        <v>579</v>
      </c>
    </row>
    <row r="501" spans="1:2" x14ac:dyDescent="0.25">
      <c r="A501" t="str">
        <f>IF(Crowdfunding!F501="successful",Crowdfunding!G501,"")</f>
        <v/>
      </c>
      <c r="B501">
        <f>IF(OR(Crowdfunding!F501="failed", Crowdfunding!F501="canceled"),Crowdfunding!G501,"")</f>
        <v>2072</v>
      </c>
    </row>
    <row r="502" spans="1:2" x14ac:dyDescent="0.25">
      <c r="A502" t="str">
        <f>IF(Crowdfunding!F502="successful",Crowdfunding!G502,"")</f>
        <v/>
      </c>
      <c r="B502">
        <f>IF(OR(Crowdfunding!F502="failed", Crowdfunding!F502="canceled"),Crowdfunding!G502,"")</f>
        <v>0</v>
      </c>
    </row>
    <row r="503" spans="1:2" x14ac:dyDescent="0.25">
      <c r="A503" t="str">
        <f>IF(Crowdfunding!F503="successful",Crowdfunding!G503,"")</f>
        <v/>
      </c>
      <c r="B503">
        <f>IF(OR(Crowdfunding!F503="failed", Crowdfunding!F503="canceled"),Crowdfunding!G503,"")</f>
        <v>1796</v>
      </c>
    </row>
    <row r="504" spans="1:2" x14ac:dyDescent="0.25">
      <c r="A504">
        <f>IF(Crowdfunding!F504="successful",Crowdfunding!G504,"")</f>
        <v>186</v>
      </c>
      <c r="B504" t="str">
        <f>IF(OR(Crowdfunding!F504="failed", Crowdfunding!F504="canceled"),Crowdfunding!G504,"")</f>
        <v/>
      </c>
    </row>
    <row r="505" spans="1:2" x14ac:dyDescent="0.25">
      <c r="A505">
        <f>IF(Crowdfunding!F505="successful",Crowdfunding!G505,"")</f>
        <v>460</v>
      </c>
      <c r="B505" t="str">
        <f>IF(OR(Crowdfunding!F505="failed", Crowdfunding!F505="canceled"),Crowdfunding!G505,"")</f>
        <v/>
      </c>
    </row>
    <row r="506" spans="1:2" x14ac:dyDescent="0.25">
      <c r="A506" t="str">
        <f>IF(Crowdfunding!F506="successful",Crowdfunding!G506,"")</f>
        <v/>
      </c>
      <c r="B506">
        <f>IF(OR(Crowdfunding!F506="failed", Crowdfunding!F506="canceled"),Crowdfunding!G506,"")</f>
        <v>62</v>
      </c>
    </row>
    <row r="507" spans="1:2" x14ac:dyDescent="0.25">
      <c r="A507" t="str">
        <f>IF(Crowdfunding!F507="successful",Crowdfunding!G507,"")</f>
        <v/>
      </c>
      <c r="B507">
        <f>IF(OR(Crowdfunding!F507="failed", Crowdfunding!F507="canceled"),Crowdfunding!G507,"")</f>
        <v>347</v>
      </c>
    </row>
    <row r="508" spans="1:2" x14ac:dyDescent="0.25">
      <c r="A508">
        <f>IF(Crowdfunding!F508="successful",Crowdfunding!G508,"")</f>
        <v>2528</v>
      </c>
      <c r="B508" t="str">
        <f>IF(OR(Crowdfunding!F508="failed", Crowdfunding!F508="canceled"),Crowdfunding!G508,"")</f>
        <v/>
      </c>
    </row>
    <row r="509" spans="1:2" x14ac:dyDescent="0.25">
      <c r="A509" t="str">
        <f>IF(Crowdfunding!F509="successful",Crowdfunding!G509,"")</f>
        <v/>
      </c>
      <c r="B509">
        <f>IF(OR(Crowdfunding!F509="failed", Crowdfunding!F509="canceled"),Crowdfunding!G509,"")</f>
        <v>19</v>
      </c>
    </row>
    <row r="510" spans="1:2" x14ac:dyDescent="0.25">
      <c r="A510">
        <f>IF(Crowdfunding!F510="successful",Crowdfunding!G510,"")</f>
        <v>3657</v>
      </c>
      <c r="B510" t="str">
        <f>IF(OR(Crowdfunding!F510="failed", Crowdfunding!F510="canceled"),Crowdfunding!G510,"")</f>
        <v/>
      </c>
    </row>
    <row r="511" spans="1:2" x14ac:dyDescent="0.25">
      <c r="A511" t="str">
        <f>IF(Crowdfunding!F511="successful",Crowdfunding!G511,"")</f>
        <v/>
      </c>
      <c r="B511">
        <f>IF(OR(Crowdfunding!F511="failed", Crowdfunding!F511="canceled"),Crowdfunding!G511,"")</f>
        <v>1258</v>
      </c>
    </row>
    <row r="512" spans="1:2" x14ac:dyDescent="0.25">
      <c r="A512">
        <f>IF(Crowdfunding!F512="successful",Crowdfunding!G512,"")</f>
        <v>131</v>
      </c>
      <c r="B512" t="str">
        <f>IF(OR(Crowdfunding!F512="failed", Crowdfunding!F512="canceled"),Crowdfunding!G512,"")</f>
        <v/>
      </c>
    </row>
    <row r="513" spans="1:2" x14ac:dyDescent="0.25">
      <c r="A513" t="str">
        <f>IF(Crowdfunding!F513="successful",Crowdfunding!G513,"")</f>
        <v/>
      </c>
      <c r="B513">
        <f>IF(OR(Crowdfunding!F513="failed", Crowdfunding!F513="canceled"),Crowdfunding!G513,"")</f>
        <v>362</v>
      </c>
    </row>
    <row r="514" spans="1:2" x14ac:dyDescent="0.25">
      <c r="A514">
        <f>IF(Crowdfunding!F514="successful",Crowdfunding!G514,"")</f>
        <v>239</v>
      </c>
      <c r="B514" t="str">
        <f>IF(OR(Crowdfunding!F514="failed", Crowdfunding!F514="canceled"),Crowdfunding!G514,"")</f>
        <v/>
      </c>
    </row>
    <row r="515" spans="1:2" x14ac:dyDescent="0.25">
      <c r="A515" t="str">
        <f>IF(Crowdfunding!F515="successful",Crowdfunding!G515,"")</f>
        <v/>
      </c>
      <c r="B515">
        <f>IF(OR(Crowdfunding!F515="failed", Crowdfunding!F515="canceled"),Crowdfunding!G515,"")</f>
        <v>35</v>
      </c>
    </row>
    <row r="516" spans="1:2" x14ac:dyDescent="0.25">
      <c r="A516" t="str">
        <f>IF(Crowdfunding!F516="successful",Crowdfunding!G516,"")</f>
        <v/>
      </c>
      <c r="B516">
        <f>IF(OR(Crowdfunding!F516="failed", Crowdfunding!F516="canceled"),Crowdfunding!G516,"")</f>
        <v>528</v>
      </c>
    </row>
    <row r="517" spans="1:2" x14ac:dyDescent="0.25">
      <c r="A517" t="str">
        <f>IF(Crowdfunding!F517="successful",Crowdfunding!G517,"")</f>
        <v/>
      </c>
      <c r="B517">
        <f>IF(OR(Crowdfunding!F517="failed", Crowdfunding!F517="canceled"),Crowdfunding!G517,"")</f>
        <v>133</v>
      </c>
    </row>
    <row r="518" spans="1:2" x14ac:dyDescent="0.25">
      <c r="A518" t="str">
        <f>IF(Crowdfunding!F518="successful",Crowdfunding!G518,"")</f>
        <v/>
      </c>
      <c r="B518">
        <f>IF(OR(Crowdfunding!F518="failed", Crowdfunding!F518="canceled"),Crowdfunding!G518,"")</f>
        <v>846</v>
      </c>
    </row>
    <row r="519" spans="1:2" x14ac:dyDescent="0.25">
      <c r="A519">
        <f>IF(Crowdfunding!F519="successful",Crowdfunding!G519,"")</f>
        <v>78</v>
      </c>
      <c r="B519" t="str">
        <f>IF(OR(Crowdfunding!F519="failed", Crowdfunding!F519="canceled"),Crowdfunding!G519,"")</f>
        <v/>
      </c>
    </row>
    <row r="520" spans="1:2" x14ac:dyDescent="0.25">
      <c r="A520" t="str">
        <f>IF(Crowdfunding!F520="successful",Crowdfunding!G520,"")</f>
        <v/>
      </c>
      <c r="B520">
        <f>IF(OR(Crowdfunding!F520="failed", Crowdfunding!F520="canceled"),Crowdfunding!G520,"")</f>
        <v>10</v>
      </c>
    </row>
    <row r="521" spans="1:2" x14ac:dyDescent="0.25">
      <c r="A521">
        <f>IF(Crowdfunding!F521="successful",Crowdfunding!G521,"")</f>
        <v>1773</v>
      </c>
      <c r="B521" t="str">
        <f>IF(OR(Crowdfunding!F521="failed", Crowdfunding!F521="canceled"),Crowdfunding!G521,"")</f>
        <v/>
      </c>
    </row>
    <row r="522" spans="1:2" x14ac:dyDescent="0.25">
      <c r="A522">
        <f>IF(Crowdfunding!F522="successful",Crowdfunding!G522,"")</f>
        <v>32</v>
      </c>
      <c r="B522" t="str">
        <f>IF(OR(Crowdfunding!F522="failed", Crowdfunding!F522="canceled"),Crowdfunding!G522,"")</f>
        <v/>
      </c>
    </row>
    <row r="523" spans="1:2" x14ac:dyDescent="0.25">
      <c r="A523">
        <f>IF(Crowdfunding!F523="successful",Crowdfunding!G523,"")</f>
        <v>369</v>
      </c>
      <c r="B523" t="str">
        <f>IF(OR(Crowdfunding!F523="failed", Crowdfunding!F523="canceled"),Crowdfunding!G523,"")</f>
        <v/>
      </c>
    </row>
    <row r="524" spans="1:2" x14ac:dyDescent="0.25">
      <c r="A524" t="str">
        <f>IF(Crowdfunding!F524="successful",Crowdfunding!G524,"")</f>
        <v/>
      </c>
      <c r="B524">
        <f>IF(OR(Crowdfunding!F524="failed", Crowdfunding!F524="canceled"),Crowdfunding!G524,"")</f>
        <v>191</v>
      </c>
    </row>
    <row r="525" spans="1:2" x14ac:dyDescent="0.25">
      <c r="A525">
        <f>IF(Crowdfunding!F525="successful",Crowdfunding!G525,"")</f>
        <v>89</v>
      </c>
      <c r="B525" t="str">
        <f>IF(OR(Crowdfunding!F525="failed", Crowdfunding!F525="canceled"),Crowdfunding!G525,"")</f>
        <v/>
      </c>
    </row>
    <row r="526" spans="1:2" x14ac:dyDescent="0.25">
      <c r="A526" t="str">
        <f>IF(Crowdfunding!F526="successful",Crowdfunding!G526,"")</f>
        <v/>
      </c>
      <c r="B526">
        <f>IF(OR(Crowdfunding!F526="failed", Crowdfunding!F526="canceled"),Crowdfunding!G526,"")</f>
        <v>1979</v>
      </c>
    </row>
    <row r="527" spans="1:2" x14ac:dyDescent="0.25">
      <c r="A527" t="str">
        <f>IF(Crowdfunding!F527="successful",Crowdfunding!G527,"")</f>
        <v/>
      </c>
      <c r="B527">
        <f>IF(OR(Crowdfunding!F527="failed", Crowdfunding!F527="canceled"),Crowdfunding!G527,"")</f>
        <v>63</v>
      </c>
    </row>
    <row r="528" spans="1:2" x14ac:dyDescent="0.25">
      <c r="A528">
        <f>IF(Crowdfunding!F528="successful",Crowdfunding!G528,"")</f>
        <v>147</v>
      </c>
      <c r="B528" t="str">
        <f>IF(OR(Crowdfunding!F528="failed", Crowdfunding!F528="canceled"),Crowdfunding!G528,"")</f>
        <v/>
      </c>
    </row>
    <row r="529" spans="1:2" x14ac:dyDescent="0.25">
      <c r="A529" t="str">
        <f>IF(Crowdfunding!F529="successful",Crowdfunding!G529,"")</f>
        <v/>
      </c>
      <c r="B529">
        <f>IF(OR(Crowdfunding!F529="failed", Crowdfunding!F529="canceled"),Crowdfunding!G529,"")</f>
        <v>6080</v>
      </c>
    </row>
    <row r="530" spans="1:2" x14ac:dyDescent="0.25">
      <c r="A530" t="str">
        <f>IF(Crowdfunding!F530="successful",Crowdfunding!G530,"")</f>
        <v/>
      </c>
      <c r="B530">
        <f>IF(OR(Crowdfunding!F530="failed", Crowdfunding!F530="canceled"),Crowdfunding!G530,"")</f>
        <v>80</v>
      </c>
    </row>
    <row r="531" spans="1:2" x14ac:dyDescent="0.25">
      <c r="A531" t="str">
        <f>IF(Crowdfunding!F531="successful",Crowdfunding!G531,"")</f>
        <v/>
      </c>
      <c r="B531">
        <f>IF(OR(Crowdfunding!F531="failed", Crowdfunding!F531="canceled"),Crowdfunding!G531,"")</f>
        <v>9</v>
      </c>
    </row>
    <row r="532" spans="1:2" x14ac:dyDescent="0.25">
      <c r="A532" t="str">
        <f>IF(Crowdfunding!F532="successful",Crowdfunding!G532,"")</f>
        <v/>
      </c>
      <c r="B532">
        <f>IF(OR(Crowdfunding!F532="failed", Crowdfunding!F532="canceled"),Crowdfunding!G532,"")</f>
        <v>1784</v>
      </c>
    </row>
    <row r="533" spans="1:2" x14ac:dyDescent="0.25">
      <c r="A533" t="str">
        <f>IF(Crowdfunding!F533="successful",Crowdfunding!G533,"")</f>
        <v/>
      </c>
      <c r="B533" t="str">
        <f>IF(OR(Crowdfunding!F533="failed", Crowdfunding!F533="canceled"),Crowdfunding!G533,"")</f>
        <v/>
      </c>
    </row>
    <row r="534" spans="1:2" x14ac:dyDescent="0.25">
      <c r="A534">
        <f>IF(Crowdfunding!F534="successful",Crowdfunding!G534,"")</f>
        <v>126</v>
      </c>
      <c r="B534" t="str">
        <f>IF(OR(Crowdfunding!F534="failed", Crowdfunding!F534="canceled"),Crowdfunding!G534,"")</f>
        <v/>
      </c>
    </row>
    <row r="535" spans="1:2" x14ac:dyDescent="0.25">
      <c r="A535">
        <f>IF(Crowdfunding!F535="successful",Crowdfunding!G535,"")</f>
        <v>2218</v>
      </c>
      <c r="B535" t="str">
        <f>IF(OR(Crowdfunding!F535="failed", Crowdfunding!F535="canceled"),Crowdfunding!G535,"")</f>
        <v/>
      </c>
    </row>
    <row r="536" spans="1:2" x14ac:dyDescent="0.25">
      <c r="A536" t="str">
        <f>IF(Crowdfunding!F536="successful",Crowdfunding!G536,"")</f>
        <v/>
      </c>
      <c r="B536">
        <f>IF(OR(Crowdfunding!F536="failed", Crowdfunding!F536="canceled"),Crowdfunding!G536,"")</f>
        <v>243</v>
      </c>
    </row>
    <row r="537" spans="1:2" x14ac:dyDescent="0.25">
      <c r="A537">
        <f>IF(Crowdfunding!F537="successful",Crowdfunding!G537,"")</f>
        <v>202</v>
      </c>
      <c r="B537" t="str">
        <f>IF(OR(Crowdfunding!F537="failed", Crowdfunding!F537="canceled"),Crowdfunding!G537,"")</f>
        <v/>
      </c>
    </row>
    <row r="538" spans="1:2" x14ac:dyDescent="0.25">
      <c r="A538">
        <f>IF(Crowdfunding!F538="successful",Crowdfunding!G538,"")</f>
        <v>140</v>
      </c>
      <c r="B538" t="str">
        <f>IF(OR(Crowdfunding!F538="failed", Crowdfunding!F538="canceled"),Crowdfunding!G538,"")</f>
        <v/>
      </c>
    </row>
    <row r="539" spans="1:2" x14ac:dyDescent="0.25">
      <c r="A539">
        <f>IF(Crowdfunding!F539="successful",Crowdfunding!G539,"")</f>
        <v>1052</v>
      </c>
      <c r="B539" t="str">
        <f>IF(OR(Crowdfunding!F539="failed", Crowdfunding!F539="canceled"),Crowdfunding!G539,"")</f>
        <v/>
      </c>
    </row>
    <row r="540" spans="1:2" x14ac:dyDescent="0.25">
      <c r="A540" t="str">
        <f>IF(Crowdfunding!F540="successful",Crowdfunding!G540,"")</f>
        <v/>
      </c>
      <c r="B540">
        <f>IF(OR(Crowdfunding!F540="failed", Crowdfunding!F540="canceled"),Crowdfunding!G540,"")</f>
        <v>1296</v>
      </c>
    </row>
    <row r="541" spans="1:2" x14ac:dyDescent="0.25">
      <c r="A541" t="str">
        <f>IF(Crowdfunding!F541="successful",Crowdfunding!G541,"")</f>
        <v/>
      </c>
      <c r="B541">
        <f>IF(OR(Crowdfunding!F541="failed", Crowdfunding!F541="canceled"),Crowdfunding!G541,"")</f>
        <v>77</v>
      </c>
    </row>
    <row r="542" spans="1:2" x14ac:dyDescent="0.25">
      <c r="A542">
        <f>IF(Crowdfunding!F542="successful",Crowdfunding!G542,"")</f>
        <v>247</v>
      </c>
      <c r="B542" t="str">
        <f>IF(OR(Crowdfunding!F542="failed", Crowdfunding!F542="canceled"),Crowdfunding!G542,"")</f>
        <v/>
      </c>
    </row>
    <row r="543" spans="1:2" x14ac:dyDescent="0.25">
      <c r="A543" t="str">
        <f>IF(Crowdfunding!F543="successful",Crowdfunding!G543,"")</f>
        <v/>
      </c>
      <c r="B543">
        <f>IF(OR(Crowdfunding!F543="failed", Crowdfunding!F543="canceled"),Crowdfunding!G543,"")</f>
        <v>395</v>
      </c>
    </row>
    <row r="544" spans="1:2" x14ac:dyDescent="0.25">
      <c r="A544" t="str">
        <f>IF(Crowdfunding!F544="successful",Crowdfunding!G544,"")</f>
        <v/>
      </c>
      <c r="B544">
        <f>IF(OR(Crowdfunding!F544="failed", Crowdfunding!F544="canceled"),Crowdfunding!G544,"")</f>
        <v>49</v>
      </c>
    </row>
    <row r="545" spans="1:2" x14ac:dyDescent="0.25">
      <c r="A545" t="str">
        <f>IF(Crowdfunding!F545="successful",Crowdfunding!G545,"")</f>
        <v/>
      </c>
      <c r="B545">
        <f>IF(OR(Crowdfunding!F545="failed", Crowdfunding!F545="canceled"),Crowdfunding!G545,"")</f>
        <v>180</v>
      </c>
    </row>
    <row r="546" spans="1:2" x14ac:dyDescent="0.25">
      <c r="A546">
        <f>IF(Crowdfunding!F546="successful",Crowdfunding!G546,"")</f>
        <v>84</v>
      </c>
      <c r="B546" t="str">
        <f>IF(OR(Crowdfunding!F546="failed", Crowdfunding!F546="canceled"),Crowdfunding!G546,"")</f>
        <v/>
      </c>
    </row>
    <row r="547" spans="1:2" x14ac:dyDescent="0.25">
      <c r="A547" t="str">
        <f>IF(Crowdfunding!F547="successful",Crowdfunding!G547,"")</f>
        <v/>
      </c>
      <c r="B547">
        <f>IF(OR(Crowdfunding!F547="failed", Crowdfunding!F547="canceled"),Crowdfunding!G547,"")</f>
        <v>2690</v>
      </c>
    </row>
    <row r="548" spans="1:2" x14ac:dyDescent="0.25">
      <c r="A548">
        <f>IF(Crowdfunding!F548="successful",Crowdfunding!G548,"")</f>
        <v>88</v>
      </c>
      <c r="B548" t="str">
        <f>IF(OR(Crowdfunding!F548="failed", Crowdfunding!F548="canceled"),Crowdfunding!G548,"")</f>
        <v/>
      </c>
    </row>
    <row r="549" spans="1:2" x14ac:dyDescent="0.25">
      <c r="A549">
        <f>IF(Crowdfunding!F549="successful",Crowdfunding!G549,"")</f>
        <v>156</v>
      </c>
      <c r="B549" t="str">
        <f>IF(OR(Crowdfunding!F549="failed", Crowdfunding!F549="canceled"),Crowdfunding!G549,"")</f>
        <v/>
      </c>
    </row>
    <row r="550" spans="1:2" x14ac:dyDescent="0.25">
      <c r="A550">
        <f>IF(Crowdfunding!F550="successful",Crowdfunding!G550,"")</f>
        <v>2985</v>
      </c>
      <c r="B550" t="str">
        <f>IF(OR(Crowdfunding!F550="failed", Crowdfunding!F550="canceled"),Crowdfunding!G550,"")</f>
        <v/>
      </c>
    </row>
    <row r="551" spans="1:2" x14ac:dyDescent="0.25">
      <c r="A551">
        <f>IF(Crowdfunding!F551="successful",Crowdfunding!G551,"")</f>
        <v>762</v>
      </c>
      <c r="B551" t="str">
        <f>IF(OR(Crowdfunding!F551="failed", Crowdfunding!F551="canceled"),Crowdfunding!G551,"")</f>
        <v/>
      </c>
    </row>
    <row r="552" spans="1:2" x14ac:dyDescent="0.25">
      <c r="A552" t="str">
        <f>IF(Crowdfunding!F552="successful",Crowdfunding!G552,"")</f>
        <v/>
      </c>
      <c r="B552">
        <f>IF(OR(Crowdfunding!F552="failed", Crowdfunding!F552="canceled"),Crowdfunding!G552,"")</f>
        <v>1</v>
      </c>
    </row>
    <row r="553" spans="1:2" x14ac:dyDescent="0.25">
      <c r="A553" t="str">
        <f>IF(Crowdfunding!F553="successful",Crowdfunding!G553,"")</f>
        <v/>
      </c>
      <c r="B553">
        <f>IF(OR(Crowdfunding!F553="failed", Crowdfunding!F553="canceled"),Crowdfunding!G553,"")</f>
        <v>2779</v>
      </c>
    </row>
    <row r="554" spans="1:2" x14ac:dyDescent="0.25">
      <c r="A554" t="str">
        <f>IF(Crowdfunding!F554="successful",Crowdfunding!G554,"")</f>
        <v/>
      </c>
      <c r="B554">
        <f>IF(OR(Crowdfunding!F554="failed", Crowdfunding!F554="canceled"),Crowdfunding!G554,"")</f>
        <v>92</v>
      </c>
    </row>
    <row r="555" spans="1:2" x14ac:dyDescent="0.25">
      <c r="A555" t="str">
        <f>IF(Crowdfunding!F555="successful",Crowdfunding!G555,"")</f>
        <v/>
      </c>
      <c r="B555">
        <f>IF(OR(Crowdfunding!F555="failed", Crowdfunding!F555="canceled"),Crowdfunding!G555,"")</f>
        <v>1028</v>
      </c>
    </row>
    <row r="556" spans="1:2" x14ac:dyDescent="0.25">
      <c r="A556">
        <f>IF(Crowdfunding!F556="successful",Crowdfunding!G556,"")</f>
        <v>554</v>
      </c>
      <c r="B556" t="str">
        <f>IF(OR(Crowdfunding!F556="failed", Crowdfunding!F556="canceled"),Crowdfunding!G556,"")</f>
        <v/>
      </c>
    </row>
    <row r="557" spans="1:2" x14ac:dyDescent="0.25">
      <c r="A557">
        <f>IF(Crowdfunding!F557="successful",Crowdfunding!G557,"")</f>
        <v>135</v>
      </c>
      <c r="B557" t="str">
        <f>IF(OR(Crowdfunding!F557="failed", Crowdfunding!F557="canceled"),Crowdfunding!G557,"")</f>
        <v/>
      </c>
    </row>
    <row r="558" spans="1:2" x14ac:dyDescent="0.25">
      <c r="A558">
        <f>IF(Crowdfunding!F558="successful",Crowdfunding!G558,"")</f>
        <v>122</v>
      </c>
      <c r="B558" t="str">
        <f>IF(OR(Crowdfunding!F558="failed", Crowdfunding!F558="canceled"),Crowdfunding!G558,"")</f>
        <v/>
      </c>
    </row>
    <row r="559" spans="1:2" x14ac:dyDescent="0.25">
      <c r="A559">
        <f>IF(Crowdfunding!F559="successful",Crowdfunding!G559,"")</f>
        <v>221</v>
      </c>
      <c r="B559" t="str">
        <f>IF(OR(Crowdfunding!F559="failed", Crowdfunding!F559="canceled"),Crowdfunding!G559,"")</f>
        <v/>
      </c>
    </row>
    <row r="560" spans="1:2" x14ac:dyDescent="0.25">
      <c r="A560">
        <f>IF(Crowdfunding!F560="successful",Crowdfunding!G560,"")</f>
        <v>126</v>
      </c>
      <c r="B560" t="str">
        <f>IF(OR(Crowdfunding!F560="failed", Crowdfunding!F560="canceled"),Crowdfunding!G560,"")</f>
        <v/>
      </c>
    </row>
    <row r="561" spans="1:2" x14ac:dyDescent="0.25">
      <c r="A561">
        <f>IF(Crowdfunding!F561="successful",Crowdfunding!G561,"")</f>
        <v>1022</v>
      </c>
      <c r="B561" t="str">
        <f>IF(OR(Crowdfunding!F561="failed", Crowdfunding!F561="canceled"),Crowdfunding!G561,"")</f>
        <v/>
      </c>
    </row>
    <row r="562" spans="1:2" x14ac:dyDescent="0.25">
      <c r="A562">
        <f>IF(Crowdfunding!F562="successful",Crowdfunding!G562,"")</f>
        <v>3177</v>
      </c>
      <c r="B562" t="str">
        <f>IF(OR(Crowdfunding!F562="failed", Crowdfunding!F562="canceled"),Crowdfunding!G562,"")</f>
        <v/>
      </c>
    </row>
    <row r="563" spans="1:2" x14ac:dyDescent="0.25">
      <c r="A563">
        <f>IF(Crowdfunding!F563="successful",Crowdfunding!G563,"")</f>
        <v>198</v>
      </c>
      <c r="B563" t="str">
        <f>IF(OR(Crowdfunding!F563="failed", Crowdfunding!F563="canceled"),Crowdfunding!G563,"")</f>
        <v/>
      </c>
    </row>
    <row r="564" spans="1:2" x14ac:dyDescent="0.25">
      <c r="A564" t="str">
        <f>IF(Crowdfunding!F564="successful",Crowdfunding!G564,"")</f>
        <v/>
      </c>
      <c r="B564">
        <f>IF(OR(Crowdfunding!F564="failed", Crowdfunding!F564="canceled"),Crowdfunding!G564,"")</f>
        <v>26</v>
      </c>
    </row>
    <row r="565" spans="1:2" x14ac:dyDescent="0.25">
      <c r="A565">
        <f>IF(Crowdfunding!F565="successful",Crowdfunding!G565,"")</f>
        <v>85</v>
      </c>
      <c r="B565" t="str">
        <f>IF(OR(Crowdfunding!F565="failed", Crowdfunding!F565="canceled"),Crowdfunding!G565,"")</f>
        <v/>
      </c>
    </row>
    <row r="566" spans="1:2" x14ac:dyDescent="0.25">
      <c r="A566" t="str">
        <f>IF(Crowdfunding!F566="successful",Crowdfunding!G566,"")</f>
        <v/>
      </c>
      <c r="B566">
        <f>IF(OR(Crowdfunding!F566="failed", Crowdfunding!F566="canceled"),Crowdfunding!G566,"")</f>
        <v>1790</v>
      </c>
    </row>
    <row r="567" spans="1:2" x14ac:dyDescent="0.25">
      <c r="A567">
        <f>IF(Crowdfunding!F567="successful",Crowdfunding!G567,"")</f>
        <v>3596</v>
      </c>
      <c r="B567" t="str">
        <f>IF(OR(Crowdfunding!F567="failed", Crowdfunding!F567="canceled"),Crowdfunding!G567,"")</f>
        <v/>
      </c>
    </row>
    <row r="568" spans="1:2" x14ac:dyDescent="0.25">
      <c r="A568" t="str">
        <f>IF(Crowdfunding!F568="successful",Crowdfunding!G568,"")</f>
        <v/>
      </c>
      <c r="B568">
        <f>IF(OR(Crowdfunding!F568="failed", Crowdfunding!F568="canceled"),Crowdfunding!G568,"")</f>
        <v>37</v>
      </c>
    </row>
    <row r="569" spans="1:2" x14ac:dyDescent="0.25">
      <c r="A569">
        <f>IF(Crowdfunding!F569="successful",Crowdfunding!G569,"")</f>
        <v>244</v>
      </c>
      <c r="B569" t="str">
        <f>IF(OR(Crowdfunding!F569="failed", Crowdfunding!F569="canceled"),Crowdfunding!G569,"")</f>
        <v/>
      </c>
    </row>
    <row r="570" spans="1:2" x14ac:dyDescent="0.25">
      <c r="A570">
        <f>IF(Crowdfunding!F570="successful",Crowdfunding!G570,"")</f>
        <v>5180</v>
      </c>
      <c r="B570" t="str">
        <f>IF(OR(Crowdfunding!F570="failed", Crowdfunding!F570="canceled"),Crowdfunding!G570,"")</f>
        <v/>
      </c>
    </row>
    <row r="571" spans="1:2" x14ac:dyDescent="0.25">
      <c r="A571">
        <f>IF(Crowdfunding!F571="successful",Crowdfunding!G571,"")</f>
        <v>589</v>
      </c>
      <c r="B571" t="str">
        <f>IF(OR(Crowdfunding!F571="failed", Crowdfunding!F571="canceled"),Crowdfunding!G571,"")</f>
        <v/>
      </c>
    </row>
    <row r="572" spans="1:2" x14ac:dyDescent="0.25">
      <c r="A572">
        <f>IF(Crowdfunding!F572="successful",Crowdfunding!G572,"")</f>
        <v>2725</v>
      </c>
      <c r="B572" t="str">
        <f>IF(OR(Crowdfunding!F572="failed", Crowdfunding!F572="canceled"),Crowdfunding!G572,"")</f>
        <v/>
      </c>
    </row>
    <row r="573" spans="1:2" x14ac:dyDescent="0.25">
      <c r="A573" t="str">
        <f>IF(Crowdfunding!F573="successful",Crowdfunding!G573,"")</f>
        <v/>
      </c>
      <c r="B573">
        <f>IF(OR(Crowdfunding!F573="failed", Crowdfunding!F573="canceled"),Crowdfunding!G573,"")</f>
        <v>35</v>
      </c>
    </row>
    <row r="574" spans="1:2" x14ac:dyDescent="0.25">
      <c r="A574" t="str">
        <f>IF(Crowdfunding!F574="successful",Crowdfunding!G574,"")</f>
        <v/>
      </c>
      <c r="B574">
        <f>IF(OR(Crowdfunding!F574="failed", Crowdfunding!F574="canceled"),Crowdfunding!G574,"")</f>
        <v>94</v>
      </c>
    </row>
    <row r="575" spans="1:2" x14ac:dyDescent="0.25">
      <c r="A575">
        <f>IF(Crowdfunding!F575="successful",Crowdfunding!G575,"")</f>
        <v>300</v>
      </c>
      <c r="B575" t="str">
        <f>IF(OR(Crowdfunding!F575="failed", Crowdfunding!F575="canceled"),Crowdfunding!G575,"")</f>
        <v/>
      </c>
    </row>
    <row r="576" spans="1:2" x14ac:dyDescent="0.25">
      <c r="A576">
        <f>IF(Crowdfunding!F576="successful",Crowdfunding!G576,"")</f>
        <v>144</v>
      </c>
      <c r="B576" t="str">
        <f>IF(OR(Crowdfunding!F576="failed", Crowdfunding!F576="canceled"),Crowdfunding!G576,"")</f>
        <v/>
      </c>
    </row>
    <row r="577" spans="1:2" x14ac:dyDescent="0.25">
      <c r="A577" t="str">
        <f>IF(Crowdfunding!F577="successful",Crowdfunding!G577,"")</f>
        <v/>
      </c>
      <c r="B577">
        <f>IF(OR(Crowdfunding!F577="failed", Crowdfunding!F577="canceled"),Crowdfunding!G577,"")</f>
        <v>558</v>
      </c>
    </row>
    <row r="578" spans="1:2" x14ac:dyDescent="0.25">
      <c r="A578" t="str">
        <f>IF(Crowdfunding!F578="successful",Crowdfunding!G578,"")</f>
        <v/>
      </c>
      <c r="B578">
        <f>IF(OR(Crowdfunding!F578="failed", Crowdfunding!F578="canceled"),Crowdfunding!G578,"")</f>
        <v>64</v>
      </c>
    </row>
    <row r="579" spans="1:2" x14ac:dyDescent="0.25">
      <c r="A579" t="str">
        <f>IF(Crowdfunding!F579="successful",Crowdfunding!G579,"")</f>
        <v/>
      </c>
      <c r="B579">
        <f>IF(OR(Crowdfunding!F579="failed", Crowdfunding!F579="canceled"),Crowdfunding!G579,"")</f>
        <v>37</v>
      </c>
    </row>
    <row r="580" spans="1:2" x14ac:dyDescent="0.25">
      <c r="A580" t="str">
        <f>IF(Crowdfunding!F580="successful",Crowdfunding!G580,"")</f>
        <v/>
      </c>
      <c r="B580">
        <f>IF(OR(Crowdfunding!F580="failed", Crowdfunding!F580="canceled"),Crowdfunding!G580,"")</f>
        <v>245</v>
      </c>
    </row>
    <row r="581" spans="1:2" x14ac:dyDescent="0.25">
      <c r="A581">
        <f>IF(Crowdfunding!F581="successful",Crowdfunding!G581,"")</f>
        <v>87</v>
      </c>
      <c r="B581" t="str">
        <f>IF(OR(Crowdfunding!F581="failed", Crowdfunding!F581="canceled"),Crowdfunding!G581,"")</f>
        <v/>
      </c>
    </row>
    <row r="582" spans="1:2" x14ac:dyDescent="0.25">
      <c r="A582">
        <f>IF(Crowdfunding!F582="successful",Crowdfunding!G582,"")</f>
        <v>3116</v>
      </c>
      <c r="B582" t="str">
        <f>IF(OR(Crowdfunding!F582="failed", Crowdfunding!F582="canceled"),Crowdfunding!G582,"")</f>
        <v/>
      </c>
    </row>
    <row r="583" spans="1:2" x14ac:dyDescent="0.25">
      <c r="A583" t="str">
        <f>IF(Crowdfunding!F583="successful",Crowdfunding!G583,"")</f>
        <v/>
      </c>
      <c r="B583">
        <f>IF(OR(Crowdfunding!F583="failed", Crowdfunding!F583="canceled"),Crowdfunding!G583,"")</f>
        <v>71</v>
      </c>
    </row>
    <row r="584" spans="1:2" x14ac:dyDescent="0.25">
      <c r="A584" t="str">
        <f>IF(Crowdfunding!F584="successful",Crowdfunding!G584,"")</f>
        <v/>
      </c>
      <c r="B584">
        <f>IF(OR(Crowdfunding!F584="failed", Crowdfunding!F584="canceled"),Crowdfunding!G584,"")</f>
        <v>42</v>
      </c>
    </row>
    <row r="585" spans="1:2" x14ac:dyDescent="0.25">
      <c r="A585">
        <f>IF(Crowdfunding!F585="successful",Crowdfunding!G585,"")</f>
        <v>909</v>
      </c>
      <c r="B585" t="str">
        <f>IF(OR(Crowdfunding!F585="failed", Crowdfunding!F585="canceled"),Crowdfunding!G585,"")</f>
        <v/>
      </c>
    </row>
    <row r="586" spans="1:2" x14ac:dyDescent="0.25">
      <c r="A586">
        <f>IF(Crowdfunding!F586="successful",Crowdfunding!G586,"")</f>
        <v>1613</v>
      </c>
      <c r="B586" t="str">
        <f>IF(OR(Crowdfunding!F586="failed", Crowdfunding!F586="canceled"),Crowdfunding!G586,"")</f>
        <v/>
      </c>
    </row>
    <row r="587" spans="1:2" x14ac:dyDescent="0.25">
      <c r="A587">
        <f>IF(Crowdfunding!F587="successful",Crowdfunding!G587,"")</f>
        <v>136</v>
      </c>
      <c r="B587" t="str">
        <f>IF(OR(Crowdfunding!F587="failed", Crowdfunding!F587="canceled"),Crowdfunding!G587,"")</f>
        <v/>
      </c>
    </row>
    <row r="588" spans="1:2" x14ac:dyDescent="0.25">
      <c r="A588">
        <f>IF(Crowdfunding!F588="successful",Crowdfunding!G588,"")</f>
        <v>130</v>
      </c>
      <c r="B588" t="str">
        <f>IF(OR(Crowdfunding!F588="failed", Crowdfunding!F588="canceled"),Crowdfunding!G588,"")</f>
        <v/>
      </c>
    </row>
    <row r="589" spans="1:2" x14ac:dyDescent="0.25">
      <c r="A589" t="str">
        <f>IF(Crowdfunding!F589="successful",Crowdfunding!G589,"")</f>
        <v/>
      </c>
      <c r="B589">
        <f>IF(OR(Crowdfunding!F589="failed", Crowdfunding!F589="canceled"),Crowdfunding!G589,"")</f>
        <v>156</v>
      </c>
    </row>
    <row r="590" spans="1:2" x14ac:dyDescent="0.25">
      <c r="A590" t="str">
        <f>IF(Crowdfunding!F590="successful",Crowdfunding!G590,"")</f>
        <v/>
      </c>
      <c r="B590">
        <f>IF(OR(Crowdfunding!F590="failed", Crowdfunding!F590="canceled"),Crowdfunding!G590,"")</f>
        <v>1368</v>
      </c>
    </row>
    <row r="591" spans="1:2" x14ac:dyDescent="0.25">
      <c r="A591" t="str">
        <f>IF(Crowdfunding!F591="successful",Crowdfunding!G591,"")</f>
        <v/>
      </c>
      <c r="B591">
        <f>IF(OR(Crowdfunding!F591="failed", Crowdfunding!F591="canceled"),Crowdfunding!G591,"")</f>
        <v>102</v>
      </c>
    </row>
    <row r="592" spans="1:2" x14ac:dyDescent="0.25">
      <c r="A592" t="str">
        <f>IF(Crowdfunding!F592="successful",Crowdfunding!G592,"")</f>
        <v/>
      </c>
      <c r="B592">
        <f>IF(OR(Crowdfunding!F592="failed", Crowdfunding!F592="canceled"),Crowdfunding!G592,"")</f>
        <v>86</v>
      </c>
    </row>
    <row r="593" spans="1:2" x14ac:dyDescent="0.25">
      <c r="A593">
        <f>IF(Crowdfunding!F593="successful",Crowdfunding!G593,"")</f>
        <v>102</v>
      </c>
      <c r="B593" t="str">
        <f>IF(OR(Crowdfunding!F593="failed", Crowdfunding!F593="canceled"),Crowdfunding!G593,"")</f>
        <v/>
      </c>
    </row>
    <row r="594" spans="1:2" x14ac:dyDescent="0.25">
      <c r="A594" t="str">
        <f>IF(Crowdfunding!F594="successful",Crowdfunding!G594,"")</f>
        <v/>
      </c>
      <c r="B594">
        <f>IF(OR(Crowdfunding!F594="failed", Crowdfunding!F594="canceled"),Crowdfunding!G594,"")</f>
        <v>253</v>
      </c>
    </row>
    <row r="595" spans="1:2" x14ac:dyDescent="0.25">
      <c r="A595">
        <f>IF(Crowdfunding!F595="successful",Crowdfunding!G595,"")</f>
        <v>4006</v>
      </c>
      <c r="B595" t="str">
        <f>IF(OR(Crowdfunding!F595="failed", Crowdfunding!F595="canceled"),Crowdfunding!G595,"")</f>
        <v/>
      </c>
    </row>
    <row r="596" spans="1:2" x14ac:dyDescent="0.25">
      <c r="A596" t="str">
        <f>IF(Crowdfunding!F596="successful",Crowdfunding!G596,"")</f>
        <v/>
      </c>
      <c r="B596">
        <f>IF(OR(Crowdfunding!F596="failed", Crowdfunding!F596="canceled"),Crowdfunding!G596,"")</f>
        <v>157</v>
      </c>
    </row>
    <row r="597" spans="1:2" x14ac:dyDescent="0.25">
      <c r="A597">
        <f>IF(Crowdfunding!F597="successful",Crowdfunding!G597,"")</f>
        <v>1629</v>
      </c>
      <c r="B597" t="str">
        <f>IF(OR(Crowdfunding!F597="failed", Crowdfunding!F597="canceled"),Crowdfunding!G597,"")</f>
        <v/>
      </c>
    </row>
    <row r="598" spans="1:2" x14ac:dyDescent="0.25">
      <c r="A598" t="str">
        <f>IF(Crowdfunding!F598="successful",Crowdfunding!G598,"")</f>
        <v/>
      </c>
      <c r="B598">
        <f>IF(OR(Crowdfunding!F598="failed", Crowdfunding!F598="canceled"),Crowdfunding!G598,"")</f>
        <v>183</v>
      </c>
    </row>
    <row r="599" spans="1:2" x14ac:dyDescent="0.25">
      <c r="A599">
        <f>IF(Crowdfunding!F599="successful",Crowdfunding!G599,"")</f>
        <v>2188</v>
      </c>
      <c r="B599" t="str">
        <f>IF(OR(Crowdfunding!F599="failed", Crowdfunding!F599="canceled"),Crowdfunding!G599,"")</f>
        <v/>
      </c>
    </row>
    <row r="600" spans="1:2" x14ac:dyDescent="0.25">
      <c r="A600">
        <f>IF(Crowdfunding!F600="successful",Crowdfunding!G600,"")</f>
        <v>2409</v>
      </c>
      <c r="B600" t="str">
        <f>IF(OR(Crowdfunding!F600="failed", Crowdfunding!F600="canceled"),Crowdfunding!G600,"")</f>
        <v/>
      </c>
    </row>
    <row r="601" spans="1:2" x14ac:dyDescent="0.25">
      <c r="A601" t="str">
        <f>IF(Crowdfunding!F601="successful",Crowdfunding!G601,"")</f>
        <v/>
      </c>
      <c r="B601">
        <f>IF(OR(Crowdfunding!F601="failed", Crowdfunding!F601="canceled"),Crowdfunding!G601,"")</f>
        <v>82</v>
      </c>
    </row>
    <row r="602" spans="1:2" x14ac:dyDescent="0.25">
      <c r="A602" t="str">
        <f>IF(Crowdfunding!F602="successful",Crowdfunding!G602,"")</f>
        <v/>
      </c>
      <c r="B602">
        <f>IF(OR(Crowdfunding!F602="failed", Crowdfunding!F602="canceled"),Crowdfunding!G602,"")</f>
        <v>1</v>
      </c>
    </row>
    <row r="603" spans="1:2" x14ac:dyDescent="0.25">
      <c r="A603">
        <f>IF(Crowdfunding!F603="successful",Crowdfunding!G603,"")</f>
        <v>194</v>
      </c>
      <c r="B603" t="str">
        <f>IF(OR(Crowdfunding!F603="failed", Crowdfunding!F603="canceled"),Crowdfunding!G603,"")</f>
        <v/>
      </c>
    </row>
    <row r="604" spans="1:2" x14ac:dyDescent="0.25">
      <c r="A604">
        <f>IF(Crowdfunding!F604="successful",Crowdfunding!G604,"")</f>
        <v>1140</v>
      </c>
      <c r="B604" t="str">
        <f>IF(OR(Crowdfunding!F604="failed", Crowdfunding!F604="canceled"),Crowdfunding!G604,"")</f>
        <v/>
      </c>
    </row>
    <row r="605" spans="1:2" x14ac:dyDescent="0.25">
      <c r="A605">
        <f>IF(Crowdfunding!F605="successful",Crowdfunding!G605,"")</f>
        <v>102</v>
      </c>
      <c r="B605" t="str">
        <f>IF(OR(Crowdfunding!F605="failed", Crowdfunding!F605="canceled"),Crowdfunding!G605,"")</f>
        <v/>
      </c>
    </row>
    <row r="606" spans="1:2" x14ac:dyDescent="0.25">
      <c r="A606">
        <f>IF(Crowdfunding!F606="successful",Crowdfunding!G606,"")</f>
        <v>2857</v>
      </c>
      <c r="B606" t="str">
        <f>IF(OR(Crowdfunding!F606="failed", Crowdfunding!F606="canceled"),Crowdfunding!G606,"")</f>
        <v/>
      </c>
    </row>
    <row r="607" spans="1:2" x14ac:dyDescent="0.25">
      <c r="A607">
        <f>IF(Crowdfunding!F607="successful",Crowdfunding!G607,"")</f>
        <v>107</v>
      </c>
      <c r="B607" t="str">
        <f>IF(OR(Crowdfunding!F607="failed", Crowdfunding!F607="canceled"),Crowdfunding!G607,"")</f>
        <v/>
      </c>
    </row>
    <row r="608" spans="1:2" x14ac:dyDescent="0.25">
      <c r="A608">
        <f>IF(Crowdfunding!F608="successful",Crowdfunding!G608,"")</f>
        <v>160</v>
      </c>
      <c r="B608" t="str">
        <f>IF(OR(Crowdfunding!F608="failed", Crowdfunding!F608="canceled"),Crowdfunding!G608,"")</f>
        <v/>
      </c>
    </row>
    <row r="609" spans="1:2" x14ac:dyDescent="0.25">
      <c r="A609">
        <f>IF(Crowdfunding!F609="successful",Crowdfunding!G609,"")</f>
        <v>2230</v>
      </c>
      <c r="B609" t="str">
        <f>IF(OR(Crowdfunding!F609="failed", Crowdfunding!F609="canceled"),Crowdfunding!G609,"")</f>
        <v/>
      </c>
    </row>
    <row r="610" spans="1:2" x14ac:dyDescent="0.25">
      <c r="A610">
        <f>IF(Crowdfunding!F610="successful",Crowdfunding!G610,"")</f>
        <v>316</v>
      </c>
      <c r="B610" t="str">
        <f>IF(OR(Crowdfunding!F610="failed", Crowdfunding!F610="canceled"),Crowdfunding!G610,"")</f>
        <v/>
      </c>
    </row>
    <row r="611" spans="1:2" x14ac:dyDescent="0.25">
      <c r="A611">
        <f>IF(Crowdfunding!F611="successful",Crowdfunding!G611,"")</f>
        <v>117</v>
      </c>
      <c r="B611" t="str">
        <f>IF(OR(Crowdfunding!F611="failed", Crowdfunding!F611="canceled"),Crowdfunding!G611,"")</f>
        <v/>
      </c>
    </row>
    <row r="612" spans="1:2" x14ac:dyDescent="0.25">
      <c r="A612">
        <f>IF(Crowdfunding!F612="successful",Crowdfunding!G612,"")</f>
        <v>6406</v>
      </c>
      <c r="B612" t="str">
        <f>IF(OR(Crowdfunding!F612="failed", Crowdfunding!F612="canceled"),Crowdfunding!G612,"")</f>
        <v/>
      </c>
    </row>
    <row r="613" spans="1:2" x14ac:dyDescent="0.25">
      <c r="A613" t="str">
        <f>IF(Crowdfunding!F613="successful",Crowdfunding!G613,"")</f>
        <v/>
      </c>
      <c r="B613">
        <f>IF(OR(Crowdfunding!F613="failed", Crowdfunding!F613="canceled"),Crowdfunding!G613,"")</f>
        <v>15</v>
      </c>
    </row>
    <row r="614" spans="1:2" x14ac:dyDescent="0.25">
      <c r="A614">
        <f>IF(Crowdfunding!F614="successful",Crowdfunding!G614,"")</f>
        <v>192</v>
      </c>
      <c r="B614" t="str">
        <f>IF(OR(Crowdfunding!F614="failed", Crowdfunding!F614="canceled"),Crowdfunding!G614,"")</f>
        <v/>
      </c>
    </row>
    <row r="615" spans="1:2" x14ac:dyDescent="0.25">
      <c r="A615">
        <f>IF(Crowdfunding!F615="successful",Crowdfunding!G615,"")</f>
        <v>26</v>
      </c>
      <c r="B615" t="str">
        <f>IF(OR(Crowdfunding!F615="failed", Crowdfunding!F615="canceled"),Crowdfunding!G615,"")</f>
        <v/>
      </c>
    </row>
    <row r="616" spans="1:2" x14ac:dyDescent="0.25">
      <c r="A616">
        <f>IF(Crowdfunding!F616="successful",Crowdfunding!G616,"")</f>
        <v>723</v>
      </c>
      <c r="B616" t="str">
        <f>IF(OR(Crowdfunding!F616="failed", Crowdfunding!F616="canceled"),Crowdfunding!G616,"")</f>
        <v/>
      </c>
    </row>
    <row r="617" spans="1:2" x14ac:dyDescent="0.25">
      <c r="A617">
        <f>IF(Crowdfunding!F617="successful",Crowdfunding!G617,"")</f>
        <v>170</v>
      </c>
      <c r="B617" t="str">
        <f>IF(OR(Crowdfunding!F617="failed", Crowdfunding!F617="canceled"),Crowdfunding!G617,"")</f>
        <v/>
      </c>
    </row>
    <row r="618" spans="1:2" x14ac:dyDescent="0.25">
      <c r="A618">
        <f>IF(Crowdfunding!F618="successful",Crowdfunding!G618,"")</f>
        <v>238</v>
      </c>
      <c r="B618" t="str">
        <f>IF(OR(Crowdfunding!F618="failed", Crowdfunding!F618="canceled"),Crowdfunding!G618,"")</f>
        <v/>
      </c>
    </row>
    <row r="619" spans="1:2" x14ac:dyDescent="0.25">
      <c r="A619">
        <f>IF(Crowdfunding!F619="successful",Crowdfunding!G619,"")</f>
        <v>55</v>
      </c>
      <c r="B619" t="str">
        <f>IF(OR(Crowdfunding!F619="failed", Crowdfunding!F619="canceled"),Crowdfunding!G619,"")</f>
        <v/>
      </c>
    </row>
    <row r="620" spans="1:2" x14ac:dyDescent="0.25">
      <c r="A620" t="str">
        <f>IF(Crowdfunding!F620="successful",Crowdfunding!G620,"")</f>
        <v/>
      </c>
      <c r="B620">
        <f>IF(OR(Crowdfunding!F620="failed", Crowdfunding!F620="canceled"),Crowdfunding!G620,"")</f>
        <v>1198</v>
      </c>
    </row>
    <row r="621" spans="1:2" x14ac:dyDescent="0.25">
      <c r="A621" t="str">
        <f>IF(Crowdfunding!F621="successful",Crowdfunding!G621,"")</f>
        <v/>
      </c>
      <c r="B621">
        <f>IF(OR(Crowdfunding!F621="failed", Crowdfunding!F621="canceled"),Crowdfunding!G621,"")</f>
        <v>648</v>
      </c>
    </row>
    <row r="622" spans="1:2" x14ac:dyDescent="0.25">
      <c r="A622">
        <f>IF(Crowdfunding!F622="successful",Crowdfunding!G622,"")</f>
        <v>128</v>
      </c>
      <c r="B622" t="str">
        <f>IF(OR(Crowdfunding!F622="failed", Crowdfunding!F622="canceled"),Crowdfunding!G622,"")</f>
        <v/>
      </c>
    </row>
    <row r="623" spans="1:2" x14ac:dyDescent="0.25">
      <c r="A623">
        <f>IF(Crowdfunding!F623="successful",Crowdfunding!G623,"")</f>
        <v>2144</v>
      </c>
      <c r="B623" t="str">
        <f>IF(OR(Crowdfunding!F623="failed", Crowdfunding!F623="canceled"),Crowdfunding!G623,"")</f>
        <v/>
      </c>
    </row>
    <row r="624" spans="1:2" x14ac:dyDescent="0.25">
      <c r="A624" t="str">
        <f>IF(Crowdfunding!F624="successful",Crowdfunding!G624,"")</f>
        <v/>
      </c>
      <c r="B624">
        <f>IF(OR(Crowdfunding!F624="failed", Crowdfunding!F624="canceled"),Crowdfunding!G624,"")</f>
        <v>64</v>
      </c>
    </row>
    <row r="625" spans="1:2" x14ac:dyDescent="0.25">
      <c r="A625">
        <f>IF(Crowdfunding!F625="successful",Crowdfunding!G625,"")</f>
        <v>2693</v>
      </c>
      <c r="B625" t="str">
        <f>IF(OR(Crowdfunding!F625="failed", Crowdfunding!F625="canceled"),Crowdfunding!G625,"")</f>
        <v/>
      </c>
    </row>
    <row r="626" spans="1:2" x14ac:dyDescent="0.25">
      <c r="A626">
        <f>IF(Crowdfunding!F626="successful",Crowdfunding!G626,"")</f>
        <v>432</v>
      </c>
      <c r="B626" t="str">
        <f>IF(OR(Crowdfunding!F626="failed", Crowdfunding!F626="canceled"),Crowdfunding!G626,"")</f>
        <v/>
      </c>
    </row>
    <row r="627" spans="1:2" x14ac:dyDescent="0.25">
      <c r="A627" t="str">
        <f>IF(Crowdfunding!F627="successful",Crowdfunding!G627,"")</f>
        <v/>
      </c>
      <c r="B627">
        <f>IF(OR(Crowdfunding!F627="failed", Crowdfunding!F627="canceled"),Crowdfunding!G627,"")</f>
        <v>62</v>
      </c>
    </row>
    <row r="628" spans="1:2" x14ac:dyDescent="0.25">
      <c r="A628">
        <f>IF(Crowdfunding!F628="successful",Crowdfunding!G628,"")</f>
        <v>189</v>
      </c>
      <c r="B628" t="str">
        <f>IF(OR(Crowdfunding!F628="failed", Crowdfunding!F628="canceled"),Crowdfunding!G628,"")</f>
        <v/>
      </c>
    </row>
    <row r="629" spans="1:2" x14ac:dyDescent="0.25">
      <c r="A629">
        <f>IF(Crowdfunding!F629="successful",Crowdfunding!G629,"")</f>
        <v>154</v>
      </c>
      <c r="B629" t="str">
        <f>IF(OR(Crowdfunding!F629="failed", Crowdfunding!F629="canceled"),Crowdfunding!G629,"")</f>
        <v/>
      </c>
    </row>
    <row r="630" spans="1:2" x14ac:dyDescent="0.25">
      <c r="A630">
        <f>IF(Crowdfunding!F630="successful",Crowdfunding!G630,"")</f>
        <v>96</v>
      </c>
      <c r="B630" t="str">
        <f>IF(OR(Crowdfunding!F630="failed", Crowdfunding!F630="canceled"),Crowdfunding!G630,"")</f>
        <v/>
      </c>
    </row>
    <row r="631" spans="1:2" x14ac:dyDescent="0.25">
      <c r="A631" t="str">
        <f>IF(Crowdfunding!F631="successful",Crowdfunding!G631,"")</f>
        <v/>
      </c>
      <c r="B631">
        <f>IF(OR(Crowdfunding!F631="failed", Crowdfunding!F631="canceled"),Crowdfunding!G631,"")</f>
        <v>750</v>
      </c>
    </row>
    <row r="632" spans="1:2" x14ac:dyDescent="0.25">
      <c r="A632" t="str">
        <f>IF(Crowdfunding!F632="successful",Crowdfunding!G632,"")</f>
        <v/>
      </c>
      <c r="B632">
        <f>IF(OR(Crowdfunding!F632="failed", Crowdfunding!F632="canceled"),Crowdfunding!G632,"")</f>
        <v>87</v>
      </c>
    </row>
    <row r="633" spans="1:2" x14ac:dyDescent="0.25">
      <c r="A633">
        <f>IF(Crowdfunding!F633="successful",Crowdfunding!G633,"")</f>
        <v>3063</v>
      </c>
      <c r="B633" t="str">
        <f>IF(OR(Crowdfunding!F633="failed", Crowdfunding!F633="canceled"),Crowdfunding!G633,"")</f>
        <v/>
      </c>
    </row>
    <row r="634" spans="1:2" x14ac:dyDescent="0.25">
      <c r="A634" t="str">
        <f>IF(Crowdfunding!F634="successful",Crowdfunding!G634,"")</f>
        <v/>
      </c>
      <c r="B634" t="str">
        <f>IF(OR(Crowdfunding!F634="failed", Crowdfunding!F634="canceled"),Crowdfunding!G634,"")</f>
        <v/>
      </c>
    </row>
    <row r="635" spans="1:2" x14ac:dyDescent="0.25">
      <c r="A635" t="str">
        <f>IF(Crowdfunding!F635="successful",Crowdfunding!G635,"")</f>
        <v/>
      </c>
      <c r="B635">
        <f>IF(OR(Crowdfunding!F635="failed", Crowdfunding!F635="canceled"),Crowdfunding!G635,"")</f>
        <v>105</v>
      </c>
    </row>
    <row r="636" spans="1:2" x14ac:dyDescent="0.25">
      <c r="A636" t="str">
        <f>IF(Crowdfunding!F636="successful",Crowdfunding!G636,"")</f>
        <v/>
      </c>
      <c r="B636">
        <f>IF(OR(Crowdfunding!F636="failed", Crowdfunding!F636="canceled"),Crowdfunding!G636,"")</f>
        <v>1658</v>
      </c>
    </row>
    <row r="637" spans="1:2" x14ac:dyDescent="0.25">
      <c r="A637">
        <f>IF(Crowdfunding!F637="successful",Crowdfunding!G637,"")</f>
        <v>2266</v>
      </c>
      <c r="B637" t="str">
        <f>IF(OR(Crowdfunding!F637="failed", Crowdfunding!F637="canceled"),Crowdfunding!G637,"")</f>
        <v/>
      </c>
    </row>
    <row r="638" spans="1:2" x14ac:dyDescent="0.25">
      <c r="A638" t="str">
        <f>IF(Crowdfunding!F638="successful",Crowdfunding!G638,"")</f>
        <v/>
      </c>
      <c r="B638">
        <f>IF(OR(Crowdfunding!F638="failed", Crowdfunding!F638="canceled"),Crowdfunding!G638,"")</f>
        <v>2604</v>
      </c>
    </row>
    <row r="639" spans="1:2" x14ac:dyDescent="0.25">
      <c r="A639" t="str">
        <f>IF(Crowdfunding!F639="successful",Crowdfunding!G639,"")</f>
        <v/>
      </c>
      <c r="B639">
        <f>IF(OR(Crowdfunding!F639="failed", Crowdfunding!F639="canceled"),Crowdfunding!G639,"")</f>
        <v>65</v>
      </c>
    </row>
    <row r="640" spans="1:2" x14ac:dyDescent="0.25">
      <c r="A640" t="str">
        <f>IF(Crowdfunding!F640="successful",Crowdfunding!G640,"")</f>
        <v/>
      </c>
      <c r="B640">
        <f>IF(OR(Crowdfunding!F640="failed", Crowdfunding!F640="canceled"),Crowdfunding!G640,"")</f>
        <v>94</v>
      </c>
    </row>
    <row r="641" spans="1:2" x14ac:dyDescent="0.25">
      <c r="A641" t="str">
        <f>IF(Crowdfunding!F641="successful",Crowdfunding!G641,"")</f>
        <v/>
      </c>
      <c r="B641" t="str">
        <f>IF(OR(Crowdfunding!F641="failed", Crowdfunding!F641="canceled"),Crowdfunding!G641,"")</f>
        <v/>
      </c>
    </row>
    <row r="642" spans="1:2" x14ac:dyDescent="0.25">
      <c r="A642" t="str">
        <f>IF(Crowdfunding!F642="successful",Crowdfunding!G642,"")</f>
        <v/>
      </c>
      <c r="B642">
        <f>IF(OR(Crowdfunding!F642="failed", Crowdfunding!F642="canceled"),Crowdfunding!G642,"")</f>
        <v>257</v>
      </c>
    </row>
    <row r="643" spans="1:2" x14ac:dyDescent="0.25">
      <c r="A643">
        <f>IF(Crowdfunding!F643="successful",Crowdfunding!G643,"")</f>
        <v>194</v>
      </c>
      <c r="B643" t="str">
        <f>IF(OR(Crowdfunding!F643="failed", Crowdfunding!F643="canceled"),Crowdfunding!G643,"")</f>
        <v/>
      </c>
    </row>
    <row r="644" spans="1:2" x14ac:dyDescent="0.25">
      <c r="A644">
        <f>IF(Crowdfunding!F644="successful",Crowdfunding!G644,"")</f>
        <v>129</v>
      </c>
      <c r="B644" t="str">
        <f>IF(OR(Crowdfunding!F644="failed", Crowdfunding!F644="canceled"),Crowdfunding!G644,"")</f>
        <v/>
      </c>
    </row>
    <row r="645" spans="1:2" x14ac:dyDescent="0.25">
      <c r="A645">
        <f>IF(Crowdfunding!F645="successful",Crowdfunding!G645,"")</f>
        <v>375</v>
      </c>
      <c r="B645" t="str">
        <f>IF(OR(Crowdfunding!F645="failed", Crowdfunding!F645="canceled"),Crowdfunding!G645,"")</f>
        <v/>
      </c>
    </row>
    <row r="646" spans="1:2" x14ac:dyDescent="0.25">
      <c r="A646" t="str">
        <f>IF(Crowdfunding!F646="successful",Crowdfunding!G646,"")</f>
        <v/>
      </c>
      <c r="B646">
        <f>IF(OR(Crowdfunding!F646="failed", Crowdfunding!F646="canceled"),Crowdfunding!G646,"")</f>
        <v>2928</v>
      </c>
    </row>
    <row r="647" spans="1:2" x14ac:dyDescent="0.25">
      <c r="A647" t="str">
        <f>IF(Crowdfunding!F647="successful",Crowdfunding!G647,"")</f>
        <v/>
      </c>
      <c r="B647">
        <f>IF(OR(Crowdfunding!F647="failed", Crowdfunding!F647="canceled"),Crowdfunding!G647,"")</f>
        <v>4697</v>
      </c>
    </row>
    <row r="648" spans="1:2" x14ac:dyDescent="0.25">
      <c r="A648" t="str">
        <f>IF(Crowdfunding!F648="successful",Crowdfunding!G648,"")</f>
        <v/>
      </c>
      <c r="B648">
        <f>IF(OR(Crowdfunding!F648="failed", Crowdfunding!F648="canceled"),Crowdfunding!G648,"")</f>
        <v>2915</v>
      </c>
    </row>
    <row r="649" spans="1:2" x14ac:dyDescent="0.25">
      <c r="A649" t="str">
        <f>IF(Crowdfunding!F649="successful",Crowdfunding!G649,"")</f>
        <v/>
      </c>
      <c r="B649">
        <f>IF(OR(Crowdfunding!F649="failed", Crowdfunding!F649="canceled"),Crowdfunding!G649,"")</f>
        <v>18</v>
      </c>
    </row>
    <row r="650" spans="1:2" x14ac:dyDescent="0.25">
      <c r="A650" t="str">
        <f>IF(Crowdfunding!F650="successful",Crowdfunding!G650,"")</f>
        <v/>
      </c>
      <c r="B650">
        <f>IF(OR(Crowdfunding!F650="failed", Crowdfunding!F650="canceled"),Crowdfunding!G650,"")</f>
        <v>723</v>
      </c>
    </row>
    <row r="651" spans="1:2" x14ac:dyDescent="0.25">
      <c r="A651" t="str">
        <f>IF(Crowdfunding!F651="successful",Crowdfunding!G651,"")</f>
        <v/>
      </c>
      <c r="B651">
        <f>IF(OR(Crowdfunding!F651="failed", Crowdfunding!F651="canceled"),Crowdfunding!G651,"")</f>
        <v>602</v>
      </c>
    </row>
    <row r="652" spans="1:2" x14ac:dyDescent="0.25">
      <c r="A652" t="str">
        <f>IF(Crowdfunding!F652="successful",Crowdfunding!G652,"")</f>
        <v/>
      </c>
      <c r="B652">
        <f>IF(OR(Crowdfunding!F652="failed", Crowdfunding!F652="canceled"),Crowdfunding!G652,"")</f>
        <v>1</v>
      </c>
    </row>
    <row r="653" spans="1:2" x14ac:dyDescent="0.25">
      <c r="A653" t="str">
        <f>IF(Crowdfunding!F653="successful",Crowdfunding!G653,"")</f>
        <v/>
      </c>
      <c r="B653">
        <f>IF(OR(Crowdfunding!F653="failed", Crowdfunding!F653="canceled"),Crowdfunding!G653,"")</f>
        <v>3868</v>
      </c>
    </row>
    <row r="654" spans="1:2" x14ac:dyDescent="0.25">
      <c r="A654">
        <f>IF(Crowdfunding!F654="successful",Crowdfunding!G654,"")</f>
        <v>409</v>
      </c>
      <c r="B654" t="str">
        <f>IF(OR(Crowdfunding!F654="failed", Crowdfunding!F654="canceled"),Crowdfunding!G654,"")</f>
        <v/>
      </c>
    </row>
    <row r="655" spans="1:2" x14ac:dyDescent="0.25">
      <c r="A655">
        <f>IF(Crowdfunding!F655="successful",Crowdfunding!G655,"")</f>
        <v>234</v>
      </c>
      <c r="B655" t="str">
        <f>IF(OR(Crowdfunding!F655="failed", Crowdfunding!F655="canceled"),Crowdfunding!G655,"")</f>
        <v/>
      </c>
    </row>
    <row r="656" spans="1:2" x14ac:dyDescent="0.25">
      <c r="A656">
        <f>IF(Crowdfunding!F656="successful",Crowdfunding!G656,"")</f>
        <v>3016</v>
      </c>
      <c r="B656" t="str">
        <f>IF(OR(Crowdfunding!F656="failed", Crowdfunding!F656="canceled"),Crowdfunding!G656,"")</f>
        <v/>
      </c>
    </row>
    <row r="657" spans="1:2" x14ac:dyDescent="0.25">
      <c r="A657">
        <f>IF(Crowdfunding!F657="successful",Crowdfunding!G657,"")</f>
        <v>264</v>
      </c>
      <c r="B657" t="str">
        <f>IF(OR(Crowdfunding!F657="failed", Crowdfunding!F657="canceled"),Crowdfunding!G657,"")</f>
        <v/>
      </c>
    </row>
    <row r="658" spans="1:2" x14ac:dyDescent="0.25">
      <c r="A658" t="str">
        <f>IF(Crowdfunding!F658="successful",Crowdfunding!G658,"")</f>
        <v/>
      </c>
      <c r="B658">
        <f>IF(OR(Crowdfunding!F658="failed", Crowdfunding!F658="canceled"),Crowdfunding!G658,"")</f>
        <v>504</v>
      </c>
    </row>
    <row r="659" spans="1:2" x14ac:dyDescent="0.25">
      <c r="A659" t="str">
        <f>IF(Crowdfunding!F659="successful",Crowdfunding!G659,"")</f>
        <v/>
      </c>
      <c r="B659">
        <f>IF(OR(Crowdfunding!F659="failed", Crowdfunding!F659="canceled"),Crowdfunding!G659,"")</f>
        <v>14</v>
      </c>
    </row>
    <row r="660" spans="1:2" x14ac:dyDescent="0.25">
      <c r="A660" t="str">
        <f>IF(Crowdfunding!F660="successful",Crowdfunding!G660,"")</f>
        <v/>
      </c>
      <c r="B660">
        <f>IF(OR(Crowdfunding!F660="failed", Crowdfunding!F660="canceled"),Crowdfunding!G660,"")</f>
        <v>390</v>
      </c>
    </row>
    <row r="661" spans="1:2" x14ac:dyDescent="0.25">
      <c r="A661" t="str">
        <f>IF(Crowdfunding!F661="successful",Crowdfunding!G661,"")</f>
        <v/>
      </c>
      <c r="B661">
        <f>IF(OR(Crowdfunding!F661="failed", Crowdfunding!F661="canceled"),Crowdfunding!G661,"")</f>
        <v>750</v>
      </c>
    </row>
    <row r="662" spans="1:2" x14ac:dyDescent="0.25">
      <c r="A662" t="str">
        <f>IF(Crowdfunding!F662="successful",Crowdfunding!G662,"")</f>
        <v/>
      </c>
      <c r="B662">
        <f>IF(OR(Crowdfunding!F662="failed", Crowdfunding!F662="canceled"),Crowdfunding!G662,"")</f>
        <v>77</v>
      </c>
    </row>
    <row r="663" spans="1:2" x14ac:dyDescent="0.25">
      <c r="A663" t="str">
        <f>IF(Crowdfunding!F663="successful",Crowdfunding!G663,"")</f>
        <v/>
      </c>
      <c r="B663">
        <f>IF(OR(Crowdfunding!F663="failed", Crowdfunding!F663="canceled"),Crowdfunding!G663,"")</f>
        <v>752</v>
      </c>
    </row>
    <row r="664" spans="1:2" x14ac:dyDescent="0.25">
      <c r="A664" t="str">
        <f>IF(Crowdfunding!F664="successful",Crowdfunding!G664,"")</f>
        <v/>
      </c>
      <c r="B664">
        <f>IF(OR(Crowdfunding!F664="failed", Crowdfunding!F664="canceled"),Crowdfunding!G664,"")</f>
        <v>131</v>
      </c>
    </row>
    <row r="665" spans="1:2" x14ac:dyDescent="0.25">
      <c r="A665" t="str">
        <f>IF(Crowdfunding!F665="successful",Crowdfunding!G665,"")</f>
        <v/>
      </c>
      <c r="B665">
        <f>IF(OR(Crowdfunding!F665="failed", Crowdfunding!F665="canceled"),Crowdfunding!G665,"")</f>
        <v>87</v>
      </c>
    </row>
    <row r="666" spans="1:2" x14ac:dyDescent="0.25">
      <c r="A666" t="str">
        <f>IF(Crowdfunding!F666="successful",Crowdfunding!G666,"")</f>
        <v/>
      </c>
      <c r="B666">
        <f>IF(OR(Crowdfunding!F666="failed", Crowdfunding!F666="canceled"),Crowdfunding!G666,"")</f>
        <v>1063</v>
      </c>
    </row>
    <row r="667" spans="1:2" x14ac:dyDescent="0.25">
      <c r="A667">
        <f>IF(Crowdfunding!F667="successful",Crowdfunding!G667,"")</f>
        <v>272</v>
      </c>
      <c r="B667" t="str">
        <f>IF(OR(Crowdfunding!F667="failed", Crowdfunding!F667="canceled"),Crowdfunding!G667,"")</f>
        <v/>
      </c>
    </row>
    <row r="668" spans="1:2" x14ac:dyDescent="0.25">
      <c r="A668" t="str">
        <f>IF(Crowdfunding!F668="successful",Crowdfunding!G668,"")</f>
        <v/>
      </c>
      <c r="B668">
        <f>IF(OR(Crowdfunding!F668="failed", Crowdfunding!F668="canceled"),Crowdfunding!G668,"")</f>
        <v>25</v>
      </c>
    </row>
    <row r="669" spans="1:2" x14ac:dyDescent="0.25">
      <c r="A669">
        <f>IF(Crowdfunding!F669="successful",Crowdfunding!G669,"")</f>
        <v>419</v>
      </c>
      <c r="B669" t="str">
        <f>IF(OR(Crowdfunding!F669="failed", Crowdfunding!F669="canceled"),Crowdfunding!G669,"")</f>
        <v/>
      </c>
    </row>
    <row r="670" spans="1:2" x14ac:dyDescent="0.25">
      <c r="A670" t="str">
        <f>IF(Crowdfunding!F670="successful",Crowdfunding!G670,"")</f>
        <v/>
      </c>
      <c r="B670">
        <f>IF(OR(Crowdfunding!F670="failed", Crowdfunding!F670="canceled"),Crowdfunding!G670,"")</f>
        <v>76</v>
      </c>
    </row>
    <row r="671" spans="1:2" x14ac:dyDescent="0.25">
      <c r="A671">
        <f>IF(Crowdfunding!F671="successful",Crowdfunding!G671,"")</f>
        <v>1621</v>
      </c>
      <c r="B671" t="str">
        <f>IF(OR(Crowdfunding!F671="failed", Crowdfunding!F671="canceled"),Crowdfunding!G671,"")</f>
        <v/>
      </c>
    </row>
    <row r="672" spans="1:2" x14ac:dyDescent="0.25">
      <c r="A672">
        <f>IF(Crowdfunding!F672="successful",Crowdfunding!G672,"")</f>
        <v>1101</v>
      </c>
      <c r="B672" t="str">
        <f>IF(OR(Crowdfunding!F672="failed", Crowdfunding!F672="canceled"),Crowdfunding!G672,"")</f>
        <v/>
      </c>
    </row>
    <row r="673" spans="1:2" x14ac:dyDescent="0.25">
      <c r="A673">
        <f>IF(Crowdfunding!F673="successful",Crowdfunding!G673,"")</f>
        <v>1073</v>
      </c>
      <c r="B673" t="str">
        <f>IF(OR(Crowdfunding!F673="failed", Crowdfunding!F673="canceled"),Crowdfunding!G673,"")</f>
        <v/>
      </c>
    </row>
    <row r="674" spans="1:2" x14ac:dyDescent="0.25">
      <c r="A674" t="str">
        <f>IF(Crowdfunding!F674="successful",Crowdfunding!G674,"")</f>
        <v/>
      </c>
      <c r="B674">
        <f>IF(OR(Crowdfunding!F674="failed", Crowdfunding!F674="canceled"),Crowdfunding!G674,"")</f>
        <v>4428</v>
      </c>
    </row>
    <row r="675" spans="1:2" x14ac:dyDescent="0.25">
      <c r="A675" t="str">
        <f>IF(Crowdfunding!F675="successful",Crowdfunding!G675,"")</f>
        <v/>
      </c>
      <c r="B675">
        <f>IF(OR(Crowdfunding!F675="failed", Crowdfunding!F675="canceled"),Crowdfunding!G675,"")</f>
        <v>58</v>
      </c>
    </row>
    <row r="676" spans="1:2" x14ac:dyDescent="0.25">
      <c r="A676" t="str">
        <f>IF(Crowdfunding!F676="successful",Crowdfunding!G676,"")</f>
        <v/>
      </c>
      <c r="B676">
        <f>IF(OR(Crowdfunding!F676="failed", Crowdfunding!F676="canceled"),Crowdfunding!G676,"")</f>
        <v>1218</v>
      </c>
    </row>
    <row r="677" spans="1:2" x14ac:dyDescent="0.25">
      <c r="A677">
        <f>IF(Crowdfunding!F677="successful",Crowdfunding!G677,"")</f>
        <v>331</v>
      </c>
      <c r="B677" t="str">
        <f>IF(OR(Crowdfunding!F677="failed", Crowdfunding!F677="canceled"),Crowdfunding!G677,"")</f>
        <v/>
      </c>
    </row>
    <row r="678" spans="1:2" x14ac:dyDescent="0.25">
      <c r="A678">
        <f>IF(Crowdfunding!F678="successful",Crowdfunding!G678,"")</f>
        <v>1170</v>
      </c>
      <c r="B678" t="str">
        <f>IF(OR(Crowdfunding!F678="failed", Crowdfunding!F678="canceled"),Crowdfunding!G678,"")</f>
        <v/>
      </c>
    </row>
    <row r="679" spans="1:2" x14ac:dyDescent="0.25">
      <c r="A679" t="str">
        <f>IF(Crowdfunding!F679="successful",Crowdfunding!G679,"")</f>
        <v/>
      </c>
      <c r="B679">
        <f>IF(OR(Crowdfunding!F679="failed", Crowdfunding!F679="canceled"),Crowdfunding!G679,"")</f>
        <v>111</v>
      </c>
    </row>
    <row r="680" spans="1:2" x14ac:dyDescent="0.25">
      <c r="A680" t="str">
        <f>IF(Crowdfunding!F680="successful",Crowdfunding!G680,"")</f>
        <v/>
      </c>
      <c r="B680">
        <f>IF(OR(Crowdfunding!F680="failed", Crowdfunding!F680="canceled"),Crowdfunding!G680,"")</f>
        <v>215</v>
      </c>
    </row>
    <row r="681" spans="1:2" x14ac:dyDescent="0.25">
      <c r="A681">
        <f>IF(Crowdfunding!F681="successful",Crowdfunding!G681,"")</f>
        <v>363</v>
      </c>
      <c r="B681" t="str">
        <f>IF(OR(Crowdfunding!F681="failed", Crowdfunding!F681="canceled"),Crowdfunding!G681,"")</f>
        <v/>
      </c>
    </row>
    <row r="682" spans="1:2" x14ac:dyDescent="0.25">
      <c r="A682" t="str">
        <f>IF(Crowdfunding!F682="successful",Crowdfunding!G682,"")</f>
        <v/>
      </c>
      <c r="B682">
        <f>IF(OR(Crowdfunding!F682="failed", Crowdfunding!F682="canceled"),Crowdfunding!G682,"")</f>
        <v>2955</v>
      </c>
    </row>
    <row r="683" spans="1:2" x14ac:dyDescent="0.25">
      <c r="A683" t="str">
        <f>IF(Crowdfunding!F683="successful",Crowdfunding!G683,"")</f>
        <v/>
      </c>
      <c r="B683">
        <f>IF(OR(Crowdfunding!F683="failed", Crowdfunding!F683="canceled"),Crowdfunding!G683,"")</f>
        <v>1657</v>
      </c>
    </row>
    <row r="684" spans="1:2" x14ac:dyDescent="0.25">
      <c r="A684">
        <f>IF(Crowdfunding!F684="successful",Crowdfunding!G684,"")</f>
        <v>103</v>
      </c>
      <c r="B684" t="str">
        <f>IF(OR(Crowdfunding!F684="failed", Crowdfunding!F684="canceled"),Crowdfunding!G684,"")</f>
        <v/>
      </c>
    </row>
    <row r="685" spans="1:2" x14ac:dyDescent="0.25">
      <c r="A685">
        <f>IF(Crowdfunding!F685="successful",Crowdfunding!G685,"")</f>
        <v>147</v>
      </c>
      <c r="B685" t="str">
        <f>IF(OR(Crowdfunding!F685="failed", Crowdfunding!F685="canceled"),Crowdfunding!G685,"")</f>
        <v/>
      </c>
    </row>
    <row r="686" spans="1:2" x14ac:dyDescent="0.25">
      <c r="A686">
        <f>IF(Crowdfunding!F686="successful",Crowdfunding!G686,"")</f>
        <v>110</v>
      </c>
      <c r="B686" t="str">
        <f>IF(OR(Crowdfunding!F686="failed", Crowdfunding!F686="canceled"),Crowdfunding!G686,"")</f>
        <v/>
      </c>
    </row>
    <row r="687" spans="1:2" x14ac:dyDescent="0.25">
      <c r="A687" t="str">
        <f>IF(Crowdfunding!F687="successful",Crowdfunding!G687,"")</f>
        <v/>
      </c>
      <c r="B687">
        <f>IF(OR(Crowdfunding!F687="failed", Crowdfunding!F687="canceled"),Crowdfunding!G687,"")</f>
        <v>926</v>
      </c>
    </row>
    <row r="688" spans="1:2" x14ac:dyDescent="0.25">
      <c r="A688">
        <f>IF(Crowdfunding!F688="successful",Crowdfunding!G688,"")</f>
        <v>134</v>
      </c>
      <c r="B688" t="str">
        <f>IF(OR(Crowdfunding!F688="failed", Crowdfunding!F688="canceled"),Crowdfunding!G688,"")</f>
        <v/>
      </c>
    </row>
    <row r="689" spans="1:2" x14ac:dyDescent="0.25">
      <c r="A689">
        <f>IF(Crowdfunding!F689="successful",Crowdfunding!G689,"")</f>
        <v>269</v>
      </c>
      <c r="B689" t="str">
        <f>IF(OR(Crowdfunding!F689="failed", Crowdfunding!F689="canceled"),Crowdfunding!G689,"")</f>
        <v/>
      </c>
    </row>
    <row r="690" spans="1:2" x14ac:dyDescent="0.25">
      <c r="A690">
        <f>IF(Crowdfunding!F690="successful",Crowdfunding!G690,"")</f>
        <v>175</v>
      </c>
      <c r="B690" t="str">
        <f>IF(OR(Crowdfunding!F690="failed", Crowdfunding!F690="canceled"),Crowdfunding!G690,"")</f>
        <v/>
      </c>
    </row>
    <row r="691" spans="1:2" x14ac:dyDescent="0.25">
      <c r="A691">
        <f>IF(Crowdfunding!F691="successful",Crowdfunding!G691,"")</f>
        <v>69</v>
      </c>
      <c r="B691" t="str">
        <f>IF(OR(Crowdfunding!F691="failed", Crowdfunding!F691="canceled"),Crowdfunding!G691,"")</f>
        <v/>
      </c>
    </row>
    <row r="692" spans="1:2" x14ac:dyDescent="0.25">
      <c r="A692">
        <f>IF(Crowdfunding!F692="successful",Crowdfunding!G692,"")</f>
        <v>190</v>
      </c>
      <c r="B692" t="str">
        <f>IF(OR(Crowdfunding!F692="failed", Crowdfunding!F692="canceled"),Crowdfunding!G692,"")</f>
        <v/>
      </c>
    </row>
    <row r="693" spans="1:2" x14ac:dyDescent="0.25">
      <c r="A693">
        <f>IF(Crowdfunding!F693="successful",Crowdfunding!G693,"")</f>
        <v>237</v>
      </c>
      <c r="B693" t="str">
        <f>IF(OR(Crowdfunding!F693="failed", Crowdfunding!F693="canceled"),Crowdfunding!G693,"")</f>
        <v/>
      </c>
    </row>
    <row r="694" spans="1:2" x14ac:dyDescent="0.25">
      <c r="A694" t="str">
        <f>IF(Crowdfunding!F694="successful",Crowdfunding!G694,"")</f>
        <v/>
      </c>
      <c r="B694">
        <f>IF(OR(Crowdfunding!F694="failed", Crowdfunding!F694="canceled"),Crowdfunding!G694,"")</f>
        <v>77</v>
      </c>
    </row>
    <row r="695" spans="1:2" x14ac:dyDescent="0.25">
      <c r="A695" t="str">
        <f>IF(Crowdfunding!F695="successful",Crowdfunding!G695,"")</f>
        <v/>
      </c>
      <c r="B695">
        <f>IF(OR(Crowdfunding!F695="failed", Crowdfunding!F695="canceled"),Crowdfunding!G695,"")</f>
        <v>1748</v>
      </c>
    </row>
    <row r="696" spans="1:2" x14ac:dyDescent="0.25">
      <c r="A696" t="str">
        <f>IF(Crowdfunding!F696="successful",Crowdfunding!G696,"")</f>
        <v/>
      </c>
      <c r="B696">
        <f>IF(OR(Crowdfunding!F696="failed", Crowdfunding!F696="canceled"),Crowdfunding!G696,"")</f>
        <v>79</v>
      </c>
    </row>
    <row r="697" spans="1:2" x14ac:dyDescent="0.25">
      <c r="A697">
        <f>IF(Crowdfunding!F697="successful",Crowdfunding!G697,"")</f>
        <v>196</v>
      </c>
      <c r="B697" t="str">
        <f>IF(OR(Crowdfunding!F697="failed", Crowdfunding!F697="canceled"),Crowdfunding!G697,"")</f>
        <v/>
      </c>
    </row>
    <row r="698" spans="1:2" x14ac:dyDescent="0.25">
      <c r="A698" t="str">
        <f>IF(Crowdfunding!F698="successful",Crowdfunding!G698,"")</f>
        <v/>
      </c>
      <c r="B698">
        <f>IF(OR(Crowdfunding!F698="failed", Crowdfunding!F698="canceled"),Crowdfunding!G698,"")</f>
        <v>889</v>
      </c>
    </row>
    <row r="699" spans="1:2" x14ac:dyDescent="0.25">
      <c r="A699">
        <f>IF(Crowdfunding!F699="successful",Crowdfunding!G699,"")</f>
        <v>7295</v>
      </c>
      <c r="B699" t="str">
        <f>IF(OR(Crowdfunding!F699="failed", Crowdfunding!F699="canceled"),Crowdfunding!G699,"")</f>
        <v/>
      </c>
    </row>
    <row r="700" spans="1:2" x14ac:dyDescent="0.25">
      <c r="A700">
        <f>IF(Crowdfunding!F700="successful",Crowdfunding!G700,"")</f>
        <v>2893</v>
      </c>
      <c r="B700" t="str">
        <f>IF(OR(Crowdfunding!F700="failed", Crowdfunding!F700="canceled"),Crowdfunding!G700,"")</f>
        <v/>
      </c>
    </row>
    <row r="701" spans="1:2" x14ac:dyDescent="0.25">
      <c r="A701" t="str">
        <f>IF(Crowdfunding!F701="successful",Crowdfunding!G701,"")</f>
        <v/>
      </c>
      <c r="B701">
        <f>IF(OR(Crowdfunding!F701="failed", Crowdfunding!F701="canceled"),Crowdfunding!G701,"")</f>
        <v>56</v>
      </c>
    </row>
    <row r="702" spans="1:2" x14ac:dyDescent="0.25">
      <c r="A702" t="str">
        <f>IF(Crowdfunding!F702="successful",Crowdfunding!G702,"")</f>
        <v/>
      </c>
      <c r="B702">
        <f>IF(OR(Crowdfunding!F702="failed", Crowdfunding!F702="canceled"),Crowdfunding!G702,"")</f>
        <v>1</v>
      </c>
    </row>
    <row r="703" spans="1:2" x14ac:dyDescent="0.25">
      <c r="A703">
        <f>IF(Crowdfunding!F703="successful",Crowdfunding!G703,"")</f>
        <v>820</v>
      </c>
      <c r="B703" t="str">
        <f>IF(OR(Crowdfunding!F703="failed", Crowdfunding!F703="canceled"),Crowdfunding!G703,"")</f>
        <v/>
      </c>
    </row>
    <row r="704" spans="1:2" x14ac:dyDescent="0.25">
      <c r="A704" t="str">
        <f>IF(Crowdfunding!F704="successful",Crowdfunding!G704,"")</f>
        <v/>
      </c>
      <c r="B704">
        <f>IF(OR(Crowdfunding!F704="failed", Crowdfunding!F704="canceled"),Crowdfunding!G704,"")</f>
        <v>83</v>
      </c>
    </row>
    <row r="705" spans="1:2" x14ac:dyDescent="0.25">
      <c r="A705">
        <f>IF(Crowdfunding!F705="successful",Crowdfunding!G705,"")</f>
        <v>2038</v>
      </c>
      <c r="B705" t="str">
        <f>IF(OR(Crowdfunding!F705="failed", Crowdfunding!F705="canceled"),Crowdfunding!G705,"")</f>
        <v/>
      </c>
    </row>
    <row r="706" spans="1:2" x14ac:dyDescent="0.25">
      <c r="A706">
        <f>IF(Crowdfunding!F706="successful",Crowdfunding!G706,"")</f>
        <v>116</v>
      </c>
      <c r="B706" t="str">
        <f>IF(OR(Crowdfunding!F706="failed", Crowdfunding!F706="canceled"),Crowdfunding!G706,"")</f>
        <v/>
      </c>
    </row>
    <row r="707" spans="1:2" x14ac:dyDescent="0.25">
      <c r="A707" t="str">
        <f>IF(Crowdfunding!F707="successful",Crowdfunding!G707,"")</f>
        <v/>
      </c>
      <c r="B707">
        <f>IF(OR(Crowdfunding!F707="failed", Crowdfunding!F707="canceled"),Crowdfunding!G707,"")</f>
        <v>2025</v>
      </c>
    </row>
    <row r="708" spans="1:2" x14ac:dyDescent="0.25">
      <c r="A708">
        <f>IF(Crowdfunding!F708="successful",Crowdfunding!G708,"")</f>
        <v>1345</v>
      </c>
      <c r="B708" t="str">
        <f>IF(OR(Crowdfunding!F708="failed", Crowdfunding!F708="canceled"),Crowdfunding!G708,"")</f>
        <v/>
      </c>
    </row>
    <row r="709" spans="1:2" x14ac:dyDescent="0.25">
      <c r="A709">
        <f>IF(Crowdfunding!F709="successful",Crowdfunding!G709,"")</f>
        <v>168</v>
      </c>
      <c r="B709" t="str">
        <f>IF(OR(Crowdfunding!F709="failed", Crowdfunding!F709="canceled"),Crowdfunding!G709,"")</f>
        <v/>
      </c>
    </row>
    <row r="710" spans="1:2" x14ac:dyDescent="0.25">
      <c r="A710">
        <f>IF(Crowdfunding!F710="successful",Crowdfunding!G710,"")</f>
        <v>137</v>
      </c>
      <c r="B710" t="str">
        <f>IF(OR(Crowdfunding!F710="failed", Crowdfunding!F710="canceled"),Crowdfunding!G710,"")</f>
        <v/>
      </c>
    </row>
    <row r="711" spans="1:2" x14ac:dyDescent="0.25">
      <c r="A711">
        <f>IF(Crowdfunding!F711="successful",Crowdfunding!G711,"")</f>
        <v>186</v>
      </c>
      <c r="B711" t="str">
        <f>IF(OR(Crowdfunding!F711="failed", Crowdfunding!F711="canceled"),Crowdfunding!G711,"")</f>
        <v/>
      </c>
    </row>
    <row r="712" spans="1:2" x14ac:dyDescent="0.25">
      <c r="A712">
        <f>IF(Crowdfunding!F712="successful",Crowdfunding!G712,"")</f>
        <v>125</v>
      </c>
      <c r="B712" t="str">
        <f>IF(OR(Crowdfunding!F712="failed", Crowdfunding!F712="canceled"),Crowdfunding!G712,"")</f>
        <v/>
      </c>
    </row>
    <row r="713" spans="1:2" x14ac:dyDescent="0.25">
      <c r="A713" t="str">
        <f>IF(Crowdfunding!F713="successful",Crowdfunding!G713,"")</f>
        <v/>
      </c>
      <c r="B713">
        <f>IF(OR(Crowdfunding!F713="failed", Crowdfunding!F713="canceled"),Crowdfunding!G713,"")</f>
        <v>14</v>
      </c>
    </row>
    <row r="714" spans="1:2" x14ac:dyDescent="0.25">
      <c r="A714">
        <f>IF(Crowdfunding!F714="successful",Crowdfunding!G714,"")</f>
        <v>202</v>
      </c>
      <c r="B714" t="str">
        <f>IF(OR(Crowdfunding!F714="failed", Crowdfunding!F714="canceled"),Crowdfunding!G714,"")</f>
        <v/>
      </c>
    </row>
    <row r="715" spans="1:2" x14ac:dyDescent="0.25">
      <c r="A715">
        <f>IF(Crowdfunding!F715="successful",Crowdfunding!G715,"")</f>
        <v>103</v>
      </c>
      <c r="B715" t="str">
        <f>IF(OR(Crowdfunding!F715="failed", Crowdfunding!F715="canceled"),Crowdfunding!G715,"")</f>
        <v/>
      </c>
    </row>
    <row r="716" spans="1:2" x14ac:dyDescent="0.25">
      <c r="A716">
        <f>IF(Crowdfunding!F716="successful",Crowdfunding!G716,"")</f>
        <v>1785</v>
      </c>
      <c r="B716" t="str">
        <f>IF(OR(Crowdfunding!F716="failed", Crowdfunding!F716="canceled"),Crowdfunding!G716,"")</f>
        <v/>
      </c>
    </row>
    <row r="717" spans="1:2" x14ac:dyDescent="0.25">
      <c r="A717" t="str">
        <f>IF(Crowdfunding!F717="successful",Crowdfunding!G717,"")</f>
        <v/>
      </c>
      <c r="B717">
        <f>IF(OR(Crowdfunding!F717="failed", Crowdfunding!F717="canceled"),Crowdfunding!G717,"")</f>
        <v>656</v>
      </c>
    </row>
    <row r="718" spans="1:2" x14ac:dyDescent="0.25">
      <c r="A718">
        <f>IF(Crowdfunding!F718="successful",Crowdfunding!G718,"")</f>
        <v>157</v>
      </c>
      <c r="B718" t="str">
        <f>IF(OR(Crowdfunding!F718="failed", Crowdfunding!F718="canceled"),Crowdfunding!G718,"")</f>
        <v/>
      </c>
    </row>
    <row r="719" spans="1:2" x14ac:dyDescent="0.25">
      <c r="A719">
        <f>IF(Crowdfunding!F719="successful",Crowdfunding!G719,"")</f>
        <v>555</v>
      </c>
      <c r="B719" t="str">
        <f>IF(OR(Crowdfunding!F719="failed", Crowdfunding!F719="canceled"),Crowdfunding!G719,"")</f>
        <v/>
      </c>
    </row>
    <row r="720" spans="1:2" x14ac:dyDescent="0.25">
      <c r="A720">
        <f>IF(Crowdfunding!F720="successful",Crowdfunding!G720,"")</f>
        <v>297</v>
      </c>
      <c r="B720" t="str">
        <f>IF(OR(Crowdfunding!F720="failed", Crowdfunding!F720="canceled"),Crowdfunding!G720,"")</f>
        <v/>
      </c>
    </row>
    <row r="721" spans="1:2" x14ac:dyDescent="0.25">
      <c r="A721">
        <f>IF(Crowdfunding!F721="successful",Crowdfunding!G721,"")</f>
        <v>123</v>
      </c>
      <c r="B721" t="str">
        <f>IF(OR(Crowdfunding!F721="failed", Crowdfunding!F721="canceled"),Crowdfunding!G721,"")</f>
        <v/>
      </c>
    </row>
    <row r="722" spans="1:2" x14ac:dyDescent="0.25">
      <c r="A722" t="str">
        <f>IF(Crowdfunding!F722="successful",Crowdfunding!G722,"")</f>
        <v/>
      </c>
      <c r="B722">
        <f>IF(OR(Crowdfunding!F722="failed", Crowdfunding!F722="canceled"),Crowdfunding!G722,"")</f>
        <v>38</v>
      </c>
    </row>
    <row r="723" spans="1:2" x14ac:dyDescent="0.25">
      <c r="A723" t="str">
        <f>IF(Crowdfunding!F723="successful",Crowdfunding!G723,"")</f>
        <v/>
      </c>
      <c r="B723">
        <f>IF(OR(Crowdfunding!F723="failed", Crowdfunding!F723="canceled"),Crowdfunding!G723,"")</f>
        <v>60</v>
      </c>
    </row>
    <row r="724" spans="1:2" x14ac:dyDescent="0.25">
      <c r="A724">
        <f>IF(Crowdfunding!F724="successful",Crowdfunding!G724,"")</f>
        <v>3036</v>
      </c>
      <c r="B724" t="str">
        <f>IF(OR(Crowdfunding!F724="failed", Crowdfunding!F724="canceled"),Crowdfunding!G724,"")</f>
        <v/>
      </c>
    </row>
    <row r="725" spans="1:2" x14ac:dyDescent="0.25">
      <c r="A725">
        <f>IF(Crowdfunding!F725="successful",Crowdfunding!G725,"")</f>
        <v>144</v>
      </c>
      <c r="B725" t="str">
        <f>IF(OR(Crowdfunding!F725="failed", Crowdfunding!F725="canceled"),Crowdfunding!G725,"")</f>
        <v/>
      </c>
    </row>
    <row r="726" spans="1:2" x14ac:dyDescent="0.25">
      <c r="A726">
        <f>IF(Crowdfunding!F726="successful",Crowdfunding!G726,"")</f>
        <v>121</v>
      </c>
      <c r="B726" t="str">
        <f>IF(OR(Crowdfunding!F726="failed", Crowdfunding!F726="canceled"),Crowdfunding!G726,"")</f>
        <v/>
      </c>
    </row>
    <row r="727" spans="1:2" x14ac:dyDescent="0.25">
      <c r="A727" t="str">
        <f>IF(Crowdfunding!F727="successful",Crowdfunding!G727,"")</f>
        <v/>
      </c>
      <c r="B727">
        <f>IF(OR(Crowdfunding!F727="failed", Crowdfunding!F727="canceled"),Crowdfunding!G727,"")</f>
        <v>1596</v>
      </c>
    </row>
    <row r="728" spans="1:2" x14ac:dyDescent="0.25">
      <c r="A728" t="str">
        <f>IF(Crowdfunding!F728="successful",Crowdfunding!G728,"")</f>
        <v/>
      </c>
      <c r="B728">
        <f>IF(OR(Crowdfunding!F728="failed", Crowdfunding!F728="canceled"),Crowdfunding!G728,"")</f>
        <v>524</v>
      </c>
    </row>
    <row r="729" spans="1:2" x14ac:dyDescent="0.25">
      <c r="A729">
        <f>IF(Crowdfunding!F729="successful",Crowdfunding!G729,"")</f>
        <v>181</v>
      </c>
      <c r="B729" t="str">
        <f>IF(OR(Crowdfunding!F729="failed", Crowdfunding!F729="canceled"),Crowdfunding!G729,"")</f>
        <v/>
      </c>
    </row>
    <row r="730" spans="1:2" x14ac:dyDescent="0.25">
      <c r="A730" t="str">
        <f>IF(Crowdfunding!F730="successful",Crowdfunding!G730,"")</f>
        <v/>
      </c>
      <c r="B730">
        <f>IF(OR(Crowdfunding!F730="failed", Crowdfunding!F730="canceled"),Crowdfunding!G730,"")</f>
        <v>10</v>
      </c>
    </row>
    <row r="731" spans="1:2" x14ac:dyDescent="0.25">
      <c r="A731">
        <f>IF(Crowdfunding!F731="successful",Crowdfunding!G731,"")</f>
        <v>122</v>
      </c>
      <c r="B731" t="str">
        <f>IF(OR(Crowdfunding!F731="failed", Crowdfunding!F731="canceled"),Crowdfunding!G731,"")</f>
        <v/>
      </c>
    </row>
    <row r="732" spans="1:2" x14ac:dyDescent="0.25">
      <c r="A732">
        <f>IF(Crowdfunding!F732="successful",Crowdfunding!G732,"")</f>
        <v>1071</v>
      </c>
      <c r="B732" t="str">
        <f>IF(OR(Crowdfunding!F732="failed", Crowdfunding!F732="canceled"),Crowdfunding!G732,"")</f>
        <v/>
      </c>
    </row>
    <row r="733" spans="1:2" x14ac:dyDescent="0.25">
      <c r="A733" t="str">
        <f>IF(Crowdfunding!F733="successful",Crowdfunding!G733,"")</f>
        <v/>
      </c>
      <c r="B733">
        <f>IF(OR(Crowdfunding!F733="failed", Crowdfunding!F733="canceled"),Crowdfunding!G733,"")</f>
        <v>219</v>
      </c>
    </row>
    <row r="734" spans="1:2" x14ac:dyDescent="0.25">
      <c r="A734" t="str">
        <f>IF(Crowdfunding!F734="successful",Crowdfunding!G734,"")</f>
        <v/>
      </c>
      <c r="B734">
        <f>IF(OR(Crowdfunding!F734="failed", Crowdfunding!F734="canceled"),Crowdfunding!G734,"")</f>
        <v>1121</v>
      </c>
    </row>
    <row r="735" spans="1:2" x14ac:dyDescent="0.25">
      <c r="A735">
        <f>IF(Crowdfunding!F735="successful",Crowdfunding!G735,"")</f>
        <v>980</v>
      </c>
      <c r="B735" t="str">
        <f>IF(OR(Crowdfunding!F735="failed", Crowdfunding!F735="canceled"),Crowdfunding!G735,"")</f>
        <v/>
      </c>
    </row>
    <row r="736" spans="1:2" x14ac:dyDescent="0.25">
      <c r="A736">
        <f>IF(Crowdfunding!F736="successful",Crowdfunding!G736,"")</f>
        <v>536</v>
      </c>
      <c r="B736" t="str">
        <f>IF(OR(Crowdfunding!F736="failed", Crowdfunding!F736="canceled"),Crowdfunding!G736,"")</f>
        <v/>
      </c>
    </row>
    <row r="737" spans="1:2" x14ac:dyDescent="0.25">
      <c r="A737">
        <f>IF(Crowdfunding!F737="successful",Crowdfunding!G737,"")</f>
        <v>1991</v>
      </c>
      <c r="B737" t="str">
        <f>IF(OR(Crowdfunding!F737="failed", Crowdfunding!F737="canceled"),Crowdfunding!G737,"")</f>
        <v/>
      </c>
    </row>
    <row r="738" spans="1:2" x14ac:dyDescent="0.25">
      <c r="A738" t="str">
        <f>IF(Crowdfunding!F738="successful",Crowdfunding!G738,"")</f>
        <v/>
      </c>
      <c r="B738">
        <f>IF(OR(Crowdfunding!F738="failed", Crowdfunding!F738="canceled"),Crowdfunding!G738,"")</f>
        <v>29</v>
      </c>
    </row>
    <row r="739" spans="1:2" x14ac:dyDescent="0.25">
      <c r="A739">
        <f>IF(Crowdfunding!F739="successful",Crowdfunding!G739,"")</f>
        <v>180</v>
      </c>
      <c r="B739" t="str">
        <f>IF(OR(Crowdfunding!F739="failed", Crowdfunding!F739="canceled"),Crowdfunding!G739,"")</f>
        <v/>
      </c>
    </row>
    <row r="740" spans="1:2" x14ac:dyDescent="0.25">
      <c r="A740" t="str">
        <f>IF(Crowdfunding!F740="successful",Crowdfunding!G740,"")</f>
        <v/>
      </c>
      <c r="B740">
        <f>IF(OR(Crowdfunding!F740="failed", Crowdfunding!F740="canceled"),Crowdfunding!G740,"")</f>
        <v>15</v>
      </c>
    </row>
    <row r="741" spans="1:2" x14ac:dyDescent="0.25">
      <c r="A741" t="str">
        <f>IF(Crowdfunding!F741="successful",Crowdfunding!G741,"")</f>
        <v/>
      </c>
      <c r="B741">
        <f>IF(OR(Crowdfunding!F741="failed", Crowdfunding!F741="canceled"),Crowdfunding!G741,"")</f>
        <v>191</v>
      </c>
    </row>
    <row r="742" spans="1:2" x14ac:dyDescent="0.25">
      <c r="A742" t="str">
        <f>IF(Crowdfunding!F742="successful",Crowdfunding!G742,"")</f>
        <v/>
      </c>
      <c r="B742">
        <f>IF(OR(Crowdfunding!F742="failed", Crowdfunding!F742="canceled"),Crowdfunding!G742,"")</f>
        <v>16</v>
      </c>
    </row>
    <row r="743" spans="1:2" x14ac:dyDescent="0.25">
      <c r="A743">
        <f>IF(Crowdfunding!F743="successful",Crowdfunding!G743,"")</f>
        <v>130</v>
      </c>
      <c r="B743" t="str">
        <f>IF(OR(Crowdfunding!F743="failed", Crowdfunding!F743="canceled"),Crowdfunding!G743,"")</f>
        <v/>
      </c>
    </row>
    <row r="744" spans="1:2" x14ac:dyDescent="0.25">
      <c r="A744">
        <f>IF(Crowdfunding!F744="successful",Crowdfunding!G744,"")</f>
        <v>122</v>
      </c>
      <c r="B744" t="str">
        <f>IF(OR(Crowdfunding!F744="failed", Crowdfunding!F744="canceled"),Crowdfunding!G744,"")</f>
        <v/>
      </c>
    </row>
    <row r="745" spans="1:2" x14ac:dyDescent="0.25">
      <c r="A745" t="str">
        <f>IF(Crowdfunding!F745="successful",Crowdfunding!G745,"")</f>
        <v/>
      </c>
      <c r="B745">
        <f>IF(OR(Crowdfunding!F745="failed", Crowdfunding!F745="canceled"),Crowdfunding!G745,"")</f>
        <v>17</v>
      </c>
    </row>
    <row r="746" spans="1:2" x14ac:dyDescent="0.25">
      <c r="A746">
        <f>IF(Crowdfunding!F746="successful",Crowdfunding!G746,"")</f>
        <v>140</v>
      </c>
      <c r="B746" t="str">
        <f>IF(OR(Crowdfunding!F746="failed", Crowdfunding!F746="canceled"),Crowdfunding!G746,"")</f>
        <v/>
      </c>
    </row>
    <row r="747" spans="1:2" x14ac:dyDescent="0.25">
      <c r="A747" t="str">
        <f>IF(Crowdfunding!F747="successful",Crowdfunding!G747,"")</f>
        <v/>
      </c>
      <c r="B747">
        <f>IF(OR(Crowdfunding!F747="failed", Crowdfunding!F747="canceled"),Crowdfunding!G747,"")</f>
        <v>34</v>
      </c>
    </row>
    <row r="748" spans="1:2" x14ac:dyDescent="0.25">
      <c r="A748">
        <f>IF(Crowdfunding!F748="successful",Crowdfunding!G748,"")</f>
        <v>3388</v>
      </c>
      <c r="B748" t="str">
        <f>IF(OR(Crowdfunding!F748="failed", Crowdfunding!F748="canceled"),Crowdfunding!G748,"")</f>
        <v/>
      </c>
    </row>
    <row r="749" spans="1:2" x14ac:dyDescent="0.25">
      <c r="A749">
        <f>IF(Crowdfunding!F749="successful",Crowdfunding!G749,"")</f>
        <v>280</v>
      </c>
      <c r="B749" t="str">
        <f>IF(OR(Crowdfunding!F749="failed", Crowdfunding!F749="canceled"),Crowdfunding!G749,"")</f>
        <v/>
      </c>
    </row>
    <row r="750" spans="1:2" x14ac:dyDescent="0.25">
      <c r="A750" t="str">
        <f>IF(Crowdfunding!F750="successful",Crowdfunding!G750,"")</f>
        <v/>
      </c>
      <c r="B750">
        <f>IF(OR(Crowdfunding!F750="failed", Crowdfunding!F750="canceled"),Crowdfunding!G750,"")</f>
        <v>614</v>
      </c>
    </row>
    <row r="751" spans="1:2" x14ac:dyDescent="0.25">
      <c r="A751">
        <f>IF(Crowdfunding!F751="successful",Crowdfunding!G751,"")</f>
        <v>366</v>
      </c>
      <c r="B751" t="str">
        <f>IF(OR(Crowdfunding!F751="failed", Crowdfunding!F751="canceled"),Crowdfunding!G751,"")</f>
        <v/>
      </c>
    </row>
    <row r="752" spans="1:2" x14ac:dyDescent="0.25">
      <c r="A752" t="str">
        <f>IF(Crowdfunding!F752="successful",Crowdfunding!G752,"")</f>
        <v/>
      </c>
      <c r="B752">
        <f>IF(OR(Crowdfunding!F752="failed", Crowdfunding!F752="canceled"),Crowdfunding!G752,"")</f>
        <v>1</v>
      </c>
    </row>
    <row r="753" spans="1:2" x14ac:dyDescent="0.25">
      <c r="A753">
        <f>IF(Crowdfunding!F753="successful",Crowdfunding!G753,"")</f>
        <v>270</v>
      </c>
      <c r="B753" t="str">
        <f>IF(OR(Crowdfunding!F753="failed", Crowdfunding!F753="canceled"),Crowdfunding!G753,"")</f>
        <v/>
      </c>
    </row>
    <row r="754" spans="1:2" x14ac:dyDescent="0.25">
      <c r="A754" t="str">
        <f>IF(Crowdfunding!F754="successful",Crowdfunding!G754,"")</f>
        <v/>
      </c>
      <c r="B754">
        <f>IF(OR(Crowdfunding!F754="failed", Crowdfunding!F754="canceled"),Crowdfunding!G754,"")</f>
        <v>114</v>
      </c>
    </row>
    <row r="755" spans="1:2" x14ac:dyDescent="0.25">
      <c r="A755">
        <f>IF(Crowdfunding!F755="successful",Crowdfunding!G755,"")</f>
        <v>137</v>
      </c>
      <c r="B755" t="str">
        <f>IF(OR(Crowdfunding!F755="failed", Crowdfunding!F755="canceled"),Crowdfunding!G755,"")</f>
        <v/>
      </c>
    </row>
    <row r="756" spans="1:2" x14ac:dyDescent="0.25">
      <c r="A756">
        <f>IF(Crowdfunding!F756="successful",Crowdfunding!G756,"")</f>
        <v>3205</v>
      </c>
      <c r="B756" t="str">
        <f>IF(OR(Crowdfunding!F756="failed", Crowdfunding!F756="canceled"),Crowdfunding!G756,"")</f>
        <v/>
      </c>
    </row>
    <row r="757" spans="1:2" x14ac:dyDescent="0.25">
      <c r="A757">
        <f>IF(Crowdfunding!F757="successful",Crowdfunding!G757,"")</f>
        <v>288</v>
      </c>
      <c r="B757" t="str">
        <f>IF(OR(Crowdfunding!F757="failed", Crowdfunding!F757="canceled"),Crowdfunding!G757,"")</f>
        <v/>
      </c>
    </row>
    <row r="758" spans="1:2" x14ac:dyDescent="0.25">
      <c r="A758">
        <f>IF(Crowdfunding!F758="successful",Crowdfunding!G758,"")</f>
        <v>148</v>
      </c>
      <c r="B758" t="str">
        <f>IF(OR(Crowdfunding!F758="failed", Crowdfunding!F758="canceled"),Crowdfunding!G758,"")</f>
        <v/>
      </c>
    </row>
    <row r="759" spans="1:2" x14ac:dyDescent="0.25">
      <c r="A759">
        <f>IF(Crowdfunding!F759="successful",Crowdfunding!G759,"")</f>
        <v>114</v>
      </c>
      <c r="B759" t="str">
        <f>IF(OR(Crowdfunding!F759="failed", Crowdfunding!F759="canceled"),Crowdfunding!G759,"")</f>
        <v/>
      </c>
    </row>
    <row r="760" spans="1:2" x14ac:dyDescent="0.25">
      <c r="A760">
        <f>IF(Crowdfunding!F760="successful",Crowdfunding!G760,"")</f>
        <v>1518</v>
      </c>
      <c r="B760" t="str">
        <f>IF(OR(Crowdfunding!F760="failed", Crowdfunding!F760="canceled"),Crowdfunding!G760,"")</f>
        <v/>
      </c>
    </row>
    <row r="761" spans="1:2" x14ac:dyDescent="0.25">
      <c r="A761" t="str">
        <f>IF(Crowdfunding!F761="successful",Crowdfunding!G761,"")</f>
        <v/>
      </c>
      <c r="B761">
        <f>IF(OR(Crowdfunding!F761="failed", Crowdfunding!F761="canceled"),Crowdfunding!G761,"")</f>
        <v>1274</v>
      </c>
    </row>
    <row r="762" spans="1:2" x14ac:dyDescent="0.25">
      <c r="A762" t="str">
        <f>IF(Crowdfunding!F762="successful",Crowdfunding!G762,"")</f>
        <v/>
      </c>
      <c r="B762">
        <f>IF(OR(Crowdfunding!F762="failed", Crowdfunding!F762="canceled"),Crowdfunding!G762,"")</f>
        <v>210</v>
      </c>
    </row>
    <row r="763" spans="1:2" x14ac:dyDescent="0.25">
      <c r="A763">
        <f>IF(Crowdfunding!F763="successful",Crowdfunding!G763,"")</f>
        <v>166</v>
      </c>
      <c r="B763" t="str">
        <f>IF(OR(Crowdfunding!F763="failed", Crowdfunding!F763="canceled"),Crowdfunding!G763,"")</f>
        <v/>
      </c>
    </row>
    <row r="764" spans="1:2" x14ac:dyDescent="0.25">
      <c r="A764">
        <f>IF(Crowdfunding!F764="successful",Crowdfunding!G764,"")</f>
        <v>100</v>
      </c>
      <c r="B764" t="str">
        <f>IF(OR(Crowdfunding!F764="failed", Crowdfunding!F764="canceled"),Crowdfunding!G764,"")</f>
        <v/>
      </c>
    </row>
    <row r="765" spans="1:2" x14ac:dyDescent="0.25">
      <c r="A765">
        <f>IF(Crowdfunding!F765="successful",Crowdfunding!G765,"")</f>
        <v>235</v>
      </c>
      <c r="B765" t="str">
        <f>IF(OR(Crowdfunding!F765="failed", Crowdfunding!F765="canceled"),Crowdfunding!G765,"")</f>
        <v/>
      </c>
    </row>
    <row r="766" spans="1:2" x14ac:dyDescent="0.25">
      <c r="A766">
        <f>IF(Crowdfunding!F766="successful",Crowdfunding!G766,"")</f>
        <v>148</v>
      </c>
      <c r="B766" t="str">
        <f>IF(OR(Crowdfunding!F766="failed", Crowdfunding!F766="canceled"),Crowdfunding!G766,"")</f>
        <v/>
      </c>
    </row>
    <row r="767" spans="1:2" x14ac:dyDescent="0.25">
      <c r="A767">
        <f>IF(Crowdfunding!F767="successful",Crowdfunding!G767,"")</f>
        <v>198</v>
      </c>
      <c r="B767" t="str">
        <f>IF(OR(Crowdfunding!F767="failed", Crowdfunding!F767="canceled"),Crowdfunding!G767,"")</f>
        <v/>
      </c>
    </row>
    <row r="768" spans="1:2" x14ac:dyDescent="0.25">
      <c r="A768" t="str">
        <f>IF(Crowdfunding!F768="successful",Crowdfunding!G768,"")</f>
        <v/>
      </c>
      <c r="B768">
        <f>IF(OR(Crowdfunding!F768="failed", Crowdfunding!F768="canceled"),Crowdfunding!G768,"")</f>
        <v>248</v>
      </c>
    </row>
    <row r="769" spans="1:2" x14ac:dyDescent="0.25">
      <c r="A769" t="str">
        <f>IF(Crowdfunding!F769="successful",Crowdfunding!G769,"")</f>
        <v/>
      </c>
      <c r="B769">
        <f>IF(OR(Crowdfunding!F769="failed", Crowdfunding!F769="canceled"),Crowdfunding!G769,"")</f>
        <v>513</v>
      </c>
    </row>
    <row r="770" spans="1:2" x14ac:dyDescent="0.25">
      <c r="A770">
        <f>IF(Crowdfunding!F770="successful",Crowdfunding!G770,"")</f>
        <v>150</v>
      </c>
      <c r="B770" t="str">
        <f>IF(OR(Crowdfunding!F770="failed", Crowdfunding!F770="canceled"),Crowdfunding!G770,"")</f>
        <v/>
      </c>
    </row>
    <row r="771" spans="1:2" x14ac:dyDescent="0.25">
      <c r="A771" t="str">
        <f>IF(Crowdfunding!F771="successful",Crowdfunding!G771,"")</f>
        <v/>
      </c>
      <c r="B771">
        <f>IF(OR(Crowdfunding!F771="failed", Crowdfunding!F771="canceled"),Crowdfunding!G771,"")</f>
        <v>3410</v>
      </c>
    </row>
    <row r="772" spans="1:2" x14ac:dyDescent="0.25">
      <c r="A772">
        <f>IF(Crowdfunding!F772="successful",Crowdfunding!G772,"")</f>
        <v>216</v>
      </c>
      <c r="B772" t="str">
        <f>IF(OR(Crowdfunding!F772="failed", Crowdfunding!F772="canceled"),Crowdfunding!G772,"")</f>
        <v/>
      </c>
    </row>
    <row r="773" spans="1:2" x14ac:dyDescent="0.25">
      <c r="A773" t="str">
        <f>IF(Crowdfunding!F773="successful",Crowdfunding!G773,"")</f>
        <v/>
      </c>
      <c r="B773">
        <f>IF(OR(Crowdfunding!F773="failed", Crowdfunding!F773="canceled"),Crowdfunding!G773,"")</f>
        <v>26</v>
      </c>
    </row>
    <row r="774" spans="1:2" x14ac:dyDescent="0.25">
      <c r="A774">
        <f>IF(Crowdfunding!F774="successful",Crowdfunding!G774,"")</f>
        <v>5139</v>
      </c>
      <c r="B774" t="str">
        <f>IF(OR(Crowdfunding!F774="failed", Crowdfunding!F774="canceled"),Crowdfunding!G774,"")</f>
        <v/>
      </c>
    </row>
    <row r="775" spans="1:2" x14ac:dyDescent="0.25">
      <c r="A775">
        <f>IF(Crowdfunding!F775="successful",Crowdfunding!G775,"")</f>
        <v>2353</v>
      </c>
      <c r="B775" t="str">
        <f>IF(OR(Crowdfunding!F775="failed", Crowdfunding!F775="canceled"),Crowdfunding!G775,"")</f>
        <v/>
      </c>
    </row>
    <row r="776" spans="1:2" x14ac:dyDescent="0.25">
      <c r="A776">
        <f>IF(Crowdfunding!F776="successful",Crowdfunding!G776,"")</f>
        <v>78</v>
      </c>
      <c r="B776" t="str">
        <f>IF(OR(Crowdfunding!F776="failed", Crowdfunding!F776="canceled"),Crowdfunding!G776,"")</f>
        <v/>
      </c>
    </row>
    <row r="777" spans="1:2" x14ac:dyDescent="0.25">
      <c r="A777" t="str">
        <f>IF(Crowdfunding!F777="successful",Crowdfunding!G777,"")</f>
        <v/>
      </c>
      <c r="B777">
        <f>IF(OR(Crowdfunding!F777="failed", Crowdfunding!F777="canceled"),Crowdfunding!G777,"")</f>
        <v>10</v>
      </c>
    </row>
    <row r="778" spans="1:2" x14ac:dyDescent="0.25">
      <c r="A778" t="str">
        <f>IF(Crowdfunding!F778="successful",Crowdfunding!G778,"")</f>
        <v/>
      </c>
      <c r="B778">
        <f>IF(OR(Crowdfunding!F778="failed", Crowdfunding!F778="canceled"),Crowdfunding!G778,"")</f>
        <v>2201</v>
      </c>
    </row>
    <row r="779" spans="1:2" x14ac:dyDescent="0.25">
      <c r="A779" t="str">
        <f>IF(Crowdfunding!F779="successful",Crowdfunding!G779,"")</f>
        <v/>
      </c>
      <c r="B779">
        <f>IF(OR(Crowdfunding!F779="failed", Crowdfunding!F779="canceled"),Crowdfunding!G779,"")</f>
        <v>676</v>
      </c>
    </row>
    <row r="780" spans="1:2" x14ac:dyDescent="0.25">
      <c r="A780">
        <f>IF(Crowdfunding!F780="successful",Crowdfunding!G780,"")</f>
        <v>174</v>
      </c>
      <c r="B780" t="str">
        <f>IF(OR(Crowdfunding!F780="failed", Crowdfunding!F780="canceled"),Crowdfunding!G780,"")</f>
        <v/>
      </c>
    </row>
    <row r="781" spans="1:2" x14ac:dyDescent="0.25">
      <c r="A781" t="str">
        <f>IF(Crowdfunding!F781="successful",Crowdfunding!G781,"")</f>
        <v/>
      </c>
      <c r="B781">
        <f>IF(OR(Crowdfunding!F781="failed", Crowdfunding!F781="canceled"),Crowdfunding!G781,"")</f>
        <v>831</v>
      </c>
    </row>
    <row r="782" spans="1:2" x14ac:dyDescent="0.25">
      <c r="A782">
        <f>IF(Crowdfunding!F782="successful",Crowdfunding!G782,"")</f>
        <v>164</v>
      </c>
      <c r="B782" t="str">
        <f>IF(OR(Crowdfunding!F782="failed", Crowdfunding!F782="canceled"),Crowdfunding!G782,"")</f>
        <v/>
      </c>
    </row>
    <row r="783" spans="1:2" x14ac:dyDescent="0.25">
      <c r="A783" t="str">
        <f>IF(Crowdfunding!F783="successful",Crowdfunding!G783,"")</f>
        <v/>
      </c>
      <c r="B783">
        <f>IF(OR(Crowdfunding!F783="failed", Crowdfunding!F783="canceled"),Crowdfunding!G783,"")</f>
        <v>56</v>
      </c>
    </row>
    <row r="784" spans="1:2" x14ac:dyDescent="0.25">
      <c r="A784">
        <f>IF(Crowdfunding!F784="successful",Crowdfunding!G784,"")</f>
        <v>161</v>
      </c>
      <c r="B784" t="str">
        <f>IF(OR(Crowdfunding!F784="failed", Crowdfunding!F784="canceled"),Crowdfunding!G784,"")</f>
        <v/>
      </c>
    </row>
    <row r="785" spans="1:2" x14ac:dyDescent="0.25">
      <c r="A785">
        <f>IF(Crowdfunding!F785="successful",Crowdfunding!G785,"")</f>
        <v>138</v>
      </c>
      <c r="B785" t="str">
        <f>IF(OR(Crowdfunding!F785="failed", Crowdfunding!F785="canceled"),Crowdfunding!G785,"")</f>
        <v/>
      </c>
    </row>
    <row r="786" spans="1:2" x14ac:dyDescent="0.25">
      <c r="A786">
        <f>IF(Crowdfunding!F786="successful",Crowdfunding!G786,"")</f>
        <v>3308</v>
      </c>
      <c r="B786" t="str">
        <f>IF(OR(Crowdfunding!F786="failed", Crowdfunding!F786="canceled"),Crowdfunding!G786,"")</f>
        <v/>
      </c>
    </row>
    <row r="787" spans="1:2" x14ac:dyDescent="0.25">
      <c r="A787">
        <f>IF(Crowdfunding!F787="successful",Crowdfunding!G787,"")</f>
        <v>127</v>
      </c>
      <c r="B787" t="str">
        <f>IF(OR(Crowdfunding!F787="failed", Crowdfunding!F787="canceled"),Crowdfunding!G787,"")</f>
        <v/>
      </c>
    </row>
    <row r="788" spans="1:2" x14ac:dyDescent="0.25">
      <c r="A788">
        <f>IF(Crowdfunding!F788="successful",Crowdfunding!G788,"")</f>
        <v>207</v>
      </c>
      <c r="B788" t="str">
        <f>IF(OR(Crowdfunding!F788="failed", Crowdfunding!F788="canceled"),Crowdfunding!G788,"")</f>
        <v/>
      </c>
    </row>
    <row r="789" spans="1:2" x14ac:dyDescent="0.25">
      <c r="A789" t="str">
        <f>IF(Crowdfunding!F789="successful",Crowdfunding!G789,"")</f>
        <v/>
      </c>
      <c r="B789">
        <f>IF(OR(Crowdfunding!F789="failed", Crowdfunding!F789="canceled"),Crowdfunding!G789,"")</f>
        <v>859</v>
      </c>
    </row>
    <row r="790" spans="1:2" x14ac:dyDescent="0.25">
      <c r="A790" t="str">
        <f>IF(Crowdfunding!F790="successful",Crowdfunding!G790,"")</f>
        <v/>
      </c>
      <c r="B790" t="str">
        <f>IF(OR(Crowdfunding!F790="failed", Crowdfunding!F790="canceled"),Crowdfunding!G790,"")</f>
        <v/>
      </c>
    </row>
    <row r="791" spans="1:2" x14ac:dyDescent="0.25">
      <c r="A791" t="str">
        <f>IF(Crowdfunding!F791="successful",Crowdfunding!G791,"")</f>
        <v/>
      </c>
      <c r="B791">
        <f>IF(OR(Crowdfunding!F791="failed", Crowdfunding!F791="canceled"),Crowdfunding!G791,"")</f>
        <v>45</v>
      </c>
    </row>
    <row r="792" spans="1:2" x14ac:dyDescent="0.25">
      <c r="A792" t="str">
        <f>IF(Crowdfunding!F792="successful",Crowdfunding!G792,"")</f>
        <v/>
      </c>
      <c r="B792">
        <f>IF(OR(Crowdfunding!F792="failed", Crowdfunding!F792="canceled"),Crowdfunding!G792,"")</f>
        <v>1113</v>
      </c>
    </row>
    <row r="793" spans="1:2" x14ac:dyDescent="0.25">
      <c r="A793" t="str">
        <f>IF(Crowdfunding!F793="successful",Crowdfunding!G793,"")</f>
        <v/>
      </c>
      <c r="B793">
        <f>IF(OR(Crowdfunding!F793="failed", Crowdfunding!F793="canceled"),Crowdfunding!G793,"")</f>
        <v>6</v>
      </c>
    </row>
    <row r="794" spans="1:2" x14ac:dyDescent="0.25">
      <c r="A794" t="str">
        <f>IF(Crowdfunding!F794="successful",Crowdfunding!G794,"")</f>
        <v/>
      </c>
      <c r="B794">
        <f>IF(OR(Crowdfunding!F794="failed", Crowdfunding!F794="canceled"),Crowdfunding!G794,"")</f>
        <v>7</v>
      </c>
    </row>
    <row r="795" spans="1:2" x14ac:dyDescent="0.25">
      <c r="A795">
        <f>IF(Crowdfunding!F795="successful",Crowdfunding!G795,"")</f>
        <v>181</v>
      </c>
      <c r="B795" t="str">
        <f>IF(OR(Crowdfunding!F795="failed", Crowdfunding!F795="canceled"),Crowdfunding!G795,"")</f>
        <v/>
      </c>
    </row>
    <row r="796" spans="1:2" x14ac:dyDescent="0.25">
      <c r="A796">
        <f>IF(Crowdfunding!F796="successful",Crowdfunding!G796,"")</f>
        <v>110</v>
      </c>
      <c r="B796" t="str">
        <f>IF(OR(Crowdfunding!F796="failed", Crowdfunding!F796="canceled"),Crowdfunding!G796,"")</f>
        <v/>
      </c>
    </row>
    <row r="797" spans="1:2" x14ac:dyDescent="0.25">
      <c r="A797" t="str">
        <f>IF(Crowdfunding!F797="successful",Crowdfunding!G797,"")</f>
        <v/>
      </c>
      <c r="B797">
        <f>IF(OR(Crowdfunding!F797="failed", Crowdfunding!F797="canceled"),Crowdfunding!G797,"")</f>
        <v>31</v>
      </c>
    </row>
    <row r="798" spans="1:2" x14ac:dyDescent="0.25">
      <c r="A798" t="str">
        <f>IF(Crowdfunding!F798="successful",Crowdfunding!G798,"")</f>
        <v/>
      </c>
      <c r="B798">
        <f>IF(OR(Crowdfunding!F798="failed", Crowdfunding!F798="canceled"),Crowdfunding!G798,"")</f>
        <v>78</v>
      </c>
    </row>
    <row r="799" spans="1:2" x14ac:dyDescent="0.25">
      <c r="A799">
        <f>IF(Crowdfunding!F799="successful",Crowdfunding!G799,"")</f>
        <v>185</v>
      </c>
      <c r="B799" t="str">
        <f>IF(OR(Crowdfunding!F799="failed", Crowdfunding!F799="canceled"),Crowdfunding!G799,"")</f>
        <v/>
      </c>
    </row>
    <row r="800" spans="1:2" x14ac:dyDescent="0.25">
      <c r="A800">
        <f>IF(Crowdfunding!F800="successful",Crowdfunding!G800,"")</f>
        <v>121</v>
      </c>
      <c r="B800" t="str">
        <f>IF(OR(Crowdfunding!F800="failed", Crowdfunding!F800="canceled"),Crowdfunding!G800,"")</f>
        <v/>
      </c>
    </row>
    <row r="801" spans="1:2" x14ac:dyDescent="0.25">
      <c r="A801" t="str">
        <f>IF(Crowdfunding!F801="successful",Crowdfunding!G801,"")</f>
        <v/>
      </c>
      <c r="B801">
        <f>IF(OR(Crowdfunding!F801="failed", Crowdfunding!F801="canceled"),Crowdfunding!G801,"")</f>
        <v>1225</v>
      </c>
    </row>
    <row r="802" spans="1:2" x14ac:dyDescent="0.25">
      <c r="A802" t="str">
        <f>IF(Crowdfunding!F802="successful",Crowdfunding!G802,"")</f>
        <v/>
      </c>
      <c r="B802">
        <f>IF(OR(Crowdfunding!F802="failed", Crowdfunding!F802="canceled"),Crowdfunding!G802,"")</f>
        <v>1</v>
      </c>
    </row>
    <row r="803" spans="1:2" x14ac:dyDescent="0.25">
      <c r="A803">
        <f>IF(Crowdfunding!F803="successful",Crowdfunding!G803,"")</f>
        <v>106</v>
      </c>
      <c r="B803" t="str">
        <f>IF(OR(Crowdfunding!F803="failed", Crowdfunding!F803="canceled"),Crowdfunding!G803,"")</f>
        <v/>
      </c>
    </row>
    <row r="804" spans="1:2" x14ac:dyDescent="0.25">
      <c r="A804">
        <f>IF(Crowdfunding!F804="successful",Crowdfunding!G804,"")</f>
        <v>142</v>
      </c>
      <c r="B804" t="str">
        <f>IF(OR(Crowdfunding!F804="failed", Crowdfunding!F804="canceled"),Crowdfunding!G804,"")</f>
        <v/>
      </c>
    </row>
    <row r="805" spans="1:2" x14ac:dyDescent="0.25">
      <c r="A805">
        <f>IF(Crowdfunding!F805="successful",Crowdfunding!G805,"")</f>
        <v>233</v>
      </c>
      <c r="B805" t="str">
        <f>IF(OR(Crowdfunding!F805="failed", Crowdfunding!F805="canceled"),Crowdfunding!G805,"")</f>
        <v/>
      </c>
    </row>
    <row r="806" spans="1:2" x14ac:dyDescent="0.25">
      <c r="A806">
        <f>IF(Crowdfunding!F806="successful",Crowdfunding!G806,"")</f>
        <v>218</v>
      </c>
      <c r="B806" t="str">
        <f>IF(OR(Crowdfunding!F806="failed", Crowdfunding!F806="canceled"),Crowdfunding!G806,"")</f>
        <v/>
      </c>
    </row>
    <row r="807" spans="1:2" x14ac:dyDescent="0.25">
      <c r="A807" t="str">
        <f>IF(Crowdfunding!F807="successful",Crowdfunding!G807,"")</f>
        <v/>
      </c>
      <c r="B807">
        <f>IF(OR(Crowdfunding!F807="failed", Crowdfunding!F807="canceled"),Crowdfunding!G807,"")</f>
        <v>67</v>
      </c>
    </row>
    <row r="808" spans="1:2" x14ac:dyDescent="0.25">
      <c r="A808">
        <f>IF(Crowdfunding!F808="successful",Crowdfunding!G808,"")</f>
        <v>76</v>
      </c>
      <c r="B808" t="str">
        <f>IF(OR(Crowdfunding!F808="failed", Crowdfunding!F808="canceled"),Crowdfunding!G808,"")</f>
        <v/>
      </c>
    </row>
    <row r="809" spans="1:2" x14ac:dyDescent="0.25">
      <c r="A809">
        <f>IF(Crowdfunding!F809="successful",Crowdfunding!G809,"")</f>
        <v>43</v>
      </c>
      <c r="B809" t="str">
        <f>IF(OR(Crowdfunding!F809="failed", Crowdfunding!F809="canceled"),Crowdfunding!G809,"")</f>
        <v/>
      </c>
    </row>
    <row r="810" spans="1:2" x14ac:dyDescent="0.25">
      <c r="A810" t="str">
        <f>IF(Crowdfunding!F810="successful",Crowdfunding!G810,"")</f>
        <v/>
      </c>
      <c r="B810">
        <f>IF(OR(Crowdfunding!F810="failed", Crowdfunding!F810="canceled"),Crowdfunding!G810,"")</f>
        <v>19</v>
      </c>
    </row>
    <row r="811" spans="1:2" x14ac:dyDescent="0.25">
      <c r="A811" t="str">
        <f>IF(Crowdfunding!F811="successful",Crowdfunding!G811,"")</f>
        <v/>
      </c>
      <c r="B811">
        <f>IF(OR(Crowdfunding!F811="failed", Crowdfunding!F811="canceled"),Crowdfunding!G811,"")</f>
        <v>2108</v>
      </c>
    </row>
    <row r="812" spans="1:2" x14ac:dyDescent="0.25">
      <c r="A812">
        <f>IF(Crowdfunding!F812="successful",Crowdfunding!G812,"")</f>
        <v>221</v>
      </c>
      <c r="B812" t="str">
        <f>IF(OR(Crowdfunding!F812="failed", Crowdfunding!F812="canceled"),Crowdfunding!G812,"")</f>
        <v/>
      </c>
    </row>
    <row r="813" spans="1:2" x14ac:dyDescent="0.25">
      <c r="A813" t="str">
        <f>IF(Crowdfunding!F813="successful",Crowdfunding!G813,"")</f>
        <v/>
      </c>
      <c r="B813">
        <f>IF(OR(Crowdfunding!F813="failed", Crowdfunding!F813="canceled"),Crowdfunding!G813,"")</f>
        <v>679</v>
      </c>
    </row>
    <row r="814" spans="1:2" x14ac:dyDescent="0.25">
      <c r="A814">
        <f>IF(Crowdfunding!F814="successful",Crowdfunding!G814,"")</f>
        <v>2805</v>
      </c>
      <c r="B814" t="str">
        <f>IF(OR(Crowdfunding!F814="failed", Crowdfunding!F814="canceled"),Crowdfunding!G814,"")</f>
        <v/>
      </c>
    </row>
    <row r="815" spans="1:2" x14ac:dyDescent="0.25">
      <c r="A815">
        <f>IF(Crowdfunding!F815="successful",Crowdfunding!G815,"")</f>
        <v>68</v>
      </c>
      <c r="B815" t="str">
        <f>IF(OR(Crowdfunding!F815="failed", Crowdfunding!F815="canceled"),Crowdfunding!G815,"")</f>
        <v/>
      </c>
    </row>
    <row r="816" spans="1:2" x14ac:dyDescent="0.25">
      <c r="A816" t="str">
        <f>IF(Crowdfunding!F816="successful",Crowdfunding!G816,"")</f>
        <v/>
      </c>
      <c r="B816">
        <f>IF(OR(Crowdfunding!F816="failed", Crowdfunding!F816="canceled"),Crowdfunding!G816,"")</f>
        <v>36</v>
      </c>
    </row>
    <row r="817" spans="1:2" x14ac:dyDescent="0.25">
      <c r="A817">
        <f>IF(Crowdfunding!F817="successful",Crowdfunding!G817,"")</f>
        <v>183</v>
      </c>
      <c r="B817" t="str">
        <f>IF(OR(Crowdfunding!F817="failed", Crowdfunding!F817="canceled"),Crowdfunding!G817,"")</f>
        <v/>
      </c>
    </row>
    <row r="818" spans="1:2" x14ac:dyDescent="0.25">
      <c r="A818">
        <f>IF(Crowdfunding!F818="successful",Crowdfunding!G818,"")</f>
        <v>133</v>
      </c>
      <c r="B818" t="str">
        <f>IF(OR(Crowdfunding!F818="failed", Crowdfunding!F818="canceled"),Crowdfunding!G818,"")</f>
        <v/>
      </c>
    </row>
    <row r="819" spans="1:2" x14ac:dyDescent="0.25">
      <c r="A819">
        <f>IF(Crowdfunding!F819="successful",Crowdfunding!G819,"")</f>
        <v>2489</v>
      </c>
      <c r="B819" t="str">
        <f>IF(OR(Crowdfunding!F819="failed", Crowdfunding!F819="canceled"),Crowdfunding!G819,"")</f>
        <v/>
      </c>
    </row>
    <row r="820" spans="1:2" x14ac:dyDescent="0.25">
      <c r="A820">
        <f>IF(Crowdfunding!F820="successful",Crowdfunding!G820,"")</f>
        <v>69</v>
      </c>
      <c r="B820" t="str">
        <f>IF(OR(Crowdfunding!F820="failed", Crowdfunding!F820="canceled"),Crowdfunding!G820,"")</f>
        <v/>
      </c>
    </row>
    <row r="821" spans="1:2" x14ac:dyDescent="0.25">
      <c r="A821" t="str">
        <f>IF(Crowdfunding!F821="successful",Crowdfunding!G821,"")</f>
        <v/>
      </c>
      <c r="B821">
        <f>IF(OR(Crowdfunding!F821="failed", Crowdfunding!F821="canceled"),Crowdfunding!G821,"")</f>
        <v>47</v>
      </c>
    </row>
    <row r="822" spans="1:2" x14ac:dyDescent="0.25">
      <c r="A822">
        <f>IF(Crowdfunding!F822="successful",Crowdfunding!G822,"")</f>
        <v>279</v>
      </c>
      <c r="B822" t="str">
        <f>IF(OR(Crowdfunding!F822="failed", Crowdfunding!F822="canceled"),Crowdfunding!G822,"")</f>
        <v/>
      </c>
    </row>
    <row r="823" spans="1:2" x14ac:dyDescent="0.25">
      <c r="A823">
        <f>IF(Crowdfunding!F823="successful",Crowdfunding!G823,"")</f>
        <v>210</v>
      </c>
      <c r="B823" t="str">
        <f>IF(OR(Crowdfunding!F823="failed", Crowdfunding!F823="canceled"),Crowdfunding!G823,"")</f>
        <v/>
      </c>
    </row>
    <row r="824" spans="1:2" x14ac:dyDescent="0.25">
      <c r="A824">
        <f>IF(Crowdfunding!F824="successful",Crowdfunding!G824,"")</f>
        <v>2100</v>
      </c>
      <c r="B824" t="str">
        <f>IF(OR(Crowdfunding!F824="failed", Crowdfunding!F824="canceled"),Crowdfunding!G824,"")</f>
        <v/>
      </c>
    </row>
    <row r="825" spans="1:2" x14ac:dyDescent="0.25">
      <c r="A825">
        <f>IF(Crowdfunding!F825="successful",Crowdfunding!G825,"")</f>
        <v>252</v>
      </c>
      <c r="B825" t="str">
        <f>IF(OR(Crowdfunding!F825="failed", Crowdfunding!F825="canceled"),Crowdfunding!G825,"")</f>
        <v/>
      </c>
    </row>
    <row r="826" spans="1:2" x14ac:dyDescent="0.25">
      <c r="A826">
        <f>IF(Crowdfunding!F826="successful",Crowdfunding!G826,"")</f>
        <v>1280</v>
      </c>
      <c r="B826" t="str">
        <f>IF(OR(Crowdfunding!F826="failed", Crowdfunding!F826="canceled"),Crowdfunding!G826,"")</f>
        <v/>
      </c>
    </row>
    <row r="827" spans="1:2" x14ac:dyDescent="0.25">
      <c r="A827">
        <f>IF(Crowdfunding!F827="successful",Crowdfunding!G827,"")</f>
        <v>157</v>
      </c>
      <c r="B827" t="str">
        <f>IF(OR(Crowdfunding!F827="failed", Crowdfunding!F827="canceled"),Crowdfunding!G827,"")</f>
        <v/>
      </c>
    </row>
    <row r="828" spans="1:2" x14ac:dyDescent="0.25">
      <c r="A828">
        <f>IF(Crowdfunding!F828="successful",Crowdfunding!G828,"")</f>
        <v>194</v>
      </c>
      <c r="B828" t="str">
        <f>IF(OR(Crowdfunding!F828="failed", Crowdfunding!F828="canceled"),Crowdfunding!G828,"")</f>
        <v/>
      </c>
    </row>
    <row r="829" spans="1:2" x14ac:dyDescent="0.25">
      <c r="A829">
        <f>IF(Crowdfunding!F829="successful",Crowdfunding!G829,"")</f>
        <v>82</v>
      </c>
      <c r="B829" t="str">
        <f>IF(OR(Crowdfunding!F829="failed", Crowdfunding!F829="canceled"),Crowdfunding!G829,"")</f>
        <v/>
      </c>
    </row>
    <row r="830" spans="1:2" x14ac:dyDescent="0.25">
      <c r="A830" t="str">
        <f>IF(Crowdfunding!F830="successful",Crowdfunding!G830,"")</f>
        <v/>
      </c>
      <c r="B830">
        <f>IF(OR(Crowdfunding!F830="failed", Crowdfunding!F830="canceled"),Crowdfunding!G830,"")</f>
        <v>70</v>
      </c>
    </row>
    <row r="831" spans="1:2" x14ac:dyDescent="0.25">
      <c r="A831" t="str">
        <f>IF(Crowdfunding!F831="successful",Crowdfunding!G831,"")</f>
        <v/>
      </c>
      <c r="B831">
        <f>IF(OR(Crowdfunding!F831="failed", Crowdfunding!F831="canceled"),Crowdfunding!G831,"")</f>
        <v>154</v>
      </c>
    </row>
    <row r="832" spans="1:2" x14ac:dyDescent="0.25">
      <c r="A832" t="str">
        <f>IF(Crowdfunding!F832="successful",Crowdfunding!G832,"")</f>
        <v/>
      </c>
      <c r="B832">
        <f>IF(OR(Crowdfunding!F832="failed", Crowdfunding!F832="canceled"),Crowdfunding!G832,"")</f>
        <v>22</v>
      </c>
    </row>
    <row r="833" spans="1:2" x14ac:dyDescent="0.25">
      <c r="A833">
        <f>IF(Crowdfunding!F833="successful",Crowdfunding!G833,"")</f>
        <v>4233</v>
      </c>
      <c r="B833" t="str">
        <f>IF(OR(Crowdfunding!F833="failed", Crowdfunding!F833="canceled"),Crowdfunding!G833,"")</f>
        <v/>
      </c>
    </row>
    <row r="834" spans="1:2" x14ac:dyDescent="0.25">
      <c r="A834">
        <f>IF(Crowdfunding!F834="successful",Crowdfunding!G834,"")</f>
        <v>1297</v>
      </c>
      <c r="B834" t="str">
        <f>IF(OR(Crowdfunding!F834="failed", Crowdfunding!F834="canceled"),Crowdfunding!G834,"")</f>
        <v/>
      </c>
    </row>
    <row r="835" spans="1:2" x14ac:dyDescent="0.25">
      <c r="A835">
        <f>IF(Crowdfunding!F835="successful",Crowdfunding!G835,"")</f>
        <v>165</v>
      </c>
      <c r="B835" t="str">
        <f>IF(OR(Crowdfunding!F835="failed", Crowdfunding!F835="canceled"),Crowdfunding!G835,"")</f>
        <v/>
      </c>
    </row>
    <row r="836" spans="1:2" x14ac:dyDescent="0.25">
      <c r="A836">
        <f>IF(Crowdfunding!F836="successful",Crowdfunding!G836,"")</f>
        <v>119</v>
      </c>
      <c r="B836" t="str">
        <f>IF(OR(Crowdfunding!F836="failed", Crowdfunding!F836="canceled"),Crowdfunding!G836,"")</f>
        <v/>
      </c>
    </row>
    <row r="837" spans="1:2" x14ac:dyDescent="0.25">
      <c r="A837" t="str">
        <f>IF(Crowdfunding!F837="successful",Crowdfunding!G837,"")</f>
        <v/>
      </c>
      <c r="B837">
        <f>IF(OR(Crowdfunding!F837="failed", Crowdfunding!F837="canceled"),Crowdfunding!G837,"")</f>
        <v>1758</v>
      </c>
    </row>
    <row r="838" spans="1:2" x14ac:dyDescent="0.25">
      <c r="A838" t="str">
        <f>IF(Crowdfunding!F838="successful",Crowdfunding!G838,"")</f>
        <v/>
      </c>
      <c r="B838">
        <f>IF(OR(Crowdfunding!F838="failed", Crowdfunding!F838="canceled"),Crowdfunding!G838,"")</f>
        <v>94</v>
      </c>
    </row>
    <row r="839" spans="1:2" x14ac:dyDescent="0.25">
      <c r="A839">
        <f>IF(Crowdfunding!F839="successful",Crowdfunding!G839,"")</f>
        <v>1797</v>
      </c>
      <c r="B839" t="str">
        <f>IF(OR(Crowdfunding!F839="failed", Crowdfunding!F839="canceled"),Crowdfunding!G839,"")</f>
        <v/>
      </c>
    </row>
    <row r="840" spans="1:2" x14ac:dyDescent="0.25">
      <c r="A840">
        <f>IF(Crowdfunding!F840="successful",Crowdfunding!G840,"")</f>
        <v>261</v>
      </c>
      <c r="B840" t="str">
        <f>IF(OR(Crowdfunding!F840="failed", Crowdfunding!F840="canceled"),Crowdfunding!G840,"")</f>
        <v/>
      </c>
    </row>
    <row r="841" spans="1:2" x14ac:dyDescent="0.25">
      <c r="A841">
        <f>IF(Crowdfunding!F841="successful",Crowdfunding!G841,"")</f>
        <v>157</v>
      </c>
      <c r="B841" t="str">
        <f>IF(OR(Crowdfunding!F841="failed", Crowdfunding!F841="canceled"),Crowdfunding!G841,"")</f>
        <v/>
      </c>
    </row>
    <row r="842" spans="1:2" x14ac:dyDescent="0.25">
      <c r="A842">
        <f>IF(Crowdfunding!F842="successful",Crowdfunding!G842,"")</f>
        <v>3533</v>
      </c>
      <c r="B842" t="str">
        <f>IF(OR(Crowdfunding!F842="failed", Crowdfunding!F842="canceled"),Crowdfunding!G842,"")</f>
        <v/>
      </c>
    </row>
    <row r="843" spans="1:2" x14ac:dyDescent="0.25">
      <c r="A843">
        <f>IF(Crowdfunding!F843="successful",Crowdfunding!G843,"")</f>
        <v>155</v>
      </c>
      <c r="B843" t="str">
        <f>IF(OR(Crowdfunding!F843="failed", Crowdfunding!F843="canceled"),Crowdfunding!G843,"")</f>
        <v/>
      </c>
    </row>
    <row r="844" spans="1:2" x14ac:dyDescent="0.25">
      <c r="A844">
        <f>IF(Crowdfunding!F844="successful",Crowdfunding!G844,"")</f>
        <v>132</v>
      </c>
      <c r="B844" t="str">
        <f>IF(OR(Crowdfunding!F844="failed", Crowdfunding!F844="canceled"),Crowdfunding!G844,"")</f>
        <v/>
      </c>
    </row>
    <row r="845" spans="1:2" x14ac:dyDescent="0.25">
      <c r="A845" t="str">
        <f>IF(Crowdfunding!F845="successful",Crowdfunding!G845,"")</f>
        <v/>
      </c>
      <c r="B845">
        <f>IF(OR(Crowdfunding!F845="failed", Crowdfunding!F845="canceled"),Crowdfunding!G845,"")</f>
        <v>33</v>
      </c>
    </row>
    <row r="846" spans="1:2" x14ac:dyDescent="0.25">
      <c r="A846" t="str">
        <f>IF(Crowdfunding!F846="successful",Crowdfunding!G846,"")</f>
        <v/>
      </c>
      <c r="B846">
        <f>IF(OR(Crowdfunding!F846="failed", Crowdfunding!F846="canceled"),Crowdfunding!G846,"")</f>
        <v>94</v>
      </c>
    </row>
    <row r="847" spans="1:2" x14ac:dyDescent="0.25">
      <c r="A847">
        <f>IF(Crowdfunding!F847="successful",Crowdfunding!G847,"")</f>
        <v>1354</v>
      </c>
      <c r="B847" t="str">
        <f>IF(OR(Crowdfunding!F847="failed", Crowdfunding!F847="canceled"),Crowdfunding!G847,"")</f>
        <v/>
      </c>
    </row>
    <row r="848" spans="1:2" x14ac:dyDescent="0.25">
      <c r="A848">
        <f>IF(Crowdfunding!F848="successful",Crowdfunding!G848,"")</f>
        <v>48</v>
      </c>
      <c r="B848" t="str">
        <f>IF(OR(Crowdfunding!F848="failed", Crowdfunding!F848="canceled"),Crowdfunding!G848,"")</f>
        <v/>
      </c>
    </row>
    <row r="849" spans="1:2" x14ac:dyDescent="0.25">
      <c r="A849">
        <f>IF(Crowdfunding!F849="successful",Crowdfunding!G849,"")</f>
        <v>110</v>
      </c>
      <c r="B849" t="str">
        <f>IF(OR(Crowdfunding!F849="failed", Crowdfunding!F849="canceled"),Crowdfunding!G849,"")</f>
        <v/>
      </c>
    </row>
    <row r="850" spans="1:2" x14ac:dyDescent="0.25">
      <c r="A850">
        <f>IF(Crowdfunding!F850="successful",Crowdfunding!G850,"")</f>
        <v>172</v>
      </c>
      <c r="B850" t="str">
        <f>IF(OR(Crowdfunding!F850="failed", Crowdfunding!F850="canceled"),Crowdfunding!G850,"")</f>
        <v/>
      </c>
    </row>
    <row r="851" spans="1:2" x14ac:dyDescent="0.25">
      <c r="A851">
        <f>IF(Crowdfunding!F851="successful",Crowdfunding!G851,"")</f>
        <v>307</v>
      </c>
      <c r="B851" t="str">
        <f>IF(OR(Crowdfunding!F851="failed", Crowdfunding!F851="canceled"),Crowdfunding!G851,"")</f>
        <v/>
      </c>
    </row>
    <row r="852" spans="1:2" x14ac:dyDescent="0.25">
      <c r="A852" t="str">
        <f>IF(Crowdfunding!F852="successful",Crowdfunding!G852,"")</f>
        <v/>
      </c>
      <c r="B852">
        <f>IF(OR(Crowdfunding!F852="failed", Crowdfunding!F852="canceled"),Crowdfunding!G852,"")</f>
        <v>1</v>
      </c>
    </row>
    <row r="853" spans="1:2" x14ac:dyDescent="0.25">
      <c r="A853">
        <f>IF(Crowdfunding!F853="successful",Crowdfunding!G853,"")</f>
        <v>160</v>
      </c>
      <c r="B853" t="str">
        <f>IF(OR(Crowdfunding!F853="failed", Crowdfunding!F853="canceled"),Crowdfunding!G853,"")</f>
        <v/>
      </c>
    </row>
    <row r="854" spans="1:2" x14ac:dyDescent="0.25">
      <c r="A854" t="str">
        <f>IF(Crowdfunding!F854="successful",Crowdfunding!G854,"")</f>
        <v/>
      </c>
      <c r="B854">
        <f>IF(OR(Crowdfunding!F854="failed", Crowdfunding!F854="canceled"),Crowdfunding!G854,"")</f>
        <v>31</v>
      </c>
    </row>
    <row r="855" spans="1:2" x14ac:dyDescent="0.25">
      <c r="A855">
        <f>IF(Crowdfunding!F855="successful",Crowdfunding!G855,"")</f>
        <v>1467</v>
      </c>
      <c r="B855" t="str">
        <f>IF(OR(Crowdfunding!F855="failed", Crowdfunding!F855="canceled"),Crowdfunding!G855,"")</f>
        <v/>
      </c>
    </row>
    <row r="856" spans="1:2" x14ac:dyDescent="0.25">
      <c r="A856">
        <f>IF(Crowdfunding!F856="successful",Crowdfunding!G856,"")</f>
        <v>2662</v>
      </c>
      <c r="B856" t="str">
        <f>IF(OR(Crowdfunding!F856="failed", Crowdfunding!F856="canceled"),Crowdfunding!G856,"")</f>
        <v/>
      </c>
    </row>
    <row r="857" spans="1:2" x14ac:dyDescent="0.25">
      <c r="A857">
        <f>IF(Crowdfunding!F857="successful",Crowdfunding!G857,"")</f>
        <v>452</v>
      </c>
      <c r="B857" t="str">
        <f>IF(OR(Crowdfunding!F857="failed", Crowdfunding!F857="canceled"),Crowdfunding!G857,"")</f>
        <v/>
      </c>
    </row>
    <row r="858" spans="1:2" x14ac:dyDescent="0.25">
      <c r="A858">
        <f>IF(Crowdfunding!F858="successful",Crowdfunding!G858,"")</f>
        <v>158</v>
      </c>
      <c r="B858" t="str">
        <f>IF(OR(Crowdfunding!F858="failed", Crowdfunding!F858="canceled"),Crowdfunding!G858,"")</f>
        <v/>
      </c>
    </row>
    <row r="859" spans="1:2" x14ac:dyDescent="0.25">
      <c r="A859">
        <f>IF(Crowdfunding!F859="successful",Crowdfunding!G859,"")</f>
        <v>225</v>
      </c>
      <c r="B859" t="str">
        <f>IF(OR(Crowdfunding!F859="failed", Crowdfunding!F859="canceled"),Crowdfunding!G859,"")</f>
        <v/>
      </c>
    </row>
    <row r="860" spans="1:2" x14ac:dyDescent="0.25">
      <c r="A860" t="str">
        <f>IF(Crowdfunding!F860="successful",Crowdfunding!G860,"")</f>
        <v/>
      </c>
      <c r="B860">
        <f>IF(OR(Crowdfunding!F860="failed", Crowdfunding!F860="canceled"),Crowdfunding!G860,"")</f>
        <v>35</v>
      </c>
    </row>
    <row r="861" spans="1:2" x14ac:dyDescent="0.25">
      <c r="A861" t="str">
        <f>IF(Crowdfunding!F861="successful",Crowdfunding!G861,"")</f>
        <v/>
      </c>
      <c r="B861">
        <f>IF(OR(Crowdfunding!F861="failed", Crowdfunding!F861="canceled"),Crowdfunding!G861,"")</f>
        <v>63</v>
      </c>
    </row>
    <row r="862" spans="1:2" x14ac:dyDescent="0.25">
      <c r="A862">
        <f>IF(Crowdfunding!F862="successful",Crowdfunding!G862,"")</f>
        <v>65</v>
      </c>
      <c r="B862" t="str">
        <f>IF(OR(Crowdfunding!F862="failed", Crowdfunding!F862="canceled"),Crowdfunding!G862,"")</f>
        <v/>
      </c>
    </row>
    <row r="863" spans="1:2" x14ac:dyDescent="0.25">
      <c r="A863">
        <f>IF(Crowdfunding!F863="successful",Crowdfunding!G863,"")</f>
        <v>163</v>
      </c>
      <c r="B863" t="str">
        <f>IF(OR(Crowdfunding!F863="failed", Crowdfunding!F863="canceled"),Crowdfunding!G863,"")</f>
        <v/>
      </c>
    </row>
    <row r="864" spans="1:2" x14ac:dyDescent="0.25">
      <c r="A864">
        <f>IF(Crowdfunding!F864="successful",Crowdfunding!G864,"")</f>
        <v>85</v>
      </c>
      <c r="B864" t="str">
        <f>IF(OR(Crowdfunding!F864="failed", Crowdfunding!F864="canceled"),Crowdfunding!G864,"")</f>
        <v/>
      </c>
    </row>
    <row r="865" spans="1:2" x14ac:dyDescent="0.25">
      <c r="A865">
        <f>IF(Crowdfunding!F865="successful",Crowdfunding!G865,"")</f>
        <v>217</v>
      </c>
      <c r="B865" t="str">
        <f>IF(OR(Crowdfunding!F865="failed", Crowdfunding!F865="canceled"),Crowdfunding!G865,"")</f>
        <v/>
      </c>
    </row>
    <row r="866" spans="1:2" x14ac:dyDescent="0.25">
      <c r="A866">
        <f>IF(Crowdfunding!F866="successful",Crowdfunding!G866,"")</f>
        <v>150</v>
      </c>
      <c r="B866" t="str">
        <f>IF(OR(Crowdfunding!F866="failed", Crowdfunding!F866="canceled"),Crowdfunding!G866,"")</f>
        <v/>
      </c>
    </row>
    <row r="867" spans="1:2" x14ac:dyDescent="0.25">
      <c r="A867">
        <f>IF(Crowdfunding!F867="successful",Crowdfunding!G867,"")</f>
        <v>3272</v>
      </c>
      <c r="B867" t="str">
        <f>IF(OR(Crowdfunding!F867="failed", Crowdfunding!F867="canceled"),Crowdfunding!G867,"")</f>
        <v/>
      </c>
    </row>
    <row r="868" spans="1:2" x14ac:dyDescent="0.25">
      <c r="A868" t="str">
        <f>IF(Crowdfunding!F868="successful",Crowdfunding!G868,"")</f>
        <v/>
      </c>
      <c r="B868">
        <f>IF(OR(Crowdfunding!F868="failed", Crowdfunding!F868="canceled"),Crowdfunding!G868,"")</f>
        <v>898</v>
      </c>
    </row>
    <row r="869" spans="1:2" x14ac:dyDescent="0.25">
      <c r="A869">
        <f>IF(Crowdfunding!F869="successful",Crowdfunding!G869,"")</f>
        <v>300</v>
      </c>
      <c r="B869" t="str">
        <f>IF(OR(Crowdfunding!F869="failed", Crowdfunding!F869="canceled"),Crowdfunding!G869,"")</f>
        <v/>
      </c>
    </row>
    <row r="870" spans="1:2" x14ac:dyDescent="0.25">
      <c r="A870">
        <f>IF(Crowdfunding!F870="successful",Crowdfunding!G870,"")</f>
        <v>126</v>
      </c>
      <c r="B870" t="str">
        <f>IF(OR(Crowdfunding!F870="failed", Crowdfunding!F870="canceled"),Crowdfunding!G870,"")</f>
        <v/>
      </c>
    </row>
    <row r="871" spans="1:2" x14ac:dyDescent="0.25">
      <c r="A871" t="str">
        <f>IF(Crowdfunding!F871="successful",Crowdfunding!G871,"")</f>
        <v/>
      </c>
      <c r="B871">
        <f>IF(OR(Crowdfunding!F871="failed", Crowdfunding!F871="canceled"),Crowdfunding!G871,"")</f>
        <v>526</v>
      </c>
    </row>
    <row r="872" spans="1:2" x14ac:dyDescent="0.25">
      <c r="A872" t="str">
        <f>IF(Crowdfunding!F872="successful",Crowdfunding!G872,"")</f>
        <v/>
      </c>
      <c r="B872">
        <f>IF(OR(Crowdfunding!F872="failed", Crowdfunding!F872="canceled"),Crowdfunding!G872,"")</f>
        <v>121</v>
      </c>
    </row>
    <row r="873" spans="1:2" x14ac:dyDescent="0.25">
      <c r="A873">
        <f>IF(Crowdfunding!F873="successful",Crowdfunding!G873,"")</f>
        <v>2320</v>
      </c>
      <c r="B873" t="str">
        <f>IF(OR(Crowdfunding!F873="failed", Crowdfunding!F873="canceled"),Crowdfunding!G873,"")</f>
        <v/>
      </c>
    </row>
    <row r="874" spans="1:2" x14ac:dyDescent="0.25">
      <c r="A874">
        <f>IF(Crowdfunding!F874="successful",Crowdfunding!G874,"")</f>
        <v>81</v>
      </c>
      <c r="B874" t="str">
        <f>IF(OR(Crowdfunding!F874="failed", Crowdfunding!F874="canceled"),Crowdfunding!G874,"")</f>
        <v/>
      </c>
    </row>
    <row r="875" spans="1:2" x14ac:dyDescent="0.25">
      <c r="A875">
        <f>IF(Crowdfunding!F875="successful",Crowdfunding!G875,"")</f>
        <v>1887</v>
      </c>
      <c r="B875" t="str">
        <f>IF(OR(Crowdfunding!F875="failed", Crowdfunding!F875="canceled"),Crowdfunding!G875,"")</f>
        <v/>
      </c>
    </row>
    <row r="876" spans="1:2" x14ac:dyDescent="0.25">
      <c r="A876">
        <f>IF(Crowdfunding!F876="successful",Crowdfunding!G876,"")</f>
        <v>4358</v>
      </c>
      <c r="B876" t="str">
        <f>IF(OR(Crowdfunding!F876="failed", Crowdfunding!F876="canceled"),Crowdfunding!G876,"")</f>
        <v/>
      </c>
    </row>
    <row r="877" spans="1:2" x14ac:dyDescent="0.25">
      <c r="A877" t="str">
        <f>IF(Crowdfunding!F877="successful",Crowdfunding!G877,"")</f>
        <v/>
      </c>
      <c r="B877">
        <f>IF(OR(Crowdfunding!F877="failed", Crowdfunding!F877="canceled"),Crowdfunding!G877,"")</f>
        <v>67</v>
      </c>
    </row>
    <row r="878" spans="1:2" x14ac:dyDescent="0.25">
      <c r="A878" t="str">
        <f>IF(Crowdfunding!F878="successful",Crowdfunding!G878,"")</f>
        <v/>
      </c>
      <c r="B878">
        <f>IF(OR(Crowdfunding!F878="failed", Crowdfunding!F878="canceled"),Crowdfunding!G878,"")</f>
        <v>57</v>
      </c>
    </row>
    <row r="879" spans="1:2" x14ac:dyDescent="0.25">
      <c r="A879" t="str">
        <f>IF(Crowdfunding!F879="successful",Crowdfunding!G879,"")</f>
        <v/>
      </c>
      <c r="B879">
        <f>IF(OR(Crowdfunding!F879="failed", Crowdfunding!F879="canceled"),Crowdfunding!G879,"")</f>
        <v>1229</v>
      </c>
    </row>
    <row r="880" spans="1:2" x14ac:dyDescent="0.25">
      <c r="A880" t="str">
        <f>IF(Crowdfunding!F880="successful",Crowdfunding!G880,"")</f>
        <v/>
      </c>
      <c r="B880">
        <f>IF(OR(Crowdfunding!F880="failed", Crowdfunding!F880="canceled"),Crowdfunding!G880,"")</f>
        <v>12</v>
      </c>
    </row>
    <row r="881" spans="1:2" x14ac:dyDescent="0.25">
      <c r="A881">
        <f>IF(Crowdfunding!F881="successful",Crowdfunding!G881,"")</f>
        <v>53</v>
      </c>
      <c r="B881" t="str">
        <f>IF(OR(Crowdfunding!F881="failed", Crowdfunding!F881="canceled"),Crowdfunding!G881,"")</f>
        <v/>
      </c>
    </row>
    <row r="882" spans="1:2" x14ac:dyDescent="0.25">
      <c r="A882">
        <f>IF(Crowdfunding!F882="successful",Crowdfunding!G882,"")</f>
        <v>2414</v>
      </c>
      <c r="B882" t="str">
        <f>IF(OR(Crowdfunding!F882="failed", Crowdfunding!F882="canceled"),Crowdfunding!G882,"")</f>
        <v/>
      </c>
    </row>
    <row r="883" spans="1:2" x14ac:dyDescent="0.25">
      <c r="A883" t="str">
        <f>IF(Crowdfunding!F883="successful",Crowdfunding!G883,"")</f>
        <v/>
      </c>
      <c r="B883">
        <f>IF(OR(Crowdfunding!F883="failed", Crowdfunding!F883="canceled"),Crowdfunding!G883,"")</f>
        <v>452</v>
      </c>
    </row>
    <row r="884" spans="1:2" x14ac:dyDescent="0.25">
      <c r="A884">
        <f>IF(Crowdfunding!F884="successful",Crowdfunding!G884,"")</f>
        <v>80</v>
      </c>
      <c r="B884" t="str">
        <f>IF(OR(Crowdfunding!F884="failed", Crowdfunding!F884="canceled"),Crowdfunding!G884,"")</f>
        <v/>
      </c>
    </row>
    <row r="885" spans="1:2" x14ac:dyDescent="0.25">
      <c r="A885">
        <f>IF(Crowdfunding!F885="successful",Crowdfunding!G885,"")</f>
        <v>193</v>
      </c>
      <c r="B885" t="str">
        <f>IF(OR(Crowdfunding!F885="failed", Crowdfunding!F885="canceled"),Crowdfunding!G885,"")</f>
        <v/>
      </c>
    </row>
    <row r="886" spans="1:2" x14ac:dyDescent="0.25">
      <c r="A886" t="str">
        <f>IF(Crowdfunding!F886="successful",Crowdfunding!G886,"")</f>
        <v/>
      </c>
      <c r="B886">
        <f>IF(OR(Crowdfunding!F886="failed", Crowdfunding!F886="canceled"),Crowdfunding!G886,"")</f>
        <v>1886</v>
      </c>
    </row>
    <row r="887" spans="1:2" x14ac:dyDescent="0.25">
      <c r="A887">
        <f>IF(Crowdfunding!F887="successful",Crowdfunding!G887,"")</f>
        <v>52</v>
      </c>
      <c r="B887" t="str">
        <f>IF(OR(Crowdfunding!F887="failed", Crowdfunding!F887="canceled"),Crowdfunding!G887,"")</f>
        <v/>
      </c>
    </row>
    <row r="888" spans="1:2" x14ac:dyDescent="0.25">
      <c r="A888" t="str">
        <f>IF(Crowdfunding!F888="successful",Crowdfunding!G888,"")</f>
        <v/>
      </c>
      <c r="B888">
        <f>IF(OR(Crowdfunding!F888="failed", Crowdfunding!F888="canceled"),Crowdfunding!G888,"")</f>
        <v>1825</v>
      </c>
    </row>
    <row r="889" spans="1:2" x14ac:dyDescent="0.25">
      <c r="A889" t="str">
        <f>IF(Crowdfunding!F889="successful",Crowdfunding!G889,"")</f>
        <v/>
      </c>
      <c r="B889">
        <f>IF(OR(Crowdfunding!F889="failed", Crowdfunding!F889="canceled"),Crowdfunding!G889,"")</f>
        <v>31</v>
      </c>
    </row>
    <row r="890" spans="1:2" x14ac:dyDescent="0.25">
      <c r="A890">
        <f>IF(Crowdfunding!F890="successful",Crowdfunding!G890,"")</f>
        <v>290</v>
      </c>
      <c r="B890" t="str">
        <f>IF(OR(Crowdfunding!F890="failed", Crowdfunding!F890="canceled"),Crowdfunding!G890,"")</f>
        <v/>
      </c>
    </row>
    <row r="891" spans="1:2" x14ac:dyDescent="0.25">
      <c r="A891">
        <f>IF(Crowdfunding!F891="successful",Crowdfunding!G891,"")</f>
        <v>122</v>
      </c>
      <c r="B891" t="str">
        <f>IF(OR(Crowdfunding!F891="failed", Crowdfunding!F891="canceled"),Crowdfunding!G891,"")</f>
        <v/>
      </c>
    </row>
    <row r="892" spans="1:2" x14ac:dyDescent="0.25">
      <c r="A892">
        <f>IF(Crowdfunding!F892="successful",Crowdfunding!G892,"")</f>
        <v>1470</v>
      </c>
      <c r="B892" t="str">
        <f>IF(OR(Crowdfunding!F892="failed", Crowdfunding!F892="canceled"),Crowdfunding!G892,"")</f>
        <v/>
      </c>
    </row>
    <row r="893" spans="1:2" x14ac:dyDescent="0.25">
      <c r="A893">
        <f>IF(Crowdfunding!F893="successful",Crowdfunding!G893,"")</f>
        <v>165</v>
      </c>
      <c r="B893" t="str">
        <f>IF(OR(Crowdfunding!F893="failed", Crowdfunding!F893="canceled"),Crowdfunding!G893,"")</f>
        <v/>
      </c>
    </row>
    <row r="894" spans="1:2" x14ac:dyDescent="0.25">
      <c r="A894">
        <f>IF(Crowdfunding!F894="successful",Crowdfunding!G894,"")</f>
        <v>182</v>
      </c>
      <c r="B894" t="str">
        <f>IF(OR(Crowdfunding!F894="failed", Crowdfunding!F894="canceled"),Crowdfunding!G894,"")</f>
        <v/>
      </c>
    </row>
    <row r="895" spans="1:2" x14ac:dyDescent="0.25">
      <c r="A895">
        <f>IF(Crowdfunding!F895="successful",Crowdfunding!G895,"")</f>
        <v>199</v>
      </c>
      <c r="B895" t="str">
        <f>IF(OR(Crowdfunding!F895="failed", Crowdfunding!F895="canceled"),Crowdfunding!G895,"")</f>
        <v/>
      </c>
    </row>
    <row r="896" spans="1:2" x14ac:dyDescent="0.25">
      <c r="A896">
        <f>IF(Crowdfunding!F896="successful",Crowdfunding!G896,"")</f>
        <v>56</v>
      </c>
      <c r="B896" t="str">
        <f>IF(OR(Crowdfunding!F896="failed", Crowdfunding!F896="canceled"),Crowdfunding!G896,"")</f>
        <v/>
      </c>
    </row>
    <row r="897" spans="1:2" x14ac:dyDescent="0.25">
      <c r="A897" t="str">
        <f>IF(Crowdfunding!F897="successful",Crowdfunding!G897,"")</f>
        <v/>
      </c>
      <c r="B897">
        <f>IF(OR(Crowdfunding!F897="failed", Crowdfunding!F897="canceled"),Crowdfunding!G897,"")</f>
        <v>107</v>
      </c>
    </row>
    <row r="898" spans="1:2" x14ac:dyDescent="0.25">
      <c r="A898">
        <f>IF(Crowdfunding!F898="successful",Crowdfunding!G898,"")</f>
        <v>1460</v>
      </c>
      <c r="B898" t="str">
        <f>IF(OR(Crowdfunding!F898="failed", Crowdfunding!F898="canceled"),Crowdfunding!G898,"")</f>
        <v/>
      </c>
    </row>
    <row r="899" spans="1:2" x14ac:dyDescent="0.25">
      <c r="A899" t="str">
        <f>IF(Crowdfunding!F899="successful",Crowdfunding!G899,"")</f>
        <v/>
      </c>
      <c r="B899">
        <f>IF(OR(Crowdfunding!F899="failed", Crowdfunding!F899="canceled"),Crowdfunding!G899,"")</f>
        <v>27</v>
      </c>
    </row>
    <row r="900" spans="1:2" x14ac:dyDescent="0.25">
      <c r="A900" t="str">
        <f>IF(Crowdfunding!F900="successful",Crowdfunding!G900,"")</f>
        <v/>
      </c>
      <c r="B900">
        <f>IF(OR(Crowdfunding!F900="failed", Crowdfunding!F900="canceled"),Crowdfunding!G900,"")</f>
        <v>1221</v>
      </c>
    </row>
    <row r="901" spans="1:2" x14ac:dyDescent="0.25">
      <c r="A901">
        <f>IF(Crowdfunding!F901="successful",Crowdfunding!G901,"")</f>
        <v>123</v>
      </c>
      <c r="B901" t="str">
        <f>IF(OR(Crowdfunding!F901="failed", Crowdfunding!F901="canceled"),Crowdfunding!G901,"")</f>
        <v/>
      </c>
    </row>
    <row r="902" spans="1:2" x14ac:dyDescent="0.25">
      <c r="A902" t="str">
        <f>IF(Crowdfunding!F902="successful",Crowdfunding!G902,"")</f>
        <v/>
      </c>
      <c r="B902">
        <f>IF(OR(Crowdfunding!F902="failed", Crowdfunding!F902="canceled"),Crowdfunding!G902,"")</f>
        <v>1</v>
      </c>
    </row>
    <row r="903" spans="1:2" x14ac:dyDescent="0.25">
      <c r="A903">
        <f>IF(Crowdfunding!F903="successful",Crowdfunding!G903,"")</f>
        <v>159</v>
      </c>
      <c r="B903" t="str">
        <f>IF(OR(Crowdfunding!F903="failed", Crowdfunding!F903="canceled"),Crowdfunding!G903,"")</f>
        <v/>
      </c>
    </row>
    <row r="904" spans="1:2" x14ac:dyDescent="0.25">
      <c r="A904">
        <f>IF(Crowdfunding!F904="successful",Crowdfunding!G904,"")</f>
        <v>110</v>
      </c>
      <c r="B904" t="str">
        <f>IF(OR(Crowdfunding!F904="failed", Crowdfunding!F904="canceled"),Crowdfunding!G904,"")</f>
        <v/>
      </c>
    </row>
    <row r="905" spans="1:2" x14ac:dyDescent="0.25">
      <c r="A905" t="str">
        <f>IF(Crowdfunding!F905="successful",Crowdfunding!G905,"")</f>
        <v/>
      </c>
      <c r="B905" t="str">
        <f>IF(OR(Crowdfunding!F905="failed", Crowdfunding!F905="canceled"),Crowdfunding!G905,"")</f>
        <v/>
      </c>
    </row>
    <row r="906" spans="1:2" x14ac:dyDescent="0.25">
      <c r="A906" t="str">
        <f>IF(Crowdfunding!F906="successful",Crowdfunding!G906,"")</f>
        <v/>
      </c>
      <c r="B906">
        <f>IF(OR(Crowdfunding!F906="failed", Crowdfunding!F906="canceled"),Crowdfunding!G906,"")</f>
        <v>16</v>
      </c>
    </row>
    <row r="907" spans="1:2" x14ac:dyDescent="0.25">
      <c r="A907">
        <f>IF(Crowdfunding!F907="successful",Crowdfunding!G907,"")</f>
        <v>236</v>
      </c>
      <c r="B907" t="str">
        <f>IF(OR(Crowdfunding!F907="failed", Crowdfunding!F907="canceled"),Crowdfunding!G907,"")</f>
        <v/>
      </c>
    </row>
    <row r="908" spans="1:2" x14ac:dyDescent="0.25">
      <c r="A908">
        <f>IF(Crowdfunding!F908="successful",Crowdfunding!G908,"")</f>
        <v>191</v>
      </c>
      <c r="B908" t="str">
        <f>IF(OR(Crowdfunding!F908="failed", Crowdfunding!F908="canceled"),Crowdfunding!G908,"")</f>
        <v/>
      </c>
    </row>
    <row r="909" spans="1:2" x14ac:dyDescent="0.25">
      <c r="A909" t="str">
        <f>IF(Crowdfunding!F909="successful",Crowdfunding!G909,"")</f>
        <v/>
      </c>
      <c r="B909">
        <f>IF(OR(Crowdfunding!F909="failed", Crowdfunding!F909="canceled"),Crowdfunding!G909,"")</f>
        <v>41</v>
      </c>
    </row>
    <row r="910" spans="1:2" x14ac:dyDescent="0.25">
      <c r="A910">
        <f>IF(Crowdfunding!F910="successful",Crowdfunding!G910,"")</f>
        <v>3934</v>
      </c>
      <c r="B910" t="str">
        <f>IF(OR(Crowdfunding!F910="failed", Crowdfunding!F910="canceled"),Crowdfunding!G910,"")</f>
        <v/>
      </c>
    </row>
    <row r="911" spans="1:2" x14ac:dyDescent="0.25">
      <c r="A911">
        <f>IF(Crowdfunding!F911="successful",Crowdfunding!G911,"")</f>
        <v>80</v>
      </c>
      <c r="B911" t="str">
        <f>IF(OR(Crowdfunding!F911="failed", Crowdfunding!F911="canceled"),Crowdfunding!G911,"")</f>
        <v/>
      </c>
    </row>
    <row r="912" spans="1:2" x14ac:dyDescent="0.25">
      <c r="A912" t="str">
        <f>IF(Crowdfunding!F912="successful",Crowdfunding!G912,"")</f>
        <v/>
      </c>
      <c r="B912">
        <f>IF(OR(Crowdfunding!F912="failed", Crowdfunding!F912="canceled"),Crowdfunding!G912,"")</f>
        <v>296</v>
      </c>
    </row>
    <row r="913" spans="1:2" x14ac:dyDescent="0.25">
      <c r="A913">
        <f>IF(Crowdfunding!F913="successful",Crowdfunding!G913,"")</f>
        <v>462</v>
      </c>
      <c r="B913" t="str">
        <f>IF(OR(Crowdfunding!F913="failed", Crowdfunding!F913="canceled"),Crowdfunding!G913,"")</f>
        <v/>
      </c>
    </row>
    <row r="914" spans="1:2" x14ac:dyDescent="0.25">
      <c r="A914">
        <f>IF(Crowdfunding!F914="successful",Crowdfunding!G914,"")</f>
        <v>179</v>
      </c>
      <c r="B914" t="str">
        <f>IF(OR(Crowdfunding!F914="failed", Crowdfunding!F914="canceled"),Crowdfunding!G914,"")</f>
        <v/>
      </c>
    </row>
    <row r="915" spans="1:2" x14ac:dyDescent="0.25">
      <c r="A915" t="str">
        <f>IF(Crowdfunding!F915="successful",Crowdfunding!G915,"")</f>
        <v/>
      </c>
      <c r="B915">
        <f>IF(OR(Crowdfunding!F915="failed", Crowdfunding!F915="canceled"),Crowdfunding!G915,"")</f>
        <v>523</v>
      </c>
    </row>
    <row r="916" spans="1:2" x14ac:dyDescent="0.25">
      <c r="A916" t="str">
        <f>IF(Crowdfunding!F916="successful",Crowdfunding!G916,"")</f>
        <v/>
      </c>
      <c r="B916">
        <f>IF(OR(Crowdfunding!F916="failed", Crowdfunding!F916="canceled"),Crowdfunding!G916,"")</f>
        <v>141</v>
      </c>
    </row>
    <row r="917" spans="1:2" x14ac:dyDescent="0.25">
      <c r="A917">
        <f>IF(Crowdfunding!F917="successful",Crowdfunding!G917,"")</f>
        <v>1866</v>
      </c>
      <c r="B917" t="str">
        <f>IF(OR(Crowdfunding!F917="failed", Crowdfunding!F917="canceled"),Crowdfunding!G917,"")</f>
        <v/>
      </c>
    </row>
    <row r="918" spans="1:2" x14ac:dyDescent="0.25">
      <c r="A918" t="str">
        <f>IF(Crowdfunding!F918="successful",Crowdfunding!G918,"")</f>
        <v/>
      </c>
      <c r="B918">
        <f>IF(OR(Crowdfunding!F918="failed", Crowdfunding!F918="canceled"),Crowdfunding!G918,"")</f>
        <v>52</v>
      </c>
    </row>
    <row r="919" spans="1:2" x14ac:dyDescent="0.25">
      <c r="A919" t="str">
        <f>IF(Crowdfunding!F919="successful",Crowdfunding!G919,"")</f>
        <v/>
      </c>
      <c r="B919" t="str">
        <f>IF(OR(Crowdfunding!F919="failed", Crowdfunding!F919="canceled"),Crowdfunding!G919,"")</f>
        <v/>
      </c>
    </row>
    <row r="920" spans="1:2" x14ac:dyDescent="0.25">
      <c r="A920">
        <f>IF(Crowdfunding!F920="successful",Crowdfunding!G920,"")</f>
        <v>156</v>
      </c>
      <c r="B920" t="str">
        <f>IF(OR(Crowdfunding!F920="failed", Crowdfunding!F920="canceled"),Crowdfunding!G920,"")</f>
        <v/>
      </c>
    </row>
    <row r="921" spans="1:2" x14ac:dyDescent="0.25">
      <c r="A921" t="str">
        <f>IF(Crowdfunding!F921="successful",Crowdfunding!G921,"")</f>
        <v/>
      </c>
      <c r="B921">
        <f>IF(OR(Crowdfunding!F921="failed", Crowdfunding!F921="canceled"),Crowdfunding!G921,"")</f>
        <v>225</v>
      </c>
    </row>
    <row r="922" spans="1:2" x14ac:dyDescent="0.25">
      <c r="A922">
        <f>IF(Crowdfunding!F922="successful",Crowdfunding!G922,"")</f>
        <v>255</v>
      </c>
      <c r="B922" t="str">
        <f>IF(OR(Crowdfunding!F922="failed", Crowdfunding!F922="canceled"),Crowdfunding!G922,"")</f>
        <v/>
      </c>
    </row>
    <row r="923" spans="1:2" x14ac:dyDescent="0.25">
      <c r="A923" t="str">
        <f>IF(Crowdfunding!F923="successful",Crowdfunding!G923,"")</f>
        <v/>
      </c>
      <c r="B923">
        <f>IF(OR(Crowdfunding!F923="failed", Crowdfunding!F923="canceled"),Crowdfunding!G923,"")</f>
        <v>38</v>
      </c>
    </row>
    <row r="924" spans="1:2" x14ac:dyDescent="0.25">
      <c r="A924">
        <f>IF(Crowdfunding!F924="successful",Crowdfunding!G924,"")</f>
        <v>2261</v>
      </c>
      <c r="B924" t="str">
        <f>IF(OR(Crowdfunding!F924="failed", Crowdfunding!F924="canceled"),Crowdfunding!G924,"")</f>
        <v/>
      </c>
    </row>
    <row r="925" spans="1:2" x14ac:dyDescent="0.25">
      <c r="A925">
        <f>IF(Crowdfunding!F925="successful",Crowdfunding!G925,"")</f>
        <v>40</v>
      </c>
      <c r="B925" t="str">
        <f>IF(OR(Crowdfunding!F925="failed", Crowdfunding!F925="canceled"),Crowdfunding!G925,"")</f>
        <v/>
      </c>
    </row>
    <row r="926" spans="1:2" x14ac:dyDescent="0.25">
      <c r="A926">
        <f>IF(Crowdfunding!F926="successful",Crowdfunding!G926,"")</f>
        <v>2289</v>
      </c>
      <c r="B926" t="str">
        <f>IF(OR(Crowdfunding!F926="failed", Crowdfunding!F926="canceled"),Crowdfunding!G926,"")</f>
        <v/>
      </c>
    </row>
    <row r="927" spans="1:2" x14ac:dyDescent="0.25">
      <c r="A927">
        <f>IF(Crowdfunding!F927="successful",Crowdfunding!G927,"")</f>
        <v>65</v>
      </c>
      <c r="B927" t="str">
        <f>IF(OR(Crowdfunding!F927="failed", Crowdfunding!F927="canceled"),Crowdfunding!G927,"")</f>
        <v/>
      </c>
    </row>
    <row r="928" spans="1:2" x14ac:dyDescent="0.25">
      <c r="A928" t="str">
        <f>IF(Crowdfunding!F928="successful",Crowdfunding!G928,"")</f>
        <v/>
      </c>
      <c r="B928">
        <f>IF(OR(Crowdfunding!F928="failed", Crowdfunding!F928="canceled"),Crowdfunding!G928,"")</f>
        <v>15</v>
      </c>
    </row>
    <row r="929" spans="1:2" x14ac:dyDescent="0.25">
      <c r="A929" t="str">
        <f>IF(Crowdfunding!F929="successful",Crowdfunding!G929,"")</f>
        <v/>
      </c>
      <c r="B929">
        <f>IF(OR(Crowdfunding!F929="failed", Crowdfunding!F929="canceled"),Crowdfunding!G929,"")</f>
        <v>37</v>
      </c>
    </row>
    <row r="930" spans="1:2" x14ac:dyDescent="0.25">
      <c r="A930">
        <f>IF(Crowdfunding!F930="successful",Crowdfunding!G930,"")</f>
        <v>3777</v>
      </c>
      <c r="B930" t="str">
        <f>IF(OR(Crowdfunding!F930="failed", Crowdfunding!F930="canceled"),Crowdfunding!G930,"")</f>
        <v/>
      </c>
    </row>
    <row r="931" spans="1:2" x14ac:dyDescent="0.25">
      <c r="A931">
        <f>IF(Crowdfunding!F931="successful",Crowdfunding!G931,"")</f>
        <v>184</v>
      </c>
      <c r="B931" t="str">
        <f>IF(OR(Crowdfunding!F931="failed", Crowdfunding!F931="canceled"),Crowdfunding!G931,"")</f>
        <v/>
      </c>
    </row>
    <row r="932" spans="1:2" x14ac:dyDescent="0.25">
      <c r="A932">
        <f>IF(Crowdfunding!F932="successful",Crowdfunding!G932,"")</f>
        <v>85</v>
      </c>
      <c r="B932" t="str">
        <f>IF(OR(Crowdfunding!F932="failed", Crowdfunding!F932="canceled"),Crowdfunding!G932,"")</f>
        <v/>
      </c>
    </row>
    <row r="933" spans="1:2" x14ac:dyDescent="0.25">
      <c r="A933" t="str">
        <f>IF(Crowdfunding!F933="successful",Crowdfunding!G933,"")</f>
        <v/>
      </c>
      <c r="B933">
        <f>IF(OR(Crowdfunding!F933="failed", Crowdfunding!F933="canceled"),Crowdfunding!G933,"")</f>
        <v>112</v>
      </c>
    </row>
    <row r="934" spans="1:2" x14ac:dyDescent="0.25">
      <c r="A934">
        <f>IF(Crowdfunding!F934="successful",Crowdfunding!G934,"")</f>
        <v>144</v>
      </c>
      <c r="B934" t="str">
        <f>IF(OR(Crowdfunding!F934="failed", Crowdfunding!F934="canceled"),Crowdfunding!G934,"")</f>
        <v/>
      </c>
    </row>
    <row r="935" spans="1:2" x14ac:dyDescent="0.25">
      <c r="A935">
        <f>IF(Crowdfunding!F935="successful",Crowdfunding!G935,"")</f>
        <v>1902</v>
      </c>
      <c r="B935" t="str">
        <f>IF(OR(Crowdfunding!F935="failed", Crowdfunding!F935="canceled"),Crowdfunding!G935,"")</f>
        <v/>
      </c>
    </row>
    <row r="936" spans="1:2" x14ac:dyDescent="0.25">
      <c r="A936">
        <f>IF(Crowdfunding!F936="successful",Crowdfunding!G936,"")</f>
        <v>105</v>
      </c>
      <c r="B936" t="str">
        <f>IF(OR(Crowdfunding!F936="failed", Crowdfunding!F936="canceled"),Crowdfunding!G936,"")</f>
        <v/>
      </c>
    </row>
    <row r="937" spans="1:2" x14ac:dyDescent="0.25">
      <c r="A937">
        <f>IF(Crowdfunding!F937="successful",Crowdfunding!G937,"")</f>
        <v>132</v>
      </c>
      <c r="B937" t="str">
        <f>IF(OR(Crowdfunding!F937="failed", Crowdfunding!F937="canceled"),Crowdfunding!G937,"")</f>
        <v/>
      </c>
    </row>
    <row r="938" spans="1:2" x14ac:dyDescent="0.25">
      <c r="A938" t="str">
        <f>IF(Crowdfunding!F938="successful",Crowdfunding!G938,"")</f>
        <v/>
      </c>
      <c r="B938">
        <f>IF(OR(Crowdfunding!F938="failed", Crowdfunding!F938="canceled"),Crowdfunding!G938,"")</f>
        <v>21</v>
      </c>
    </row>
    <row r="939" spans="1:2" x14ac:dyDescent="0.25">
      <c r="A939" t="str">
        <f>IF(Crowdfunding!F939="successful",Crowdfunding!G939,"")</f>
        <v/>
      </c>
      <c r="B939">
        <f>IF(OR(Crowdfunding!F939="failed", Crowdfunding!F939="canceled"),Crowdfunding!G939,"")</f>
        <v>976</v>
      </c>
    </row>
    <row r="940" spans="1:2" x14ac:dyDescent="0.25">
      <c r="A940">
        <f>IF(Crowdfunding!F940="successful",Crowdfunding!G940,"")</f>
        <v>96</v>
      </c>
      <c r="B940" t="str">
        <f>IF(OR(Crowdfunding!F940="failed", Crowdfunding!F940="canceled"),Crowdfunding!G940,"")</f>
        <v/>
      </c>
    </row>
    <row r="941" spans="1:2" x14ac:dyDescent="0.25">
      <c r="A941" t="str">
        <f>IF(Crowdfunding!F941="successful",Crowdfunding!G941,"")</f>
        <v/>
      </c>
      <c r="B941">
        <f>IF(OR(Crowdfunding!F941="failed", Crowdfunding!F941="canceled"),Crowdfunding!G941,"")</f>
        <v>67</v>
      </c>
    </row>
    <row r="942" spans="1:2" x14ac:dyDescent="0.25">
      <c r="A942" t="str">
        <f>IF(Crowdfunding!F942="successful",Crowdfunding!G942,"")</f>
        <v/>
      </c>
      <c r="B942" t="str">
        <f>IF(OR(Crowdfunding!F942="failed", Crowdfunding!F942="canceled"),Crowdfunding!G942,"")</f>
        <v/>
      </c>
    </row>
    <row r="943" spans="1:2" x14ac:dyDescent="0.25">
      <c r="A943" t="str">
        <f>IF(Crowdfunding!F943="successful",Crowdfunding!G943,"")</f>
        <v/>
      </c>
      <c r="B943">
        <f>IF(OR(Crowdfunding!F943="failed", Crowdfunding!F943="canceled"),Crowdfunding!G943,"")</f>
        <v>78</v>
      </c>
    </row>
    <row r="944" spans="1:2" x14ac:dyDescent="0.25">
      <c r="A944" t="str">
        <f>IF(Crowdfunding!F944="successful",Crowdfunding!G944,"")</f>
        <v/>
      </c>
      <c r="B944">
        <f>IF(OR(Crowdfunding!F944="failed", Crowdfunding!F944="canceled"),Crowdfunding!G944,"")</f>
        <v>67</v>
      </c>
    </row>
    <row r="945" spans="1:2" x14ac:dyDescent="0.25">
      <c r="A945">
        <f>IF(Crowdfunding!F945="successful",Crowdfunding!G945,"")</f>
        <v>114</v>
      </c>
      <c r="B945" t="str">
        <f>IF(OR(Crowdfunding!F945="failed", Crowdfunding!F945="canceled"),Crowdfunding!G945,"")</f>
        <v/>
      </c>
    </row>
    <row r="946" spans="1:2" x14ac:dyDescent="0.25">
      <c r="A946" t="str">
        <f>IF(Crowdfunding!F946="successful",Crowdfunding!G946,"")</f>
        <v/>
      </c>
      <c r="B946">
        <f>IF(OR(Crowdfunding!F946="failed", Crowdfunding!F946="canceled"),Crowdfunding!G946,"")</f>
        <v>263</v>
      </c>
    </row>
    <row r="947" spans="1:2" x14ac:dyDescent="0.25">
      <c r="A947" t="str">
        <f>IF(Crowdfunding!F947="successful",Crowdfunding!G947,"")</f>
        <v/>
      </c>
      <c r="B947">
        <f>IF(OR(Crowdfunding!F947="failed", Crowdfunding!F947="canceled"),Crowdfunding!G947,"")</f>
        <v>1691</v>
      </c>
    </row>
    <row r="948" spans="1:2" x14ac:dyDescent="0.25">
      <c r="A948" t="str">
        <f>IF(Crowdfunding!F948="successful",Crowdfunding!G948,"")</f>
        <v/>
      </c>
      <c r="B948">
        <f>IF(OR(Crowdfunding!F948="failed", Crowdfunding!F948="canceled"),Crowdfunding!G948,"")</f>
        <v>181</v>
      </c>
    </row>
    <row r="949" spans="1:2" x14ac:dyDescent="0.25">
      <c r="A949" t="str">
        <f>IF(Crowdfunding!F949="successful",Crowdfunding!G949,"")</f>
        <v/>
      </c>
      <c r="B949">
        <f>IF(OR(Crowdfunding!F949="failed", Crowdfunding!F949="canceled"),Crowdfunding!G949,"")</f>
        <v>13</v>
      </c>
    </row>
    <row r="950" spans="1:2" x14ac:dyDescent="0.25">
      <c r="A950" t="str">
        <f>IF(Crowdfunding!F950="successful",Crowdfunding!G950,"")</f>
        <v/>
      </c>
      <c r="B950">
        <f>IF(OR(Crowdfunding!F950="failed", Crowdfunding!F950="canceled"),Crowdfunding!G950,"")</f>
        <v>160</v>
      </c>
    </row>
    <row r="951" spans="1:2" x14ac:dyDescent="0.25">
      <c r="A951">
        <f>IF(Crowdfunding!F951="successful",Crowdfunding!G951,"")</f>
        <v>203</v>
      </c>
      <c r="B951" t="str">
        <f>IF(OR(Crowdfunding!F951="failed", Crowdfunding!F951="canceled"),Crowdfunding!G951,"")</f>
        <v/>
      </c>
    </row>
    <row r="952" spans="1:2" x14ac:dyDescent="0.25">
      <c r="A952" t="str">
        <f>IF(Crowdfunding!F952="successful",Crowdfunding!G952,"")</f>
        <v/>
      </c>
      <c r="B952">
        <f>IF(OR(Crowdfunding!F952="failed", Crowdfunding!F952="canceled"),Crowdfunding!G952,"")</f>
        <v>1</v>
      </c>
    </row>
    <row r="953" spans="1:2" x14ac:dyDescent="0.25">
      <c r="A953">
        <f>IF(Crowdfunding!F953="successful",Crowdfunding!G953,"")</f>
        <v>1559</v>
      </c>
      <c r="B953" t="str">
        <f>IF(OR(Crowdfunding!F953="failed", Crowdfunding!F953="canceled"),Crowdfunding!G953,"")</f>
        <v/>
      </c>
    </row>
    <row r="954" spans="1:2" x14ac:dyDescent="0.25">
      <c r="A954" t="str">
        <f>IF(Crowdfunding!F954="successful",Crowdfunding!G954,"")</f>
        <v/>
      </c>
      <c r="B954">
        <f>IF(OR(Crowdfunding!F954="failed", Crowdfunding!F954="canceled"),Crowdfunding!G954,"")</f>
        <v>2266</v>
      </c>
    </row>
    <row r="955" spans="1:2" x14ac:dyDescent="0.25">
      <c r="A955" t="str">
        <f>IF(Crowdfunding!F955="successful",Crowdfunding!G955,"")</f>
        <v/>
      </c>
      <c r="B955">
        <f>IF(OR(Crowdfunding!F955="failed", Crowdfunding!F955="canceled"),Crowdfunding!G955,"")</f>
        <v>21</v>
      </c>
    </row>
    <row r="956" spans="1:2" x14ac:dyDescent="0.25">
      <c r="A956">
        <f>IF(Crowdfunding!F956="successful",Crowdfunding!G956,"")</f>
        <v>1548</v>
      </c>
      <c r="B956" t="str">
        <f>IF(OR(Crowdfunding!F956="failed", Crowdfunding!F956="canceled"),Crowdfunding!G956,"")</f>
        <v/>
      </c>
    </row>
    <row r="957" spans="1:2" x14ac:dyDescent="0.25">
      <c r="A957">
        <f>IF(Crowdfunding!F957="successful",Crowdfunding!G957,"")</f>
        <v>80</v>
      </c>
      <c r="B957" t="str">
        <f>IF(OR(Crowdfunding!F957="failed", Crowdfunding!F957="canceled"),Crowdfunding!G957,"")</f>
        <v/>
      </c>
    </row>
    <row r="958" spans="1:2" x14ac:dyDescent="0.25">
      <c r="A958" t="str">
        <f>IF(Crowdfunding!F958="successful",Crowdfunding!G958,"")</f>
        <v/>
      </c>
      <c r="B958">
        <f>IF(OR(Crowdfunding!F958="failed", Crowdfunding!F958="canceled"),Crowdfunding!G958,"")</f>
        <v>830</v>
      </c>
    </row>
    <row r="959" spans="1:2" x14ac:dyDescent="0.25">
      <c r="A959">
        <f>IF(Crowdfunding!F959="successful",Crowdfunding!G959,"")</f>
        <v>131</v>
      </c>
      <c r="B959" t="str">
        <f>IF(OR(Crowdfunding!F959="failed", Crowdfunding!F959="canceled"),Crowdfunding!G959,"")</f>
        <v/>
      </c>
    </row>
    <row r="960" spans="1:2" x14ac:dyDescent="0.25">
      <c r="A960">
        <f>IF(Crowdfunding!F960="successful",Crowdfunding!G960,"")</f>
        <v>112</v>
      </c>
      <c r="B960" t="str">
        <f>IF(OR(Crowdfunding!F960="failed", Crowdfunding!F960="canceled"),Crowdfunding!G960,"")</f>
        <v/>
      </c>
    </row>
    <row r="961" spans="1:2" x14ac:dyDescent="0.25">
      <c r="A961" t="str">
        <f>IF(Crowdfunding!F961="successful",Crowdfunding!G961,"")</f>
        <v/>
      </c>
      <c r="B961">
        <f>IF(OR(Crowdfunding!F961="failed", Crowdfunding!F961="canceled"),Crowdfunding!G961,"")</f>
        <v>130</v>
      </c>
    </row>
    <row r="962" spans="1:2" x14ac:dyDescent="0.25">
      <c r="A962" t="str">
        <f>IF(Crowdfunding!F962="successful",Crowdfunding!G962,"")</f>
        <v/>
      </c>
      <c r="B962">
        <f>IF(OR(Crowdfunding!F962="failed", Crowdfunding!F962="canceled"),Crowdfunding!G962,"")</f>
        <v>55</v>
      </c>
    </row>
    <row r="963" spans="1:2" x14ac:dyDescent="0.25">
      <c r="A963">
        <f>IF(Crowdfunding!F963="successful",Crowdfunding!G963,"")</f>
        <v>155</v>
      </c>
      <c r="B963" t="str">
        <f>IF(OR(Crowdfunding!F963="failed", Crowdfunding!F963="canceled"),Crowdfunding!G963,"")</f>
        <v/>
      </c>
    </row>
    <row r="964" spans="1:2" x14ac:dyDescent="0.25">
      <c r="A964">
        <f>IF(Crowdfunding!F964="successful",Crowdfunding!G964,"")</f>
        <v>266</v>
      </c>
      <c r="B964" t="str">
        <f>IF(OR(Crowdfunding!F964="failed", Crowdfunding!F964="canceled"),Crowdfunding!G964,"")</f>
        <v/>
      </c>
    </row>
    <row r="965" spans="1:2" x14ac:dyDescent="0.25">
      <c r="A965" t="str">
        <f>IF(Crowdfunding!F965="successful",Crowdfunding!G965,"")</f>
        <v/>
      </c>
      <c r="B965">
        <f>IF(OR(Crowdfunding!F965="failed", Crowdfunding!F965="canceled"),Crowdfunding!G965,"")</f>
        <v>114</v>
      </c>
    </row>
    <row r="966" spans="1:2" x14ac:dyDescent="0.25">
      <c r="A966">
        <f>IF(Crowdfunding!F966="successful",Crowdfunding!G966,"")</f>
        <v>155</v>
      </c>
      <c r="B966" t="str">
        <f>IF(OR(Crowdfunding!F966="failed", Crowdfunding!F966="canceled"),Crowdfunding!G966,"")</f>
        <v/>
      </c>
    </row>
    <row r="967" spans="1:2" x14ac:dyDescent="0.25">
      <c r="A967">
        <f>IF(Crowdfunding!F967="successful",Crowdfunding!G967,"")</f>
        <v>207</v>
      </c>
      <c r="B967" t="str">
        <f>IF(OR(Crowdfunding!F967="failed", Crowdfunding!F967="canceled"),Crowdfunding!G967,"")</f>
        <v/>
      </c>
    </row>
    <row r="968" spans="1:2" x14ac:dyDescent="0.25">
      <c r="A968">
        <f>IF(Crowdfunding!F968="successful",Crowdfunding!G968,"")</f>
        <v>245</v>
      </c>
      <c r="B968" t="str">
        <f>IF(OR(Crowdfunding!F968="failed", Crowdfunding!F968="canceled"),Crowdfunding!G968,"")</f>
        <v/>
      </c>
    </row>
    <row r="969" spans="1:2" x14ac:dyDescent="0.25">
      <c r="A969">
        <f>IF(Crowdfunding!F969="successful",Crowdfunding!G969,"")</f>
        <v>1573</v>
      </c>
      <c r="B969" t="str">
        <f>IF(OR(Crowdfunding!F969="failed", Crowdfunding!F969="canceled"),Crowdfunding!G969,"")</f>
        <v/>
      </c>
    </row>
    <row r="970" spans="1:2" x14ac:dyDescent="0.25">
      <c r="A970">
        <f>IF(Crowdfunding!F970="successful",Crowdfunding!G970,"")</f>
        <v>114</v>
      </c>
      <c r="B970" t="str">
        <f>IF(OR(Crowdfunding!F970="failed", Crowdfunding!F970="canceled"),Crowdfunding!G970,"")</f>
        <v/>
      </c>
    </row>
    <row r="971" spans="1:2" x14ac:dyDescent="0.25">
      <c r="A971">
        <f>IF(Crowdfunding!F971="successful",Crowdfunding!G971,"")</f>
        <v>93</v>
      </c>
      <c r="B971" t="str">
        <f>IF(OR(Crowdfunding!F971="failed", Crowdfunding!F971="canceled"),Crowdfunding!G971,"")</f>
        <v/>
      </c>
    </row>
    <row r="972" spans="1:2" x14ac:dyDescent="0.25">
      <c r="A972" t="str">
        <f>IF(Crowdfunding!F972="successful",Crowdfunding!G972,"")</f>
        <v/>
      </c>
      <c r="B972">
        <f>IF(OR(Crowdfunding!F972="failed", Crowdfunding!F972="canceled"),Crowdfunding!G972,"")</f>
        <v>594</v>
      </c>
    </row>
    <row r="973" spans="1:2" x14ac:dyDescent="0.25">
      <c r="A973" t="str">
        <f>IF(Crowdfunding!F973="successful",Crowdfunding!G973,"")</f>
        <v/>
      </c>
      <c r="B973">
        <f>IF(OR(Crowdfunding!F973="failed", Crowdfunding!F973="canceled"),Crowdfunding!G973,"")</f>
        <v>24</v>
      </c>
    </row>
    <row r="974" spans="1:2" x14ac:dyDescent="0.25">
      <c r="A974">
        <f>IF(Crowdfunding!F974="successful",Crowdfunding!G974,"")</f>
        <v>1681</v>
      </c>
      <c r="B974" t="str">
        <f>IF(OR(Crowdfunding!F974="failed", Crowdfunding!F974="canceled"),Crowdfunding!G974,"")</f>
        <v/>
      </c>
    </row>
    <row r="975" spans="1:2" x14ac:dyDescent="0.25">
      <c r="A975" t="str">
        <f>IF(Crowdfunding!F975="successful",Crowdfunding!G975,"")</f>
        <v/>
      </c>
      <c r="B975">
        <f>IF(OR(Crowdfunding!F975="failed", Crowdfunding!F975="canceled"),Crowdfunding!G975,"")</f>
        <v>252</v>
      </c>
    </row>
    <row r="976" spans="1:2" x14ac:dyDescent="0.25">
      <c r="A976">
        <f>IF(Crowdfunding!F976="successful",Crowdfunding!G976,"")</f>
        <v>32</v>
      </c>
      <c r="B976" t="str">
        <f>IF(OR(Crowdfunding!F976="failed", Crowdfunding!F976="canceled"),Crowdfunding!G976,"")</f>
        <v/>
      </c>
    </row>
    <row r="977" spans="1:2" x14ac:dyDescent="0.25">
      <c r="A977">
        <f>IF(Crowdfunding!F977="successful",Crowdfunding!G977,"")</f>
        <v>135</v>
      </c>
      <c r="B977" t="str">
        <f>IF(OR(Crowdfunding!F977="failed", Crowdfunding!F977="canceled"),Crowdfunding!G977,"")</f>
        <v/>
      </c>
    </row>
    <row r="978" spans="1:2" x14ac:dyDescent="0.25">
      <c r="A978">
        <f>IF(Crowdfunding!F978="successful",Crowdfunding!G978,"")</f>
        <v>140</v>
      </c>
      <c r="B978" t="str">
        <f>IF(OR(Crowdfunding!F978="failed", Crowdfunding!F978="canceled"),Crowdfunding!G978,"")</f>
        <v/>
      </c>
    </row>
    <row r="979" spans="1:2" x14ac:dyDescent="0.25">
      <c r="A979" t="str">
        <f>IF(Crowdfunding!F979="successful",Crowdfunding!G979,"")</f>
        <v/>
      </c>
      <c r="B979">
        <f>IF(OR(Crowdfunding!F979="failed", Crowdfunding!F979="canceled"),Crowdfunding!G979,"")</f>
        <v>67</v>
      </c>
    </row>
    <row r="980" spans="1:2" x14ac:dyDescent="0.25">
      <c r="A980">
        <f>IF(Crowdfunding!F980="successful",Crowdfunding!G980,"")</f>
        <v>92</v>
      </c>
      <c r="B980" t="str">
        <f>IF(OR(Crowdfunding!F980="failed", Crowdfunding!F980="canceled"),Crowdfunding!G980,"")</f>
        <v/>
      </c>
    </row>
    <row r="981" spans="1:2" x14ac:dyDescent="0.25">
      <c r="A981">
        <f>IF(Crowdfunding!F981="successful",Crowdfunding!G981,"")</f>
        <v>1015</v>
      </c>
      <c r="B981" t="str">
        <f>IF(OR(Crowdfunding!F981="failed", Crowdfunding!F981="canceled"),Crowdfunding!G981,"")</f>
        <v/>
      </c>
    </row>
    <row r="982" spans="1:2" x14ac:dyDescent="0.25">
      <c r="A982" t="str">
        <f>IF(Crowdfunding!F982="successful",Crowdfunding!G982,"")</f>
        <v/>
      </c>
      <c r="B982">
        <f>IF(OR(Crowdfunding!F982="failed", Crowdfunding!F982="canceled"),Crowdfunding!G982,"")</f>
        <v>742</v>
      </c>
    </row>
    <row r="983" spans="1:2" x14ac:dyDescent="0.25">
      <c r="A983">
        <f>IF(Crowdfunding!F983="successful",Crowdfunding!G983,"")</f>
        <v>323</v>
      </c>
      <c r="B983" t="str">
        <f>IF(OR(Crowdfunding!F983="failed", Crowdfunding!F983="canceled"),Crowdfunding!G983,"")</f>
        <v/>
      </c>
    </row>
    <row r="984" spans="1:2" x14ac:dyDescent="0.25">
      <c r="A984" t="str">
        <f>IF(Crowdfunding!F984="successful",Crowdfunding!G984,"")</f>
        <v/>
      </c>
      <c r="B984">
        <f>IF(OR(Crowdfunding!F984="failed", Crowdfunding!F984="canceled"),Crowdfunding!G984,"")</f>
        <v>75</v>
      </c>
    </row>
    <row r="985" spans="1:2" x14ac:dyDescent="0.25">
      <c r="A985">
        <f>IF(Crowdfunding!F985="successful",Crowdfunding!G985,"")</f>
        <v>2326</v>
      </c>
      <c r="B985" t="str">
        <f>IF(OR(Crowdfunding!F985="failed", Crowdfunding!F985="canceled"),Crowdfunding!G985,"")</f>
        <v/>
      </c>
    </row>
    <row r="986" spans="1:2" x14ac:dyDescent="0.25">
      <c r="A986">
        <f>IF(Crowdfunding!F986="successful",Crowdfunding!G986,"")</f>
        <v>381</v>
      </c>
      <c r="B986" t="str">
        <f>IF(OR(Crowdfunding!F986="failed", Crowdfunding!F986="canceled"),Crowdfunding!G986,"")</f>
        <v/>
      </c>
    </row>
    <row r="987" spans="1:2" x14ac:dyDescent="0.25">
      <c r="A987" t="str">
        <f>IF(Crowdfunding!F987="successful",Crowdfunding!G987,"")</f>
        <v/>
      </c>
      <c r="B987">
        <f>IF(OR(Crowdfunding!F987="failed", Crowdfunding!F987="canceled"),Crowdfunding!G987,"")</f>
        <v>4405</v>
      </c>
    </row>
    <row r="988" spans="1:2" x14ac:dyDescent="0.25">
      <c r="A988" t="str">
        <f>IF(Crowdfunding!F988="successful",Crowdfunding!G988,"")</f>
        <v/>
      </c>
      <c r="B988">
        <f>IF(OR(Crowdfunding!F988="failed", Crowdfunding!F988="canceled"),Crowdfunding!G988,"")</f>
        <v>92</v>
      </c>
    </row>
    <row r="989" spans="1:2" x14ac:dyDescent="0.25">
      <c r="A989">
        <f>IF(Crowdfunding!F989="successful",Crowdfunding!G989,"")</f>
        <v>480</v>
      </c>
      <c r="B989" t="str">
        <f>IF(OR(Crowdfunding!F989="failed", Crowdfunding!F989="canceled"),Crowdfunding!G989,"")</f>
        <v/>
      </c>
    </row>
    <row r="990" spans="1:2" x14ac:dyDescent="0.25">
      <c r="A990" t="str">
        <f>IF(Crowdfunding!F990="successful",Crowdfunding!G990,"")</f>
        <v/>
      </c>
      <c r="B990">
        <f>IF(OR(Crowdfunding!F990="failed", Crowdfunding!F990="canceled"),Crowdfunding!G990,"")</f>
        <v>64</v>
      </c>
    </row>
    <row r="991" spans="1:2" x14ac:dyDescent="0.25">
      <c r="A991">
        <f>IF(Crowdfunding!F991="successful",Crowdfunding!G991,"")</f>
        <v>226</v>
      </c>
      <c r="B991" t="str">
        <f>IF(OR(Crowdfunding!F991="failed", Crowdfunding!F991="canceled"),Crowdfunding!G991,"")</f>
        <v/>
      </c>
    </row>
    <row r="992" spans="1:2" x14ac:dyDescent="0.25">
      <c r="A992" t="str">
        <f>IF(Crowdfunding!F992="successful",Crowdfunding!G992,"")</f>
        <v/>
      </c>
      <c r="B992">
        <f>IF(OR(Crowdfunding!F992="failed", Crowdfunding!F992="canceled"),Crowdfunding!G992,"")</f>
        <v>64</v>
      </c>
    </row>
    <row r="993" spans="1:2" x14ac:dyDescent="0.25">
      <c r="A993">
        <f>IF(Crowdfunding!F993="successful",Crowdfunding!G993,"")</f>
        <v>241</v>
      </c>
      <c r="B993" t="str">
        <f>IF(OR(Crowdfunding!F993="failed", Crowdfunding!F993="canceled"),Crowdfunding!G993,"")</f>
        <v/>
      </c>
    </row>
    <row r="994" spans="1:2" x14ac:dyDescent="0.25">
      <c r="A994">
        <f>IF(Crowdfunding!F994="successful",Crowdfunding!G994,"")</f>
        <v>132</v>
      </c>
      <c r="B994" t="str">
        <f>IF(OR(Crowdfunding!F994="failed", Crowdfunding!F994="canceled"),Crowdfunding!G994,"")</f>
        <v/>
      </c>
    </row>
    <row r="995" spans="1:2" x14ac:dyDescent="0.25">
      <c r="A995" t="str">
        <f>IF(Crowdfunding!F995="successful",Crowdfunding!G995,"")</f>
        <v/>
      </c>
      <c r="B995">
        <f>IF(OR(Crowdfunding!F995="failed", Crowdfunding!F995="canceled"),Crowdfunding!G995,"")</f>
        <v>75</v>
      </c>
    </row>
    <row r="996" spans="1:2" x14ac:dyDescent="0.25">
      <c r="A996" t="str">
        <f>IF(Crowdfunding!F996="successful",Crowdfunding!G996,"")</f>
        <v/>
      </c>
      <c r="B996">
        <f>IF(OR(Crowdfunding!F996="failed", Crowdfunding!F996="canceled"),Crowdfunding!G996,"")</f>
        <v>842</v>
      </c>
    </row>
    <row r="997" spans="1:2" x14ac:dyDescent="0.25">
      <c r="A997">
        <f>IF(Crowdfunding!F997="successful",Crowdfunding!G997,"")</f>
        <v>2043</v>
      </c>
      <c r="B997" t="str">
        <f>IF(OR(Crowdfunding!F997="failed", Crowdfunding!F997="canceled"),Crowdfunding!G997,"")</f>
        <v/>
      </c>
    </row>
    <row r="998" spans="1:2" x14ac:dyDescent="0.25">
      <c r="A998" t="str">
        <f>IF(Crowdfunding!F998="successful",Crowdfunding!G998,"")</f>
        <v/>
      </c>
      <c r="B998">
        <f>IF(OR(Crowdfunding!F998="failed", Crowdfunding!F998="canceled"),Crowdfunding!G998,"")</f>
        <v>112</v>
      </c>
    </row>
    <row r="999" spans="1:2" x14ac:dyDescent="0.25">
      <c r="A999" t="str">
        <f>IF(Crowdfunding!F999="successful",Crowdfunding!G999,"")</f>
        <v/>
      </c>
      <c r="B999">
        <f>IF(OR(Crowdfunding!F999="failed", Crowdfunding!F999="canceled"),Crowdfunding!G999,"")</f>
        <v>139</v>
      </c>
    </row>
    <row r="1000" spans="1:2" x14ac:dyDescent="0.25">
      <c r="A1000" t="str">
        <f>IF(Crowdfunding!F1000="successful",Crowdfunding!G1000,"")</f>
        <v/>
      </c>
      <c r="B1000">
        <f>IF(OR(Crowdfunding!F1000="failed", Crowdfunding!F1000="canceled"),Crowdfunding!G1000,"")</f>
        <v>374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</cp:lastModifiedBy>
  <dcterms:created xsi:type="dcterms:W3CDTF">2021-09-29T18:52:28Z</dcterms:created>
  <dcterms:modified xsi:type="dcterms:W3CDTF">2023-03-09T13:28:44Z</dcterms:modified>
</cp:coreProperties>
</file>