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wil000\OneDrive - Oak Ridge Schools\Documents\Thesis\Data\CancerSEEK\"/>
    </mc:Choice>
  </mc:AlternateContent>
  <bookViews>
    <workbookView xWindow="0" yWindow="0" windowWidth="20490" windowHeight="7620" activeTab="7"/>
  </bookViews>
  <sheets>
    <sheet name="Theirs" sheetId="1" r:id="rId1"/>
    <sheet name="Ours" sheetId="2" r:id="rId2"/>
    <sheet name="Less+" sheetId="3" r:id="rId3"/>
    <sheet name="10x" sheetId="5" r:id="rId4"/>
    <sheet name="Omega" sheetId="6" r:id="rId5"/>
    <sheet name="Omega2" sheetId="7" r:id="rId6"/>
    <sheet name="Omega3" sheetId="8" r:id="rId7"/>
    <sheet name="Omega4" sheetId="9" r:id="rId8"/>
  </sheets>
  <definedNames>
    <definedName name="R11000000C8" localSheetId="6">Omega3!$H$11</definedName>
    <definedName name="R11000000C8">Omega2!$H$11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9" l="1"/>
  <c r="E21" i="9"/>
  <c r="F19" i="9"/>
  <c r="E19" i="9"/>
  <c r="F17" i="9"/>
  <c r="E17" i="9"/>
  <c r="F15" i="9"/>
  <c r="E15" i="9"/>
  <c r="F13" i="9"/>
  <c r="E13" i="9"/>
  <c r="F11" i="9"/>
  <c r="E11" i="9"/>
  <c r="F9" i="9"/>
  <c r="E9" i="9"/>
  <c r="F7" i="9"/>
  <c r="E7" i="9"/>
  <c r="H2" i="9" s="1"/>
  <c r="L4" i="9"/>
  <c r="K4" i="9"/>
  <c r="L2" i="9"/>
  <c r="K2" i="9"/>
  <c r="J2" i="9"/>
  <c r="I2" i="9"/>
  <c r="N2" i="9" l="1"/>
  <c r="N4" i="9"/>
  <c r="F21" i="8"/>
  <c r="E21" i="8"/>
  <c r="F19" i="8"/>
  <c r="E19" i="8"/>
  <c r="F17" i="8"/>
  <c r="E17" i="8"/>
  <c r="F15" i="8"/>
  <c r="E15" i="8"/>
  <c r="H2" i="8" s="1"/>
  <c r="F13" i="8"/>
  <c r="E13" i="8"/>
  <c r="F11" i="8"/>
  <c r="E11" i="8"/>
  <c r="F9" i="8"/>
  <c r="E9" i="8"/>
  <c r="F7" i="8"/>
  <c r="E7" i="8"/>
  <c r="L4" i="8"/>
  <c r="N4" i="8" s="1"/>
  <c r="K4" i="8"/>
  <c r="L2" i="8"/>
  <c r="K2" i="8"/>
  <c r="J2" i="8"/>
  <c r="I2" i="8"/>
  <c r="N2" i="8" l="1"/>
  <c r="F21" i="7"/>
  <c r="E21" i="7"/>
  <c r="F19" i="7"/>
  <c r="E19" i="7"/>
  <c r="F17" i="7"/>
  <c r="E17" i="7"/>
  <c r="F15" i="7"/>
  <c r="E15" i="7"/>
  <c r="F13" i="7"/>
  <c r="E13" i="7"/>
  <c r="F11" i="7"/>
  <c r="E11" i="7"/>
  <c r="F9" i="7"/>
  <c r="E9" i="7"/>
  <c r="F7" i="7"/>
  <c r="E7" i="7"/>
  <c r="L4" i="7"/>
  <c r="K4" i="7"/>
  <c r="N2" i="7" s="1"/>
  <c r="L2" i="7"/>
  <c r="K2" i="7"/>
  <c r="J2" i="7"/>
  <c r="I2" i="7"/>
  <c r="F21" i="6"/>
  <c r="E21" i="6"/>
  <c r="F19" i="6"/>
  <c r="E19" i="6"/>
  <c r="F17" i="6"/>
  <c r="E17" i="6"/>
  <c r="H2" i="6" s="1"/>
  <c r="F15" i="6"/>
  <c r="E15" i="6"/>
  <c r="F13" i="6"/>
  <c r="E13" i="6"/>
  <c r="F11" i="6"/>
  <c r="E11" i="6"/>
  <c r="F9" i="6"/>
  <c r="E9" i="6"/>
  <c r="F7" i="6"/>
  <c r="E7" i="6"/>
  <c r="L4" i="6"/>
  <c r="N4" i="6" s="1"/>
  <c r="K4" i="6"/>
  <c r="L2" i="6"/>
  <c r="K2" i="6"/>
  <c r="J2" i="6"/>
  <c r="I2" i="6"/>
  <c r="N4" i="7" l="1"/>
  <c r="H2" i="7"/>
  <c r="N2" i="6"/>
  <c r="F21" i="5"/>
  <c r="E21" i="5"/>
  <c r="F19" i="5"/>
  <c r="E19" i="5"/>
  <c r="F17" i="5"/>
  <c r="E17" i="5"/>
  <c r="F15" i="5"/>
  <c r="E15" i="5"/>
  <c r="F13" i="5"/>
  <c r="E13" i="5"/>
  <c r="F11" i="5"/>
  <c r="E11" i="5"/>
  <c r="F9" i="5"/>
  <c r="E9" i="5"/>
  <c r="F7" i="5"/>
  <c r="E7" i="5"/>
  <c r="H2" i="5" s="1"/>
  <c r="L4" i="5"/>
  <c r="N4" i="5" s="1"/>
  <c r="K4" i="5"/>
  <c r="L2" i="5"/>
  <c r="K2" i="5"/>
  <c r="J2" i="5"/>
  <c r="I2" i="5"/>
  <c r="N2" i="5" l="1"/>
  <c r="F21" i="3"/>
  <c r="E21" i="3"/>
  <c r="F19" i="3"/>
  <c r="E19" i="3"/>
  <c r="F17" i="3"/>
  <c r="E17" i="3"/>
  <c r="F15" i="3"/>
  <c r="E15" i="3"/>
  <c r="F13" i="3"/>
  <c r="E13" i="3"/>
  <c r="F11" i="3"/>
  <c r="E11" i="3"/>
  <c r="F9" i="3"/>
  <c r="E9" i="3"/>
  <c r="F7" i="3"/>
  <c r="E7" i="3"/>
  <c r="H2" i="3" s="1"/>
  <c r="L4" i="3"/>
  <c r="K4" i="3"/>
  <c r="L2" i="3"/>
  <c r="K2" i="3"/>
  <c r="J2" i="3"/>
  <c r="I2" i="3"/>
  <c r="N2" i="3" l="1"/>
  <c r="N4" i="3"/>
  <c r="F21" i="2"/>
  <c r="E21" i="2"/>
  <c r="F19" i="2"/>
  <c r="E19" i="2"/>
  <c r="F17" i="2"/>
  <c r="E17" i="2"/>
  <c r="F15" i="2"/>
  <c r="E15" i="2"/>
  <c r="F13" i="2"/>
  <c r="E13" i="2"/>
  <c r="F11" i="2"/>
  <c r="E11" i="2"/>
  <c r="F9" i="2"/>
  <c r="E9" i="2"/>
  <c r="F7" i="2"/>
  <c r="E7" i="2"/>
  <c r="L4" i="2"/>
  <c r="K4" i="2"/>
  <c r="L2" i="2"/>
  <c r="K2" i="2"/>
  <c r="J2" i="2"/>
  <c r="I2" i="2"/>
  <c r="H2" i="2" l="1"/>
  <c r="N4" i="2"/>
  <c r="N2" i="2"/>
  <c r="J2" i="1"/>
  <c r="L4" i="1"/>
  <c r="K4" i="1"/>
  <c r="L2" i="1"/>
  <c r="K2" i="1"/>
  <c r="I2" i="1"/>
  <c r="F9" i="1"/>
  <c r="F11" i="1"/>
  <c r="F13" i="1"/>
  <c r="E21" i="1"/>
  <c r="F15" i="1"/>
  <c r="F17" i="1"/>
  <c r="F19" i="1"/>
  <c r="F7" i="1"/>
  <c r="E19" i="1"/>
  <c r="E9" i="1"/>
  <c r="E11" i="1"/>
  <c r="E13" i="1"/>
  <c r="F21" i="1"/>
  <c r="E15" i="1"/>
  <c r="E17" i="1"/>
  <c r="E7" i="1"/>
  <c r="N4" i="1" l="1"/>
  <c r="N2" i="1"/>
  <c r="H2" i="1"/>
</calcChain>
</file>

<file path=xl/sharedStrings.xml><?xml version="1.0" encoding="utf-8"?>
<sst xmlns="http://schemas.openxmlformats.org/spreadsheetml/2006/main" count="153" uniqueCount="20">
  <si>
    <t>Colorectum</t>
  </si>
  <si>
    <t>Lung</t>
  </si>
  <si>
    <t>Breast</t>
  </si>
  <si>
    <t>Pancreas</t>
  </si>
  <si>
    <t>Ovary</t>
  </si>
  <si>
    <t>Liver</t>
  </si>
  <si>
    <t>Normal</t>
  </si>
  <si>
    <t>Upper GI</t>
  </si>
  <si>
    <t>Median</t>
  </si>
  <si>
    <t>Mean of all</t>
  </si>
  <si>
    <t>Mean of cancer</t>
  </si>
  <si>
    <t>False Positives</t>
  </si>
  <si>
    <t>False Negatives</t>
  </si>
  <si>
    <t>True Positives</t>
  </si>
  <si>
    <t>True Negatives</t>
  </si>
  <si>
    <t>Sensitivity</t>
  </si>
  <si>
    <t>Specificity</t>
  </si>
  <si>
    <t>Correct</t>
  </si>
  <si>
    <t>Incorrect</t>
  </si>
  <si>
    <t>Fair warning this was trained and tested on mainly the same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</si>
</sst>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applyAlignment="1">
      <alignment horizontal="left" vertical="top" wrapText="1"/>
    </xf>
  </cellXfs>
  <cellStyles count="4">
    <cellStyle name="Normal" xfId="0" builtinId="0"/>
    <cellStyle name="Normal 10 13" xfId="1"/>
    <cellStyle name="Normal 10 4" xfId="2"/>
    <cellStyle name="Normal 10 4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Normal="100" workbookViewId="0"/>
  </sheetViews>
  <sheetFormatPr defaultRowHeight="15" x14ac:dyDescent="0.25"/>
  <cols>
    <col min="9" max="9" width="14.85546875" bestFit="1" customWidth="1"/>
    <col min="10" max="10" width="13.42578125" bestFit="1" customWidth="1"/>
    <col min="11" max="11" width="14.28515625" bestFit="1" customWidth="1"/>
    <col min="12" max="12" width="15" bestFit="1" customWidth="1"/>
  </cols>
  <sheetData>
    <row r="1" spans="1:14" x14ac:dyDescent="0.25">
      <c r="H1" t="s">
        <v>8</v>
      </c>
      <c r="I1" t="s">
        <v>10</v>
      </c>
      <c r="J1" t="s">
        <v>9</v>
      </c>
      <c r="K1" t="s">
        <v>11</v>
      </c>
      <c r="L1" t="s">
        <v>12</v>
      </c>
      <c r="N1" t="s">
        <v>15</v>
      </c>
    </row>
    <row r="2" spans="1:14" x14ac:dyDescent="0.25">
      <c r="H2" s="1">
        <f>MEDIAN(E7:E19)</f>
        <v>0.70796460176991149</v>
      </c>
      <c r="I2" s="1">
        <f>SUM(C7:C19)/SUM(B7:B19)</f>
        <v>0.62288557213930351</v>
      </c>
      <c r="J2" s="1">
        <f>SUM(C7:C19,B21-C21)/SUM(B7:B21)</f>
        <v>0.78756191524490915</v>
      </c>
      <c r="K2">
        <f>C21</f>
        <v>7</v>
      </c>
      <c r="L2">
        <f>SUM(B7:B19)-SUM(C7:C19)</f>
        <v>379</v>
      </c>
      <c r="N2" s="1">
        <f>K4/(K4+L2)</f>
        <v>0.62288557213930351</v>
      </c>
    </row>
    <row r="3" spans="1:14" x14ac:dyDescent="0.25">
      <c r="K3" t="s">
        <v>13</v>
      </c>
      <c r="L3" t="s">
        <v>14</v>
      </c>
      <c r="N3" t="s">
        <v>16</v>
      </c>
    </row>
    <row r="4" spans="1:14" x14ac:dyDescent="0.25">
      <c r="K4">
        <f>SUM(C7:C19)</f>
        <v>626</v>
      </c>
      <c r="L4">
        <f>B21-C21</f>
        <v>805</v>
      </c>
      <c r="N4" s="1">
        <f>L4/(L4+K2)</f>
        <v>0.99137931034482762</v>
      </c>
    </row>
    <row r="5" spans="1:14" x14ac:dyDescent="0.25">
      <c r="E5" t="s">
        <v>17</v>
      </c>
      <c r="F5" t="s">
        <v>18</v>
      </c>
    </row>
    <row r="7" spans="1:14" x14ac:dyDescent="0.25">
      <c r="A7" t="s">
        <v>2</v>
      </c>
      <c r="B7">
        <v>209</v>
      </c>
      <c r="C7">
        <v>70</v>
      </c>
      <c r="E7">
        <f>C7/B7</f>
        <v>0.3349282296650718</v>
      </c>
      <c r="F7">
        <f>(B7-C7)/B7</f>
        <v>0.66507177033492826</v>
      </c>
    </row>
    <row r="8" spans="1:14" x14ac:dyDescent="0.25">
      <c r="N8" s="1"/>
    </row>
    <row r="9" spans="1:14" x14ac:dyDescent="0.25">
      <c r="A9" t="s">
        <v>0</v>
      </c>
      <c r="B9">
        <v>388</v>
      </c>
      <c r="C9">
        <v>252</v>
      </c>
      <c r="E9">
        <f>C9/B9</f>
        <v>0.64948453608247425</v>
      </c>
      <c r="F9">
        <f>(B9-C9)/B9</f>
        <v>0.35051546391752575</v>
      </c>
    </row>
    <row r="11" spans="1:14" x14ac:dyDescent="0.25">
      <c r="A11" t="s">
        <v>5</v>
      </c>
      <c r="B11">
        <v>44</v>
      </c>
      <c r="C11">
        <v>43</v>
      </c>
      <c r="E11">
        <f>C11/B11</f>
        <v>0.97727272727272729</v>
      </c>
      <c r="F11">
        <f>(B11-C11)/B11</f>
        <v>2.2727272727272728E-2</v>
      </c>
    </row>
    <row r="13" spans="1:14" x14ac:dyDescent="0.25">
      <c r="A13" t="s">
        <v>1</v>
      </c>
      <c r="B13">
        <v>104</v>
      </c>
      <c r="C13">
        <v>61</v>
      </c>
      <c r="E13">
        <f>C13/B13</f>
        <v>0.58653846153846156</v>
      </c>
      <c r="F13">
        <f>(B13-C13)/B13</f>
        <v>0.41346153846153844</v>
      </c>
    </row>
    <row r="15" spans="1:14" x14ac:dyDescent="0.25">
      <c r="A15" t="s">
        <v>4</v>
      </c>
      <c r="B15">
        <v>54</v>
      </c>
      <c r="C15">
        <v>53</v>
      </c>
      <c r="E15">
        <f>C15/B15</f>
        <v>0.98148148148148151</v>
      </c>
      <c r="F15">
        <f>(B15-C15)/B15</f>
        <v>1.8518518518518517E-2</v>
      </c>
    </row>
    <row r="17" spans="1:6" x14ac:dyDescent="0.25">
      <c r="A17" t="s">
        <v>3</v>
      </c>
      <c r="B17">
        <v>93</v>
      </c>
      <c r="C17">
        <v>67</v>
      </c>
      <c r="E17">
        <f>C17/B17</f>
        <v>0.72043010752688175</v>
      </c>
      <c r="F17">
        <f>(B17-C17)/B17</f>
        <v>0.27956989247311825</v>
      </c>
    </row>
    <row r="19" spans="1:6" x14ac:dyDescent="0.25">
      <c r="A19" t="s">
        <v>7</v>
      </c>
      <c r="B19">
        <v>113</v>
      </c>
      <c r="C19">
        <v>80</v>
      </c>
      <c r="E19">
        <f>C19/B19</f>
        <v>0.70796460176991149</v>
      </c>
      <c r="F19">
        <f>(B19-C19)/B19</f>
        <v>0.29203539823008851</v>
      </c>
    </row>
    <row r="21" spans="1:6" x14ac:dyDescent="0.25">
      <c r="A21" t="s">
        <v>6</v>
      </c>
      <c r="B21">
        <v>812</v>
      </c>
      <c r="C21">
        <v>7</v>
      </c>
      <c r="E21">
        <f>(B21-C21)/B21</f>
        <v>0.99137931034482762</v>
      </c>
      <c r="F21">
        <f>C21/B21</f>
        <v>8.6206896551724137E-3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/>
  </sheetViews>
  <sheetFormatPr defaultRowHeight="15" x14ac:dyDescent="0.25"/>
  <cols>
    <col min="9" max="9" width="14.85546875" bestFit="1" customWidth="1"/>
    <col min="10" max="10" width="13.42578125" bestFit="1" customWidth="1"/>
    <col min="11" max="11" width="14.28515625" bestFit="1" customWidth="1"/>
    <col min="12" max="12" width="15" bestFit="1" customWidth="1"/>
  </cols>
  <sheetData>
    <row r="1" spans="1:14" x14ac:dyDescent="0.25">
      <c r="H1" t="s">
        <v>8</v>
      </c>
      <c r="I1" t="s">
        <v>10</v>
      </c>
      <c r="J1" t="s">
        <v>9</v>
      </c>
      <c r="K1" t="s">
        <v>11</v>
      </c>
      <c r="L1" t="s">
        <v>12</v>
      </c>
      <c r="N1" t="s">
        <v>15</v>
      </c>
    </row>
    <row r="2" spans="1:14" x14ac:dyDescent="0.25">
      <c r="H2" s="1">
        <f>MEDIAN(E7:E19)</f>
        <v>0.875</v>
      </c>
      <c r="I2" s="1">
        <f>SUM(C7:C19)/SUM(B7:B19)</f>
        <v>0.90476190476190477</v>
      </c>
      <c r="J2" s="1">
        <f>SUM(C7:C19,B21-C21)/SUM(B7:B21)</f>
        <v>0.90555555555555556</v>
      </c>
      <c r="K2">
        <f>C21</f>
        <v>7</v>
      </c>
      <c r="L2">
        <f>SUM(B7:B19)-SUM(C7:C19)</f>
        <v>10</v>
      </c>
      <c r="N2" s="1">
        <f>K4/(K4+L2)</f>
        <v>0.90476190476190477</v>
      </c>
    </row>
    <row r="3" spans="1:14" x14ac:dyDescent="0.25">
      <c r="K3" t="s">
        <v>13</v>
      </c>
      <c r="L3" t="s">
        <v>14</v>
      </c>
      <c r="N3" t="s">
        <v>16</v>
      </c>
    </row>
    <row r="4" spans="1:14" x14ac:dyDescent="0.25">
      <c r="K4">
        <f>SUM(C7:C19)</f>
        <v>95</v>
      </c>
      <c r="L4">
        <f>B21-C21</f>
        <v>68</v>
      </c>
      <c r="N4" s="1">
        <f>L4/(L4+K2)</f>
        <v>0.90666666666666662</v>
      </c>
    </row>
    <row r="5" spans="1:14" x14ac:dyDescent="0.25">
      <c r="E5" t="s">
        <v>17</v>
      </c>
      <c r="F5" t="s">
        <v>18</v>
      </c>
    </row>
    <row r="7" spans="1:14" x14ac:dyDescent="0.25">
      <c r="A7" t="s">
        <v>2</v>
      </c>
      <c r="B7">
        <v>16</v>
      </c>
      <c r="C7">
        <v>14</v>
      </c>
      <c r="E7">
        <f>C7/B7</f>
        <v>0.875</v>
      </c>
      <c r="F7">
        <f>(B7-C7)/B7</f>
        <v>0.125</v>
      </c>
    </row>
    <row r="9" spans="1:14" x14ac:dyDescent="0.25">
      <c r="A9" t="s">
        <v>0</v>
      </c>
      <c r="B9">
        <v>45</v>
      </c>
      <c r="C9">
        <v>39</v>
      </c>
      <c r="E9">
        <f>C9/B9</f>
        <v>0.8666666666666667</v>
      </c>
      <c r="F9">
        <f>(B9-C9)/B9</f>
        <v>0.13333333333333333</v>
      </c>
    </row>
    <row r="11" spans="1:14" x14ac:dyDescent="0.25">
      <c r="A11" t="s">
        <v>5</v>
      </c>
      <c r="B11">
        <v>6</v>
      </c>
      <c r="C11">
        <v>5</v>
      </c>
      <c r="E11">
        <f>C11/B11</f>
        <v>0.83333333333333337</v>
      </c>
      <c r="F11">
        <f>(B11-C11)/B11</f>
        <v>0.16666666666666666</v>
      </c>
    </row>
    <row r="13" spans="1:14" x14ac:dyDescent="0.25">
      <c r="A13" t="s">
        <v>1</v>
      </c>
      <c r="B13">
        <v>15</v>
      </c>
      <c r="C13">
        <v>15</v>
      </c>
      <c r="E13">
        <f>C13/B13</f>
        <v>1</v>
      </c>
      <c r="F13">
        <f>(B13-C13)/B13</f>
        <v>0</v>
      </c>
    </row>
    <row r="15" spans="1:14" x14ac:dyDescent="0.25">
      <c r="A15" t="s">
        <v>4</v>
      </c>
      <c r="B15">
        <v>4</v>
      </c>
      <c r="C15">
        <v>4</v>
      </c>
      <c r="E15">
        <f>C15/B15</f>
        <v>1</v>
      </c>
      <c r="F15">
        <f>(B15-C15)/B15</f>
        <v>0</v>
      </c>
    </row>
    <row r="17" spans="1:6" x14ac:dyDescent="0.25">
      <c r="A17" t="s">
        <v>3</v>
      </c>
      <c r="B17">
        <v>5</v>
      </c>
      <c r="C17">
        <v>4</v>
      </c>
      <c r="E17">
        <f>C17/B17</f>
        <v>0.8</v>
      </c>
      <c r="F17">
        <f>(B17-C17)/B17</f>
        <v>0.2</v>
      </c>
    </row>
    <row r="19" spans="1:6" x14ac:dyDescent="0.25">
      <c r="A19" t="s">
        <v>7</v>
      </c>
      <c r="B19">
        <v>14</v>
      </c>
      <c r="C19">
        <v>14</v>
      </c>
      <c r="E19">
        <f>C19/B19</f>
        <v>1</v>
      </c>
      <c r="F19">
        <f>(B19-C19)/B19</f>
        <v>0</v>
      </c>
    </row>
    <row r="21" spans="1:6" x14ac:dyDescent="0.25">
      <c r="A21" t="s">
        <v>6</v>
      </c>
      <c r="B21">
        <v>75</v>
      </c>
      <c r="C21">
        <v>7</v>
      </c>
      <c r="E21">
        <f>(B21-C21)/B21</f>
        <v>0.90666666666666662</v>
      </c>
      <c r="F21">
        <f>C21/B21</f>
        <v>9.3333333333333338E-2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sqref="A1:C3"/>
    </sheetView>
  </sheetViews>
  <sheetFormatPr defaultRowHeight="15" x14ac:dyDescent="0.25"/>
  <cols>
    <col min="9" max="9" width="14.85546875" bestFit="1" customWidth="1"/>
    <col min="10" max="10" width="13.42578125" bestFit="1" customWidth="1"/>
    <col min="11" max="11" width="14.28515625" bestFit="1" customWidth="1"/>
    <col min="12" max="12" width="15" bestFit="1" customWidth="1"/>
  </cols>
  <sheetData>
    <row r="1" spans="1:14" x14ac:dyDescent="0.25">
      <c r="A1" s="2" t="s">
        <v>19</v>
      </c>
      <c r="B1" s="2"/>
      <c r="C1" s="2"/>
      <c r="H1" t="s">
        <v>8</v>
      </c>
      <c r="I1" t="s">
        <v>10</v>
      </c>
      <c r="J1" t="s">
        <v>9</v>
      </c>
      <c r="K1" t="s">
        <v>11</v>
      </c>
      <c r="L1" t="s">
        <v>12</v>
      </c>
      <c r="N1" t="s">
        <v>15</v>
      </c>
    </row>
    <row r="2" spans="1:14" x14ac:dyDescent="0.25">
      <c r="A2" s="2"/>
      <c r="B2" s="2"/>
      <c r="C2" s="2"/>
      <c r="H2" s="1">
        <f>MEDIAN(E7:E19)</f>
        <v>0.92035398230088494</v>
      </c>
      <c r="I2" s="1">
        <f>SUM(C7:C19)/SUM(B7:B19)</f>
        <v>0.85870646766169156</v>
      </c>
      <c r="J2" s="1">
        <f>SUM(C7:C19,B21-C21)/SUM(B7:B21)</f>
        <v>0.91909741331865713</v>
      </c>
      <c r="K2">
        <f>C21</f>
        <v>5</v>
      </c>
      <c r="L2">
        <f>SUM(B7:B19)-SUM(C7:C19)</f>
        <v>142</v>
      </c>
      <c r="N2" s="1">
        <f>K4/(K4+L2)</f>
        <v>0.85870646766169156</v>
      </c>
    </row>
    <row r="3" spans="1:14" x14ac:dyDescent="0.25">
      <c r="A3" s="2"/>
      <c r="B3" s="2"/>
      <c r="C3" s="2"/>
      <c r="K3" t="s">
        <v>13</v>
      </c>
      <c r="L3" t="s">
        <v>14</v>
      </c>
      <c r="N3" t="s">
        <v>16</v>
      </c>
    </row>
    <row r="4" spans="1:14" x14ac:dyDescent="0.25">
      <c r="K4">
        <f>SUM(C7:C19)</f>
        <v>863</v>
      </c>
      <c r="L4">
        <f>B21-C21</f>
        <v>807</v>
      </c>
      <c r="N4" s="1">
        <f>L4/(L4+K2)</f>
        <v>0.99384236453201968</v>
      </c>
    </row>
    <row r="5" spans="1:14" x14ac:dyDescent="0.25">
      <c r="E5" t="s">
        <v>17</v>
      </c>
      <c r="F5" t="s">
        <v>18</v>
      </c>
    </row>
    <row r="7" spans="1:14" x14ac:dyDescent="0.25">
      <c r="A7" t="s">
        <v>2</v>
      </c>
      <c r="B7">
        <v>209</v>
      </c>
      <c r="C7">
        <v>149</v>
      </c>
      <c r="E7">
        <f>C7/B7</f>
        <v>0.71291866028708128</v>
      </c>
      <c r="F7">
        <f>(B7-C7)/B7</f>
        <v>0.28708133971291866</v>
      </c>
    </row>
    <row r="9" spans="1:14" x14ac:dyDescent="0.25">
      <c r="A9" t="s">
        <v>0</v>
      </c>
      <c r="B9">
        <v>388</v>
      </c>
      <c r="C9">
        <v>337</v>
      </c>
      <c r="E9">
        <f>C9/B9</f>
        <v>0.86855670103092786</v>
      </c>
      <c r="F9">
        <f>(B9-C9)/B9</f>
        <v>0.13144329896907217</v>
      </c>
    </row>
    <row r="11" spans="1:14" x14ac:dyDescent="0.25">
      <c r="A11" t="s">
        <v>5</v>
      </c>
      <c r="B11">
        <v>44</v>
      </c>
      <c r="C11">
        <v>43</v>
      </c>
      <c r="E11">
        <f>C11/B11</f>
        <v>0.97727272727272729</v>
      </c>
      <c r="F11">
        <f>(B11-C11)/B11</f>
        <v>2.2727272727272728E-2</v>
      </c>
    </row>
    <row r="13" spans="1:14" x14ac:dyDescent="0.25">
      <c r="A13" t="s">
        <v>1</v>
      </c>
      <c r="B13">
        <v>104</v>
      </c>
      <c r="C13">
        <v>97</v>
      </c>
      <c r="E13">
        <f>C13/B13</f>
        <v>0.93269230769230771</v>
      </c>
      <c r="F13">
        <f>(B13-C13)/B13</f>
        <v>6.7307692307692304E-2</v>
      </c>
    </row>
    <row r="15" spans="1:14" x14ac:dyDescent="0.25">
      <c r="A15" t="s">
        <v>4</v>
      </c>
      <c r="B15">
        <v>54</v>
      </c>
      <c r="C15">
        <v>53</v>
      </c>
      <c r="E15">
        <f>C15/B15</f>
        <v>0.98148148148148151</v>
      </c>
      <c r="F15">
        <f>(B15-C15)/B15</f>
        <v>1.8518518518518517E-2</v>
      </c>
    </row>
    <row r="17" spans="1:6" x14ac:dyDescent="0.25">
      <c r="A17" t="s">
        <v>3</v>
      </c>
      <c r="B17">
        <v>93</v>
      </c>
      <c r="C17">
        <v>80</v>
      </c>
      <c r="E17">
        <f>C17/B17</f>
        <v>0.86021505376344087</v>
      </c>
      <c r="F17">
        <f>(B17-C17)/B17</f>
        <v>0.13978494623655913</v>
      </c>
    </row>
    <row r="19" spans="1:6" x14ac:dyDescent="0.25">
      <c r="A19" t="s">
        <v>7</v>
      </c>
      <c r="B19">
        <v>113</v>
      </c>
      <c r="C19">
        <v>104</v>
      </c>
      <c r="E19">
        <f>C19/B19</f>
        <v>0.92035398230088494</v>
      </c>
      <c r="F19">
        <f>(B19-C19)/B19</f>
        <v>7.9646017699115043E-2</v>
      </c>
    </row>
    <row r="21" spans="1:6" x14ac:dyDescent="0.25">
      <c r="A21" t="s">
        <v>6</v>
      </c>
      <c r="B21">
        <v>812</v>
      </c>
      <c r="C21">
        <v>5</v>
      </c>
      <c r="E21">
        <f>(B21-C21)/B21</f>
        <v>0.99384236453201968</v>
      </c>
      <c r="F21">
        <f>C21/B21</f>
        <v>6.1576354679802959E-3</v>
      </c>
    </row>
  </sheetData>
  <mergeCells count="1">
    <mergeCell ref="A1:C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/>
  </sheetViews>
  <sheetFormatPr defaultRowHeight="15" x14ac:dyDescent="0.25"/>
  <cols>
    <col min="9" max="9" width="14.85546875" bestFit="1" customWidth="1"/>
    <col min="10" max="10" width="13.42578125" bestFit="1" customWidth="1"/>
    <col min="11" max="11" width="14.28515625" bestFit="1" customWidth="1"/>
    <col min="12" max="12" width="15" bestFit="1" customWidth="1"/>
  </cols>
  <sheetData>
    <row r="1" spans="1:14" x14ac:dyDescent="0.25">
      <c r="H1" t="s">
        <v>8</v>
      </c>
      <c r="I1" t="s">
        <v>10</v>
      </c>
      <c r="J1" t="s">
        <v>9</v>
      </c>
      <c r="K1" t="s">
        <v>11</v>
      </c>
      <c r="L1" t="s">
        <v>12</v>
      </c>
      <c r="N1" t="s">
        <v>15</v>
      </c>
    </row>
    <row r="2" spans="1:14" x14ac:dyDescent="0.25">
      <c r="H2" s="1">
        <f>MEDIAN(E7:E19)</f>
        <v>0.92920353982300885</v>
      </c>
      <c r="I2" s="1">
        <f>SUM(C7:C19)/SUM(B7:B19)</f>
        <v>0.88059701492537312</v>
      </c>
      <c r="J2" s="1">
        <f>SUM(C7:C19,B21-C21)/SUM(B7:B21)</f>
        <v>0.89763346175013758</v>
      </c>
      <c r="K2">
        <f>C21</f>
        <v>66</v>
      </c>
      <c r="L2">
        <f>SUM(B7:B19)-SUM(C7:C19)</f>
        <v>120</v>
      </c>
      <c r="N2" s="1">
        <f>K4/(K4+L2)</f>
        <v>0.88059701492537312</v>
      </c>
    </row>
    <row r="3" spans="1:14" x14ac:dyDescent="0.25">
      <c r="K3" t="s">
        <v>13</v>
      </c>
      <c r="L3" t="s">
        <v>14</v>
      </c>
      <c r="N3" t="s">
        <v>16</v>
      </c>
    </row>
    <row r="4" spans="1:14" x14ac:dyDescent="0.25">
      <c r="K4">
        <f>SUM(C7:C19)</f>
        <v>885</v>
      </c>
      <c r="L4">
        <f>B21-C21</f>
        <v>746</v>
      </c>
      <c r="N4" s="1">
        <f>L4/(L4+K2)</f>
        <v>0.91871921182266014</v>
      </c>
    </row>
    <row r="5" spans="1:14" x14ac:dyDescent="0.25">
      <c r="E5" t="s">
        <v>17</v>
      </c>
      <c r="F5" t="s">
        <v>18</v>
      </c>
    </row>
    <row r="7" spans="1:14" x14ac:dyDescent="0.25">
      <c r="A7" t="s">
        <v>2</v>
      </c>
      <c r="B7">
        <v>209</v>
      </c>
      <c r="C7">
        <v>166</v>
      </c>
      <c r="E7">
        <f>C7/B7</f>
        <v>0.79425837320574166</v>
      </c>
      <c r="F7">
        <f>(B7-C7)/B7</f>
        <v>0.20574162679425836</v>
      </c>
      <c r="N7" s="1"/>
    </row>
    <row r="9" spans="1:14" x14ac:dyDescent="0.25">
      <c r="A9" t="s">
        <v>0</v>
      </c>
      <c r="B9">
        <v>388</v>
      </c>
      <c r="C9">
        <v>338</v>
      </c>
      <c r="E9">
        <f>C9/B9</f>
        <v>0.87113402061855671</v>
      </c>
      <c r="F9">
        <f>(B9-C9)/B9</f>
        <v>0.12886597938144329</v>
      </c>
    </row>
    <row r="11" spans="1:14" x14ac:dyDescent="0.25">
      <c r="A11" t="s">
        <v>5</v>
      </c>
      <c r="B11">
        <v>44</v>
      </c>
      <c r="C11">
        <v>44</v>
      </c>
      <c r="E11">
        <f>C11/B11</f>
        <v>1</v>
      </c>
      <c r="F11">
        <f>(B11-C11)/B11</f>
        <v>0</v>
      </c>
    </row>
    <row r="13" spans="1:14" x14ac:dyDescent="0.25">
      <c r="A13" t="s">
        <v>1</v>
      </c>
      <c r="B13">
        <v>104</v>
      </c>
      <c r="C13">
        <v>98</v>
      </c>
      <c r="E13">
        <f>C13/B13</f>
        <v>0.94230769230769229</v>
      </c>
      <c r="F13">
        <f>(B13-C13)/B13</f>
        <v>5.7692307692307696E-2</v>
      </c>
    </row>
    <row r="15" spans="1:14" x14ac:dyDescent="0.25">
      <c r="A15" t="s">
        <v>4</v>
      </c>
      <c r="B15">
        <v>54</v>
      </c>
      <c r="C15">
        <v>54</v>
      </c>
      <c r="E15">
        <f>C15/B15</f>
        <v>1</v>
      </c>
      <c r="F15">
        <f>(B15-C15)/B15</f>
        <v>0</v>
      </c>
    </row>
    <row r="17" spans="1:6" x14ac:dyDescent="0.25">
      <c r="A17" t="s">
        <v>3</v>
      </c>
      <c r="B17">
        <v>93</v>
      </c>
      <c r="C17">
        <v>80</v>
      </c>
      <c r="E17">
        <f>C17/B17</f>
        <v>0.86021505376344087</v>
      </c>
      <c r="F17">
        <f>(B17-C17)/B17</f>
        <v>0.13978494623655913</v>
      </c>
    </row>
    <row r="19" spans="1:6" x14ac:dyDescent="0.25">
      <c r="A19" t="s">
        <v>7</v>
      </c>
      <c r="B19">
        <v>113</v>
      </c>
      <c r="C19">
        <v>105</v>
      </c>
      <c r="E19">
        <f>C19/B19</f>
        <v>0.92920353982300885</v>
      </c>
      <c r="F19">
        <f>(B19-C19)/B19</f>
        <v>7.0796460176991149E-2</v>
      </c>
    </row>
    <row r="21" spans="1:6" x14ac:dyDescent="0.25">
      <c r="A21" t="s">
        <v>6</v>
      </c>
      <c r="B21">
        <v>812</v>
      </c>
      <c r="C21">
        <v>66</v>
      </c>
      <c r="E21">
        <f>(B21-C21)/B21</f>
        <v>0.91871921182266014</v>
      </c>
      <c r="F21">
        <f>C21/B21</f>
        <v>8.1280788177339899E-2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/>
  </sheetViews>
  <sheetFormatPr defaultRowHeight="15" x14ac:dyDescent="0.25"/>
  <cols>
    <col min="9" max="9" width="14.85546875" bestFit="1" customWidth="1"/>
    <col min="10" max="10" width="13.42578125" bestFit="1" customWidth="1"/>
    <col min="11" max="11" width="14.28515625" bestFit="1" customWidth="1"/>
    <col min="12" max="12" width="15" bestFit="1" customWidth="1"/>
  </cols>
  <sheetData>
    <row r="1" spans="1:14" x14ac:dyDescent="0.25">
      <c r="H1" t="s">
        <v>8</v>
      </c>
      <c r="I1" t="s">
        <v>10</v>
      </c>
      <c r="J1" t="s">
        <v>9</v>
      </c>
      <c r="K1" t="s">
        <v>11</v>
      </c>
      <c r="L1" t="s">
        <v>12</v>
      </c>
      <c r="N1" t="s">
        <v>15</v>
      </c>
    </row>
    <row r="2" spans="1:14" x14ac:dyDescent="0.25">
      <c r="H2" s="1">
        <f>MEDIAN(E7:E19)</f>
        <v>0.8584070796460177</v>
      </c>
      <c r="I2" s="1">
        <f>SUM(C7:C19)/SUM(B7:B19)</f>
        <v>0.78308457711442792</v>
      </c>
      <c r="J2" s="1">
        <f>SUM(C7:C19,B21-C21)/SUM(B7:B21)</f>
        <v>0.86681342872867362</v>
      </c>
      <c r="K2">
        <f>C21</f>
        <v>24</v>
      </c>
      <c r="L2">
        <f>SUM(B7:B19)-SUM(C7:C19)</f>
        <v>218</v>
      </c>
      <c r="N2" s="1">
        <f>K4/(K4+L2)</f>
        <v>0.78308457711442792</v>
      </c>
    </row>
    <row r="3" spans="1:14" x14ac:dyDescent="0.25">
      <c r="K3" t="s">
        <v>13</v>
      </c>
      <c r="L3" t="s">
        <v>14</v>
      </c>
      <c r="N3" t="s">
        <v>16</v>
      </c>
    </row>
    <row r="4" spans="1:14" x14ac:dyDescent="0.25">
      <c r="K4">
        <f>SUM(C7:C19)</f>
        <v>787</v>
      </c>
      <c r="L4">
        <f>B21-C21</f>
        <v>788</v>
      </c>
      <c r="N4" s="1">
        <f>L4/(L4+K2)</f>
        <v>0.97044334975369462</v>
      </c>
    </row>
    <row r="5" spans="1:14" x14ac:dyDescent="0.25">
      <c r="E5" t="s">
        <v>17</v>
      </c>
      <c r="F5" t="s">
        <v>18</v>
      </c>
    </row>
    <row r="7" spans="1:14" x14ac:dyDescent="0.25">
      <c r="A7" t="s">
        <v>2</v>
      </c>
      <c r="B7">
        <v>209</v>
      </c>
      <c r="C7">
        <v>127</v>
      </c>
      <c r="E7">
        <f>C7/B7</f>
        <v>0.60765550239234445</v>
      </c>
      <c r="F7">
        <f>(B7-C7)/B7</f>
        <v>0.3923444976076555</v>
      </c>
      <c r="N7" s="1"/>
    </row>
    <row r="9" spans="1:14" x14ac:dyDescent="0.25">
      <c r="A9" t="s">
        <v>0</v>
      </c>
      <c r="B9">
        <v>388</v>
      </c>
      <c r="C9">
        <v>310</v>
      </c>
      <c r="E9">
        <f>C9/B9</f>
        <v>0.7989690721649485</v>
      </c>
      <c r="F9">
        <f>(B9-C9)/B9</f>
        <v>0.20103092783505155</v>
      </c>
    </row>
    <row r="11" spans="1:14" x14ac:dyDescent="0.25">
      <c r="A11" t="s">
        <v>5</v>
      </c>
      <c r="B11">
        <v>44</v>
      </c>
      <c r="C11">
        <v>42</v>
      </c>
      <c r="E11">
        <f>C11/B11</f>
        <v>0.95454545454545459</v>
      </c>
      <c r="F11">
        <f>(B11-C11)/B11</f>
        <v>4.5454545454545456E-2</v>
      </c>
    </row>
    <row r="13" spans="1:14" x14ac:dyDescent="0.25">
      <c r="A13" t="s">
        <v>1</v>
      </c>
      <c r="B13">
        <v>104</v>
      </c>
      <c r="C13">
        <v>91</v>
      </c>
      <c r="E13">
        <f>C13/B13</f>
        <v>0.875</v>
      </c>
      <c r="F13">
        <f>(B13-C13)/B13</f>
        <v>0.125</v>
      </c>
    </row>
    <row r="15" spans="1:14" x14ac:dyDescent="0.25">
      <c r="A15" t="s">
        <v>4</v>
      </c>
      <c r="B15">
        <v>54</v>
      </c>
      <c r="C15">
        <v>53</v>
      </c>
      <c r="E15">
        <f>C15/B15</f>
        <v>0.98148148148148151</v>
      </c>
      <c r="F15">
        <f>(B15-C15)/B15</f>
        <v>1.8518518518518517E-2</v>
      </c>
    </row>
    <row r="17" spans="1:6" x14ac:dyDescent="0.25">
      <c r="A17" t="s">
        <v>3</v>
      </c>
      <c r="B17">
        <v>93</v>
      </c>
      <c r="C17">
        <v>67</v>
      </c>
      <c r="E17">
        <f>C17/B17</f>
        <v>0.72043010752688175</v>
      </c>
      <c r="F17">
        <f>(B17-C17)/B17</f>
        <v>0.27956989247311825</v>
      </c>
    </row>
    <row r="19" spans="1:6" x14ac:dyDescent="0.25">
      <c r="A19" t="s">
        <v>7</v>
      </c>
      <c r="B19">
        <v>113</v>
      </c>
      <c r="C19">
        <v>97</v>
      </c>
      <c r="E19">
        <f>C19/B19</f>
        <v>0.8584070796460177</v>
      </c>
      <c r="F19">
        <f>(B19-C19)/B19</f>
        <v>0.1415929203539823</v>
      </c>
    </row>
    <row r="21" spans="1:6" x14ac:dyDescent="0.25">
      <c r="A21" t="s">
        <v>6</v>
      </c>
      <c r="B21">
        <v>812</v>
      </c>
      <c r="C21">
        <v>24</v>
      </c>
      <c r="E21">
        <f>(B21-C21)/B21</f>
        <v>0.97044334975369462</v>
      </c>
      <c r="F21">
        <f>C21/B21</f>
        <v>2.9556650246305417E-2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/>
  </sheetViews>
  <sheetFormatPr defaultRowHeight="15" x14ac:dyDescent="0.25"/>
  <cols>
    <col min="9" max="9" width="14.85546875" bestFit="1" customWidth="1"/>
    <col min="10" max="10" width="13.42578125" bestFit="1" customWidth="1"/>
    <col min="11" max="11" width="14.28515625" bestFit="1" customWidth="1"/>
    <col min="12" max="12" width="15" bestFit="1" customWidth="1"/>
  </cols>
  <sheetData>
    <row r="1" spans="1:14" x14ac:dyDescent="0.25">
      <c r="H1" t="s">
        <v>8</v>
      </c>
      <c r="I1" t="s">
        <v>10</v>
      </c>
      <c r="J1" t="s">
        <v>9</v>
      </c>
      <c r="K1" t="s">
        <v>11</v>
      </c>
      <c r="L1" t="s">
        <v>12</v>
      </c>
      <c r="N1" t="s">
        <v>15</v>
      </c>
    </row>
    <row r="2" spans="1:14" x14ac:dyDescent="0.25">
      <c r="H2" s="1">
        <f>MEDIAN(E7:E19)</f>
        <v>0.92307692307692313</v>
      </c>
      <c r="I2" s="1">
        <f>SUM(C7:C19)/SUM(B7:B19)</f>
        <v>0.86368159203980099</v>
      </c>
      <c r="J2" s="1">
        <f>SUM(C7:C19,B21-C21)/SUM(B7:B21)</f>
        <v>0.89873417721518989</v>
      </c>
      <c r="K2">
        <f>C21</f>
        <v>47</v>
      </c>
      <c r="L2">
        <f>SUM(B7:B19)-SUM(C7:C19)</f>
        <v>137</v>
      </c>
      <c r="N2" s="1">
        <f>K4/(K4+L2)</f>
        <v>0.86368159203980099</v>
      </c>
    </row>
    <row r="3" spans="1:14" x14ac:dyDescent="0.25">
      <c r="K3" t="s">
        <v>13</v>
      </c>
      <c r="L3" t="s">
        <v>14</v>
      </c>
      <c r="N3" t="s">
        <v>16</v>
      </c>
    </row>
    <row r="4" spans="1:14" x14ac:dyDescent="0.25">
      <c r="K4">
        <f>SUM(C7:C19)</f>
        <v>868</v>
      </c>
      <c r="L4">
        <f>B21-C21</f>
        <v>765</v>
      </c>
      <c r="N4" s="1">
        <f>L4/(L4+K2)</f>
        <v>0.94211822660098521</v>
      </c>
    </row>
    <row r="5" spans="1:14" x14ac:dyDescent="0.25">
      <c r="E5" t="s">
        <v>17</v>
      </c>
      <c r="F5" t="s">
        <v>18</v>
      </c>
    </row>
    <row r="7" spans="1:14" x14ac:dyDescent="0.25">
      <c r="A7" t="s">
        <v>2</v>
      </c>
      <c r="B7">
        <v>209</v>
      </c>
      <c r="C7">
        <v>153</v>
      </c>
      <c r="E7">
        <f>C7/B7</f>
        <v>0.73205741626794263</v>
      </c>
      <c r="F7">
        <f>(B7-C7)/B7</f>
        <v>0.26794258373205743</v>
      </c>
      <c r="N7" s="1"/>
    </row>
    <row r="9" spans="1:14" x14ac:dyDescent="0.25">
      <c r="A9" t="s">
        <v>0</v>
      </c>
      <c r="B9">
        <v>388</v>
      </c>
      <c r="C9">
        <v>338</v>
      </c>
      <c r="E9">
        <f>C9/B9</f>
        <v>0.87113402061855671</v>
      </c>
      <c r="F9">
        <f>(B9-C9)/B9</f>
        <v>0.12886597938144329</v>
      </c>
    </row>
    <row r="11" spans="1:14" x14ac:dyDescent="0.25">
      <c r="A11" t="s">
        <v>5</v>
      </c>
      <c r="B11">
        <v>44</v>
      </c>
      <c r="C11">
        <v>44</v>
      </c>
      <c r="E11">
        <f>C11/B11</f>
        <v>1</v>
      </c>
      <c r="F11">
        <f>(B11-C11)/B11</f>
        <v>0</v>
      </c>
    </row>
    <row r="13" spans="1:14" x14ac:dyDescent="0.25">
      <c r="A13" t="s">
        <v>1</v>
      </c>
      <c r="B13">
        <v>104</v>
      </c>
      <c r="C13">
        <v>96</v>
      </c>
      <c r="E13">
        <f>C13/B13</f>
        <v>0.92307692307692313</v>
      </c>
      <c r="F13">
        <f>(B13-C13)/B13</f>
        <v>7.6923076923076927E-2</v>
      </c>
    </row>
    <row r="15" spans="1:14" x14ac:dyDescent="0.25">
      <c r="A15" t="s">
        <v>4</v>
      </c>
      <c r="B15">
        <v>54</v>
      </c>
      <c r="C15">
        <v>53</v>
      </c>
      <c r="E15">
        <f>C15/B15</f>
        <v>0.98148148148148151</v>
      </c>
      <c r="F15">
        <f>(B15-C15)/B15</f>
        <v>1.8518518518518517E-2</v>
      </c>
    </row>
    <row r="17" spans="1:6" x14ac:dyDescent="0.25">
      <c r="A17" t="s">
        <v>3</v>
      </c>
      <c r="B17">
        <v>93</v>
      </c>
      <c r="C17">
        <v>79</v>
      </c>
      <c r="E17">
        <f>C17/B17</f>
        <v>0.84946236559139787</v>
      </c>
      <c r="F17">
        <f>(B17-C17)/B17</f>
        <v>0.15053763440860216</v>
      </c>
    </row>
    <row r="19" spans="1:6" x14ac:dyDescent="0.25">
      <c r="A19" t="s">
        <v>7</v>
      </c>
      <c r="B19">
        <v>113</v>
      </c>
      <c r="C19">
        <v>105</v>
      </c>
      <c r="E19">
        <f>C19/B19</f>
        <v>0.92920353982300885</v>
      </c>
      <c r="F19">
        <f>(B19-C19)/B19</f>
        <v>7.0796460176991149E-2</v>
      </c>
    </row>
    <row r="21" spans="1:6" x14ac:dyDescent="0.25">
      <c r="A21" t="s">
        <v>6</v>
      </c>
      <c r="B21">
        <v>812</v>
      </c>
      <c r="C21">
        <v>47</v>
      </c>
      <c r="E21">
        <f>(B21-C21)/B21</f>
        <v>0.94211822660098521</v>
      </c>
      <c r="F21">
        <f>C21/B21</f>
        <v>5.7881773399014777E-2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/>
  </sheetViews>
  <sheetFormatPr defaultRowHeight="15" x14ac:dyDescent="0.25"/>
  <cols>
    <col min="9" max="9" width="14.85546875" bestFit="1" customWidth="1"/>
    <col min="10" max="10" width="13.42578125" bestFit="1" customWidth="1"/>
    <col min="11" max="11" width="14.28515625" bestFit="1" customWidth="1"/>
    <col min="12" max="12" width="15" bestFit="1" customWidth="1"/>
  </cols>
  <sheetData>
    <row r="1" spans="1:14" x14ac:dyDescent="0.25">
      <c r="H1" t="s">
        <v>8</v>
      </c>
      <c r="I1" t="s">
        <v>10</v>
      </c>
      <c r="J1" t="s">
        <v>9</v>
      </c>
      <c r="K1" t="s">
        <v>11</v>
      </c>
      <c r="L1" t="s">
        <v>12</v>
      </c>
      <c r="N1" t="s">
        <v>15</v>
      </c>
    </row>
    <row r="2" spans="1:14" x14ac:dyDescent="0.25">
      <c r="H2" s="1">
        <f>MEDIAN(E7:E19)</f>
        <v>0.93805309734513276</v>
      </c>
      <c r="I2" s="1">
        <f>SUM(C7:C19)/SUM(B7:B19)</f>
        <v>0.87661691542288556</v>
      </c>
      <c r="J2" s="1">
        <f>SUM(C7:C19,B21-C21)/SUM(B7:B21)</f>
        <v>0.90148596587782059</v>
      </c>
      <c r="K2">
        <f>C21</f>
        <v>55</v>
      </c>
      <c r="L2">
        <f>SUM(B7:B19)-SUM(C7:C19)</f>
        <v>124</v>
      </c>
      <c r="N2" s="1">
        <f>K4/(K4+L2)</f>
        <v>0.87661691542288556</v>
      </c>
    </row>
    <row r="3" spans="1:14" x14ac:dyDescent="0.25">
      <c r="K3" t="s">
        <v>13</v>
      </c>
      <c r="L3" t="s">
        <v>14</v>
      </c>
      <c r="N3" t="s">
        <v>16</v>
      </c>
    </row>
    <row r="4" spans="1:14" x14ac:dyDescent="0.25">
      <c r="K4">
        <f>SUM(C7:C19)</f>
        <v>881</v>
      </c>
      <c r="L4">
        <f>B21-C21</f>
        <v>757</v>
      </c>
      <c r="N4" s="1">
        <f>L4/(L4+K2)</f>
        <v>0.93226600985221675</v>
      </c>
    </row>
    <row r="5" spans="1:14" x14ac:dyDescent="0.25">
      <c r="E5" t="s">
        <v>17</v>
      </c>
      <c r="F5" t="s">
        <v>18</v>
      </c>
    </row>
    <row r="7" spans="1:14" x14ac:dyDescent="0.25">
      <c r="A7" t="s">
        <v>2</v>
      </c>
      <c r="B7">
        <v>209</v>
      </c>
      <c r="C7">
        <v>161</v>
      </c>
      <c r="E7">
        <f>C7/B7</f>
        <v>0.77033492822966509</v>
      </c>
      <c r="F7">
        <f>(B7-C7)/B7</f>
        <v>0.22966507177033493</v>
      </c>
      <c r="N7" s="1"/>
    </row>
    <row r="9" spans="1:14" x14ac:dyDescent="0.25">
      <c r="A9" t="s">
        <v>0</v>
      </c>
      <c r="B9">
        <v>388</v>
      </c>
      <c r="C9">
        <v>343</v>
      </c>
      <c r="E9">
        <f>C9/B9</f>
        <v>0.884020618556701</v>
      </c>
      <c r="F9">
        <f>(B9-C9)/B9</f>
        <v>0.11597938144329897</v>
      </c>
    </row>
    <row r="11" spans="1:14" x14ac:dyDescent="0.25">
      <c r="A11" t="s">
        <v>5</v>
      </c>
      <c r="B11">
        <v>44</v>
      </c>
      <c r="C11">
        <v>44</v>
      </c>
      <c r="E11">
        <f>C11/B11</f>
        <v>1</v>
      </c>
      <c r="F11">
        <f>(B11-C11)/B11</f>
        <v>0</v>
      </c>
    </row>
    <row r="13" spans="1:14" x14ac:dyDescent="0.25">
      <c r="A13" t="s">
        <v>1</v>
      </c>
      <c r="B13">
        <v>104</v>
      </c>
      <c r="C13">
        <v>99</v>
      </c>
      <c r="E13">
        <f>C13/B13</f>
        <v>0.95192307692307687</v>
      </c>
      <c r="F13">
        <f>(B13-C13)/B13</f>
        <v>4.807692307692308E-2</v>
      </c>
    </row>
    <row r="15" spans="1:14" x14ac:dyDescent="0.25">
      <c r="A15" t="s">
        <v>4</v>
      </c>
      <c r="B15">
        <v>54</v>
      </c>
      <c r="C15">
        <v>52</v>
      </c>
      <c r="E15">
        <f>C15/B15</f>
        <v>0.96296296296296291</v>
      </c>
      <c r="F15">
        <f>(B15-C15)/B15</f>
        <v>3.7037037037037035E-2</v>
      </c>
    </row>
    <row r="17" spans="1:6" x14ac:dyDescent="0.25">
      <c r="A17" t="s">
        <v>3</v>
      </c>
      <c r="B17">
        <v>93</v>
      </c>
      <c r="C17">
        <v>76</v>
      </c>
      <c r="E17">
        <f>C17/B17</f>
        <v>0.81720430107526887</v>
      </c>
      <c r="F17">
        <f>(B17-C17)/B17</f>
        <v>0.18279569892473119</v>
      </c>
    </row>
    <row r="19" spans="1:6" x14ac:dyDescent="0.25">
      <c r="A19" t="s">
        <v>7</v>
      </c>
      <c r="B19">
        <v>113</v>
      </c>
      <c r="C19">
        <v>106</v>
      </c>
      <c r="E19">
        <f>C19/B19</f>
        <v>0.93805309734513276</v>
      </c>
      <c r="F19">
        <f>(B19-C19)/B19</f>
        <v>6.1946902654867256E-2</v>
      </c>
    </row>
    <row r="21" spans="1:6" x14ac:dyDescent="0.25">
      <c r="A21" t="s">
        <v>6</v>
      </c>
      <c r="B21">
        <v>812</v>
      </c>
      <c r="C21">
        <v>55</v>
      </c>
      <c r="E21">
        <f>(B21-C21)/B21</f>
        <v>0.93226600985221675</v>
      </c>
      <c r="F21">
        <f>C21/B21</f>
        <v>6.7733990147783252E-2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/>
  </sheetViews>
  <sheetFormatPr defaultRowHeight="15" x14ac:dyDescent="0.25"/>
  <cols>
    <col min="9" max="9" width="14.85546875" bestFit="1" customWidth="1"/>
    <col min="10" max="10" width="13.42578125" bestFit="1" customWidth="1"/>
    <col min="11" max="11" width="14.28515625" bestFit="1" customWidth="1"/>
    <col min="12" max="12" width="15" bestFit="1" customWidth="1"/>
  </cols>
  <sheetData>
    <row r="1" spans="1:14" x14ac:dyDescent="0.25">
      <c r="H1" t="s">
        <v>8</v>
      </c>
      <c r="I1" t="s">
        <v>10</v>
      </c>
      <c r="J1" t="s">
        <v>9</v>
      </c>
      <c r="K1" t="s">
        <v>11</v>
      </c>
      <c r="L1" t="s">
        <v>12</v>
      </c>
      <c r="N1" t="s">
        <v>15</v>
      </c>
    </row>
    <row r="2" spans="1:14" x14ac:dyDescent="0.25">
      <c r="H2" s="1">
        <f>MEDIAN(E7:E19)</f>
        <v>0.75</v>
      </c>
      <c r="I2" s="1">
        <f>SUM(C7:C19)/SUM(B7:B19)</f>
        <v>0.68955223880597016</v>
      </c>
      <c r="J2" s="1">
        <f>SUM(C7:C19,B21-C21)/SUM(B7:B21)</f>
        <v>0.82333516785910843</v>
      </c>
      <c r="K2">
        <f>C21</f>
        <v>9</v>
      </c>
      <c r="L2">
        <f>SUM(B7:B19)-SUM(C7:C19)</f>
        <v>312</v>
      </c>
      <c r="N2" s="1">
        <f>K4/(K4+L2)</f>
        <v>0.68955223880597016</v>
      </c>
    </row>
    <row r="3" spans="1:14" x14ac:dyDescent="0.25">
      <c r="K3" t="s">
        <v>13</v>
      </c>
      <c r="L3" t="s">
        <v>14</v>
      </c>
      <c r="N3" t="s">
        <v>16</v>
      </c>
    </row>
    <row r="4" spans="1:14" x14ac:dyDescent="0.25">
      <c r="K4">
        <f>SUM(C7:C19)</f>
        <v>693</v>
      </c>
      <c r="L4">
        <f>B21-C21</f>
        <v>803</v>
      </c>
      <c r="N4" s="1">
        <f>L4/(L4+K2)</f>
        <v>0.98891625615763545</v>
      </c>
    </row>
    <row r="5" spans="1:14" x14ac:dyDescent="0.25">
      <c r="E5" t="s">
        <v>17</v>
      </c>
      <c r="F5" t="s">
        <v>18</v>
      </c>
    </row>
    <row r="7" spans="1:14" x14ac:dyDescent="0.25">
      <c r="A7" t="s">
        <v>2</v>
      </c>
      <c r="B7">
        <v>209</v>
      </c>
      <c r="C7">
        <v>92</v>
      </c>
      <c r="E7">
        <f>C7/B7</f>
        <v>0.44019138755980863</v>
      </c>
      <c r="F7">
        <f>(B7-C7)/B7</f>
        <v>0.55980861244019142</v>
      </c>
      <c r="N7" s="1"/>
    </row>
    <row r="9" spans="1:14" x14ac:dyDescent="0.25">
      <c r="A9" t="s">
        <v>0</v>
      </c>
      <c r="B9">
        <v>388</v>
      </c>
      <c r="C9">
        <v>275</v>
      </c>
      <c r="E9">
        <f>C9/B9</f>
        <v>0.70876288659793818</v>
      </c>
      <c r="F9">
        <f>(B9-C9)/B9</f>
        <v>0.29123711340206188</v>
      </c>
    </row>
    <row r="11" spans="1:14" x14ac:dyDescent="0.25">
      <c r="A11" t="s">
        <v>5</v>
      </c>
      <c r="B11">
        <v>44</v>
      </c>
      <c r="C11">
        <v>44</v>
      </c>
      <c r="E11">
        <f>C11/B11</f>
        <v>1</v>
      </c>
      <c r="F11">
        <f>(B11-C11)/B11</f>
        <v>0</v>
      </c>
    </row>
    <row r="13" spans="1:14" x14ac:dyDescent="0.25">
      <c r="A13" t="s">
        <v>1</v>
      </c>
      <c r="B13">
        <v>104</v>
      </c>
      <c r="C13">
        <v>78</v>
      </c>
      <c r="E13">
        <f>C13/B13</f>
        <v>0.75</v>
      </c>
      <c r="F13">
        <f>(B13-C13)/B13</f>
        <v>0.25</v>
      </c>
    </row>
    <row r="15" spans="1:14" x14ac:dyDescent="0.25">
      <c r="A15" t="s">
        <v>4</v>
      </c>
      <c r="B15">
        <v>54</v>
      </c>
      <c r="C15">
        <v>51</v>
      </c>
      <c r="E15">
        <f>C15/B15</f>
        <v>0.94444444444444442</v>
      </c>
      <c r="F15">
        <f>(B15-C15)/B15</f>
        <v>5.5555555555555552E-2</v>
      </c>
    </row>
    <row r="17" spans="1:6" x14ac:dyDescent="0.25">
      <c r="A17" t="s">
        <v>3</v>
      </c>
      <c r="B17">
        <v>93</v>
      </c>
      <c r="C17">
        <v>58</v>
      </c>
      <c r="E17">
        <f>C17/B17</f>
        <v>0.62365591397849462</v>
      </c>
      <c r="F17">
        <f>(B17-C17)/B17</f>
        <v>0.37634408602150538</v>
      </c>
    </row>
    <row r="19" spans="1:6" x14ac:dyDescent="0.25">
      <c r="A19" t="s">
        <v>7</v>
      </c>
      <c r="B19">
        <v>113</v>
      </c>
      <c r="C19">
        <v>95</v>
      </c>
      <c r="E19">
        <f>C19/B19</f>
        <v>0.84070796460176989</v>
      </c>
      <c r="F19">
        <f>(B19-C19)/B19</f>
        <v>0.15929203539823009</v>
      </c>
    </row>
    <row r="21" spans="1:6" x14ac:dyDescent="0.25">
      <c r="A21" t="s">
        <v>6</v>
      </c>
      <c r="B21">
        <v>812</v>
      </c>
      <c r="C21">
        <v>9</v>
      </c>
      <c r="E21">
        <f>(B21-C21)/B21</f>
        <v>0.98891625615763545</v>
      </c>
      <c r="F21">
        <f>C21/B21</f>
        <v>1.1083743842364532E-2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Theirs</vt:lpstr>
      <vt:lpstr>Ours</vt:lpstr>
      <vt:lpstr>Less+</vt:lpstr>
      <vt:lpstr>10x</vt:lpstr>
      <vt:lpstr>Omega</vt:lpstr>
      <vt:lpstr>Omega2</vt:lpstr>
      <vt:lpstr>Omega3</vt:lpstr>
      <vt:lpstr>Omega4</vt:lpstr>
      <vt:lpstr>Omega3!R11000000C8</vt:lpstr>
      <vt:lpstr>R11000000C8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Andress</dc:creator>
  <cp:lastModifiedBy>William Andress</cp:lastModifiedBy>
  <dcterms:created xsi:type="dcterms:W3CDTF">2018-06-13T16:52:11Z</dcterms:created>
  <dcterms:modified xsi:type="dcterms:W3CDTF">2018-06-15T02:43:09Z</dcterms:modified>
</cp:coreProperties>
</file>