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coursework\spreadsheet project\"/>
    </mc:Choice>
  </mc:AlternateContent>
  <bookViews>
    <workbookView xWindow="0" yWindow="0" windowWidth="20490" windowHeight="7695"/>
  </bookViews>
  <sheets>
    <sheet name="Master Sheet" sheetId="1" r:id="rId1"/>
    <sheet name="Filter Sheet" sheetId="3" r:id="rId2"/>
    <sheet name="Sheet3" sheetId="4" r:id="rId3"/>
  </sheets>
  <definedNames>
    <definedName name="_xlnm._FilterDatabase" localSheetId="1" hidden="1">'Filter Sheet'!$A$10:$A$29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6" i="1" l="1"/>
  <c r="G35" i="1"/>
  <c r="G37" i="1"/>
  <c r="G34" i="1"/>
  <c r="G33" i="1"/>
  <c r="E34" i="1"/>
  <c r="E35" i="1"/>
  <c r="E36" i="1"/>
  <c r="E37" i="1"/>
  <c r="E33" i="1"/>
  <c r="D22" i="3" l="1"/>
  <c r="E22" i="3" s="1"/>
  <c r="G22" i="3" s="1"/>
  <c r="C22" i="3"/>
  <c r="D21" i="3"/>
  <c r="E21" i="3" s="1"/>
  <c r="G21" i="3" s="1"/>
  <c r="C21" i="3"/>
  <c r="D20" i="3"/>
  <c r="E20" i="3" s="1"/>
  <c r="G20" i="3" s="1"/>
  <c r="C20" i="3"/>
  <c r="D19" i="3"/>
  <c r="E19" i="3" s="1"/>
  <c r="G19" i="3" s="1"/>
  <c r="C19" i="3"/>
  <c r="D18" i="3"/>
  <c r="E18" i="3" s="1"/>
  <c r="G18" i="3" s="1"/>
  <c r="C18" i="3"/>
  <c r="D17" i="3"/>
  <c r="E17" i="3" s="1"/>
  <c r="G17" i="3" s="1"/>
  <c r="C17" i="3"/>
  <c r="D16" i="3"/>
  <c r="E16" i="3" s="1"/>
  <c r="G16" i="3" s="1"/>
  <c r="C16" i="3"/>
  <c r="D15" i="3"/>
  <c r="E15" i="3" s="1"/>
  <c r="G15" i="3" s="1"/>
  <c r="C15" i="3"/>
  <c r="D14" i="3"/>
  <c r="E14" i="3" s="1"/>
  <c r="G14" i="3" s="1"/>
  <c r="C14" i="3"/>
  <c r="D13" i="3"/>
  <c r="E13" i="3" s="1"/>
  <c r="G13" i="3" s="1"/>
  <c r="C13" i="3"/>
  <c r="D12" i="3"/>
  <c r="E12" i="3" s="1"/>
  <c r="G12" i="3" s="1"/>
  <c r="C12" i="3"/>
  <c r="D11" i="3"/>
  <c r="E11" i="3" s="1"/>
  <c r="G11" i="3" s="1"/>
  <c r="C11" i="3"/>
  <c r="D10" i="3"/>
  <c r="E10" i="3" s="1"/>
  <c r="C10" i="3"/>
  <c r="B6" i="3"/>
  <c r="G3" i="3"/>
  <c r="B23" i="3" l="1"/>
  <c r="G10" i="3"/>
  <c r="B6" i="1"/>
  <c r="B24" i="3" l="1"/>
  <c r="B25" i="3" s="1"/>
  <c r="B28" i="3"/>
  <c r="B29" i="3"/>
  <c r="B27" i="3"/>
  <c r="G3" i="1"/>
  <c r="C10" i="1" l="1"/>
  <c r="C21" i="1"/>
  <c r="C20" i="1"/>
  <c r="C19" i="1"/>
  <c r="C18" i="1"/>
  <c r="C17" i="1"/>
  <c r="C16" i="1"/>
  <c r="C15" i="1"/>
  <c r="C14" i="1"/>
  <c r="C13" i="1"/>
  <c r="C12" i="1"/>
  <c r="C11" i="1"/>
  <c r="C22" i="1"/>
  <c r="D22" i="1"/>
  <c r="E22" i="1" s="1"/>
  <c r="D21" i="1"/>
  <c r="E21" i="1" s="1"/>
  <c r="D20" i="1"/>
  <c r="E20" i="1" s="1"/>
  <c r="D19" i="1"/>
  <c r="E19" i="1" s="1"/>
  <c r="D18" i="1"/>
  <c r="E18" i="1" s="1"/>
  <c r="D17" i="1"/>
  <c r="E17" i="1" s="1"/>
  <c r="D16" i="1"/>
  <c r="E16" i="1" s="1"/>
  <c r="D15" i="1"/>
  <c r="E15" i="1" s="1"/>
  <c r="D14" i="1"/>
  <c r="E14" i="1" s="1"/>
  <c r="D13" i="1"/>
  <c r="E13" i="1" s="1"/>
  <c r="D12" i="1"/>
  <c r="E12" i="1" s="1"/>
  <c r="D11" i="1"/>
  <c r="E11" i="1" s="1"/>
  <c r="D10" i="1"/>
  <c r="E10" i="1" l="1"/>
  <c r="B23" i="1" s="1"/>
  <c r="G21" i="1"/>
  <c r="G19" i="1"/>
  <c r="G18" i="1"/>
  <c r="G15" i="1"/>
  <c r="G14" i="1"/>
  <c r="G12" i="1"/>
  <c r="G11" i="1"/>
  <c r="G13" i="1"/>
  <c r="G16" i="1"/>
  <c r="G17" i="1"/>
  <c r="G20" i="1"/>
  <c r="G22" i="1"/>
  <c r="B24" i="1" l="1"/>
  <c r="B25" i="1" s="1"/>
  <c r="G5" i="1" s="1"/>
  <c r="G10" i="1"/>
  <c r="B29" i="1" s="1"/>
  <c r="B27" i="1" l="1"/>
  <c r="B28" i="1"/>
</calcChain>
</file>

<file path=xl/sharedStrings.xml><?xml version="1.0" encoding="utf-8"?>
<sst xmlns="http://schemas.openxmlformats.org/spreadsheetml/2006/main" count="103" uniqueCount="56">
  <si>
    <t>Company Address</t>
  </si>
  <si>
    <t>22 Glaise Drive</t>
  </si>
  <si>
    <t>Ballyroan</t>
  </si>
  <si>
    <t>Co.Laois</t>
  </si>
  <si>
    <t>Bill To:</t>
  </si>
  <si>
    <t>Germinal Seeds</t>
  </si>
  <si>
    <t>Thurles</t>
  </si>
  <si>
    <t>Description</t>
  </si>
  <si>
    <t>Quantity</t>
  </si>
  <si>
    <t>Net Amount</t>
  </si>
  <si>
    <t>Tax Rate</t>
  </si>
  <si>
    <t>Total</t>
  </si>
  <si>
    <t>Price per Pallet</t>
  </si>
  <si>
    <t>Night Charge</t>
  </si>
  <si>
    <t>Subtotal</t>
  </si>
  <si>
    <t>Tax Amount</t>
  </si>
  <si>
    <t>Glaise Limited</t>
  </si>
  <si>
    <t>Co.Tipperary</t>
  </si>
  <si>
    <t>Other Comments</t>
  </si>
  <si>
    <t>Please pay by Bank Transfer to this account:</t>
  </si>
  <si>
    <t>Time</t>
  </si>
  <si>
    <t>Date</t>
  </si>
  <si>
    <r>
      <rPr>
        <b/>
        <sz val="14"/>
        <color theme="1"/>
        <rFont val="Calibri"/>
        <family val="2"/>
        <scheme val="minor"/>
      </rPr>
      <t>Invoice Due Date</t>
    </r>
    <r>
      <rPr>
        <sz val="14"/>
        <color theme="1"/>
        <rFont val="Calibri"/>
        <family val="2"/>
        <scheme val="minor"/>
      </rPr>
      <t>:</t>
    </r>
  </si>
  <si>
    <r>
      <rPr>
        <b/>
        <sz val="14"/>
        <color theme="1"/>
        <rFont val="Calibri"/>
        <family val="2"/>
        <scheme val="minor"/>
      </rPr>
      <t>Invoice Sent Date</t>
    </r>
    <r>
      <rPr>
        <sz val="14"/>
        <color theme="1"/>
        <rFont val="Calibri"/>
        <family val="2"/>
        <scheme val="minor"/>
      </rPr>
      <t xml:space="preserve">: </t>
    </r>
  </si>
  <si>
    <t>Change from day to night charge:</t>
  </si>
  <si>
    <t xml:space="preserve"> Docket No.87465 to Cork</t>
  </si>
  <si>
    <t xml:space="preserve"> Docket No.87472 to Galway</t>
  </si>
  <si>
    <t xml:space="preserve"> Docket No.87485 to Dublin</t>
  </si>
  <si>
    <t xml:space="preserve"> Docket No.87499 to Limerick</t>
  </si>
  <si>
    <t xml:space="preserve"> Docket No.87509 to Galway/Mayo</t>
  </si>
  <si>
    <t xml:space="preserve"> Docket No.87514 to Clare</t>
  </si>
  <si>
    <t xml:space="preserve"> Docket No.87526 to Westmeath</t>
  </si>
  <si>
    <t xml:space="preserve"> Docket No.87537 to Dublin/Wicklow</t>
  </si>
  <si>
    <t xml:space="preserve"> Docket No.87541 to Cork</t>
  </si>
  <si>
    <t xml:space="preserve"> Docket No.87552 to Galway</t>
  </si>
  <si>
    <t xml:space="preserve"> Docket No.87563 to Kilkenny/Kerry</t>
  </si>
  <si>
    <t xml:space="preserve"> Docket No.87571 to Limerick</t>
  </si>
  <si>
    <t>Average amount per delivery</t>
  </si>
  <si>
    <r>
      <t xml:space="preserve">IBAN: </t>
    </r>
    <r>
      <rPr>
        <sz val="11"/>
        <color theme="1"/>
        <rFont val="Calibri"/>
        <family val="2"/>
        <scheme val="minor"/>
      </rPr>
      <t>IE29 AIBK 9311 5212 3456 78</t>
    </r>
  </si>
  <si>
    <r>
      <rPr>
        <b/>
        <sz val="11"/>
        <color theme="1"/>
        <rFont val="Calibri"/>
        <family val="2"/>
        <scheme val="minor"/>
      </rPr>
      <t xml:space="preserve">BIC:  </t>
    </r>
    <r>
      <rPr>
        <sz val="11"/>
        <color theme="1"/>
        <rFont val="Calibri"/>
        <family val="2"/>
        <scheme val="minor"/>
      </rPr>
      <t>ULSBIE2D</t>
    </r>
  </si>
  <si>
    <r>
      <rPr>
        <b/>
        <sz val="11"/>
        <color theme="1"/>
        <rFont val="Calibri"/>
        <family val="2"/>
        <scheme val="minor"/>
      </rPr>
      <t xml:space="preserve">Sort Code: </t>
    </r>
    <r>
      <rPr>
        <sz val="11"/>
        <color theme="1"/>
        <rFont val="Calibri"/>
        <family val="2"/>
        <scheme val="minor"/>
      </rPr>
      <t>931152</t>
    </r>
  </si>
  <si>
    <r>
      <rPr>
        <b/>
        <sz val="11"/>
        <color theme="1"/>
        <rFont val="Calibri"/>
        <family val="2"/>
        <scheme val="minor"/>
      </rPr>
      <t xml:space="preserve">Account No: </t>
    </r>
    <r>
      <rPr>
        <sz val="11"/>
        <color theme="1"/>
        <rFont val="Calibri"/>
        <family val="2"/>
        <scheme val="minor"/>
      </rPr>
      <t xml:space="preserve"> 12345678</t>
    </r>
  </si>
  <si>
    <t>Biggest fee for 1 delivery</t>
  </si>
  <si>
    <t>Smallest fee for 1 delivery</t>
  </si>
  <si>
    <t>Docket No.87456  to Dublin</t>
  </si>
  <si>
    <t xml:space="preserve">If not paid by 18/12/2016 </t>
  </si>
  <si>
    <t>Cost if not paid by 8/12/2016</t>
  </si>
  <si>
    <t>Interest = 10%</t>
  </si>
  <si>
    <t>Cost</t>
  </si>
  <si>
    <t>Residual Value</t>
  </si>
  <si>
    <t>Reducing Balance Method Depreciation Calculation</t>
  </si>
  <si>
    <t>UEL</t>
  </si>
  <si>
    <t>Year</t>
  </si>
  <si>
    <t>For Purchase of a new Van</t>
  </si>
  <si>
    <t>Annual Depreciation</t>
  </si>
  <si>
    <t xml:space="preserve">Van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</si>
</sst>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€&quot;#,##0.00;[Red]\-&quot;€&quot;#,##0.00"/>
    <numFmt numFmtId="44" formatCode="_-&quot;€&quot;* #,##0.00_-;\-&quot;€&quot;* #,##0.00_-;_-&quot;€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85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44" fontId="0" fillId="0" borderId="1" xfId="1" applyFont="1" applyBorder="1"/>
    <xf numFmtId="0" fontId="0" fillId="0" borderId="0" xfId="0" applyAlignment="1"/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5" fillId="2" borderId="1" xfId="0" applyFont="1" applyFill="1" applyBorder="1"/>
    <xf numFmtId="44" fontId="2" fillId="0" borderId="0" xfId="0" applyNumberFormat="1" applyFont="1"/>
    <xf numFmtId="0" fontId="3" fillId="2" borderId="1" xfId="0" applyFont="1" applyFill="1" applyBorder="1"/>
    <xf numFmtId="0" fontId="5" fillId="2" borderId="3" xfId="0" applyFont="1" applyFill="1" applyBorder="1"/>
    <xf numFmtId="8" fontId="0" fillId="0" borderId="0" xfId="0" applyNumberFormat="1"/>
    <xf numFmtId="9" fontId="0" fillId="0" borderId="0" xfId="2" applyFont="1" applyBorder="1"/>
    <xf numFmtId="44" fontId="5" fillId="0" borderId="0" xfId="0" applyNumberFormat="1" applyFont="1" applyFill="1" applyBorder="1"/>
    <xf numFmtId="44" fontId="0" fillId="0" borderId="0" xfId="1" applyFont="1" applyBorder="1" applyAlignment="1"/>
    <xf numFmtId="44" fontId="0" fillId="0" borderId="15" xfId="0" applyNumberFormat="1" applyBorder="1"/>
    <xf numFmtId="0" fontId="2" fillId="0" borderId="1" xfId="0" applyFont="1" applyFill="1" applyBorder="1"/>
    <xf numFmtId="44" fontId="0" fillId="0" borderId="1" xfId="0" applyNumberFormat="1" applyBorder="1"/>
    <xf numFmtId="0" fontId="2" fillId="0" borderId="1" xfId="0" applyFont="1" applyBorder="1"/>
    <xf numFmtId="9" fontId="2" fillId="0" borderId="1" xfId="2" applyFont="1" applyBorder="1" applyAlignment="1"/>
    <xf numFmtId="44" fontId="0" fillId="0" borderId="1" xfId="1" applyFont="1" applyBorder="1" applyAlignment="1"/>
    <xf numFmtId="0" fontId="5" fillId="2" borderId="5" xfId="0" applyFont="1" applyFill="1" applyBorder="1"/>
    <xf numFmtId="0" fontId="6" fillId="0" borderId="16" xfId="0" applyFont="1" applyBorder="1" applyAlignment="1"/>
    <xf numFmtId="14" fontId="4" fillId="2" borderId="9" xfId="0" applyNumberFormat="1" applyFont="1" applyFill="1" applyBorder="1" applyAlignment="1"/>
    <xf numFmtId="14" fontId="4" fillId="2" borderId="12" xfId="0" applyNumberFormat="1" applyFont="1" applyFill="1" applyBorder="1" applyAlignment="1"/>
    <xf numFmtId="0" fontId="6" fillId="0" borderId="0" xfId="0" applyFont="1" applyBorder="1" applyAlignment="1"/>
    <xf numFmtId="0" fontId="8" fillId="0" borderId="0" xfId="0" applyFont="1" applyFill="1" applyBorder="1" applyAlignment="1"/>
    <xf numFmtId="0" fontId="3" fillId="2" borderId="1" xfId="0" applyFont="1" applyFill="1" applyBorder="1" applyAlignment="1"/>
    <xf numFmtId="0" fontId="2" fillId="2" borderId="1" xfId="0" applyFont="1" applyFill="1" applyBorder="1"/>
    <xf numFmtId="9" fontId="2" fillId="2" borderId="1" xfId="2" applyFont="1" applyFill="1" applyBorder="1" applyAlignment="1"/>
    <xf numFmtId="9" fontId="6" fillId="4" borderId="0" xfId="0" applyNumberFormat="1" applyFont="1" applyFill="1"/>
    <xf numFmtId="44" fontId="6" fillId="4" borderId="17" xfId="0" applyNumberFormat="1" applyFont="1" applyFill="1" applyBorder="1"/>
    <xf numFmtId="0" fontId="9" fillId="3" borderId="0" xfId="0" applyFont="1" applyFill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7" fillId="0" borderId="10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20" fontId="0" fillId="0" borderId="13" xfId="0" applyNumberFormat="1" applyFont="1" applyBorder="1" applyAlignment="1">
      <alignment horizontal="center"/>
    </xf>
    <xf numFmtId="20" fontId="0" fillId="0" borderId="6" xfId="0" applyNumberFormat="1" applyFont="1" applyBorder="1" applyAlignment="1">
      <alignment horizontal="center"/>
    </xf>
    <xf numFmtId="10" fontId="0" fillId="0" borderId="11" xfId="0" applyNumberFormat="1" applyFont="1" applyBorder="1" applyAlignment="1">
      <alignment horizontal="center"/>
    </xf>
    <xf numFmtId="10" fontId="0" fillId="0" borderId="12" xfId="0" applyNumberFormat="1" applyFont="1" applyBorder="1" applyAlignment="1">
      <alignment horizontal="center"/>
    </xf>
    <xf numFmtId="44" fontId="6" fillId="0" borderId="11" xfId="1" applyFont="1" applyBorder="1" applyAlignment="1">
      <alignment horizontal="right"/>
    </xf>
    <xf numFmtId="44" fontId="6" fillId="0" borderId="12" xfId="1" applyFont="1" applyBorder="1" applyAlignment="1">
      <alignment horizontal="right"/>
    </xf>
    <xf numFmtId="0" fontId="6" fillId="0" borderId="4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0" xfId="0" applyFont="1" applyFill="1" applyAlignment="1">
      <alignment horizontal="center"/>
    </xf>
    <xf numFmtId="20" fontId="0" fillId="0" borderId="8" xfId="0" applyNumberFormat="1" applyFont="1" applyBorder="1" applyAlignment="1">
      <alignment horizontal="center"/>
    </xf>
    <xf numFmtId="20" fontId="0" fillId="0" borderId="2" xfId="0" applyNumberFormat="1" applyFont="1" applyBorder="1" applyAlignment="1">
      <alignment horizontal="center"/>
    </xf>
    <xf numFmtId="10" fontId="0" fillId="0" borderId="4" xfId="0" applyNumberFormat="1" applyFont="1" applyBorder="1" applyAlignment="1">
      <alignment horizontal="center"/>
    </xf>
    <xf numFmtId="10" fontId="0" fillId="0" borderId="0" xfId="0" applyNumberFormat="1" applyFont="1" applyBorder="1" applyAlignment="1">
      <alignment horizontal="center"/>
    </xf>
    <xf numFmtId="44" fontId="6" fillId="0" borderId="7" xfId="1" applyFont="1" applyBorder="1" applyAlignment="1">
      <alignment horizontal="right"/>
    </xf>
    <xf numFmtId="0" fontId="2" fillId="0" borderId="0" xfId="0" applyFont="1"/>
    <xf numFmtId="0" fontId="11" fillId="0" borderId="0" xfId="0" applyFont="1"/>
    <xf numFmtId="0" fontId="0" fillId="0" borderId="0" xfId="1" applyNumberFormat="1" applyFont="1"/>
    <xf numFmtId="0" fontId="10" fillId="0" borderId="0" xfId="0" applyFont="1"/>
    <xf numFmtId="9" fontId="11" fillId="0" borderId="0" xfId="0" applyNumberFormat="1" applyFont="1"/>
    <xf numFmtId="8" fontId="11" fillId="0" borderId="0" xfId="0" applyNumberFormat="1" applyFont="1"/>
    <xf numFmtId="9" fontId="10" fillId="0" borderId="0" xfId="0" applyNumberFormat="1" applyFont="1"/>
    <xf numFmtId="0" fontId="11" fillId="0" borderId="0" xfId="2" applyNumberFormat="1" applyFont="1"/>
    <xf numFmtId="0" fontId="0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8" fontId="0" fillId="0" borderId="0" xfId="0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Cost of each delivery per docket </a:t>
            </a:r>
          </a:p>
        </c:rich>
      </c:tx>
      <c:layout>
        <c:manualLayout>
          <c:xMode val="edge"/>
          <c:yMode val="edge"/>
          <c:x val="0.17544444444444443"/>
          <c:y val="3.12256049960967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37755905511811"/>
          <c:y val="0.13152482269503546"/>
          <c:w val="0.77566885389326334"/>
          <c:h val="0.46567949498116007"/>
        </c:manualLayout>
      </c:layout>
      <c:barChart>
        <c:barDir val="col"/>
        <c:grouping val="stacked"/>
        <c:varyColors val="0"/>
        <c:ser>
          <c:idx val="5"/>
          <c:order val="5"/>
          <c:tx>
            <c:strRef>
              <c:f>'Master Sheet'!$G$9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hade val="5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shade val="5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'Master Sheet'!$A$10:$A$22</c:f>
              <c:strCache>
                <c:ptCount val="13"/>
                <c:pt idx="0">
                  <c:v>Docket No.87456  to Dublin</c:v>
                </c:pt>
                <c:pt idx="1">
                  <c:v> Docket No.87465 to Cork</c:v>
                </c:pt>
                <c:pt idx="2">
                  <c:v> Docket No.87472 to Galway</c:v>
                </c:pt>
                <c:pt idx="3">
                  <c:v> Docket No.87485 to Dublin</c:v>
                </c:pt>
                <c:pt idx="4">
                  <c:v> Docket No.87499 to Limerick</c:v>
                </c:pt>
                <c:pt idx="5">
                  <c:v> Docket No.87509 to Galway/Mayo</c:v>
                </c:pt>
                <c:pt idx="6">
                  <c:v> Docket No.87514 to Clare</c:v>
                </c:pt>
                <c:pt idx="7">
                  <c:v> Docket No.87526 to Westmeath</c:v>
                </c:pt>
                <c:pt idx="8">
                  <c:v> Docket No.87537 to Dublin/Wicklow</c:v>
                </c:pt>
                <c:pt idx="9">
                  <c:v> Docket No.87541 to Cork</c:v>
                </c:pt>
                <c:pt idx="10">
                  <c:v> Docket No.87552 to Galway</c:v>
                </c:pt>
                <c:pt idx="11">
                  <c:v> Docket No.87563 to Kilkenny/Kerry</c:v>
                </c:pt>
                <c:pt idx="12">
                  <c:v> Docket No.87571 to Limerick</c:v>
                </c:pt>
              </c:strCache>
            </c:strRef>
          </c:cat>
          <c:val>
            <c:numRef>
              <c:f>'Master Sheet'!$G$10:$G$22</c:f>
              <c:numCache>
                <c:formatCode>_("€"* #,##0.00_);_("€"* \(#,##0.00\);_("€"* "-"??_);_(@_)</c:formatCode>
                <c:ptCount val="13"/>
                <c:pt idx="0">
                  <c:v>258.3</c:v>
                </c:pt>
                <c:pt idx="1">
                  <c:v>479.7</c:v>
                </c:pt>
                <c:pt idx="2">
                  <c:v>405.9</c:v>
                </c:pt>
                <c:pt idx="3">
                  <c:v>295.2</c:v>
                </c:pt>
                <c:pt idx="4">
                  <c:v>553.5</c:v>
                </c:pt>
                <c:pt idx="5">
                  <c:v>332.1</c:v>
                </c:pt>
                <c:pt idx="6">
                  <c:v>258.3</c:v>
                </c:pt>
                <c:pt idx="7">
                  <c:v>405.9</c:v>
                </c:pt>
                <c:pt idx="8">
                  <c:v>774.9</c:v>
                </c:pt>
                <c:pt idx="9">
                  <c:v>295.2</c:v>
                </c:pt>
                <c:pt idx="10">
                  <c:v>332.1</c:v>
                </c:pt>
                <c:pt idx="11">
                  <c:v>369</c:v>
                </c:pt>
                <c:pt idx="12">
                  <c:v>332.1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7465048"/>
        <c:axId val="3274981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'Master Sheet'!$B$9</c15:sqref>
                        </c15:formulaRef>
                      </c:ext>
                    </c:extLst>
                    <c:strCache>
                      <c:ptCount val="1"/>
                      <c:pt idx="0">
                        <c:v>Quantity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5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5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5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'Master Sheet'!$A$10:$A$22</c15:sqref>
                        </c15:formulaRef>
                      </c:ext>
                    </c:extLst>
                    <c:strCache>
                      <c:ptCount val="13"/>
                      <c:pt idx="0">
                        <c:v>Docket No.87456  to Dublin</c:v>
                      </c:pt>
                      <c:pt idx="1">
                        <c:v> Docket No.87465 to Cork</c:v>
                      </c:pt>
                      <c:pt idx="2">
                        <c:v> Docket No.87472 to Galway</c:v>
                      </c:pt>
                      <c:pt idx="3">
                        <c:v> Docket No.87485 to Dublin</c:v>
                      </c:pt>
                      <c:pt idx="4">
                        <c:v> Docket No.87499 to Limerick</c:v>
                      </c:pt>
                      <c:pt idx="5">
                        <c:v> Docket No.87509 to Galway/Mayo</c:v>
                      </c:pt>
                      <c:pt idx="6">
                        <c:v> Docket No.87514 to Clare</c:v>
                      </c:pt>
                      <c:pt idx="7">
                        <c:v> Docket No.87526 to Westmeath</c:v>
                      </c:pt>
                      <c:pt idx="8">
                        <c:v> Docket No.87537 to Dublin/Wicklow</c:v>
                      </c:pt>
                      <c:pt idx="9">
                        <c:v> Docket No.87541 to Cork</c:v>
                      </c:pt>
                      <c:pt idx="10">
                        <c:v> Docket No.87552 to Galway</c:v>
                      </c:pt>
                      <c:pt idx="11">
                        <c:v> Docket No.87563 to Kilkenny/Kerry</c:v>
                      </c:pt>
                      <c:pt idx="12">
                        <c:v> Docket No.87571 to Limerick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'Master Sheet'!$B$10:$B$22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7</c:v>
                      </c:pt>
                      <c:pt idx="1">
                        <c:v>13</c:v>
                      </c:pt>
                      <c:pt idx="2">
                        <c:v>11</c:v>
                      </c:pt>
                      <c:pt idx="3">
                        <c:v>8</c:v>
                      </c:pt>
                      <c:pt idx="4">
                        <c:v>10</c:v>
                      </c:pt>
                      <c:pt idx="5">
                        <c:v>9</c:v>
                      </c:pt>
                      <c:pt idx="6">
                        <c:v>7</c:v>
                      </c:pt>
                      <c:pt idx="7">
                        <c:v>11</c:v>
                      </c:pt>
                      <c:pt idx="8">
                        <c:v>14</c:v>
                      </c:pt>
                      <c:pt idx="9">
                        <c:v>8</c:v>
                      </c:pt>
                      <c:pt idx="10">
                        <c:v>9</c:v>
                      </c:pt>
                      <c:pt idx="11">
                        <c:v>10</c:v>
                      </c:pt>
                      <c:pt idx="12">
                        <c:v>9</c:v>
                      </c:pt>
                    </c:numCache>
                  </c:numRef>
                </c:val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'Master Sheet'!$C$9</c15:sqref>
                        </c15:formulaRef>
                      </c:ext>
                    </c:extLst>
                    <c:strCache>
                      <c:ptCount val="1"/>
                      <c:pt idx="0">
                        <c:v>Date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7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7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7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'Master Sheet'!$A$10:$A$22</c15:sqref>
                        </c15:formulaRef>
                      </c:ext>
                    </c:extLst>
                    <c:strCache>
                      <c:ptCount val="13"/>
                      <c:pt idx="0">
                        <c:v>Docket No.87456  to Dublin</c:v>
                      </c:pt>
                      <c:pt idx="1">
                        <c:v> Docket No.87465 to Cork</c:v>
                      </c:pt>
                      <c:pt idx="2">
                        <c:v> Docket No.87472 to Galway</c:v>
                      </c:pt>
                      <c:pt idx="3">
                        <c:v> Docket No.87485 to Dublin</c:v>
                      </c:pt>
                      <c:pt idx="4">
                        <c:v> Docket No.87499 to Limerick</c:v>
                      </c:pt>
                      <c:pt idx="5">
                        <c:v> Docket No.87509 to Galway/Mayo</c:v>
                      </c:pt>
                      <c:pt idx="6">
                        <c:v> Docket No.87514 to Clare</c:v>
                      </c:pt>
                      <c:pt idx="7">
                        <c:v> Docket No.87526 to Westmeath</c:v>
                      </c:pt>
                      <c:pt idx="8">
                        <c:v> Docket No.87537 to Dublin/Wicklow</c:v>
                      </c:pt>
                      <c:pt idx="9">
                        <c:v> Docket No.87541 to Cork</c:v>
                      </c:pt>
                      <c:pt idx="10">
                        <c:v> Docket No.87552 to Galway</c:v>
                      </c:pt>
                      <c:pt idx="11">
                        <c:v> Docket No.87563 to Kilkenny/Kerry</c:v>
                      </c:pt>
                      <c:pt idx="12">
                        <c:v> Docket No.87571 to Limerick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'Master Sheet'!$C$10:$C$22</c15:sqref>
                        </c15:formulaRef>
                      </c:ext>
                    </c:extLst>
                    <c:numCache>
                      <c:formatCode>m/d/yyyy</c:formatCode>
                      <c:ptCount val="13"/>
                      <c:pt idx="0">
                        <c:v>42675</c:v>
                      </c:pt>
                      <c:pt idx="1">
                        <c:v>42676</c:v>
                      </c:pt>
                      <c:pt idx="2">
                        <c:v>42678</c:v>
                      </c:pt>
                      <c:pt idx="3">
                        <c:v>42679</c:v>
                      </c:pt>
                      <c:pt idx="4">
                        <c:v>42680</c:v>
                      </c:pt>
                      <c:pt idx="5">
                        <c:v>42682</c:v>
                      </c:pt>
                      <c:pt idx="6">
                        <c:v>42683</c:v>
                      </c:pt>
                      <c:pt idx="7">
                        <c:v>42684</c:v>
                      </c:pt>
                      <c:pt idx="8">
                        <c:v>42685</c:v>
                      </c:pt>
                      <c:pt idx="9">
                        <c:v>42686</c:v>
                      </c:pt>
                      <c:pt idx="10">
                        <c:v>42688</c:v>
                      </c:pt>
                      <c:pt idx="11">
                        <c:v>42690</c:v>
                      </c:pt>
                      <c:pt idx="12">
                        <c:v>42691</c:v>
                      </c:pt>
                    </c:numCache>
                  </c:numRef>
                </c:val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'Master Sheet'!$D$9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tint val="9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tint val="9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tint val="9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'Master Sheet'!$A$10:$A$22</c15:sqref>
                        </c15:formulaRef>
                      </c:ext>
                    </c:extLst>
                    <c:strCache>
                      <c:ptCount val="13"/>
                      <c:pt idx="0">
                        <c:v>Docket No.87456  to Dublin</c:v>
                      </c:pt>
                      <c:pt idx="1">
                        <c:v> Docket No.87465 to Cork</c:v>
                      </c:pt>
                      <c:pt idx="2">
                        <c:v> Docket No.87472 to Galway</c:v>
                      </c:pt>
                      <c:pt idx="3">
                        <c:v> Docket No.87485 to Dublin</c:v>
                      </c:pt>
                      <c:pt idx="4">
                        <c:v> Docket No.87499 to Limerick</c:v>
                      </c:pt>
                      <c:pt idx="5">
                        <c:v> Docket No.87509 to Galway/Mayo</c:v>
                      </c:pt>
                      <c:pt idx="6">
                        <c:v> Docket No.87514 to Clare</c:v>
                      </c:pt>
                      <c:pt idx="7">
                        <c:v> Docket No.87526 to Westmeath</c:v>
                      </c:pt>
                      <c:pt idx="8">
                        <c:v> Docket No.87537 to Dublin/Wicklow</c:v>
                      </c:pt>
                      <c:pt idx="9">
                        <c:v> Docket No.87541 to Cork</c:v>
                      </c:pt>
                      <c:pt idx="10">
                        <c:v> Docket No.87552 to Galway</c:v>
                      </c:pt>
                      <c:pt idx="11">
                        <c:v> Docket No.87563 to Kilkenny/Kerry</c:v>
                      </c:pt>
                      <c:pt idx="12">
                        <c:v> Docket No.87571 to Limerick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'Master Sheet'!$D$10:$D$22</c15:sqref>
                        </c15:formulaRef>
                      </c:ext>
                    </c:extLst>
                    <c:numCache>
                      <c:formatCode>h:mm</c:formatCode>
                      <c:ptCount val="13"/>
                      <c:pt idx="0">
                        <c:v>0.4375</c:v>
                      </c:pt>
                      <c:pt idx="1">
                        <c:v>0.5</c:v>
                      </c:pt>
                      <c:pt idx="2">
                        <c:v>0.14583333333333334</c:v>
                      </c:pt>
                      <c:pt idx="3">
                        <c:v>0.40625</c:v>
                      </c:pt>
                      <c:pt idx="4">
                        <c:v>0.97916666666666663</c:v>
                      </c:pt>
                      <c:pt idx="5">
                        <c:v>1.0416666666666666E-2</c:v>
                      </c:pt>
                      <c:pt idx="6">
                        <c:v>0.59375</c:v>
                      </c:pt>
                      <c:pt idx="7">
                        <c:v>0.41666666666666669</c:v>
                      </c:pt>
                      <c:pt idx="8">
                        <c:v>0.98958333333333337</c:v>
                      </c:pt>
                      <c:pt idx="9">
                        <c:v>5.2083333333333336E-2</c:v>
                      </c:pt>
                      <c:pt idx="10">
                        <c:v>0.625</c:v>
                      </c:pt>
                      <c:pt idx="11">
                        <c:v>0.10416666666666667</c:v>
                      </c:pt>
                      <c:pt idx="12">
                        <c:v>0.55208333333333337</c:v>
                      </c:pt>
                    </c:numCache>
                  </c:numRef>
                </c:val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'Master Sheet'!$E$9</c15:sqref>
                        </c15:formulaRef>
                      </c:ext>
                    </c:extLst>
                    <c:strCache>
                      <c:ptCount val="1"/>
                      <c:pt idx="0">
                        <c:v>Net Amount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9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9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9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'Master Sheet'!$A$10:$A$22</c15:sqref>
                        </c15:formulaRef>
                      </c:ext>
                    </c:extLst>
                    <c:strCache>
                      <c:ptCount val="13"/>
                      <c:pt idx="0">
                        <c:v>Docket No.87456  to Dublin</c:v>
                      </c:pt>
                      <c:pt idx="1">
                        <c:v> Docket No.87465 to Cork</c:v>
                      </c:pt>
                      <c:pt idx="2">
                        <c:v> Docket No.87472 to Galway</c:v>
                      </c:pt>
                      <c:pt idx="3">
                        <c:v> Docket No.87485 to Dublin</c:v>
                      </c:pt>
                      <c:pt idx="4">
                        <c:v> Docket No.87499 to Limerick</c:v>
                      </c:pt>
                      <c:pt idx="5">
                        <c:v> Docket No.87509 to Galway/Mayo</c:v>
                      </c:pt>
                      <c:pt idx="6">
                        <c:v> Docket No.87514 to Clare</c:v>
                      </c:pt>
                      <c:pt idx="7">
                        <c:v> Docket No.87526 to Westmeath</c:v>
                      </c:pt>
                      <c:pt idx="8">
                        <c:v> Docket No.87537 to Dublin/Wicklow</c:v>
                      </c:pt>
                      <c:pt idx="9">
                        <c:v> Docket No.87541 to Cork</c:v>
                      </c:pt>
                      <c:pt idx="10">
                        <c:v> Docket No.87552 to Galway</c:v>
                      </c:pt>
                      <c:pt idx="11">
                        <c:v> Docket No.87563 to Kilkenny/Kerry</c:v>
                      </c:pt>
                      <c:pt idx="12">
                        <c:v> Docket No.87571 to Limerick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'Master Sheet'!$E$10:$E$22</c15:sqref>
                        </c15:formulaRef>
                      </c:ext>
                    </c:extLst>
                    <c:numCache>
                      <c:formatCode>_("€"* #,##0.00_);_("€"* \(#,##0.00\);_("€"* "-"??_);_(@_)</c:formatCode>
                      <c:ptCount val="13"/>
                      <c:pt idx="0">
                        <c:v>210</c:v>
                      </c:pt>
                      <c:pt idx="1">
                        <c:v>390</c:v>
                      </c:pt>
                      <c:pt idx="2">
                        <c:v>330</c:v>
                      </c:pt>
                      <c:pt idx="3">
                        <c:v>240</c:v>
                      </c:pt>
                      <c:pt idx="4">
                        <c:v>450</c:v>
                      </c:pt>
                      <c:pt idx="5">
                        <c:v>270</c:v>
                      </c:pt>
                      <c:pt idx="6">
                        <c:v>210</c:v>
                      </c:pt>
                      <c:pt idx="7">
                        <c:v>330</c:v>
                      </c:pt>
                      <c:pt idx="8">
                        <c:v>630</c:v>
                      </c:pt>
                      <c:pt idx="9">
                        <c:v>240</c:v>
                      </c:pt>
                      <c:pt idx="10">
                        <c:v>270</c:v>
                      </c:pt>
                      <c:pt idx="11">
                        <c:v>300</c:v>
                      </c:pt>
                      <c:pt idx="12">
                        <c:v>270</c:v>
                      </c:pt>
                    </c:numCache>
                  </c:numRef>
                </c:val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'Master Sheet'!$F$9</c15:sqref>
                        </c15:formulaRef>
                      </c:ext>
                    </c:extLst>
                    <c:strCache>
                      <c:ptCount val="1"/>
                      <c:pt idx="0">
                        <c:v>Tax Rate</c:v>
                      </c:pt>
                    </c:strCache>
                  </c:strRef>
                </c:tx>
                <c:spPr>
                  <a:gradFill rotWithShape="1">
                    <a:gsLst>
                      <a:gs pos="0">
                        <a:schemeClr val="accent1">
                          <a:shade val="70000"/>
                          <a:satMod val="103000"/>
                          <a:lumMod val="102000"/>
                          <a:tint val="94000"/>
                        </a:schemeClr>
                      </a:gs>
                      <a:gs pos="50000">
                        <a:schemeClr val="accent1">
                          <a:shade val="70000"/>
                          <a:satMod val="110000"/>
                          <a:lumMod val="100000"/>
                          <a:shade val="100000"/>
                        </a:schemeClr>
                      </a:gs>
                      <a:gs pos="100000">
                        <a:schemeClr val="accent1">
                          <a:shade val="70000"/>
                          <a:lumMod val="99000"/>
                          <a:satMod val="120000"/>
                          <a:shade val="78000"/>
                        </a:schemeClr>
                      </a:gs>
                    </a:gsLst>
                    <a:lin ang="5400000" scaled="0"/>
                  </a:gradFill>
                  <a:ln>
                    <a:noFill/>
                  </a:ln>
                  <a:effectLst>
                    <a:outerShdw blurRad="57150" dist="19050" dir="5400000" algn="ctr" rotWithShape="0">
                      <a:srgbClr val="000000">
                        <a:alpha val="63000"/>
                      </a:srgbClr>
                    </a:outerShdw>
                  </a:effectLst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'Master Sheet'!$A$10:$A$22</c15:sqref>
                        </c15:formulaRef>
                      </c:ext>
                    </c:extLst>
                    <c:strCache>
                      <c:ptCount val="13"/>
                      <c:pt idx="0">
                        <c:v>Docket No.87456  to Dublin</c:v>
                      </c:pt>
                      <c:pt idx="1">
                        <c:v> Docket No.87465 to Cork</c:v>
                      </c:pt>
                      <c:pt idx="2">
                        <c:v> Docket No.87472 to Galway</c:v>
                      </c:pt>
                      <c:pt idx="3">
                        <c:v> Docket No.87485 to Dublin</c:v>
                      </c:pt>
                      <c:pt idx="4">
                        <c:v> Docket No.87499 to Limerick</c:v>
                      </c:pt>
                      <c:pt idx="5">
                        <c:v> Docket No.87509 to Galway/Mayo</c:v>
                      </c:pt>
                      <c:pt idx="6">
                        <c:v> Docket No.87514 to Clare</c:v>
                      </c:pt>
                      <c:pt idx="7">
                        <c:v> Docket No.87526 to Westmeath</c:v>
                      </c:pt>
                      <c:pt idx="8">
                        <c:v> Docket No.87537 to Dublin/Wicklow</c:v>
                      </c:pt>
                      <c:pt idx="9">
                        <c:v> Docket No.87541 to Cork</c:v>
                      </c:pt>
                      <c:pt idx="10">
                        <c:v> Docket No.87552 to Galway</c:v>
                      </c:pt>
                      <c:pt idx="11">
                        <c:v> Docket No.87563 to Kilkenny/Kerry</c:v>
                      </c:pt>
                      <c:pt idx="12">
                        <c:v> Docket No.87571 to Limerick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'Master Sheet'!$F$10:$F$22</c15:sqref>
                        </c15:formulaRef>
                      </c:ext>
                    </c:extLst>
                    <c:numCache>
                      <c:formatCode>0%</c:formatCode>
                      <c:ptCount val="13"/>
                      <c:pt idx="0">
                        <c:v>0.23</c:v>
                      </c:pt>
                      <c:pt idx="1">
                        <c:v>0.23</c:v>
                      </c:pt>
                      <c:pt idx="2">
                        <c:v>0.23</c:v>
                      </c:pt>
                      <c:pt idx="3">
                        <c:v>0.23</c:v>
                      </c:pt>
                      <c:pt idx="4">
                        <c:v>0.23</c:v>
                      </c:pt>
                      <c:pt idx="5">
                        <c:v>0.23</c:v>
                      </c:pt>
                      <c:pt idx="6">
                        <c:v>0.23</c:v>
                      </c:pt>
                      <c:pt idx="7">
                        <c:v>0.23</c:v>
                      </c:pt>
                      <c:pt idx="8">
                        <c:v>0.23</c:v>
                      </c:pt>
                      <c:pt idx="9">
                        <c:v>0.23</c:v>
                      </c:pt>
                      <c:pt idx="10">
                        <c:v>0.23</c:v>
                      </c:pt>
                      <c:pt idx="11">
                        <c:v>0.23</c:v>
                      </c:pt>
                      <c:pt idx="12">
                        <c:v>0.23</c:v>
                      </c:pt>
                    </c:numCache>
                  </c:numRef>
                </c:val>
              </c15:ser>
            </c15:filteredBarSeries>
          </c:ext>
        </c:extLst>
      </c:barChart>
      <c:catAx>
        <c:axId val="32746504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Delivery Information</a:t>
                </a:r>
              </a:p>
            </c:rich>
          </c:tx>
          <c:layout>
            <c:manualLayout>
              <c:xMode val="edge"/>
              <c:yMode val="edge"/>
              <c:x val="0.36998490813648294"/>
              <c:y val="0.9280721876978492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498104"/>
        <c:crosses val="autoZero"/>
        <c:auto val="1"/>
        <c:lblAlgn val="ctr"/>
        <c:lblOffset val="100"/>
        <c:noMultiLvlLbl val="0"/>
      </c:catAx>
      <c:valAx>
        <c:axId val="327498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E"/>
                  <a:t>Cost 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_(&quot;€&quot;* #,##0.00_);_(&quot;€&quot;* \(#,##0.00\);_(&quot;€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465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598884514435699E-2"/>
          <c:y val="0.90983569676741227"/>
          <c:w val="0.13635564304461942"/>
          <c:h val="4.644845623805220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1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409575</xdr:colOff>
      <xdr:row>0</xdr:row>
      <xdr:rowOff>152400</xdr:rowOff>
    </xdr:from>
    <xdr:to>
      <xdr:col>12</xdr:col>
      <xdr:colOff>533400</xdr:colOff>
      <xdr:row>27</xdr:row>
      <xdr:rowOff>57149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61"/>
  <sheetViews>
    <sheetView tabSelected="1" topLeftCell="E10" zoomScale="120" zoomScaleNormal="120" zoomScaleSheetLayoutView="100" workbookViewId="0">
      <selection activeCell="C38" sqref="C38"/>
    </sheetView>
  </sheetViews>
  <sheetFormatPr defaultRowHeight="15" x14ac:dyDescent="0.25"/>
  <cols>
    <col min="1" max="1" width="34.7109375" bestFit="1" customWidth="1"/>
    <col min="2" max="2" width="20" customWidth="1"/>
    <col min="3" max="3" width="11.42578125" bestFit="1" customWidth="1"/>
    <col min="4" max="4" width="12.7109375" bestFit="1" customWidth="1"/>
    <col min="5" max="5" width="25.28515625" customWidth="1"/>
    <col min="6" max="6" width="11.7109375" customWidth="1"/>
    <col min="7" max="7" width="14.85546875" customWidth="1"/>
    <col min="8" max="8" width="27.28515625" bestFit="1" customWidth="1"/>
    <col min="9" max="9" width="12" customWidth="1"/>
  </cols>
  <sheetData>
    <row r="1" spans="1:9" ht="23.25" x14ac:dyDescent="0.35">
      <c r="A1" s="34" t="s">
        <v>16</v>
      </c>
      <c r="B1" s="34"/>
      <c r="C1" s="34"/>
      <c r="D1" s="34"/>
      <c r="E1" s="34"/>
      <c r="F1" s="34"/>
      <c r="G1" s="34"/>
    </row>
    <row r="2" spans="1:9" ht="18.75" x14ac:dyDescent="0.3">
      <c r="A2" s="23" t="s">
        <v>4</v>
      </c>
      <c r="B2" s="46" t="s">
        <v>0</v>
      </c>
      <c r="C2" s="47"/>
      <c r="D2" s="28"/>
      <c r="E2" s="44" t="s">
        <v>23</v>
      </c>
      <c r="F2" s="44"/>
      <c r="G2" s="25">
        <v>42692</v>
      </c>
      <c r="H2" s="4"/>
    </row>
    <row r="3" spans="1:9" ht="18.75" x14ac:dyDescent="0.3">
      <c r="A3" s="24" t="s">
        <v>5</v>
      </c>
      <c r="B3" s="54" t="s">
        <v>1</v>
      </c>
      <c r="C3" s="55"/>
      <c r="D3" s="27"/>
      <c r="E3" s="45" t="s">
        <v>22</v>
      </c>
      <c r="F3" s="45"/>
      <c r="G3" s="26">
        <f>G2+30</f>
        <v>42722</v>
      </c>
      <c r="H3" s="4"/>
    </row>
    <row r="4" spans="1:9" ht="18.75" x14ac:dyDescent="0.3">
      <c r="A4" s="24" t="s">
        <v>6</v>
      </c>
      <c r="B4" s="54" t="s">
        <v>2</v>
      </c>
      <c r="C4" s="55"/>
      <c r="D4" s="27"/>
      <c r="E4" s="64" t="s">
        <v>45</v>
      </c>
      <c r="F4" s="64"/>
      <c r="G4" s="32" t="s">
        <v>47</v>
      </c>
    </row>
    <row r="5" spans="1:9" ht="19.5" thickBot="1" x14ac:dyDescent="0.35">
      <c r="A5" s="24" t="s">
        <v>17</v>
      </c>
      <c r="B5" s="56" t="s">
        <v>3</v>
      </c>
      <c r="C5" s="57"/>
      <c r="D5" s="27"/>
      <c r="E5" s="65" t="s">
        <v>46</v>
      </c>
      <c r="F5" s="65"/>
      <c r="G5" s="33">
        <f>B25+(B25*10%)</f>
        <v>5601.42</v>
      </c>
    </row>
    <row r="6" spans="1:9" ht="16.5" thickTop="1" x14ac:dyDescent="0.25">
      <c r="A6" s="29" t="s">
        <v>24</v>
      </c>
      <c r="B6" s="48">
        <f>TIME(18,0,0)</f>
        <v>0.75</v>
      </c>
      <c r="C6" s="49"/>
    </row>
    <row r="7" spans="1:9" ht="15.75" x14ac:dyDescent="0.25">
      <c r="A7" s="11" t="s">
        <v>13</v>
      </c>
      <c r="B7" s="50">
        <v>1.5</v>
      </c>
      <c r="C7" s="51"/>
      <c r="D7" s="1"/>
    </row>
    <row r="8" spans="1:9" ht="15.75" x14ac:dyDescent="0.25">
      <c r="A8" s="11" t="s">
        <v>12</v>
      </c>
      <c r="B8" s="52">
        <v>30</v>
      </c>
      <c r="C8" s="53"/>
      <c r="D8" s="1"/>
    </row>
    <row r="9" spans="1:9" ht="18.75" x14ac:dyDescent="0.3">
      <c r="A9" s="9" t="s">
        <v>7</v>
      </c>
      <c r="B9" s="9" t="s">
        <v>8</v>
      </c>
      <c r="C9" s="9" t="s">
        <v>21</v>
      </c>
      <c r="D9" s="9" t="s">
        <v>20</v>
      </c>
      <c r="E9" s="9" t="s">
        <v>9</v>
      </c>
      <c r="F9" s="9" t="s">
        <v>10</v>
      </c>
      <c r="G9" s="9" t="s">
        <v>11</v>
      </c>
      <c r="H9" s="15"/>
      <c r="I9" s="13"/>
    </row>
    <row r="10" spans="1:9" x14ac:dyDescent="0.25">
      <c r="A10" s="14" t="s">
        <v>44</v>
      </c>
      <c r="B10" s="5">
        <v>7</v>
      </c>
      <c r="C10" s="8">
        <f>DATE(2016,11,1)</f>
        <v>42675</v>
      </c>
      <c r="D10" s="7">
        <f>TIME(10,30,0)</f>
        <v>0.4375</v>
      </c>
      <c r="E10" s="3">
        <f>IF(D10&gt;$B$6,(B10*$B$8)*$B$7,B10*$B$8)</f>
        <v>210</v>
      </c>
      <c r="F10" s="6">
        <v>0.23</v>
      </c>
      <c r="G10" s="3">
        <f>(E10*F10)+E10</f>
        <v>258.3</v>
      </c>
    </row>
    <row r="11" spans="1:9" x14ac:dyDescent="0.25">
      <c r="A11" s="2" t="s">
        <v>25</v>
      </c>
      <c r="B11" s="5">
        <v>13</v>
      </c>
      <c r="C11" s="8">
        <f>DATE(2016,11,2)</f>
        <v>42676</v>
      </c>
      <c r="D11" s="7">
        <f>TIME(12,0,0)</f>
        <v>0.5</v>
      </c>
      <c r="E11" s="3">
        <f t="shared" ref="E11:E22" si="0">IF(D11&gt;$B$6,(B11*$B$8)*$B$7,B11*$B$8)</f>
        <v>390</v>
      </c>
      <c r="F11" s="6">
        <v>0.23</v>
      </c>
      <c r="G11" s="3">
        <f t="shared" ref="G11:G22" si="1">(E11*F11)+E11</f>
        <v>479.7</v>
      </c>
    </row>
    <row r="12" spans="1:9" x14ac:dyDescent="0.25">
      <c r="A12" s="2" t="s">
        <v>26</v>
      </c>
      <c r="B12" s="5">
        <v>11</v>
      </c>
      <c r="C12" s="8">
        <f>DATE(2016,11,4)</f>
        <v>42678</v>
      </c>
      <c r="D12" s="7">
        <f>TIME(3,30,0)</f>
        <v>0.14583333333333334</v>
      </c>
      <c r="E12" s="3">
        <f t="shared" si="0"/>
        <v>330</v>
      </c>
      <c r="F12" s="6">
        <v>0.23</v>
      </c>
      <c r="G12" s="3">
        <f t="shared" si="1"/>
        <v>405.9</v>
      </c>
      <c r="H12" s="14"/>
    </row>
    <row r="13" spans="1:9" x14ac:dyDescent="0.25">
      <c r="A13" s="2" t="s">
        <v>27</v>
      </c>
      <c r="B13" s="5">
        <v>8</v>
      </c>
      <c r="C13" s="8">
        <f>DATE(2016,11,5)</f>
        <v>42679</v>
      </c>
      <c r="D13" s="7">
        <f>TIME(9,45,0)</f>
        <v>0.40625</v>
      </c>
      <c r="E13" s="3">
        <f t="shared" si="0"/>
        <v>240</v>
      </c>
      <c r="F13" s="6">
        <v>0.23</v>
      </c>
      <c r="G13" s="3">
        <f t="shared" si="1"/>
        <v>295.2</v>
      </c>
      <c r="H13" s="14"/>
    </row>
    <row r="14" spans="1:9" x14ac:dyDescent="0.25">
      <c r="A14" s="2" t="s">
        <v>28</v>
      </c>
      <c r="B14" s="5">
        <v>10</v>
      </c>
      <c r="C14" s="8">
        <f>DATE(2016,11,6)</f>
        <v>42680</v>
      </c>
      <c r="D14" s="7">
        <f>TIME(23,30,0)</f>
        <v>0.97916666666666663</v>
      </c>
      <c r="E14" s="3">
        <f t="shared" si="0"/>
        <v>450</v>
      </c>
      <c r="F14" s="6">
        <v>0.23</v>
      </c>
      <c r="G14" s="3">
        <f t="shared" si="1"/>
        <v>553.5</v>
      </c>
    </row>
    <row r="15" spans="1:9" x14ac:dyDescent="0.25">
      <c r="A15" s="2" t="s">
        <v>29</v>
      </c>
      <c r="B15" s="5">
        <v>9</v>
      </c>
      <c r="C15" s="8">
        <f>DATE(2016,11,8)</f>
        <v>42682</v>
      </c>
      <c r="D15" s="7">
        <f>TIME(0,15,0)</f>
        <v>1.0416666666666666E-2</v>
      </c>
      <c r="E15" s="3">
        <f t="shared" si="0"/>
        <v>270</v>
      </c>
      <c r="F15" s="6">
        <v>0.23</v>
      </c>
      <c r="G15" s="3">
        <f t="shared" si="1"/>
        <v>332.1</v>
      </c>
    </row>
    <row r="16" spans="1:9" x14ac:dyDescent="0.25">
      <c r="A16" s="2" t="s">
        <v>30</v>
      </c>
      <c r="B16" s="5">
        <v>7</v>
      </c>
      <c r="C16" s="8">
        <f>DATE(2016,11,9)</f>
        <v>42683</v>
      </c>
      <c r="D16" s="7">
        <f>TIME(14,15,0)</f>
        <v>0.59375</v>
      </c>
      <c r="E16" s="3">
        <f t="shared" si="0"/>
        <v>210</v>
      </c>
      <c r="F16" s="6">
        <v>0.23</v>
      </c>
      <c r="G16" s="3">
        <f t="shared" si="1"/>
        <v>258.3</v>
      </c>
      <c r="H16" s="14"/>
    </row>
    <row r="17" spans="1:8" x14ac:dyDescent="0.25">
      <c r="A17" s="2" t="s">
        <v>31</v>
      </c>
      <c r="B17" s="5">
        <v>11</v>
      </c>
      <c r="C17" s="8">
        <f>DATE(2016,11,10)</f>
        <v>42684</v>
      </c>
      <c r="D17" s="7">
        <f>TIME(10,0,0)</f>
        <v>0.41666666666666669</v>
      </c>
      <c r="E17" s="3">
        <f t="shared" si="0"/>
        <v>330</v>
      </c>
      <c r="F17" s="6">
        <v>0.23</v>
      </c>
      <c r="G17" s="3">
        <f t="shared" si="1"/>
        <v>405.9</v>
      </c>
      <c r="H17" s="14"/>
    </row>
    <row r="18" spans="1:8" x14ac:dyDescent="0.25">
      <c r="A18" s="2" t="s">
        <v>32</v>
      </c>
      <c r="B18" s="5">
        <v>14</v>
      </c>
      <c r="C18" s="8">
        <f>DATE(2016,11,11)</f>
        <v>42685</v>
      </c>
      <c r="D18" s="7">
        <f>TIME(23,45,0)</f>
        <v>0.98958333333333337</v>
      </c>
      <c r="E18" s="3">
        <f t="shared" si="0"/>
        <v>630</v>
      </c>
      <c r="F18" s="6">
        <v>0.23</v>
      </c>
      <c r="G18" s="3">
        <f t="shared" si="1"/>
        <v>774.9</v>
      </c>
      <c r="H18" s="14"/>
    </row>
    <row r="19" spans="1:8" x14ac:dyDescent="0.25">
      <c r="A19" s="2" t="s">
        <v>33</v>
      </c>
      <c r="B19" s="5">
        <v>8</v>
      </c>
      <c r="C19" s="8">
        <f>DATE(2016,11,12)</f>
        <v>42686</v>
      </c>
      <c r="D19" s="7">
        <f>TIME(1,15,0)</f>
        <v>5.2083333333333336E-2</v>
      </c>
      <c r="E19" s="3">
        <f t="shared" si="0"/>
        <v>240</v>
      </c>
      <c r="F19" s="6">
        <v>0.23</v>
      </c>
      <c r="G19" s="3">
        <f t="shared" si="1"/>
        <v>295.2</v>
      </c>
      <c r="H19" s="14"/>
    </row>
    <row r="20" spans="1:8" x14ac:dyDescent="0.25">
      <c r="A20" s="2" t="s">
        <v>34</v>
      </c>
      <c r="B20" s="5">
        <v>9</v>
      </c>
      <c r="C20" s="8">
        <f>DATE(2016,11,14)</f>
        <v>42688</v>
      </c>
      <c r="D20" s="7">
        <f>TIME(15,0,0)</f>
        <v>0.625</v>
      </c>
      <c r="E20" s="3">
        <f t="shared" si="0"/>
        <v>270</v>
      </c>
      <c r="F20" s="6">
        <v>0.23</v>
      </c>
      <c r="G20" s="3">
        <f t="shared" si="1"/>
        <v>332.1</v>
      </c>
      <c r="H20" s="14"/>
    </row>
    <row r="21" spans="1:8" x14ac:dyDescent="0.25">
      <c r="A21" s="2" t="s">
        <v>35</v>
      </c>
      <c r="B21" s="5">
        <v>10</v>
      </c>
      <c r="C21" s="8">
        <f>DATE(2016,11,16)</f>
        <v>42690</v>
      </c>
      <c r="D21" s="7">
        <f>TIME(2,30,0)</f>
        <v>0.10416666666666667</v>
      </c>
      <c r="E21" s="3">
        <f t="shared" si="0"/>
        <v>300</v>
      </c>
      <c r="F21" s="6">
        <v>0.23</v>
      </c>
      <c r="G21" s="3">
        <f t="shared" si="1"/>
        <v>369</v>
      </c>
      <c r="H21" s="14"/>
    </row>
    <row r="22" spans="1:8" x14ac:dyDescent="0.25">
      <c r="A22" s="2" t="s">
        <v>36</v>
      </c>
      <c r="B22" s="5">
        <v>9</v>
      </c>
      <c r="C22" s="8">
        <f>DATE(2016,11,17)</f>
        <v>42691</v>
      </c>
      <c r="D22" s="7">
        <f>TIME(13,15,0)</f>
        <v>0.55208333333333337</v>
      </c>
      <c r="E22" s="3">
        <f t="shared" si="0"/>
        <v>270</v>
      </c>
      <c r="F22" s="6">
        <v>0.23</v>
      </c>
      <c r="G22" s="3">
        <f t="shared" si="1"/>
        <v>332.1</v>
      </c>
      <c r="H22" s="14"/>
    </row>
    <row r="23" spans="1:8" ht="18.75" x14ac:dyDescent="0.3">
      <c r="A23" s="9" t="s">
        <v>14</v>
      </c>
      <c r="B23" s="3">
        <f>NPV(0,E10:E22)</f>
        <v>4140</v>
      </c>
      <c r="D23" s="10"/>
      <c r="E23" s="38" t="s">
        <v>18</v>
      </c>
      <c r="F23" s="39"/>
      <c r="G23" s="40"/>
    </row>
    <row r="24" spans="1:8" ht="18.75" x14ac:dyDescent="0.3">
      <c r="A24" s="9" t="s">
        <v>15</v>
      </c>
      <c r="B24" s="3">
        <f>(B23*F10)</f>
        <v>952.2</v>
      </c>
      <c r="D24" s="10"/>
      <c r="E24" s="41" t="s">
        <v>19</v>
      </c>
      <c r="F24" s="42"/>
      <c r="G24" s="43"/>
    </row>
    <row r="25" spans="1:8" ht="19.5" thickBot="1" x14ac:dyDescent="0.35">
      <c r="A25" s="12" t="s">
        <v>11</v>
      </c>
      <c r="B25" s="17">
        <f>SUM(B23+B24)</f>
        <v>5092.2</v>
      </c>
      <c r="E25" s="35" t="s">
        <v>38</v>
      </c>
      <c r="F25" s="36"/>
      <c r="G25" s="37"/>
    </row>
    <row r="26" spans="1:8" ht="15.75" thickTop="1" x14ac:dyDescent="0.25">
      <c r="C26" s="16"/>
      <c r="E26" s="61" t="s">
        <v>39</v>
      </c>
      <c r="F26" s="62"/>
      <c r="G26" s="63"/>
    </row>
    <row r="27" spans="1:8" x14ac:dyDescent="0.25">
      <c r="A27" s="30" t="s">
        <v>42</v>
      </c>
      <c r="B27" s="19">
        <f>MAX(G10:G22)</f>
        <v>774.9</v>
      </c>
      <c r="E27" s="61" t="s">
        <v>40</v>
      </c>
      <c r="F27" s="62"/>
      <c r="G27" s="63"/>
    </row>
    <row r="28" spans="1:8" x14ac:dyDescent="0.25">
      <c r="A28" s="30" t="s">
        <v>43</v>
      </c>
      <c r="B28" s="19">
        <f>MIN(G10:G22)</f>
        <v>258.3</v>
      </c>
      <c r="E28" s="58" t="s">
        <v>41</v>
      </c>
      <c r="F28" s="59"/>
      <c r="G28" s="60"/>
    </row>
    <row r="29" spans="1:8" x14ac:dyDescent="0.25">
      <c r="A29" s="31" t="s">
        <v>37</v>
      </c>
      <c r="B29" s="22">
        <f>AVERAGE(G10:G22)</f>
        <v>391.70769230769235</v>
      </c>
    </row>
    <row r="31" spans="1:8" x14ac:dyDescent="0.25">
      <c r="A31" s="71" t="s">
        <v>53</v>
      </c>
      <c r="B31" s="79"/>
      <c r="C31" s="79"/>
      <c r="D31" s="79"/>
      <c r="E31" s="79"/>
      <c r="F31" s="79"/>
      <c r="G31" s="79"/>
    </row>
    <row r="32" spans="1:8" x14ac:dyDescent="0.25">
      <c r="A32" s="80" t="s">
        <v>50</v>
      </c>
      <c r="B32" s="80"/>
      <c r="C32" s="81" t="s">
        <v>51</v>
      </c>
      <c r="D32" s="71" t="s">
        <v>49</v>
      </c>
      <c r="E32" s="81" t="s">
        <v>54</v>
      </c>
      <c r="F32" s="81" t="s">
        <v>52</v>
      </c>
      <c r="G32" s="81" t="s">
        <v>55</v>
      </c>
    </row>
    <row r="33" spans="1:7" x14ac:dyDescent="0.25">
      <c r="A33" s="82" t="s">
        <v>48</v>
      </c>
      <c r="B33" s="83">
        <v>20000</v>
      </c>
      <c r="C33" s="79">
        <v>6</v>
      </c>
      <c r="D33" s="79">
        <v>5000</v>
      </c>
      <c r="E33" s="84">
        <f>DB($B$33,$D$33,$C$33,F33)</f>
        <v>4120</v>
      </c>
      <c r="F33" s="73">
        <v>1</v>
      </c>
      <c r="G33" s="84">
        <f>B33-E33</f>
        <v>15880</v>
      </c>
    </row>
    <row r="34" spans="1:7" x14ac:dyDescent="0.25">
      <c r="A34" s="79"/>
      <c r="B34" s="79"/>
      <c r="C34" s="79"/>
      <c r="D34" s="79"/>
      <c r="E34" s="84">
        <f t="shared" ref="E34:E37" si="2">DB($B$33,$D$33,$C$33,F34)</f>
        <v>3271.2799999999997</v>
      </c>
      <c r="F34" s="73">
        <v>2</v>
      </c>
      <c r="G34" s="84">
        <f>G33-E34</f>
        <v>12608.720000000001</v>
      </c>
    </row>
    <row r="35" spans="1:7" s="72" customFormat="1" x14ac:dyDescent="0.25">
      <c r="A35" s="79"/>
      <c r="B35" s="71"/>
      <c r="C35" s="71"/>
      <c r="D35" s="79"/>
      <c r="E35" s="84">
        <f t="shared" si="2"/>
        <v>2597.3963200000003</v>
      </c>
      <c r="F35" s="73">
        <v>3</v>
      </c>
      <c r="G35" s="84">
        <f>G34-E35</f>
        <v>10011.323680000001</v>
      </c>
    </row>
    <row r="36" spans="1:7" s="72" customFormat="1" x14ac:dyDescent="0.25">
      <c r="A36" s="79"/>
      <c r="B36" s="79"/>
      <c r="C36" s="79"/>
      <c r="D36" s="79"/>
      <c r="E36" s="84">
        <f t="shared" si="2"/>
        <v>2062.3326780800003</v>
      </c>
      <c r="F36" s="73">
        <v>4</v>
      </c>
      <c r="G36" s="84">
        <f>G35-E36</f>
        <v>7948.9910019200015</v>
      </c>
    </row>
    <row r="37" spans="1:7" s="72" customFormat="1" x14ac:dyDescent="0.25">
      <c r="A37" s="79"/>
      <c r="B37" s="82"/>
      <c r="C37" s="82"/>
      <c r="D37" s="82"/>
      <c r="E37" s="84">
        <f t="shared" si="2"/>
        <v>1637.4921463955202</v>
      </c>
      <c r="F37" s="73">
        <v>5</v>
      </c>
      <c r="G37" s="84">
        <f t="shared" ref="G35:G37" si="3">G36-E37</f>
        <v>6311.4988555244818</v>
      </c>
    </row>
    <row r="38" spans="1:7" s="72" customFormat="1" ht="11.25" x14ac:dyDescent="0.2">
      <c r="C38" s="75"/>
      <c r="E38" s="76"/>
    </row>
    <row r="39" spans="1:7" s="72" customFormat="1" ht="11.25" x14ac:dyDescent="0.2">
      <c r="E39" s="76"/>
    </row>
    <row r="40" spans="1:7" s="72" customFormat="1" ht="11.25" x14ac:dyDescent="0.2"/>
    <row r="41" spans="1:7" s="72" customFormat="1" ht="11.25" x14ac:dyDescent="0.2"/>
    <row r="42" spans="1:7" s="72" customFormat="1" ht="11.25" x14ac:dyDescent="0.2"/>
    <row r="43" spans="1:7" s="72" customFormat="1" ht="11.25" x14ac:dyDescent="0.2"/>
    <row r="44" spans="1:7" s="72" customFormat="1" ht="11.25" x14ac:dyDescent="0.2">
      <c r="B44" s="74"/>
      <c r="C44" s="77"/>
      <c r="D44" s="74"/>
      <c r="E44" s="76"/>
    </row>
    <row r="45" spans="1:7" s="72" customFormat="1" ht="11.25" x14ac:dyDescent="0.2"/>
    <row r="46" spans="1:7" s="72" customFormat="1" ht="11.25" x14ac:dyDescent="0.2">
      <c r="C46" s="78"/>
      <c r="D46" s="76"/>
    </row>
    <row r="47" spans="1:7" s="72" customFormat="1" ht="11.25" x14ac:dyDescent="0.2">
      <c r="D47" s="76"/>
    </row>
    <row r="48" spans="1:7" s="72" customFormat="1" ht="11.25" x14ac:dyDescent="0.2">
      <c r="D48" s="76"/>
    </row>
    <row r="49" spans="4:4" s="72" customFormat="1" ht="11.25" x14ac:dyDescent="0.2">
      <c r="D49" s="76"/>
    </row>
    <row r="50" spans="4:4" s="72" customFormat="1" ht="11.25" x14ac:dyDescent="0.2">
      <c r="D50" s="76"/>
    </row>
    <row r="51" spans="4:4" s="72" customFormat="1" ht="11.25" x14ac:dyDescent="0.2">
      <c r="D51" s="76"/>
    </row>
    <row r="52" spans="4:4" s="72" customFormat="1" ht="11.25" x14ac:dyDescent="0.2"/>
    <row r="53" spans="4:4" s="72" customFormat="1" ht="11.25" x14ac:dyDescent="0.2"/>
    <row r="54" spans="4:4" s="72" customFormat="1" ht="11.25" x14ac:dyDescent="0.2"/>
    <row r="55" spans="4:4" s="72" customFormat="1" ht="11.25" x14ac:dyDescent="0.2"/>
    <row r="56" spans="4:4" s="72" customFormat="1" ht="11.25" x14ac:dyDescent="0.2"/>
    <row r="57" spans="4:4" s="72" customFormat="1" ht="11.25" x14ac:dyDescent="0.2"/>
    <row r="58" spans="4:4" s="72" customFormat="1" ht="11.25" x14ac:dyDescent="0.2"/>
    <row r="59" spans="4:4" s="72" customFormat="1" ht="11.25" x14ac:dyDescent="0.2"/>
    <row r="60" spans="4:4" s="72" customFormat="1" ht="11.25" x14ac:dyDescent="0.2"/>
    <row r="61" spans="4:4" s="72" customFormat="1" ht="11.25" x14ac:dyDescent="0.2"/>
  </sheetData>
  <mergeCells count="19">
    <mergeCell ref="A32:B32"/>
    <mergeCell ref="E28:G28"/>
    <mergeCell ref="E26:G26"/>
    <mergeCell ref="E27:G27"/>
    <mergeCell ref="E4:F4"/>
    <mergeCell ref="E5:F5"/>
    <mergeCell ref="A1:G1"/>
    <mergeCell ref="E25:G25"/>
    <mergeCell ref="E23:G23"/>
    <mergeCell ref="E24:G24"/>
    <mergeCell ref="E2:F2"/>
    <mergeCell ref="E3:F3"/>
    <mergeCell ref="B2:C2"/>
    <mergeCell ref="B6:C6"/>
    <mergeCell ref="B7:C7"/>
    <mergeCell ref="B8:C8"/>
    <mergeCell ref="B3:C3"/>
    <mergeCell ref="B4:C4"/>
    <mergeCell ref="B5:C5"/>
  </mergeCells>
  <pageMargins left="0.7" right="0.7" top="0.75" bottom="0.75" header="0.3" footer="0.3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filterMode="1"/>
  <dimension ref="A1:H29"/>
  <sheetViews>
    <sheetView workbookViewId="0">
      <selection activeCell="J15" sqref="J15"/>
    </sheetView>
  </sheetViews>
  <sheetFormatPr defaultRowHeight="15" x14ac:dyDescent="0.25"/>
  <cols>
    <col min="1" max="1" width="34.5703125" bestFit="1" customWidth="1"/>
    <col min="2" max="2" width="18.140625" customWidth="1"/>
    <col min="3" max="3" width="10.7109375" bestFit="1" customWidth="1"/>
    <col min="4" max="4" width="9.28515625" customWidth="1"/>
    <col min="5" max="5" width="15.42578125" bestFit="1" customWidth="1"/>
    <col min="6" max="6" width="9.42578125" customWidth="1"/>
    <col min="7" max="7" width="14.85546875" bestFit="1" customWidth="1"/>
  </cols>
  <sheetData>
    <row r="1" spans="1:8" ht="23.25" x14ac:dyDescent="0.35">
      <c r="A1" s="34" t="s">
        <v>16</v>
      </c>
      <c r="B1" s="34"/>
      <c r="C1" s="34"/>
      <c r="D1" s="34"/>
      <c r="E1" s="34"/>
      <c r="F1" s="34"/>
      <c r="G1" s="34"/>
    </row>
    <row r="2" spans="1:8" ht="18.75" x14ac:dyDescent="0.3">
      <c r="A2" s="23" t="s">
        <v>4</v>
      </c>
      <c r="B2" s="46" t="s">
        <v>0</v>
      </c>
      <c r="C2" s="47"/>
      <c r="D2" s="28"/>
      <c r="E2" s="44" t="s">
        <v>23</v>
      </c>
      <c r="F2" s="44"/>
      <c r="G2" s="25">
        <v>42692</v>
      </c>
      <c r="H2" s="4"/>
    </row>
    <row r="3" spans="1:8" ht="18.75" x14ac:dyDescent="0.3">
      <c r="A3" s="24" t="s">
        <v>5</v>
      </c>
      <c r="B3" s="54" t="s">
        <v>1</v>
      </c>
      <c r="C3" s="55"/>
      <c r="D3" s="27"/>
      <c r="E3" s="45" t="s">
        <v>22</v>
      </c>
      <c r="F3" s="45"/>
      <c r="G3" s="26">
        <f>G2+30</f>
        <v>42722</v>
      </c>
      <c r="H3" s="4"/>
    </row>
    <row r="4" spans="1:8" ht="15.75" x14ac:dyDescent="0.25">
      <c r="A4" s="24" t="s">
        <v>6</v>
      </c>
      <c r="B4" s="54" t="s">
        <v>2</v>
      </c>
      <c r="C4" s="55"/>
      <c r="D4" s="27"/>
    </row>
    <row r="5" spans="1:8" ht="15.75" x14ac:dyDescent="0.25">
      <c r="A5" s="24" t="s">
        <v>17</v>
      </c>
      <c r="B5" s="56" t="s">
        <v>3</v>
      </c>
      <c r="C5" s="57"/>
      <c r="D5" s="27"/>
    </row>
    <row r="6" spans="1:8" ht="15.75" x14ac:dyDescent="0.25">
      <c r="A6" s="29" t="s">
        <v>24</v>
      </c>
      <c r="B6" s="66">
        <f>TIME(18,0,0)</f>
        <v>0.75</v>
      </c>
      <c r="C6" s="67"/>
    </row>
    <row r="7" spans="1:8" ht="15.75" x14ac:dyDescent="0.25">
      <c r="A7" s="11" t="s">
        <v>13</v>
      </c>
      <c r="B7" s="68">
        <v>1.5</v>
      </c>
      <c r="C7" s="69"/>
      <c r="D7" s="1"/>
    </row>
    <row r="8" spans="1:8" ht="15.75" x14ac:dyDescent="0.25">
      <c r="A8" s="11" t="s">
        <v>12</v>
      </c>
      <c r="B8" s="52">
        <v>30</v>
      </c>
      <c r="C8" s="70"/>
      <c r="D8" s="1"/>
    </row>
    <row r="9" spans="1:8" ht="18.75" x14ac:dyDescent="0.3">
      <c r="A9" s="9" t="s">
        <v>7</v>
      </c>
      <c r="B9" s="9" t="s">
        <v>8</v>
      </c>
      <c r="C9" s="9" t="s">
        <v>21</v>
      </c>
      <c r="D9" s="9" t="s">
        <v>20</v>
      </c>
      <c r="E9" s="9" t="s">
        <v>9</v>
      </c>
      <c r="F9" s="9" t="s">
        <v>10</v>
      </c>
      <c r="G9" s="9" t="s">
        <v>11</v>
      </c>
      <c r="H9" s="15"/>
    </row>
    <row r="10" spans="1:8" x14ac:dyDescent="0.25">
      <c r="A10" s="14" t="s">
        <v>44</v>
      </c>
      <c r="B10" s="5">
        <v>7</v>
      </c>
      <c r="C10" s="8">
        <f>DATE(2016,11,1)</f>
        <v>42675</v>
      </c>
      <c r="D10" s="7">
        <f>TIME(10,30,0)</f>
        <v>0.4375</v>
      </c>
      <c r="E10" s="3">
        <f>IF(D10&gt;$B$6,(B10*$B$8)*$B$7,B10*$B$8)</f>
        <v>210</v>
      </c>
      <c r="F10" s="6">
        <v>0.23</v>
      </c>
      <c r="G10" s="3">
        <f>(E10*F10)+E10</f>
        <v>258.3</v>
      </c>
    </row>
    <row r="11" spans="1:8" x14ac:dyDescent="0.25">
      <c r="A11" s="2" t="s">
        <v>25</v>
      </c>
      <c r="B11" s="5">
        <v>13</v>
      </c>
      <c r="C11" s="8">
        <f>DATE(2016,11,2)</f>
        <v>42676</v>
      </c>
      <c r="D11" s="7">
        <f>TIME(12,0,0)</f>
        <v>0.5</v>
      </c>
      <c r="E11" s="3">
        <f t="shared" ref="E11:E22" si="0">IF(D11&gt;$B$6,(B11*$B$8)*$B$7,B11*$B$8)</f>
        <v>390</v>
      </c>
      <c r="F11" s="6">
        <v>0.23</v>
      </c>
      <c r="G11" s="3">
        <f t="shared" ref="G11:G22" si="1">(E11*F11)+E11</f>
        <v>479.7</v>
      </c>
    </row>
    <row r="12" spans="1:8" x14ac:dyDescent="0.25">
      <c r="A12" s="2" t="s">
        <v>26</v>
      </c>
      <c r="B12" s="5">
        <v>11</v>
      </c>
      <c r="C12" s="8">
        <f>DATE(2016,11,4)</f>
        <v>42678</v>
      </c>
      <c r="D12" s="7">
        <f>TIME(3,30,0)</f>
        <v>0.14583333333333334</v>
      </c>
      <c r="E12" s="3">
        <f t="shared" si="0"/>
        <v>330</v>
      </c>
      <c r="F12" s="6">
        <v>0.23</v>
      </c>
      <c r="G12" s="3">
        <f t="shared" si="1"/>
        <v>405.9</v>
      </c>
      <c r="H12" s="14"/>
    </row>
    <row r="13" spans="1:8" hidden="1" x14ac:dyDescent="0.25">
      <c r="A13" s="2" t="s">
        <v>27</v>
      </c>
      <c r="B13" s="5">
        <v>8</v>
      </c>
      <c r="C13" s="8">
        <f>DATE(2016,11,5)</f>
        <v>42679</v>
      </c>
      <c r="D13" s="7">
        <f>TIME(9,45,0)</f>
        <v>0.40625</v>
      </c>
      <c r="E13" s="3">
        <f t="shared" si="0"/>
        <v>240</v>
      </c>
      <c r="F13" s="6">
        <v>0.23</v>
      </c>
      <c r="G13" s="3">
        <f t="shared" si="1"/>
        <v>295.2</v>
      </c>
      <c r="H13" s="14"/>
    </row>
    <row r="14" spans="1:8" x14ac:dyDescent="0.25">
      <c r="A14" s="2" t="s">
        <v>28</v>
      </c>
      <c r="B14" s="5">
        <v>10</v>
      </c>
      <c r="C14" s="8">
        <f>DATE(2016,11,6)</f>
        <v>42680</v>
      </c>
      <c r="D14" s="7">
        <f>TIME(23,30,0)</f>
        <v>0.97916666666666663</v>
      </c>
      <c r="E14" s="3">
        <f t="shared" si="0"/>
        <v>450</v>
      </c>
      <c r="F14" s="6">
        <v>0.23</v>
      </c>
      <c r="G14" s="3">
        <f t="shared" si="1"/>
        <v>553.5</v>
      </c>
    </row>
    <row r="15" spans="1:8" x14ac:dyDescent="0.25">
      <c r="A15" s="2" t="s">
        <v>29</v>
      </c>
      <c r="B15" s="5">
        <v>9</v>
      </c>
      <c r="C15" s="8">
        <f>DATE(2016,11,8)</f>
        <v>42682</v>
      </c>
      <c r="D15" s="7">
        <f>TIME(0,15,0)</f>
        <v>1.0416666666666666E-2</v>
      </c>
      <c r="E15" s="3">
        <f t="shared" si="0"/>
        <v>270</v>
      </c>
      <c r="F15" s="6">
        <v>0.23</v>
      </c>
      <c r="G15" s="3">
        <f t="shared" si="1"/>
        <v>332.1</v>
      </c>
    </row>
    <row r="16" spans="1:8" x14ac:dyDescent="0.25">
      <c r="A16" s="2" t="s">
        <v>30</v>
      </c>
      <c r="B16" s="5">
        <v>7</v>
      </c>
      <c r="C16" s="8">
        <f>DATE(2016,11,9)</f>
        <v>42683</v>
      </c>
      <c r="D16" s="7">
        <f>TIME(14,15,0)</f>
        <v>0.59375</v>
      </c>
      <c r="E16" s="3">
        <f t="shared" si="0"/>
        <v>210</v>
      </c>
      <c r="F16" s="6">
        <v>0.23</v>
      </c>
      <c r="G16" s="3">
        <f t="shared" si="1"/>
        <v>258.3</v>
      </c>
      <c r="H16" s="14"/>
    </row>
    <row r="17" spans="1:8" x14ac:dyDescent="0.25">
      <c r="A17" s="2" t="s">
        <v>31</v>
      </c>
      <c r="B17" s="5">
        <v>11</v>
      </c>
      <c r="C17" s="8">
        <f>DATE(2016,11,10)</f>
        <v>42684</v>
      </c>
      <c r="D17" s="7">
        <f>TIME(10,0,0)</f>
        <v>0.41666666666666669</v>
      </c>
      <c r="E17" s="3">
        <f t="shared" si="0"/>
        <v>330</v>
      </c>
      <c r="F17" s="6">
        <v>0.23</v>
      </c>
      <c r="G17" s="3">
        <f t="shared" si="1"/>
        <v>405.9</v>
      </c>
      <c r="H17" s="14"/>
    </row>
    <row r="18" spans="1:8" hidden="1" x14ac:dyDescent="0.25">
      <c r="A18" s="2" t="s">
        <v>32</v>
      </c>
      <c r="B18" s="5">
        <v>14</v>
      </c>
      <c r="C18" s="8">
        <f>DATE(2016,11,11)</f>
        <v>42685</v>
      </c>
      <c r="D18" s="7">
        <f>TIME(23,45,0)</f>
        <v>0.98958333333333337</v>
      </c>
      <c r="E18" s="3">
        <f t="shared" si="0"/>
        <v>630</v>
      </c>
      <c r="F18" s="6">
        <v>0.23</v>
      </c>
      <c r="G18" s="3">
        <f t="shared" si="1"/>
        <v>774.9</v>
      </c>
      <c r="H18" s="14"/>
    </row>
    <row r="19" spans="1:8" x14ac:dyDescent="0.25">
      <c r="A19" s="2" t="s">
        <v>33</v>
      </c>
      <c r="B19" s="5">
        <v>8</v>
      </c>
      <c r="C19" s="8">
        <f>DATE(2016,11,12)</f>
        <v>42686</v>
      </c>
      <c r="D19" s="7">
        <f>TIME(1,15,0)</f>
        <v>5.2083333333333336E-2</v>
      </c>
      <c r="E19" s="3">
        <f t="shared" si="0"/>
        <v>240</v>
      </c>
      <c r="F19" s="6">
        <v>0.23</v>
      </c>
      <c r="G19" s="3">
        <f t="shared" si="1"/>
        <v>295.2</v>
      </c>
      <c r="H19" s="14"/>
    </row>
    <row r="20" spans="1:8" x14ac:dyDescent="0.25">
      <c r="A20" s="2" t="s">
        <v>34</v>
      </c>
      <c r="B20" s="5">
        <v>9</v>
      </c>
      <c r="C20" s="8">
        <f>DATE(2016,11,14)</f>
        <v>42688</v>
      </c>
      <c r="D20" s="7">
        <f>TIME(15,0,0)</f>
        <v>0.625</v>
      </c>
      <c r="E20" s="3">
        <f t="shared" si="0"/>
        <v>270</v>
      </c>
      <c r="F20" s="6">
        <v>0.23</v>
      </c>
      <c r="G20" s="3">
        <f t="shared" si="1"/>
        <v>332.1</v>
      </c>
      <c r="H20" s="14"/>
    </row>
    <row r="21" spans="1:8" x14ac:dyDescent="0.25">
      <c r="A21" s="2" t="s">
        <v>35</v>
      </c>
      <c r="B21" s="5">
        <v>10</v>
      </c>
      <c r="C21" s="8">
        <f>DATE(2016,11,16)</f>
        <v>42690</v>
      </c>
      <c r="D21" s="7">
        <f>TIME(2,30,0)</f>
        <v>0.10416666666666667</v>
      </c>
      <c r="E21" s="3">
        <f t="shared" si="0"/>
        <v>300</v>
      </c>
      <c r="F21" s="6">
        <v>0.23</v>
      </c>
      <c r="G21" s="3">
        <f t="shared" si="1"/>
        <v>369</v>
      </c>
      <c r="H21" s="14"/>
    </row>
    <row r="22" spans="1:8" x14ac:dyDescent="0.25">
      <c r="A22" s="2" t="s">
        <v>36</v>
      </c>
      <c r="B22" s="5">
        <v>9</v>
      </c>
      <c r="C22" s="8">
        <f>DATE(2016,11,17)</f>
        <v>42691</v>
      </c>
      <c r="D22" s="7">
        <f>TIME(13,15,0)</f>
        <v>0.55208333333333337</v>
      </c>
      <c r="E22" s="3">
        <f t="shared" si="0"/>
        <v>270</v>
      </c>
      <c r="F22" s="6">
        <v>0.23</v>
      </c>
      <c r="G22" s="3">
        <f t="shared" si="1"/>
        <v>332.1</v>
      </c>
      <c r="H22" s="14"/>
    </row>
    <row r="23" spans="1:8" ht="18.75" x14ac:dyDescent="0.3">
      <c r="A23" s="9" t="s">
        <v>14</v>
      </c>
      <c r="B23" s="3">
        <f>NPV(0,E10:E22)</f>
        <v>4140</v>
      </c>
      <c r="D23" s="10"/>
      <c r="E23" s="38" t="s">
        <v>18</v>
      </c>
      <c r="F23" s="39"/>
      <c r="G23" s="40"/>
    </row>
    <row r="24" spans="1:8" ht="18.75" x14ac:dyDescent="0.3">
      <c r="A24" s="9" t="s">
        <v>15</v>
      </c>
      <c r="B24" s="3">
        <f>(B23*F10)</f>
        <v>952.2</v>
      </c>
      <c r="D24" s="10"/>
      <c r="E24" s="41" t="s">
        <v>19</v>
      </c>
      <c r="F24" s="42"/>
      <c r="G24" s="43"/>
    </row>
    <row r="25" spans="1:8" ht="19.5" thickBot="1" x14ac:dyDescent="0.35">
      <c r="A25" s="12" t="s">
        <v>11</v>
      </c>
      <c r="B25" s="17">
        <f>SUM(B23+B24)</f>
        <v>5092.2</v>
      </c>
      <c r="E25" s="35" t="s">
        <v>38</v>
      </c>
      <c r="F25" s="36"/>
      <c r="G25" s="37"/>
    </row>
    <row r="26" spans="1:8" ht="15.75" x14ac:dyDescent="0.25">
      <c r="C26" s="16"/>
      <c r="E26" s="61" t="s">
        <v>39</v>
      </c>
      <c r="F26" s="62"/>
      <c r="G26" s="63"/>
    </row>
    <row r="27" spans="1:8" x14ac:dyDescent="0.25">
      <c r="A27" s="18" t="s">
        <v>42</v>
      </c>
      <c r="B27" s="19">
        <f>MAX(G10:G22)</f>
        <v>774.9</v>
      </c>
      <c r="E27" s="61" t="s">
        <v>40</v>
      </c>
      <c r="F27" s="62"/>
      <c r="G27" s="63"/>
    </row>
    <row r="28" spans="1:8" x14ac:dyDescent="0.25">
      <c r="A28" s="20" t="s">
        <v>43</v>
      </c>
      <c r="B28" s="19">
        <f>MIN(G10:G22)</f>
        <v>258.3</v>
      </c>
      <c r="E28" s="58" t="s">
        <v>41</v>
      </c>
      <c r="F28" s="59"/>
      <c r="G28" s="60"/>
    </row>
    <row r="29" spans="1:8" x14ac:dyDescent="0.25">
      <c r="A29" s="21" t="s">
        <v>37</v>
      </c>
      <c r="B29" s="22">
        <f>AVERAGE(G10:G22)</f>
        <v>391.70769230769235</v>
      </c>
    </row>
  </sheetData>
  <autoFilter ref="A10:A29">
    <filterColumn colId="0">
      <customFilters>
        <customFilter operator="notEqual" val="*dublin*"/>
      </customFilters>
    </filterColumn>
  </autoFilter>
  <mergeCells count="16">
    <mergeCell ref="B4:C4"/>
    <mergeCell ref="A1:G1"/>
    <mergeCell ref="B2:C2"/>
    <mergeCell ref="E2:F2"/>
    <mergeCell ref="B3:C3"/>
    <mergeCell ref="E3:F3"/>
    <mergeCell ref="E25:G25"/>
    <mergeCell ref="E26:G26"/>
    <mergeCell ref="E27:G27"/>
    <mergeCell ref="E28:G28"/>
    <mergeCell ref="B5:C5"/>
    <mergeCell ref="B6:C6"/>
    <mergeCell ref="B7:C7"/>
    <mergeCell ref="B8:C8"/>
    <mergeCell ref="E23:G23"/>
    <mergeCell ref="E24:G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 Sheet</vt:lpstr>
      <vt:lpstr>Filter Sheet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it120</dc:creator>
  <cp:lastModifiedBy>it120</cp:lastModifiedBy>
  <cp:lastPrinted>2016-11-30T15:00:24Z</cp:lastPrinted>
  <dcterms:created xsi:type="dcterms:W3CDTF">2016-11-16T14:33:23Z</dcterms:created>
  <dcterms:modified xsi:type="dcterms:W3CDTF">2016-11-30T15:46:32Z</dcterms:modified>
</cp:coreProperties>
</file>