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90889\Desktop\stevenbaxontwerpt\website\tools\static\tools\files\"/>
    </mc:Choice>
  </mc:AlternateContent>
  <xr:revisionPtr revIDLastSave="0" documentId="13_ncr:1_{4B727BEF-674B-4AAF-A578-D85B9836E706}" xr6:coauthVersionLast="47" xr6:coauthVersionMax="47" xr10:uidLastSave="{00000000-0000-0000-0000-000000000000}"/>
  <bookViews>
    <workbookView xWindow="-135" yWindow="-135" windowWidth="29070" windowHeight="15750" xr2:uid="{00000000-000D-0000-FFFF-FFFF00000000}"/>
  </bookViews>
  <sheets>
    <sheet name="Curve" sheetId="1" r:id="rId1"/>
    <sheet name="Formules" sheetId="2" r:id="rId2"/>
  </sheets>
  <definedNames>
    <definedName name="Const1">Formules!$C$3</definedName>
    <definedName name="Const10">Formules!$C$14</definedName>
    <definedName name="Const11">Formules!$C$15</definedName>
    <definedName name="Const12">Formules!$C$16</definedName>
    <definedName name="Const13">Formules!$C$17</definedName>
    <definedName name="Const14">Formules!$C$20</definedName>
    <definedName name="Const15">Formules!$C$21</definedName>
    <definedName name="Const16">Formules!$C$22</definedName>
    <definedName name="Const17">Formules!$C$23</definedName>
    <definedName name="Const18">Formules!$C$24</definedName>
    <definedName name="Const2">Formules!$C$4</definedName>
    <definedName name="Const3">Formules!$C$5</definedName>
    <definedName name="Const4">Formules!$C$6</definedName>
    <definedName name="Const5">Formules!$C$7</definedName>
    <definedName name="Const6">Formules!$C$8</definedName>
    <definedName name="Const7">Formules!$C$9</definedName>
    <definedName name="Const8">Formules!$C$12</definedName>
    <definedName name="Const9">Formules!$C$13</definedName>
    <definedName name="pBAR">Curve!$B$5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2" l="1"/>
  <c r="R12" i="2"/>
  <c r="W25" i="2" s="1"/>
  <c r="R13" i="2"/>
  <c r="W28" i="2" s="1"/>
  <c r="R14" i="2"/>
  <c r="W31" i="2" s="1"/>
  <c r="R15" i="2"/>
  <c r="W34" i="2" s="1"/>
  <c r="R16" i="2"/>
  <c r="W37" i="2" s="1"/>
  <c r="R17" i="2"/>
  <c r="W40" i="2" s="1"/>
  <c r="R18" i="2"/>
  <c r="R19" i="2"/>
  <c r="W46" i="2" s="1"/>
  <c r="R20" i="2"/>
  <c r="W49" i="2" s="1"/>
  <c r="R21" i="2"/>
  <c r="W52" i="2" s="1"/>
  <c r="R22" i="2"/>
  <c r="W55" i="2" s="1"/>
  <c r="R23" i="2"/>
  <c r="R5" i="2"/>
  <c r="W4" i="2" s="1"/>
  <c r="R6" i="2"/>
  <c r="W7" i="2" s="1"/>
  <c r="R7" i="2"/>
  <c r="W10" i="2" s="1"/>
  <c r="R8" i="2"/>
  <c r="R9" i="2"/>
  <c r="W16" i="2" s="1"/>
  <c r="R10" i="2"/>
  <c r="W19" i="2" s="1"/>
  <c r="R11" i="2"/>
  <c r="W22" i="2" s="1"/>
  <c r="W43" i="2"/>
  <c r="W58" i="2"/>
  <c r="C5" i="2"/>
  <c r="AA4" i="2"/>
  <c r="W5" i="2"/>
  <c r="AA5" i="2"/>
  <c r="W8" i="2"/>
  <c r="AA8" i="2"/>
  <c r="W11" i="2"/>
  <c r="W13" i="2"/>
  <c r="W14" i="2"/>
  <c r="W17" i="2"/>
  <c r="W20" i="2"/>
  <c r="W23" i="2"/>
  <c r="W61" i="2"/>
  <c r="W26" i="2"/>
  <c r="W29" i="2"/>
  <c r="W32" i="2"/>
  <c r="W35" i="2"/>
  <c r="W38" i="2"/>
  <c r="W41" i="2"/>
  <c r="W44" i="2"/>
  <c r="W47" i="2"/>
  <c r="W50" i="2"/>
  <c r="W53" i="2"/>
  <c r="W56" i="2"/>
  <c r="W59" i="2"/>
  <c r="W62" i="2"/>
  <c r="C17" i="2"/>
  <c r="C16" i="2"/>
  <c r="C15" i="2"/>
  <c r="C14" i="2"/>
  <c r="C13" i="2"/>
  <c r="C12" i="2"/>
  <c r="B6" i="1" s="1"/>
  <c r="C9" i="2"/>
  <c r="C8" i="2"/>
  <c r="C7" i="2"/>
  <c r="C6" i="2"/>
  <c r="C4" i="2"/>
  <c r="C3" i="2"/>
  <c r="F6" i="2" l="1"/>
  <c r="B5" i="1"/>
  <c r="F5" i="2" s="1"/>
  <c r="F8" i="2" l="1"/>
  <c r="T24" i="2"/>
  <c r="V62" i="2" s="1"/>
  <c r="F7" i="2"/>
  <c r="F16" i="2"/>
  <c r="F15" i="2"/>
  <c r="L53" i="2"/>
  <c r="T9" i="2"/>
  <c r="V17" i="2" s="1"/>
  <c r="M29" i="2"/>
  <c r="F39" i="2"/>
  <c r="K48" i="2"/>
  <c r="N21" i="2"/>
  <c r="J44" i="2"/>
  <c r="H33" i="2"/>
  <c r="I15" i="2"/>
  <c r="H34" i="2"/>
  <c r="L7" i="2"/>
  <c r="O24" i="2"/>
  <c r="J49" i="2"/>
  <c r="M4" i="2"/>
  <c r="H11" i="2"/>
  <c r="J7" i="2"/>
  <c r="F37" i="2"/>
  <c r="O39" i="2"/>
  <c r="O40" i="2"/>
  <c r="O41" i="2"/>
  <c r="T12" i="2"/>
  <c r="V26" i="2" s="1"/>
  <c r="G37" i="2"/>
  <c r="L27" i="2"/>
  <c r="G46" i="2"/>
  <c r="K22" i="2"/>
  <c r="H19" i="2"/>
  <c r="J53" i="2"/>
  <c r="M46" i="2"/>
  <c r="O37" i="2"/>
  <c r="J28" i="2"/>
  <c r="L21" i="2"/>
  <c r="M13" i="2"/>
  <c r="K51" i="2"/>
  <c r="I26" i="2"/>
  <c r="L40" i="2"/>
  <c r="M16" i="2"/>
  <c r="K20" i="2"/>
  <c r="L4" i="2"/>
  <c r="O18" i="2"/>
  <c r="I24" i="2"/>
  <c r="M30" i="2"/>
  <c r="I37" i="2"/>
  <c r="O43" i="2"/>
  <c r="M49" i="2"/>
  <c r="M28" i="2"/>
  <c r="K39" i="2"/>
  <c r="H18" i="2"/>
  <c r="J24" i="2"/>
  <c r="J37" i="2"/>
  <c r="I43" i="2"/>
  <c r="F19" i="2"/>
  <c r="L38" i="2"/>
  <c r="J17" i="2"/>
  <c r="J41" i="2"/>
  <c r="F14" i="2"/>
  <c r="K37" i="2"/>
  <c r="O14" i="2"/>
  <c r="M6" i="2"/>
  <c r="N36" i="2"/>
  <c r="G53" i="2"/>
  <c r="N33" i="2"/>
  <c r="L5" i="2"/>
  <c r="K7" i="2"/>
  <c r="K40" i="2"/>
  <c r="G21" i="2"/>
  <c r="I46" i="2"/>
  <c r="M32" i="2"/>
  <c r="M19" i="2"/>
  <c r="G51" i="2"/>
  <c r="K44" i="2"/>
  <c r="H36" i="2"/>
  <c r="O28" i="2"/>
  <c r="J19" i="2"/>
  <c r="H12" i="2"/>
  <c r="I4" i="2"/>
  <c r="H9" i="2"/>
  <c r="I13" i="2"/>
  <c r="N7" i="2"/>
  <c r="J10" i="2"/>
  <c r="M51" i="2"/>
  <c r="H38" i="2"/>
  <c r="O50" i="2"/>
  <c r="J18" i="2"/>
  <c r="F31" i="2"/>
  <c r="N20" i="2"/>
  <c r="F46" i="2"/>
  <c r="O20" i="2"/>
  <c r="J51" i="2"/>
  <c r="L49" i="2"/>
  <c r="I27" i="2"/>
  <c r="I51" i="2"/>
  <c r="I41" i="2"/>
  <c r="H41" i="2"/>
  <c r="I9" i="2"/>
  <c r="J5" i="2"/>
  <c r="K53" i="2"/>
  <c r="N52" i="2"/>
  <c r="G45" i="2"/>
  <c r="K42" i="2"/>
  <c r="N9" i="2"/>
  <c r="I10" i="2"/>
  <c r="G11" i="2"/>
  <c r="J8" i="2"/>
  <c r="L42" i="2"/>
  <c r="K43" i="2"/>
  <c r="I44" i="2"/>
  <c r="F45" i="2"/>
  <c r="O10" i="2"/>
  <c r="H20" i="2"/>
  <c r="J31" i="2"/>
  <c r="G36" i="2"/>
  <c r="G16" i="2"/>
  <c r="K18" i="2"/>
  <c r="K52" i="2"/>
  <c r="N45" i="2"/>
  <c r="O36" i="2"/>
  <c r="J27" i="2"/>
  <c r="T19" i="2"/>
  <c r="V47" i="2" s="1"/>
  <c r="O12" i="2"/>
  <c r="J47" i="2"/>
  <c r="H22" i="2"/>
  <c r="M37" i="2"/>
  <c r="F53" i="2"/>
  <c r="I17" i="2"/>
  <c r="T13" i="2"/>
  <c r="V29" i="2" s="1"/>
  <c r="K19" i="2"/>
  <c r="K31" i="2"/>
  <c r="F38" i="2"/>
  <c r="L44" i="2"/>
  <c r="J50" i="2"/>
  <c r="F30" i="2"/>
  <c r="F41" i="2"/>
  <c r="L19" i="2"/>
  <c r="F25" i="2"/>
  <c r="O38" i="2"/>
  <c r="L41" i="2"/>
  <c r="H14" i="2"/>
  <c r="M35" i="2"/>
  <c r="T14" i="2"/>
  <c r="V32" i="2" s="1"/>
  <c r="I39" i="2"/>
  <c r="J54" i="2"/>
  <c r="K35" i="2"/>
  <c r="G13" i="2"/>
  <c r="N5" i="2"/>
  <c r="O33" i="2"/>
  <c r="M50" i="2"/>
  <c r="H28" i="2"/>
  <c r="L6" i="2"/>
  <c r="L8" i="2"/>
  <c r="L37" i="2"/>
  <c r="N19" i="2"/>
  <c r="M44" i="2"/>
  <c r="L30" i="2"/>
  <c r="N18" i="2"/>
  <c r="I50" i="2"/>
  <c r="M43" i="2"/>
  <c r="J35" i="2"/>
  <c r="M27" i="2"/>
  <c r="M18" i="2"/>
  <c r="L11" i="2"/>
  <c r="K4" i="2"/>
  <c r="H8" i="2"/>
  <c r="M12" i="2"/>
  <c r="M9" i="2"/>
  <c r="G50" i="2"/>
  <c r="K11" i="2"/>
  <c r="K25" i="2"/>
  <c r="L54" i="2"/>
  <c r="L33" i="2"/>
  <c r="I32" i="2"/>
  <c r="T8" i="2"/>
  <c r="V14" i="2" s="1"/>
  <c r="T11" i="2"/>
  <c r="V23" i="2" s="1"/>
  <c r="O11" i="2"/>
  <c r="I8" i="2"/>
  <c r="F28" i="2"/>
  <c r="I33" i="2"/>
  <c r="N12" i="2"/>
  <c r="L12" i="2"/>
  <c r="G54" i="2"/>
  <c r="G12" i="2"/>
  <c r="H15" i="2"/>
  <c r="M24" i="2"/>
  <c r="K12" i="2"/>
  <c r="K13" i="2"/>
  <c r="N10" i="2"/>
  <c r="O45" i="2"/>
  <c r="O46" i="2"/>
  <c r="M47" i="2"/>
  <c r="J48" i="2"/>
  <c r="L15" i="2"/>
  <c r="T16" i="2"/>
  <c r="V38" i="2" s="1"/>
  <c r="L18" i="2"/>
  <c r="N26" i="2"/>
  <c r="O13" i="2"/>
  <c r="O17" i="2"/>
  <c r="L51" i="2"/>
  <c r="H44" i="2"/>
  <c r="F34" i="2"/>
  <c r="L26" i="2"/>
  <c r="G19" i="2"/>
  <c r="I11" i="2"/>
  <c r="G44" i="2"/>
  <c r="K17" i="2"/>
  <c r="N34" i="2"/>
  <c r="N49" i="2"/>
  <c r="L16" i="2"/>
  <c r="L14" i="2"/>
  <c r="F20" i="2"/>
  <c r="M25" i="2"/>
  <c r="H32" i="2"/>
  <c r="N38" i="2"/>
  <c r="H45" i="2"/>
  <c r="F51" i="2"/>
  <c r="L31" i="2"/>
  <c r="M14" i="2"/>
  <c r="G20" i="2"/>
  <c r="N25" i="2"/>
  <c r="I40" i="2"/>
  <c r="M38" i="2"/>
  <c r="F4" i="2"/>
  <c r="O32" i="2"/>
  <c r="G14" i="2"/>
  <c r="J36" i="2"/>
  <c r="H51" i="2"/>
  <c r="J33" i="2"/>
  <c r="I12" i="2"/>
  <c r="N54" i="2"/>
  <c r="G30" i="2"/>
  <c r="F48" i="2"/>
  <c r="I25" i="2"/>
  <c r="H7" i="2"/>
  <c r="O53" i="2"/>
  <c r="L35" i="2"/>
  <c r="J12" i="2"/>
  <c r="O42" i="2"/>
  <c r="O29" i="2"/>
  <c r="H17" i="2"/>
  <c r="K49" i="2"/>
  <c r="N42" i="2"/>
  <c r="I34" i="2"/>
  <c r="O26" i="2"/>
  <c r="T17" i="2"/>
  <c r="V41" i="2" s="1"/>
  <c r="F10" i="2"/>
  <c r="J13" i="2"/>
  <c r="O7" i="2"/>
  <c r="M11" i="2"/>
  <c r="J6" i="2"/>
  <c r="I49" i="2"/>
  <c r="N28" i="2"/>
  <c r="K8" i="2"/>
  <c r="F33" i="2"/>
  <c r="M40" i="2"/>
  <c r="H13" i="2"/>
  <c r="J39" i="2"/>
  <c r="G15" i="2"/>
  <c r="O34" i="2"/>
  <c r="M34" i="2"/>
  <c r="J52" i="2"/>
  <c r="T22" i="2"/>
  <c r="V56" i="2" s="1"/>
  <c r="N53" i="2"/>
  <c r="L48" i="2"/>
  <c r="G17" i="2"/>
  <c r="K10" i="2"/>
  <c r="N13" i="2"/>
  <c r="H54" i="2"/>
  <c r="I23" i="2"/>
  <c r="G32" i="2"/>
  <c r="T6" i="2"/>
  <c r="V8" i="2" s="1"/>
  <c r="G33" i="2"/>
  <c r="G34" i="2"/>
  <c r="F35" i="2"/>
  <c r="F36" i="2"/>
  <c r="I19" i="2"/>
  <c r="O51" i="2"/>
  <c r="N47" i="2"/>
  <c r="J4" i="2"/>
  <c r="O25" i="2"/>
  <c r="T20" i="2"/>
  <c r="V50" i="2" s="1"/>
  <c r="F54" i="2"/>
  <c r="L47" i="2"/>
  <c r="N39" i="2"/>
  <c r="K29" i="2"/>
  <c r="I22" i="2"/>
  <c r="I14" i="2"/>
  <c r="H29" i="2"/>
  <c r="H43" i="2"/>
  <c r="O19" i="2"/>
  <c r="H25" i="2"/>
  <c r="N6" i="2"/>
  <c r="G18" i="2"/>
  <c r="O23" i="2"/>
  <c r="I29" i="2"/>
  <c r="K36" i="2"/>
  <c r="G43" i="2"/>
  <c r="O48" i="2"/>
  <c r="G27" i="2"/>
  <c r="G38" i="2"/>
  <c r="N17" i="2"/>
  <c r="H23" i="2"/>
  <c r="M33" i="2"/>
  <c r="M45" i="2"/>
  <c r="K21" i="2"/>
  <c r="K41" i="2"/>
  <c r="T18" i="2"/>
  <c r="V44" i="2" s="1"/>
  <c r="J46" i="2"/>
  <c r="F22" i="2"/>
  <c r="J40" i="2"/>
  <c r="I16" i="2"/>
  <c r="N8" i="2"/>
  <c r="M39" i="2"/>
  <c r="N16" i="2"/>
  <c r="M36" i="2"/>
  <c r="H4" i="2"/>
  <c r="O6" i="2"/>
  <c r="F43" i="2"/>
  <c r="M23" i="2"/>
  <c r="G47" i="2"/>
  <c r="L34" i="2"/>
  <c r="F21" i="2"/>
  <c r="F52" i="2"/>
  <c r="I45" i="2"/>
  <c r="H37" i="2"/>
  <c r="N29" i="2"/>
  <c r="I20" i="2"/>
  <c r="F13" i="2"/>
  <c r="M5" i="2"/>
  <c r="L10" i="2"/>
  <c r="G4" i="2"/>
  <c r="G8" i="2"/>
  <c r="J11" i="2"/>
  <c r="M52" i="2"/>
  <c r="H50" i="2"/>
  <c r="J43" i="2"/>
  <c r="M10" i="2"/>
  <c r="K45" i="2"/>
  <c r="J26" i="2"/>
  <c r="N51" i="2"/>
  <c r="K26" i="2"/>
  <c r="G29" i="2"/>
  <c r="N31" i="2"/>
  <c r="I47" i="2"/>
  <c r="N32" i="2"/>
  <c r="K15" i="2"/>
  <c r="F24" i="2"/>
  <c r="G7" i="2"/>
  <c r="L13" i="2"/>
  <c r="L25" i="2"/>
  <c r="F9" i="2"/>
  <c r="F50" i="2"/>
  <c r="L17" i="2"/>
  <c r="T5" i="2"/>
  <c r="V5" i="2" s="1"/>
  <c r="K27" i="2"/>
  <c r="L43" i="2"/>
  <c r="J14" i="2"/>
  <c r="T23" i="2"/>
  <c r="V59" i="2" s="1"/>
  <c r="F32" i="2"/>
  <c r="K38" i="2"/>
  <c r="H21" i="2"/>
  <c r="O35" i="2"/>
  <c r="I53" i="2"/>
  <c r="I21" i="2"/>
  <c r="H48" i="2"/>
  <c r="N23" i="2"/>
  <c r="J45" i="2"/>
  <c r="J9" i="2"/>
  <c r="H42" i="2"/>
  <c r="N48" i="2"/>
  <c r="M48" i="2"/>
  <c r="M53" i="2"/>
  <c r="L32" i="2"/>
  <c r="N14" i="2"/>
  <c r="K5" i="2"/>
  <c r="N43" i="2"/>
  <c r="L39" i="2"/>
  <c r="H39" i="2"/>
  <c r="O52" i="2"/>
  <c r="M8" i="2"/>
  <c r="I5" i="2"/>
  <c r="H49" i="2"/>
  <c r="O49" i="2"/>
  <c r="G23" i="2"/>
  <c r="K34" i="2"/>
  <c r="K54" i="2"/>
  <c r="L46" i="2"/>
  <c r="J38" i="2"/>
  <c r="M7" i="2"/>
  <c r="H5" i="2"/>
  <c r="I48" i="2"/>
  <c r="K9" i="2"/>
  <c r="H35" i="2"/>
  <c r="H52" i="2"/>
  <c r="F18" i="2"/>
  <c r="F47" i="2"/>
  <c r="G9" i="2"/>
  <c r="G41" i="2"/>
  <c r="H27" i="2"/>
  <c r="N46" i="2"/>
  <c r="F49" i="2"/>
  <c r="L24" i="2"/>
  <c r="G25" i="2"/>
  <c r="F12" i="2"/>
  <c r="G22" i="2"/>
  <c r="K16" i="2"/>
  <c r="T10" i="2"/>
  <c r="V20" i="2" s="1"/>
  <c r="O22" i="2"/>
  <c r="I30" i="2"/>
  <c r="N35" i="2"/>
  <c r="L52" i="2"/>
  <c r="G26" i="2"/>
  <c r="K50" i="2"/>
  <c r="J15" i="2"/>
  <c r="L9" i="2"/>
  <c r="I31" i="2"/>
  <c r="H6" i="2"/>
  <c r="O54" i="2"/>
  <c r="F23" i="2"/>
  <c r="I52" i="2"/>
  <c r="K33" i="2"/>
  <c r="L22" i="2"/>
  <c r="H40" i="2"/>
  <c r="M54" i="2"/>
  <c r="T21" i="2"/>
  <c r="V53" i="2" s="1"/>
  <c r="G31" i="2"/>
  <c r="J21" i="2"/>
  <c r="G49" i="2"/>
  <c r="H47" i="2"/>
  <c r="M31" i="2"/>
  <c r="O4" i="2"/>
  <c r="K28" i="2"/>
  <c r="O16" i="2"/>
  <c r="H10" i="2"/>
  <c r="M41" i="2"/>
  <c r="M22" i="2"/>
  <c r="F42" i="2"/>
  <c r="N44" i="2"/>
  <c r="O47" i="2"/>
  <c r="O9" i="2"/>
  <c r="J23" i="2"/>
  <c r="L45" i="2"/>
  <c r="I42" i="2"/>
  <c r="J25" i="2"/>
  <c r="J42" i="2"/>
  <c r="I36" i="2"/>
  <c r="I6" i="2"/>
  <c r="F40" i="2"/>
  <c r="N27" i="2"/>
  <c r="J29" i="2"/>
  <c r="L50" i="2"/>
  <c r="M15" i="2"/>
  <c r="H46" i="2"/>
  <c r="O8" i="2"/>
  <c r="J34" i="2"/>
  <c r="F44" i="2"/>
  <c r="O5" i="2"/>
  <c r="H16" i="2"/>
  <c r="M21" i="2"/>
  <c r="M17" i="2"/>
  <c r="N50" i="2"/>
  <c r="O44" i="2"/>
  <c r="I38" i="2"/>
  <c r="M42" i="2"/>
  <c r="I28" i="2"/>
  <c r="L20" i="2"/>
  <c r="K30" i="2"/>
  <c r="J32" i="2"/>
  <c r="T15" i="2"/>
  <c r="V35" i="2" s="1"/>
  <c r="F27" i="2"/>
  <c r="O27" i="2"/>
  <c r="F26" i="2"/>
  <c r="O30" i="2"/>
  <c r="K23" i="2"/>
  <c r="N24" i="2"/>
  <c r="N41" i="2"/>
  <c r="T7" i="2"/>
  <c r="V11" i="2" s="1"/>
  <c r="L36" i="2"/>
  <c r="L23" i="2"/>
  <c r="G28" i="2"/>
  <c r="N22" i="2"/>
  <c r="N37" i="2"/>
  <c r="G48" i="2"/>
  <c r="F29" i="2"/>
  <c r="G52" i="2"/>
  <c r="F11" i="2"/>
  <c r="H30" i="2"/>
  <c r="G35" i="2"/>
  <c r="H26" i="2"/>
  <c r="G6" i="2"/>
  <c r="K6" i="2"/>
  <c r="L29" i="2"/>
  <c r="I35" i="2"/>
  <c r="J30" i="2"/>
  <c r="N40" i="2"/>
  <c r="I7" i="2"/>
  <c r="K24" i="2"/>
  <c r="N15" i="2"/>
  <c r="L28" i="2"/>
  <c r="K47" i="2"/>
  <c r="O15" i="2"/>
  <c r="N30" i="2"/>
  <c r="K46" i="2"/>
  <c r="O31" i="2"/>
  <c r="J20" i="2"/>
  <c r="M20" i="2"/>
  <c r="G5" i="2"/>
  <c r="H24" i="2"/>
  <c r="G24" i="2"/>
  <c r="G40" i="2"/>
  <c r="O21" i="2"/>
  <c r="N11" i="2"/>
  <c r="N4" i="2"/>
  <c r="M26" i="2"/>
  <c r="K32" i="2"/>
  <c r="J22" i="2"/>
  <c r="H31" i="2"/>
  <c r="J16" i="2"/>
  <c r="H53" i="2"/>
  <c r="I18" i="2"/>
  <c r="G39" i="2"/>
  <c r="K14" i="2"/>
  <c r="G42" i="2"/>
  <c r="F17" i="2"/>
  <c r="G10" i="2"/>
  <c r="I54" i="2"/>
  <c r="B7" i="1"/>
  <c r="D7" i="1" s="1"/>
  <c r="B8" i="1" l="1"/>
  <c r="B11" i="1"/>
  <c r="B9" i="1"/>
  <c r="B10" i="1" s="1"/>
  <c r="B12" i="1" l="1"/>
  <c r="AA7" i="2" s="1"/>
  <c r="Z5" i="2"/>
  <c r="Z7" i="2"/>
  <c r="Z8" i="2"/>
  <c r="Z11" i="2"/>
  <c r="AA11" i="2" l="1"/>
  <c r="AA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yakima es</author>
  </authors>
  <commentList>
    <comment ref="S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deze waarden moet je zelf zoeken. 
Dit doe je als volgt:
- zet RV op 100%
- vul temperatuur in tot als je de zelfde entalpy waarde hebt als bij een RV van 0%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<sst xmlns="http://schemas.openxmlformats.org/spreadsheetml/2006/main" count="58" uniqueCount="54">
  <si>
    <t>Gebaseerd op formules in ASHREA Fundamentals handbook 1997 en Understanding Psychrometrics (Second edition)</t>
  </si>
  <si>
    <t>°C</t>
  </si>
  <si>
    <t>%</t>
  </si>
  <si>
    <t>Bij Tdb tussen -100 tot 0°C</t>
  </si>
  <si>
    <t>m</t>
  </si>
  <si>
    <t>C1</t>
  </si>
  <si>
    <t>Pa</t>
  </si>
  <si>
    <t>C2</t>
  </si>
  <si>
    <t>pws</t>
  </si>
  <si>
    <t>C3</t>
  </si>
  <si>
    <t>W</t>
  </si>
  <si>
    <t>kg/kg</t>
  </si>
  <si>
    <t>C4</t>
  </si>
  <si>
    <t>h</t>
  </si>
  <si>
    <t>kJ/kg</t>
  </si>
  <si>
    <t>C5</t>
  </si>
  <si>
    <t>m³/kg</t>
  </si>
  <si>
    <t>C6</t>
  </si>
  <si>
    <t>kg/m³</t>
  </si>
  <si>
    <t>C7</t>
  </si>
  <si>
    <t>Bij Tdb tussen 0 tot 200°C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</si>
  <si>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</si>
  <si>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</si>
  <si>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</si>
  <si>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</si>
  <si>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</si>
  <si>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</si>
  <si>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</si>
  <si>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</si>
  <si>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</si>
  <si>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</si>
  <si>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</si>
  <si>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g/kg</t>
  </si>
  <si>
    <t>H(kJ/kg)</t>
  </si>
  <si>
    <t>W (g/kg)</t>
  </si>
  <si>
    <t>x-lijn</t>
  </si>
  <si>
    <t>y-lijn</t>
  </si>
  <si>
    <t>Temperature (Tdb)</t>
  </si>
  <si>
    <t>Height above sea level</t>
  </si>
  <si>
    <t>atmospheric pressure</t>
  </si>
  <si>
    <t>v (specific volume)</t>
  </si>
  <si>
    <t>rho (density)</t>
  </si>
  <si>
    <t>pw (Partial pressure) water vapor</t>
  </si>
  <si>
    <t>dew point (Td)</t>
  </si>
  <si>
    <t>Use only between -15 ° C and + 40 ° C</t>
  </si>
  <si>
    <t>RH (relative humidity)</t>
  </si>
  <si>
    <t>RH</t>
  </si>
  <si>
    <t>Voor berekening dauwpunt</t>
  </si>
  <si>
    <t>Tdb</t>
  </si>
  <si>
    <t>T bij RV 0%</t>
  </si>
  <si>
    <t>T bij RV 100%</t>
  </si>
  <si>
    <t xml:space="preserve">Enthalpie Lijnen </t>
  </si>
  <si>
    <t>Vierkant vanaf input</t>
  </si>
  <si>
    <t xml:space="preserve">Let op x en y as kan  omgedraaid zijn.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</si>
</sst>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_-* #,##0.00\-;_-* &quot;-&quot;??_-;_-@_-"/>
    <numFmt numFmtId="165" formatCode="0.0000000E+00"/>
    <numFmt numFmtId="166" formatCode="_ * #,##0.0000_ ;_ * \-#,##0.0000_ ;_ * &quot;-&quot;????_ ;_ @_ "/>
    <numFmt numFmtId="167" formatCode="0.0000"/>
    <numFmt numFmtId="168" formatCode="_ * #,##0.0000_ ;_ * \-#,##0.0000_ ;_ * &quot;-&quot;??_ ;_ @_ "/>
    <numFmt numFmtId="169" formatCode="_-* #,##0_-;_-* #,##0\-;_-* &quot;-&quot;??_-;_-@_-"/>
    <numFmt numFmtId="170" formatCode="_-* #,##0.0_-;_-* #,##0.0\-;_-* &quot;-&quot;??_-;_-@_-"/>
    <numFmt numFmtId="171" formatCode="_-* #,##0.000_-;_-* #,##0.000\-;_-* &quot;-&quot;??_-;_-@_-"/>
    <numFmt numFmtId="175" formatCode="_ * #,##0.00_ ;_ * \-#,##0.00_ ;_ * &quot;-&quot;??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6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6" fontId="0" fillId="0" borderId="0" xfId="0" applyNumberFormat="1"/>
    <xf numFmtId="0" fontId="2" fillId="0" borderId="0" xfId="0" applyFont="1"/>
    <xf numFmtId="167" fontId="0" fillId="0" borderId="0" xfId="0" applyNumberFormat="1"/>
    <xf numFmtId="0" fontId="2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168" fontId="0" fillId="0" borderId="0" xfId="0" applyNumberFormat="1"/>
    <xf numFmtId="0" fontId="5" fillId="0" borderId="0" xfId="0" applyFont="1"/>
    <xf numFmtId="0" fontId="6" fillId="0" borderId="0" xfId="0" applyFont="1" applyAlignment="1">
      <alignment horizontal="right"/>
    </xf>
    <xf numFmtId="0" fontId="6" fillId="3" borderId="0" xfId="0" applyFont="1" applyFill="1"/>
    <xf numFmtId="0" fontId="6" fillId="0" borderId="0" xfId="0" applyFont="1"/>
    <xf numFmtId="0" fontId="6" fillId="2" borderId="0" xfId="0" applyFont="1" applyFill="1"/>
    <xf numFmtId="169" fontId="6" fillId="0" borderId="0" xfId="1" applyNumberFormat="1" applyFont="1"/>
    <xf numFmtId="170" fontId="6" fillId="0" borderId="0" xfId="0" applyNumberFormat="1" applyFont="1"/>
    <xf numFmtId="171" fontId="6" fillId="0" borderId="0" xfId="1" applyNumberFormat="1" applyFont="1"/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0" fontId="2" fillId="0" borderId="0" xfId="0" applyFont="1" applyAlignment="1">
      <alignment horizontal="left"/>
    </xf>
    <xf numFmtId="164" fontId="6" fillId="0" borderId="0" xfId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1" fontId="6" fillId="0" borderId="0" xfId="0" applyNumberFormat="1" applyFont="1"/>
    <xf numFmtId="175" fontId="6" fillId="0" borderId="0" xfId="0" applyNumberFormat="1" applyFont="1"/>
  </cellXfs>
  <cellStyles count="2">
    <cellStyle name="Komma" xfId="1" builtinId="3"/>
    <cellStyle name="Standaard" xfId="0" builtinId="0"/>
  </cellStyles>
  <dxfs count="0"/>
  <tableStyles count="0" defaultTableStyle="TableStyleMedium9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439582173146101E-2"/>
          <c:y val="2.4996592896506346E-2"/>
          <c:w val="0.88738541090263989"/>
          <c:h val="0.95413762226134746"/>
        </c:manualLayout>
      </c:layout>
      <c:scatterChart>
        <c:scatterStyle val="smoothMarker"/>
        <c:varyColors val="0"/>
        <c:ser>
          <c:idx val="0"/>
          <c:order val="0"/>
          <c:tx>
            <c:v>10%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14-44C5-B814-135225AAE49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14-44C5-B814-135225AAE49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14-44C5-B814-135225AAE49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14-44C5-B814-135225AAE49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14-44C5-B814-135225AAE49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14-44C5-B814-135225AAE49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14-44C5-B814-135225AAE49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14-44C5-B814-135225AAE49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14-44C5-B814-135225AAE49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14-44C5-B814-135225AAE49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214-44C5-B814-135225AAE49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214-44C5-B814-135225AAE49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214-44C5-B814-135225AAE49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214-44C5-B814-135225AAE49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214-44C5-B814-135225AAE49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214-44C5-B814-135225AAE49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214-44C5-B814-135225AAE49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214-44C5-B814-135225AAE49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214-44C5-B814-135225AAE498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4C5-B814-135225AAE498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214-44C5-B814-135225AAE498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214-44C5-B814-135225AAE498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214-44C5-B814-135225AAE498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214-44C5-B814-135225AAE498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214-44C5-B814-135225AAE498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214-44C5-B814-135225AAE498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214-44C5-B814-135225AAE498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214-44C5-B814-135225AAE498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214-44C5-B814-135225AAE498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214-44C5-B814-135225AAE498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214-44C5-B814-135225AAE498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214-44C5-B814-135225AAE498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214-44C5-B814-135225AAE498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214-44C5-B814-135225AAE498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214-44C5-B814-135225AAE498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214-44C5-B814-135225AAE498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214-44C5-B814-135225AAE498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214-44C5-B814-135225AAE498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214-44C5-B814-135225AAE498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214-44C5-B814-135225AAE498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214-44C5-B814-135225AAE498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214-44C5-B814-135225AAE498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214-44C5-B814-135225AAE498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214-44C5-B814-135225AAE498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214-44C5-B814-135225AAE498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214-44C5-B814-135225AAE498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214-44C5-B814-135225AAE498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0214-44C5-B814-135225AAE498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214-44C5-B814-135225AAE498}"/>
                </c:ext>
              </c:extLst>
            </c:dLbl>
            <c:dLbl>
              <c:idx val="49"/>
              <c:layout>
                <c:manualLayout>
                  <c:x val="-7.0231312600575954E-2"/>
                  <c:y val="1.514150496994337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214-44C5-B814-135225AAE498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214-44C5-B814-135225AAE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48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Formules!$F$4:$F$54</c:f>
              <c:numCache>
                <c:formatCode>0.0000</c:formatCode>
                <c:ptCount val="51"/>
                <c:pt idx="0">
                  <c:v>0.15958140597834947</c:v>
                </c:pt>
                <c:pt idx="1">
                  <c:v>0.1743418534437858</c:v>
                </c:pt>
                <c:pt idx="2">
                  <c:v>0.19034005036781818</c:v>
                </c:pt>
                <c:pt idx="3">
                  <c:v>0.20766873985383805</c:v>
                </c:pt>
                <c:pt idx="4">
                  <c:v>0.22642675134619583</c:v>
                </c:pt>
                <c:pt idx="5">
                  <c:v>0.24671934061558826</c:v>
                </c:pt>
                <c:pt idx="6">
                  <c:v>0.26865854527590061</c:v>
                </c:pt>
                <c:pt idx="7">
                  <c:v>0.29236355639259165</c:v>
                </c:pt>
                <c:pt idx="8">
                  <c:v>0.31796110676146655</c:v>
                </c:pt>
                <c:pt idx="9">
                  <c:v>0.34558587645682942</c:v>
                </c:pt>
                <c:pt idx="10">
                  <c:v>0.37541735920838942</c:v>
                </c:pt>
                <c:pt idx="11">
                  <c:v>0.40360292446782059</c:v>
                </c:pt>
                <c:pt idx="12">
                  <c:v>0.43364982081343467</c:v>
                </c:pt>
                <c:pt idx="13">
                  <c:v>0.46566319886166202</c:v>
                </c:pt>
                <c:pt idx="14">
                  <c:v>0.49975306983057016</c:v>
                </c:pt>
                <c:pt idx="15">
                  <c:v>0.53603447534676218</c:v>
                </c:pt>
                <c:pt idx="16">
                  <c:v>0.57462766107089824</c:v>
                </c:pt>
                <c:pt idx="17">
                  <c:v>0.61565825419146936</c:v>
                </c:pt>
                <c:pt idx="18">
                  <c:v>0.65925744484055615</c:v>
                </c:pt>
                <c:pt idx="19">
                  <c:v>0.7055621714899567</c:v>
                </c:pt>
                <c:pt idx="20">
                  <c:v>0.75471531039143303</c:v>
                </c:pt>
                <c:pt idx="21">
                  <c:v>0.80686586913022662</c:v>
                </c:pt>
                <c:pt idx="22">
                  <c:v>0.86216918436791412</c:v>
                </c:pt>
                <c:pt idx="23">
                  <c:v>0.92078712385710726</c:v>
                </c:pt>
                <c:pt idx="24">
                  <c:v>0.98288829281853018</c:v>
                </c:pt>
                <c:pt idx="25">
                  <c:v>1.0486482447796095</c:v>
                </c:pt>
                <c:pt idx="26">
                  <c:v>1.1182496969820777</c:v>
                </c:pt>
                <c:pt idx="27">
                  <c:v>1.1918827504770853</c:v>
                </c:pt>
                <c:pt idx="28">
                  <c:v>1.2697451150361403</c:v>
                </c:pt>
                <c:pt idx="29">
                  <c:v>1.3520423390183525</c:v>
                </c:pt>
                <c:pt idx="30">
                  <c:v>1.4389880443468885</c:v>
                </c:pt>
                <c:pt idx="31">
                  <c:v>1.5308041667608219</c:v>
                </c:pt>
                <c:pt idx="32">
                  <c:v>1.6277212015232438</c:v>
                </c:pt>
                <c:pt idx="33">
                  <c:v>1.72997845478211</c:v>
                </c:pt>
                <c:pt idx="34">
                  <c:v>1.8378243007966726</c:v>
                </c:pt>
                <c:pt idx="35">
                  <c:v>1.9515164452602953</c:v>
                </c:pt>
                <c:pt idx="36">
                  <c:v>2.0713221949695715</c:v>
                </c:pt>
                <c:pt idx="37">
                  <c:v>2.1975187341095874</c:v>
                </c:pt>
                <c:pt idx="38">
                  <c:v>2.3303934074474464</c:v>
                </c:pt>
                <c:pt idx="39">
                  <c:v>2.4702440107482624</c:v>
                </c:pt>
                <c:pt idx="40">
                  <c:v>2.6173790887535189</c:v>
                </c:pt>
                <c:pt idx="41">
                  <c:v>2.7721182410867176</c:v>
                </c:pt>
                <c:pt idx="42">
                  <c:v>2.9347924364796345</c:v>
                </c:pt>
                <c:pt idx="43">
                  <c:v>3.1057443357418126</c:v>
                </c:pt>
                <c:pt idx="44">
                  <c:v>3.2853286239269557</c:v>
                </c:pt>
                <c:pt idx="45">
                  <c:v>3.4739123521838344</c:v>
                </c:pt>
                <c:pt idx="46">
                  <c:v>3.6718752898136939</c:v>
                </c:pt>
                <c:pt idx="47">
                  <c:v>3.8796102870940201</c:v>
                </c:pt>
                <c:pt idx="48">
                  <c:v>4.0975236494689353</c:v>
                </c:pt>
                <c:pt idx="49">
                  <c:v>4.326035523747132</c:v>
                </c:pt>
                <c:pt idx="50">
                  <c:v>4.5655802969946482</c:v>
                </c:pt>
              </c:numCache>
            </c:numRef>
          </c:xVal>
          <c:yVal>
            <c:numRef>
              <c:f>Formules!$E$4:$E$54</c:f>
              <c:numCache>
                <c:formatCode>General</c:formatCode>
                <c:ptCount val="5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0214-44C5-B814-135225AAE498}"/>
            </c:ext>
          </c:extLst>
        </c:ser>
        <c:ser>
          <c:idx val="1"/>
          <c:order val="1"/>
          <c:tx>
            <c:v>20%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214-44C5-B814-135225AAE49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0214-44C5-B814-135225AAE49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0214-44C5-B814-135225AAE49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0214-44C5-B814-135225AAE49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214-44C5-B814-135225AAE49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0214-44C5-B814-135225AAE49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0214-44C5-B814-135225AAE49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0214-44C5-B814-135225AAE49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0214-44C5-B814-135225AAE49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0214-44C5-B814-135225AAE49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0214-44C5-B814-135225AAE49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0214-44C5-B814-135225AAE49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0214-44C5-B814-135225AAE49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0214-44C5-B814-135225AAE49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0214-44C5-B814-135225AAE49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0214-44C5-B814-135225AAE49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0214-44C5-B814-135225AAE49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0214-44C5-B814-135225AAE49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0214-44C5-B814-135225AAE498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0214-44C5-B814-135225AAE498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0214-44C5-B814-135225AAE498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0214-44C5-B814-135225AAE498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0214-44C5-B814-135225AAE498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0214-44C5-B814-135225AAE498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0214-44C5-B814-135225AAE498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0214-44C5-B814-135225AAE498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0214-44C5-B814-135225AAE498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0214-44C5-B814-135225AAE498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0214-44C5-B814-135225AAE498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0214-44C5-B814-135225AAE498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0214-44C5-B814-135225AAE498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0214-44C5-B814-135225AAE498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0214-44C5-B814-135225AAE498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0214-44C5-B814-135225AAE498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0214-44C5-B814-135225AAE498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0214-44C5-B814-135225AAE498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0214-44C5-B814-135225AAE498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0214-44C5-B814-135225AAE498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0214-44C5-B814-135225AAE498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0214-44C5-B814-135225AAE498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0214-44C5-B814-135225AAE498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0214-44C5-B814-135225AAE498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0214-44C5-B814-135225AAE498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0214-44C5-B814-135225AAE498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0214-44C5-B814-135225AAE498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0214-44C5-B814-135225AAE498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0214-44C5-B814-135225AAE498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0214-44C5-B814-135225AAE498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0214-44C5-B814-135225AAE498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0214-44C5-B814-135225AAE498}"/>
                </c:ext>
              </c:extLst>
            </c:dLbl>
            <c:dLbl>
              <c:idx val="50"/>
              <c:layout>
                <c:manualLayout>
                  <c:x val="-0.20036299931268839"/>
                  <c:y val="0.1192428725892663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324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0214-44C5-B814-135225AAE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Formules!$G$4:$G$54</c:f>
              <c:numCache>
                <c:formatCode>0.0000</c:formatCode>
                <c:ptCount val="51"/>
                <c:pt idx="0">
                  <c:v>0.31924472057331083</c:v>
                </c:pt>
                <c:pt idx="1">
                  <c:v>0.34878147081578292</c:v>
                </c:pt>
                <c:pt idx="2">
                  <c:v>0.38079663318095541</c:v>
                </c:pt>
                <c:pt idx="3">
                  <c:v>0.41547620027578197</c:v>
                </c:pt>
                <c:pt idx="4">
                  <c:v>0.45301842035730289</c:v>
                </c:pt>
                <c:pt idx="5">
                  <c:v>0.49363449006087029</c:v>
                </c:pt>
                <c:pt idx="6">
                  <c:v>0.53754928002346458</c:v>
                </c:pt>
                <c:pt idx="7">
                  <c:v>0.58500209476679532</c:v>
                </c:pt>
                <c:pt idx="8">
                  <c:v>0.63624746827258127</c:v>
                </c:pt>
                <c:pt idx="9">
                  <c:v>0.6915559967563194</c:v>
                </c:pt>
                <c:pt idx="10">
                  <c:v>0.7512881841650404</c:v>
                </c:pt>
                <c:pt idx="11">
                  <c:v>0.80772998505601323</c:v>
                </c:pt>
                <c:pt idx="12">
                  <c:v>0.86790475230618491</c:v>
                </c:pt>
                <c:pt idx="13">
                  <c:v>0.93202418440959778</c:v>
                </c:pt>
                <c:pt idx="14">
                  <c:v>1.0003098760052596</c:v>
                </c:pt>
                <c:pt idx="15">
                  <c:v>1.0729936775384223</c:v>
                </c:pt>
                <c:pt idx="16">
                  <c:v>1.150318064639902</c:v>
                </c:pt>
                <c:pt idx="17">
                  <c:v>1.2325365175160317</c:v>
                </c:pt>
                <c:pt idx="18">
                  <c:v>1.3199139106659592</c:v>
                </c:pt>
                <c:pt idx="19">
                  <c:v>1.41272691326939</c:v>
                </c:pt>
                <c:pt idx="20">
                  <c:v>1.5112644006169362</c:v>
                </c:pt>
                <c:pt idx="21">
                  <c:v>1.6158278769856997</c:v>
                </c:pt>
                <c:pt idx="22">
                  <c:v>1.7267319103976335</c:v>
                </c:pt>
                <c:pt idx="23">
                  <c:v>1.8443045797337159</c:v>
                </c:pt>
                <c:pt idx="24">
                  <c:v>1.9688879347172645</c:v>
                </c:pt>
                <c:pt idx="25">
                  <c:v>2.1008384693229103</c:v>
                </c:pt>
                <c:pt idx="26">
                  <c:v>2.2405276092123652</c:v>
                </c:pt>
                <c:pt idx="27">
                  <c:v>2.3883422138499615</c:v>
                </c:pt>
                <c:pt idx="28">
                  <c:v>2.5446850940026562</c:v>
                </c:pt>
                <c:pt idx="29">
                  <c:v>2.7099755453878553</c:v>
                </c:pt>
                <c:pt idx="30">
                  <c:v>2.8846498992941356</c:v>
                </c:pt>
                <c:pt idx="31">
                  <c:v>3.0691620910660475</c:v>
                </c:pt>
                <c:pt idx="32">
                  <c:v>3.2639842474160119</c:v>
                </c:pt>
                <c:pt idx="33">
                  <c:v>3.4696072936030768</c:v>
                </c:pt>
                <c:pt idx="34">
                  <c:v>3.6865415816000366</c:v>
                </c:pt>
                <c:pt idx="35">
                  <c:v>3.9153175404588865</c:v>
                </c:pt>
                <c:pt idx="36">
                  <c:v>4.1564863501793665</c:v>
                </c:pt>
                <c:pt idx="37">
                  <c:v>4.4106206404859964</c:v>
                </c:pt>
                <c:pt idx="38">
                  <c:v>4.6783152160290049</c:v>
                </c:pt>
                <c:pt idx="39">
                  <c:v>4.9601878096391463</c:v>
                </c:pt>
                <c:pt idx="40">
                  <c:v>5.2568798653937403</c:v>
                </c:pt>
                <c:pt idx="41">
                  <c:v>5.5690573533830747</c:v>
                </c:pt>
                <c:pt idx="42">
                  <c:v>5.8974116182114216</c:v>
                </c:pt>
                <c:pt idx="43">
                  <c:v>6.2426602634207926</c:v>
                </c:pt>
                <c:pt idx="44">
                  <c:v>6.6055480741905521</c:v>
                </c:pt>
                <c:pt idx="45">
                  <c:v>6.9868479808451909</c:v>
                </c:pt>
                <c:pt idx="46">
                  <c:v>7.3873620658916641</c:v>
                </c:pt>
                <c:pt idx="47">
                  <c:v>7.8079226175137739</c:v>
                </c:pt>
                <c:pt idx="48">
                  <c:v>8.2493932326731176</c:v>
                </c:pt>
                <c:pt idx="49">
                  <c:v>8.7126699732004766</c:v>
                </c:pt>
                <c:pt idx="50">
                  <c:v>9.1986825785206356</c:v>
                </c:pt>
              </c:numCache>
            </c:numRef>
          </c:xVal>
          <c:yVal>
            <c:numRef>
              <c:f>Formules!$E$4:$E$54</c:f>
              <c:numCache>
                <c:formatCode>General</c:formatCode>
                <c:ptCount val="5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7-0214-44C5-B814-135225AAE498}"/>
            </c:ext>
          </c:extLst>
        </c:ser>
        <c:ser>
          <c:idx val="2"/>
          <c:order val="2"/>
          <c:tx>
            <c:v>30%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0214-44C5-B814-135225AAE49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0214-44C5-B814-135225AAE49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0214-44C5-B814-135225AAE49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0214-44C5-B814-135225AAE49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0214-44C5-B814-135225AAE49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0214-44C5-B814-135225AAE49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0214-44C5-B814-135225AAE49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0214-44C5-B814-135225AAE49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0214-44C5-B814-135225AAE49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0214-44C5-B814-135225AAE49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0214-44C5-B814-135225AAE49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0214-44C5-B814-135225AAE49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0214-44C5-B814-135225AAE49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0214-44C5-B814-135225AAE49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0214-44C5-B814-135225AAE49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0214-44C5-B814-135225AAE49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0214-44C5-B814-135225AAE49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0214-44C5-B814-135225AAE49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0214-44C5-B814-135225AAE498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0214-44C5-B814-135225AAE498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0214-44C5-B814-135225AAE498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0214-44C5-B814-135225AAE498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0214-44C5-B814-135225AAE498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0214-44C5-B814-135225AAE498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0214-44C5-B814-135225AAE498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1-0214-44C5-B814-135225AAE498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0214-44C5-B814-135225AAE498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0214-44C5-B814-135225AAE498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0214-44C5-B814-135225AAE498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0214-44C5-B814-135225AAE498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0214-44C5-B814-135225AAE498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0214-44C5-B814-135225AAE498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0214-44C5-B814-135225AAE498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0214-44C5-B814-135225AAE498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0214-44C5-B814-135225AAE498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0214-44C5-B814-135225AAE498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0214-44C5-B814-135225AAE498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0214-44C5-B814-135225AAE498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0214-44C5-B814-135225AAE498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0214-44C5-B814-135225AAE498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0214-44C5-B814-135225AAE498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0214-44C5-B814-135225AAE498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0214-44C5-B814-135225AAE498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0214-44C5-B814-135225AAE498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0214-44C5-B814-135225AAE498}"/>
                </c:ext>
              </c:extLst>
            </c:dLbl>
            <c:dLbl>
              <c:idx val="45"/>
              <c:layout>
                <c:manualLayout>
                  <c:x val="-0.19600745342126166"/>
                  <c:y val="9.46372004676717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276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0214-44C5-B814-135225AAE498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0214-44C5-B814-135225AAE498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0214-44C5-B814-135225AAE498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0214-44C5-B814-135225AAE498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0214-44C5-B814-135225AAE498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0214-44C5-B814-135225AAE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Formules!$H$4:$H$54</c:f>
              <c:numCache>
                <c:formatCode>0.0000</c:formatCode>
                <c:ptCount val="51"/>
                <c:pt idx="0">
                  <c:v>0.47899000686313231</c:v>
                </c:pt>
                <c:pt idx="1">
                  <c:v>0.52331893437219701</c:v>
                </c:pt>
                <c:pt idx="2">
                  <c:v>0.57136985548968089</c:v>
                </c:pt>
                <c:pt idx="3">
                  <c:v>0.62342252030812606</c:v>
                </c:pt>
                <c:pt idx="4">
                  <c:v>0.67977518727534902</c:v>
                </c:pt>
                <c:pt idx="5">
                  <c:v>0.74074568153393117</c:v>
                </c:pt>
                <c:pt idx="6">
                  <c:v>0.80667250537916402</c:v>
                </c:pt>
                <c:pt idx="7">
                  <c:v>0.87791600325580255</c:v>
                </c:pt>
                <c:pt idx="8">
                  <c:v>0.95485958386228531</c:v>
                </c:pt>
                <c:pt idx="9">
                  <c:v>1.0379110020941862</c:v>
                </c:pt>
                <c:pt idx="10">
                  <c:v>1.1276132969767851</c:v>
                </c:pt>
                <c:pt idx="11">
                  <c:v>1.2123822034265352</c:v>
                </c:pt>
                <c:pt idx="12">
                  <c:v>1.3027660619107351</c:v>
                </c:pt>
                <c:pt idx="13">
                  <c:v>1.3990845262482245</c:v>
                </c:pt>
                <c:pt idx="14">
                  <c:v>1.5016723590183807</c:v>
                </c:pt>
                <c:pt idx="15">
                  <c:v>1.61088000154585</c:v>
                </c:pt>
                <c:pt idx="16">
                  <c:v>1.7270741616622014</c:v>
                </c:pt>
                <c:pt idx="17">
                  <c:v>1.8506384199871508</c:v>
                </c:pt>
                <c:pt idx="18">
                  <c:v>1.9819738555343709</c:v>
                </c:pt>
                <c:pt idx="19">
                  <c:v>2.1214996915146638</c:v>
                </c:pt>
                <c:pt idx="20">
                  <c:v>2.2696539622834209</c:v>
                </c:pt>
                <c:pt idx="21">
                  <c:v>2.4268942024578948</c:v>
                </c:pt>
                <c:pt idx="22">
                  <c:v>2.5936981593178192</c:v>
                </c:pt>
                <c:pt idx="23">
                  <c:v>2.7705645296945987</c:v>
                </c:pt>
                <c:pt idx="24">
                  <c:v>2.9580137226563545</c:v>
                </c:pt>
                <c:pt idx="25">
                  <c:v>3.1565886494058422</c:v>
                </c:pt>
                <c:pt idx="26">
                  <c:v>3.366855541923881</c:v>
                </c:pt>
                <c:pt idx="27">
                  <c:v>3.5894048020213352</c:v>
                </c:pt>
                <c:pt idx="28">
                  <c:v>3.8248518825972941</c:v>
                </c:pt>
                <c:pt idx="29">
                  <c:v>4.0738382030508609</c:v>
                </c:pt>
                <c:pt idx="30">
                  <c:v>4.337032100953528</c:v>
                </c:pt>
                <c:pt idx="31">
                  <c:v>4.6151298222608537</c:v>
                </c:pt>
                <c:pt idx="32">
                  <c:v>4.9088565525287899</c:v>
                </c:pt>
                <c:pt idx="33">
                  <c:v>5.2189674918006643</c:v>
                </c:pt>
                <c:pt idx="34">
                  <c:v>5.5462489760465568</c:v>
                </c:pt>
                <c:pt idx="35">
                  <c:v>5.8915196482705934</c:v>
                </c:pt>
                <c:pt idx="36">
                  <c:v>6.2556316826540952</c:v>
                </c:pt>
                <c:pt idx="37">
                  <c:v>6.6394720653734085</c:v>
                </c:pt>
                <c:pt idx="38">
                  <c:v>7.0439639360270725</c:v>
                </c:pt>
                <c:pt idx="39">
                  <c:v>7.4700679939215853</c:v>
                </c:pt>
                <c:pt idx="40">
                  <c:v>7.9187839738119639</c:v>
                </c:pt>
                <c:pt idx="41">
                  <c:v>8.3911521960613253</c:v>
                </c:pt>
                <c:pt idx="42">
                  <c:v>8.8882551965878349</c:v>
                </c:pt>
                <c:pt idx="43">
                  <c:v>9.4112194424023379</c:v>
                </c:pt>
                <c:pt idx="44">
                  <c:v>9.9612171390111452</c:v>
                </c:pt>
                <c:pt idx="45">
                  <c:v>10.539468136472852</c:v>
                </c:pt>
                <c:pt idx="46">
                  <c:v>11.147241941451076</c:v>
                </c:pt>
                <c:pt idx="47">
                  <c:v>11.785859843210634</c:v>
                </c:pt>
                <c:pt idx="48">
                  <c:v>12.456697162163643</c:v>
                </c:pt>
                <c:pt idx="49">
                  <c:v>13.161185630282629</c:v>
                </c:pt>
                <c:pt idx="50">
                  <c:v>13.900815913482241</c:v>
                </c:pt>
              </c:numCache>
            </c:numRef>
          </c:xVal>
          <c:yVal>
            <c:numRef>
              <c:f>Formules!$E$4:$E$54</c:f>
              <c:numCache>
                <c:formatCode>General</c:formatCode>
                <c:ptCount val="5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B-0214-44C5-B814-135225AAE498}"/>
            </c:ext>
          </c:extLst>
        </c:ser>
        <c:ser>
          <c:idx val="3"/>
          <c:order val="3"/>
          <c:tx>
            <c:v>40%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0214-44C5-B814-135225AAE49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0214-44C5-B814-135225AAE49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0214-44C5-B814-135225AAE49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0214-44C5-B814-135225AAE49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0214-44C5-B814-135225AAE49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0214-44C5-B814-135225AAE49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0214-44C5-B814-135225AAE49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0214-44C5-B814-135225AAE49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0214-44C5-B814-135225AAE49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0214-44C5-B814-135225AAE49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0214-44C5-B814-135225AAE49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7-0214-44C5-B814-135225AAE49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0214-44C5-B814-135225AAE49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0214-44C5-B814-135225AAE49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0214-44C5-B814-135225AAE49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0214-44C5-B814-135225AAE49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0214-44C5-B814-135225AAE49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0214-44C5-B814-135225AAE49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0214-44C5-B814-135225AAE498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0214-44C5-B814-135225AAE498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0214-44C5-B814-135225AAE498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0214-44C5-B814-135225AAE498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0214-44C5-B814-135225AAE498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0214-44C5-B814-135225AAE498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0214-44C5-B814-135225AAE498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5-0214-44C5-B814-135225AAE498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0214-44C5-B814-135225AAE498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7-0214-44C5-B814-135225AAE498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0214-44C5-B814-135225AAE498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9-0214-44C5-B814-135225AAE498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A-0214-44C5-B814-135225AAE498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B-0214-44C5-B814-135225AAE498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0214-44C5-B814-135225AAE498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D-0214-44C5-B814-135225AAE498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E-0214-44C5-B814-135225AAE498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F-0214-44C5-B814-135225AAE498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0214-44C5-B814-135225AAE498}"/>
                </c:ext>
              </c:extLst>
            </c:dLbl>
            <c:dLbl>
              <c:idx val="37"/>
              <c:layout>
                <c:manualLayout>
                  <c:x val="-7.6225225571284916E-2"/>
                  <c:y val="1.892744009353434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258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1-0214-44C5-B814-135225AAE498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0214-44C5-B814-135225AAE498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3-0214-44C5-B814-135225AAE498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0214-44C5-B814-135225AAE498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5-0214-44C5-B814-135225AAE498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6-0214-44C5-B814-135225AAE498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7-0214-44C5-B814-135225AAE498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8-0214-44C5-B814-135225AAE498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9-0214-44C5-B814-135225AAE498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A-0214-44C5-B814-135225AAE498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B-0214-44C5-B814-135225AAE498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C-0214-44C5-B814-135225AAE498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D-0214-44C5-B814-135225AAE498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E-0214-44C5-B814-135225AAE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Formules!$I$4:$I$54</c:f>
              <c:numCache>
                <c:formatCode>0.0000</c:formatCode>
                <c:ptCount val="51"/>
                <c:pt idx="0">
                  <c:v>0.63881732799084789</c:v>
                </c:pt>
                <c:pt idx="1">
                  <c:v>0.69795432646153699</c:v>
                </c:pt>
                <c:pt idx="2">
                  <c:v>0.76205982447542364</c:v>
                </c:pt>
                <c:pt idx="3">
                  <c:v>0.83150783917904658</c:v>
                </c:pt>
                <c:pt idx="4">
                  <c:v>0.90669723260511204</c:v>
                </c:pt>
                <c:pt idx="5">
                  <c:v>0.98805314860330573</c:v>
                </c:pt>
                <c:pt idx="6">
                  <c:v>1.0760285230004383</c:v>
                </c:pt>
                <c:pt idx="7">
                  <c:v>1.1711056707236074</c:v>
                </c:pt>
                <c:pt idx="8">
                  <c:v>1.273797953882132</c:v>
                </c:pt>
                <c:pt idx="9">
                  <c:v>1.3846515350935766</c:v>
                </c:pt>
                <c:pt idx="10">
                  <c:v>1.5043935217388993</c:v>
                </c:pt>
                <c:pt idx="11">
                  <c:v>1.6175606038983441</c:v>
                </c:pt>
                <c:pt idx="12">
                  <c:v>1.7382350206016381</c:v>
                </c:pt>
                <c:pt idx="13">
                  <c:v>1.8668457986930587</c:v>
                </c:pt>
                <c:pt idx="14">
                  <c:v>2.0038424656159641</c:v>
                </c:pt>
                <c:pt idx="15">
                  <c:v>2.1496958506174457</c:v>
                </c:pt>
                <c:pt idx="16">
                  <c:v>2.3048989140284712</c:v>
                </c:pt>
                <c:pt idx="17">
                  <c:v>2.4699676060335709</c:v>
                </c:pt>
                <c:pt idx="18">
                  <c:v>2.6454417564652264</c:v>
                </c:pt>
                <c:pt idx="19">
                  <c:v>2.8318859972897394</c:v>
                </c:pt>
                <c:pt idx="20">
                  <c:v>3.029890719595048</c:v>
                </c:pt>
                <c:pt idx="21">
                  <c:v>3.2400730670444906</c:v>
                </c:pt>
                <c:pt idx="22">
                  <c:v>3.4630779679309009</c:v>
                </c:pt>
                <c:pt idx="23">
                  <c:v>3.6995792081453152</c:v>
                </c:pt>
                <c:pt idx="24">
                  <c:v>3.9502805475734819</c:v>
                </c:pt>
                <c:pt idx="25">
                  <c:v>4.2159168826480959</c:v>
                </c:pt>
                <c:pt idx="26">
                  <c:v>4.4972554580133988</c:v>
                </c:pt>
                <c:pt idx="27">
                  <c:v>4.7950971305140282</c:v>
                </c:pt>
                <c:pt idx="28">
                  <c:v>5.1102776889882753</c:v>
                </c:pt>
                <c:pt idx="29">
                  <c:v>5.4436692336426065</c:v>
                </c:pt>
                <c:pt idx="30">
                  <c:v>5.7961816191031366</c:v>
                </c:pt>
                <c:pt idx="31">
                  <c:v>6.1687639655847901</c:v>
                </c:pt>
                <c:pt idx="32">
                  <c:v>6.5624062429947934</c:v>
                </c:pt>
                <c:pt idx="33">
                  <c:v>6.9781409331941289</c:v>
                </c:pt>
                <c:pt idx="34">
                  <c:v>7.4170447760808926</c:v>
                </c:pt>
                <c:pt idx="35">
                  <c:v>7.8802406056393028</c:v>
                </c:pt>
                <c:pt idx="36">
                  <c:v>8.368899282618985</c:v>
                </c:pt>
                <c:pt idx="37">
                  <c:v>8.8842417310735087</c:v>
                </c:pt>
                <c:pt idx="38">
                  <c:v>9.4275410866051086</c:v>
                </c:pt>
                <c:pt idx="39">
                  <c:v>10.00012496482865</c:v>
                </c:pt>
                <c:pt idx="40">
                  <c:v>10.60337785930243</c:v>
                </c:pt>
                <c:pt idx="41">
                  <c:v>11.238743678964816</c:v>
                </c:pt>
                <c:pt idx="42">
                  <c:v>11.90772843598697</c:v>
                </c:pt>
                <c:pt idx="43">
                  <c:v>12.611903095899896</c:v>
                </c:pt>
                <c:pt idx="44">
                  <c:v>13.352906602890201</c:v>
                </c:pt>
                <c:pt idx="45">
                  <c:v>14.13244909429736</c:v>
                </c:pt>
                <c:pt idx="46">
                  <c:v>14.952315319585439</c:v>
                </c:pt>
                <c:pt idx="47">
                  <c:v>15.814368280428443</c:v>
                </c:pt>
                <c:pt idx="48">
                  <c:v>16.720553110049593</c:v>
                </c:pt>
                <c:pt idx="49">
                  <c:v>17.672901211595342</c:v>
                </c:pt>
                <c:pt idx="50">
                  <c:v>18.673534677144897</c:v>
                </c:pt>
              </c:numCache>
            </c:numRef>
          </c:xVal>
          <c:yVal>
            <c:numRef>
              <c:f>Formules!$E$4:$E$54</c:f>
              <c:numCache>
                <c:formatCode>General</c:formatCode>
                <c:ptCount val="5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F-0214-44C5-B814-135225AAE498}"/>
            </c:ext>
          </c:extLst>
        </c:ser>
        <c:ser>
          <c:idx val="4"/>
          <c:order val="4"/>
          <c:tx>
            <c:v>50%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0-0214-44C5-B814-135225AAE49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1-0214-44C5-B814-135225AAE49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2-0214-44C5-B814-135225AAE49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3-0214-44C5-B814-135225AAE49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0214-44C5-B814-135225AAE49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5-0214-44C5-B814-135225AAE49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6-0214-44C5-B814-135225AAE49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7-0214-44C5-B814-135225AAE49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8-0214-44C5-B814-135225AAE49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9-0214-44C5-B814-135225AAE49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A-0214-44C5-B814-135225AAE49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B-0214-44C5-B814-135225AAE49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C-0214-44C5-B814-135225AAE49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D-0214-44C5-B814-135225AAE49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E-0214-44C5-B814-135225AAE49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F-0214-44C5-B814-135225AAE49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0-0214-44C5-B814-135225AAE49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1-0214-44C5-B814-135225AAE49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2-0214-44C5-B814-135225AAE498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3-0214-44C5-B814-135225AAE498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4-0214-44C5-B814-135225AAE498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5-0214-44C5-B814-135225AAE498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6-0214-44C5-B814-135225AAE498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7-0214-44C5-B814-135225AAE498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8-0214-44C5-B814-135225AAE498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9-0214-44C5-B814-135225AAE498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A-0214-44C5-B814-135225AAE498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B-0214-44C5-B814-135225AAE498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C-0214-44C5-B814-135225AAE498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D-0214-44C5-B814-135225AAE498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E-0214-44C5-B814-135225AAE498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F-0214-44C5-B814-135225AAE498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0-0214-44C5-B814-135225AAE498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1-0214-44C5-B814-135225AAE498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2-0214-44C5-B814-135225AAE498}"/>
                </c:ext>
              </c:extLst>
            </c:dLbl>
            <c:dLbl>
              <c:idx val="35"/>
              <c:layout>
                <c:manualLayout>
                  <c:x val="-8.9292206215437292E-2"/>
                  <c:y val="5.678082993098936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234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3-0214-44C5-B814-135225AAE498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4-0214-44C5-B814-135225AAE498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5-0214-44C5-B814-135225AAE498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6-0214-44C5-B814-135225AAE498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7-0214-44C5-B814-135225AAE498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8-0214-44C5-B814-135225AAE498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9-0214-44C5-B814-135225AAE498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A-0214-44C5-B814-135225AAE498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B-0214-44C5-B814-135225AAE498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C-0214-44C5-B814-135225AAE498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D-0214-44C5-B814-135225AAE498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E-0214-44C5-B814-135225AAE498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F-0214-44C5-B814-135225AAE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Formules!$J$4:$J$54</c:f>
              <c:numCache>
                <c:formatCode>0.0000</c:formatCode>
                <c:ptCount val="51"/>
                <c:pt idx="0">
                  <c:v>0.79872674716436076</c:v>
                </c:pt>
                <c:pt idx="1">
                  <c:v>0.87268772952474605</c:v>
                </c:pt>
                <c:pt idx="2">
                  <c:v>0.95286664745097338</c:v>
                </c:pt>
                <c:pt idx="3">
                  <c:v>1.0397322963029119</c:v>
                </c:pt>
                <c:pt idx="4">
                  <c:v>1.1337847371145975</c:v>
                </c:pt>
                <c:pt idx="5">
                  <c:v>1.2355571252087136</c:v>
                </c:pt>
                <c:pt idx="6">
                  <c:v>1.3456176350668219</c:v>
                </c:pt>
                <c:pt idx="7">
                  <c:v>1.4645714867667288</c:v>
                </c:pt>
                <c:pt idx="8">
                  <c:v>1.5930630797089063</c:v>
                </c:pt>
                <c:pt idx="9">
                  <c:v>1.7317782398090402</c:v>
                </c:pt>
                <c:pt idx="10">
                  <c:v>1.8816296845411182</c:v>
                </c:pt>
                <c:pt idx="11">
                  <c:v>2.0232662134560377</c:v>
                </c:pt>
                <c:pt idx="12">
                  <c:v>2.1743129029078974</c:v>
                </c:pt>
                <c:pt idx="13">
                  <c:v>2.3353095807884041</c:v>
                </c:pt>
                <c:pt idx="14">
                  <c:v>2.5068221488209597</c:v>
                </c:pt>
                <c:pt idx="15">
                  <c:v>2.6894436363149343</c:v>
                </c:pt>
                <c:pt idx="16">
                  <c:v>2.883795294615576</c:v>
                </c:pt>
                <c:pt idx="17">
                  <c:v>3.0905277345709434</c:v>
                </c:pt>
                <c:pt idx="18">
                  <c:v>3.3103221095401527</c:v>
                </c:pt>
                <c:pt idx="19">
                  <c:v>3.5438913466879822</c:v>
                </c:pt>
                <c:pt idx="20">
                  <c:v>3.7919814295519614</c:v>
                </c:pt>
                <c:pt idx="21">
                  <c:v>4.0553727351271647</c:v>
                </c:pt>
                <c:pt idx="22">
                  <c:v>4.3348814290003999</c:v>
                </c:pt>
                <c:pt idx="23">
                  <c:v>4.6313609223708712</c:v>
                </c:pt>
                <c:pt idx="24">
                  <c:v>4.9457033951311242</c:v>
                </c:pt>
                <c:pt idx="25">
                  <c:v>5.2788413895472228</c:v>
                </c:pt>
                <c:pt idx="26">
                  <c:v>5.6317494794690255</c:v>
                </c:pt>
                <c:pt idx="27">
                  <c:v>6.005446020437005</c:v>
                </c:pt>
                <c:pt idx="28">
                  <c:v>6.4009949865154638</c:v>
                </c:pt>
                <c:pt idx="29">
                  <c:v>6.8195079001937398</c:v>
                </c:pt>
                <c:pt idx="30">
                  <c:v>7.2621458622507449</c:v>
                </c:pt>
                <c:pt idx="31">
                  <c:v>7.7301216890805673</c:v>
                </c:pt>
                <c:pt idx="32">
                  <c:v>8.2247021656355717</c:v>
                </c:pt>
                <c:pt idx="33">
                  <c:v>8.7472104228606398</c:v>
                </c:pt>
                <c:pt idx="34">
                  <c:v>9.2990284492734006</c:v>
                </c:pt>
                <c:pt idx="35">
                  <c:v>9.8815997472001627</c:v>
                </c:pt>
                <c:pt idx="36">
                  <c:v>10.496432145111607</c:v>
                </c:pt>
                <c:pt idx="37">
                  <c:v>11.145100778521444</c:v>
                </c:pt>
                <c:pt idx="38">
                  <c:v>11.829251253032641</c:v>
                </c:pt>
                <c:pt idx="39">
                  <c:v>12.550603004336125</c:v>
                </c:pt>
                <c:pt idx="40">
                  <c:v>13.310952871316832</c:v>
                </c:pt>
                <c:pt idx="41">
                  <c:v>14.11217889989239</c:v>
                </c:pt>
                <c:pt idx="42">
                  <c:v>14.956244396835771</c:v>
                </c:pt>
                <c:pt idx="43">
                  <c:v>15.845202254618023</c:v>
                </c:pt>
                <c:pt idx="44">
                  <c:v>16.781199570273383</c:v>
                </c:pt>
                <c:pt idx="45">
                  <c:v>17.766482583463649</c:v>
                </c:pt>
                <c:pt idx="46">
                  <c:v>18.803401961311131</c:v>
                </c:pt>
                <c:pt idx="47">
                  <c:v>19.894418460223541</c:v>
                </c:pt>
                <c:pt idx="48">
                  <c:v>21.042108997873573</c:v>
                </c:pt>
                <c:pt idx="49">
                  <c:v>22.249173171743568</c:v>
                </c:pt>
                <c:pt idx="50">
                  <c:v>23.518440264268992</c:v>
                </c:pt>
              </c:numCache>
            </c:numRef>
          </c:xVal>
          <c:yVal>
            <c:numRef>
              <c:f>Formules!$E$4:$E$54</c:f>
              <c:numCache>
                <c:formatCode>General</c:formatCode>
                <c:ptCount val="5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00-0214-44C5-B814-135225AAE498}"/>
            </c:ext>
          </c:extLst>
        </c:ser>
        <c:ser>
          <c:idx val="5"/>
          <c:order val="5"/>
          <c:tx>
            <c:v>60%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1-0214-44C5-B814-135225AAE49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2-0214-44C5-B814-135225AAE49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3-0214-44C5-B814-135225AAE49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4-0214-44C5-B814-135225AAE49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5-0214-44C5-B814-135225AAE49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6-0214-44C5-B814-135225AAE49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7-0214-44C5-B814-135225AAE49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8-0214-44C5-B814-135225AAE49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9-0214-44C5-B814-135225AAE49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A-0214-44C5-B814-135225AAE49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B-0214-44C5-B814-135225AAE49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C-0214-44C5-B814-135225AAE49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D-0214-44C5-B814-135225AAE49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E-0214-44C5-B814-135225AAE49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F-0214-44C5-B814-135225AAE49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0-0214-44C5-B814-135225AAE49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1-0214-44C5-B814-135225AAE49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2-0214-44C5-B814-135225AAE49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3-0214-44C5-B814-135225AAE498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4-0214-44C5-B814-135225AAE498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5-0214-44C5-B814-135225AAE498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6-0214-44C5-B814-135225AAE498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7-0214-44C5-B814-135225AAE498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8-0214-44C5-B814-135225AAE498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9-0214-44C5-B814-135225AAE498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A-0214-44C5-B814-135225AAE498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B-0214-44C5-B814-135225AAE498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C-0214-44C5-B814-135225AAE498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D-0214-44C5-B814-135225AAE498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E-0214-44C5-B814-135225AAE498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F-0214-44C5-B814-135225AAE498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0-0214-44C5-B814-135225AAE498}"/>
                </c:ext>
              </c:extLst>
            </c:dLbl>
            <c:dLbl>
              <c:idx val="32"/>
              <c:layout>
                <c:manualLayout>
                  <c:x val="-5.2268608516353489E-2"/>
                  <c:y val="-1.70346960841809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22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1-0214-44C5-B814-135225AAE498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2-0214-44C5-B814-135225AAE498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3-0214-44C5-B814-135225AAE498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4-0214-44C5-B814-135225AAE498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5-0214-44C5-B814-135225AAE498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6-0214-44C5-B814-135225AAE498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7-0214-44C5-B814-135225AAE498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8-0214-44C5-B814-135225AAE498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9-0214-44C5-B814-135225AAE498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A-0214-44C5-B814-135225AAE498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B-0214-44C5-B814-135225AAE498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C-0214-44C5-B814-135225AAE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Formules!$K$4:$K$54</c:f>
              <c:numCache>
                <c:formatCode>0.0000</c:formatCode>
                <c:ptCount val="51"/>
                <c:pt idx="0">
                  <c:v>0.9587183276565262</c:v>
                </c:pt>
                <c:pt idx="1">
                  <c:v>1.047519226095329</c:v>
                </c:pt>
                <c:pt idx="2">
                  <c:v>1.1437904318606806</c:v>
                </c:pt>
                <c:pt idx="3">
                  <c:v>1.2480960312805942</c:v>
                </c:pt>
                <c:pt idx="4">
                  <c:v>1.36103788183552</c:v>
                </c:pt>
                <c:pt idx="5">
                  <c:v>1.4832578456617971</c:v>
                </c:pt>
                <c:pt idx="6">
                  <c:v>1.6154401442810737</c:v>
                </c:pt>
                <c:pt idx="7">
                  <c:v>1.7583138417159341</c:v>
                </c:pt>
                <c:pt idx="8">
                  <c:v>1.9126554637472495</c:v>
                </c:pt>
                <c:pt idx="9">
                  <c:v>2.0792917617305182</c:v>
                </c:pt>
                <c:pt idx="10">
                  <c:v>2.2593226134736728</c:v>
                </c:pt>
                <c:pt idx="11">
                  <c:v>2.4295000617585338</c:v>
                </c:pt>
                <c:pt idx="12">
                  <c:v>2.6110009869253989</c:v>
                </c:pt>
                <c:pt idx="13">
                  <c:v>2.8044774563251202</c:v>
                </c:pt>
                <c:pt idx="14">
                  <c:v>3.0106133679585509</c:v>
                </c:pt>
                <c:pt idx="15">
                  <c:v>3.2301257785493394</c:v>
                </c:pt>
                <c:pt idx="16">
                  <c:v>3.4637662873375499</c:v>
                </c:pt>
                <c:pt idx="17">
                  <c:v>3.7123224790738805</c:v>
                </c:pt>
                <c:pt idx="18">
                  <c:v>3.9766194300045266</c:v>
                </c:pt>
                <c:pt idx="19">
                  <c:v>4.2575212809749301</c:v>
                </c:pt>
                <c:pt idx="20">
                  <c:v>4.5559328821504783</c:v>
                </c:pt>
                <c:pt idx="21">
                  <c:v>4.8728015142515657</c:v>
                </c:pt>
                <c:pt idx="22">
                  <c:v>5.2091186916414891</c:v>
                </c:pt>
                <c:pt idx="23">
                  <c:v>5.5659220530791975</c:v>
                </c:pt>
                <c:pt idx="24">
                  <c:v>5.9442973464709636</c:v>
                </c:pt>
                <c:pt idx="25">
                  <c:v>6.3453805145232911</c:v>
                </c:pt>
                <c:pt idx="26">
                  <c:v>6.7703598888133065</c:v>
                </c:pt>
                <c:pt idx="27">
                  <c:v>7.2204785004742185</c:v>
                </c:pt>
                <c:pt idx="28">
                  <c:v>7.6970365164249621</c:v>
                </c:pt>
                <c:pt idx="29">
                  <c:v>8.2013938108816742</c:v>
                </c:pt>
                <c:pt idx="30">
                  <c:v>8.7349726827683671</c:v>
                </c:pt>
                <c:pt idx="31">
                  <c:v>9.2992607306061466</c:v>
                </c:pt>
                <c:pt idx="32">
                  <c:v>9.8958138975162235</c:v>
                </c:pt>
                <c:pt idx="33">
                  <c:v>10.526259700127934</c:v>
                </c:pt>
                <c:pt idx="34">
                  <c:v>11.192300656449262</c:v>
                </c:pt>
                <c:pt idx="35">
                  <c:v>11.895717929149745</c:v>
                </c:pt>
                <c:pt idx="36">
                  <c:v>12.638375202236029</c:v>
                </c:pt>
                <c:pt idx="37">
                  <c:v>13.422222810780573</c:v>
                </c:pt>
                <c:pt idx="38">
                  <c:v>14.249302145221273</c:v>
                </c:pt>
                <c:pt idx="39">
                  <c:v>15.121750353787249</c:v>
                </c:pt>
                <c:pt idx="40">
                  <c:v>16.041805368868999</c:v>
                </c:pt>
                <c:pt idx="41">
                  <c:v>17.011811285637652</c:v>
                </c:pt>
                <c:pt idx="42">
                  <c:v>18.034224123981176</c:v>
                </c:pt>
                <c:pt idx="43">
                  <c:v>19.111618007881855</c:v>
                </c:pt>
                <c:pt idx="44">
                  <c:v>20.246691799749588</c:v>
                </c:pt>
                <c:pt idx="45">
                  <c:v>21.442276230999123</c:v>
                </c:pt>
                <c:pt idx="46">
                  <c:v>22.701341574346841</c:v>
                </c:pt>
                <c:pt idx="47">
                  <c:v>24.027005907977291</c:v>
                </c:pt>
                <c:pt idx="48">
                  <c:v>25.422544026947069</c:v>
                </c:pt>
                <c:pt idx="49">
                  <c:v>26.891397063008903</c:v>
                </c:pt>
                <c:pt idx="50">
                  <c:v>28.437182880568805</c:v>
                </c:pt>
              </c:numCache>
            </c:numRef>
          </c:xVal>
          <c:yVal>
            <c:numRef>
              <c:f>Formules!$E$4:$E$54</c:f>
              <c:numCache>
                <c:formatCode>General</c:formatCode>
                <c:ptCount val="5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2D-0214-44C5-B814-135225AAE498}"/>
            </c:ext>
          </c:extLst>
        </c:ser>
        <c:ser>
          <c:idx val="6"/>
          <c:order val="6"/>
          <c:tx>
            <c:v>70%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E-0214-44C5-B814-135225AAE49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F-0214-44C5-B814-135225AAE49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0-0214-44C5-B814-135225AAE49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1-0214-44C5-B814-135225AAE49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2-0214-44C5-B814-135225AAE49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3-0214-44C5-B814-135225AAE49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4-0214-44C5-B814-135225AAE49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5-0214-44C5-B814-135225AAE49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6-0214-44C5-B814-135225AAE49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7-0214-44C5-B814-135225AAE49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8-0214-44C5-B814-135225AAE49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9-0214-44C5-B814-135225AAE49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A-0214-44C5-B814-135225AAE49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B-0214-44C5-B814-135225AAE49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C-0214-44C5-B814-135225AAE49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D-0214-44C5-B814-135225AAE49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E-0214-44C5-B814-135225AAE49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F-0214-44C5-B814-135225AAE49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0-0214-44C5-B814-135225AAE498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1-0214-44C5-B814-135225AAE498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2-0214-44C5-B814-135225AAE498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3-0214-44C5-B814-135225AAE498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4-0214-44C5-B814-135225AAE498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5-0214-44C5-B814-135225AAE498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6-0214-44C5-B814-135225AAE498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7-0214-44C5-B814-135225AAE498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8-0214-44C5-B814-135225AAE498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9-0214-44C5-B814-135225AAE498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A-0214-44C5-B814-135225AAE498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B-0214-44C5-B814-135225AAE498}"/>
                </c:ext>
              </c:extLst>
            </c:dLbl>
            <c:dLbl>
              <c:idx val="30"/>
              <c:layout>
                <c:manualLayout>
                  <c:x val="-3.9201456387265118E-2"/>
                  <c:y val="-2.27129281122412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C-0214-44C5-B814-135225AAE498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D-0214-44C5-B814-135225AAE498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E-0214-44C5-B814-135225AAE498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F-0214-44C5-B814-135225AAE498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0-0214-44C5-B814-135225AAE498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1-0214-44C5-B814-135225AAE498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2-0214-44C5-B814-135225AAE498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3-0214-44C5-B814-135225AAE498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4-0214-44C5-B814-135225AAE498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5-0214-44C5-B814-135225AAE498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6-0214-44C5-B814-135225AAE498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7-0214-44C5-B814-135225AAE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21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Formules!$L$4:$L$54</c:f>
              <c:numCache>
                <c:formatCode>0.0000</c:formatCode>
                <c:ptCount val="51"/>
                <c:pt idx="0">
                  <c:v>1.1187921328052353</c:v>
                </c:pt>
                <c:pt idx="1">
                  <c:v>1.2224488987994848</c:v>
                </c:pt>
                <c:pt idx="2">
                  <c:v>1.3348312852806619</c:v>
                </c:pt>
                <c:pt idx="3">
                  <c:v>1.4565991838997825</c:v>
                </c:pt>
                <c:pt idx="4">
                  <c:v>1.5884568480637837</c:v>
                </c:pt>
                <c:pt idx="5">
                  <c:v>1.7311555446468618</c:v>
                </c:pt>
                <c:pt idx="6">
                  <c:v>1.88549635387031</c:v>
                </c:pt>
                <c:pt idx="7">
                  <c:v>2.0523331266379725</c:v>
                </c:pt>
                <c:pt idx="8">
                  <c:v>2.232575609432299</c:v>
                </c:pt>
                <c:pt idx="9">
                  <c:v>2.4271927477873456</c:v>
                </c:pt>
                <c:pt idx="10">
                  <c:v>2.6374731386333505</c:v>
                </c:pt>
                <c:pt idx="11">
                  <c:v>2.8362631811477783</c:v>
                </c:pt>
                <c:pt idx="12">
                  <c:v>3.0483005543294048</c:v>
                </c:pt>
                <c:pt idx="13">
                  <c:v>3.2743510138584697</c:v>
                </c:pt>
                <c:pt idx="14">
                  <c:v>3.5152180886816007</c:v>
                </c:pt>
                <c:pt idx="15">
                  <c:v>3.7717447056171554</c:v>
                </c:pt>
                <c:pt idx="16">
                  <c:v>4.0448148871968703</c:v>
                </c:pt>
                <c:pt idx="17">
                  <c:v>4.335355527648443</c:v>
                </c:pt>
                <c:pt idx="18">
                  <c:v>4.6443382523696881</c:v>
                </c:pt>
                <c:pt idx="19">
                  <c:v>4.9727813667320513</c:v>
                </c:pt>
                <c:pt idx="20">
                  <c:v>5.3217519005847471</c:v>
                </c:pt>
                <c:pt idx="21">
                  <c:v>5.6923677554094869</c:v>
                </c:pt>
                <c:pt idx="22">
                  <c:v>6.0857999617148382</c:v>
                </c:pt>
                <c:pt idx="23">
                  <c:v>6.5032750549495102</c:v>
                </c:pt>
                <c:pt idx="24">
                  <c:v>6.9460775789755171</c:v>
                </c:pt>
                <c:pt idx="25">
                  <c:v>7.415552726974215</c:v>
                </c:pt>
                <c:pt idx="26">
                  <c:v>7.913109130562094</c:v>
                </c:pt>
                <c:pt idx="27">
                  <c:v>8.4402218088966023</c:v>
                </c:pt>
                <c:pt idx="28">
                  <c:v>8.9984352906376177</c:v>
                </c:pt>
                <c:pt idx="29">
                  <c:v>9.5893669228315126</c:v>
                </c:pt>
                <c:pt idx="30">
                  <c:v>10.214710382099078</c:v>
                </c:pt>
                <c:pt idx="31">
                  <c:v>10.876239404951933</c:v>
                </c:pt>
                <c:pt idx="32">
                  <c:v>11.575811755653076</c:v>
                </c:pt>
                <c:pt idx="33">
                  <c:v>12.31537345178746</c:v>
                </c:pt>
                <c:pt idx="34">
                  <c:v>13.096963269635792</c:v>
                </c:pt>
                <c:pt idx="35">
                  <c:v>13.922717553574191</c:v>
                </c:pt>
                <c:pt idx="36">
                  <c:v>14.79487535607462</c:v>
                </c:pt>
                <c:pt idx="37">
                  <c:v>15.715783937479248</c:v>
                </c:pt>
                <c:pt idx="38">
                  <c:v>16.687904657606886</c:v>
                </c:pt>
                <c:pt idx="39">
                  <c:v>17.713819294436778</c:v>
                </c:pt>
                <c:pt idx="40">
                  <c:v>18.796236828669915</c:v>
                </c:pt>
                <c:pt idx="41">
                  <c:v>19.938000736903504</c:v>
                </c:pt>
                <c:pt idx="42">
                  <c:v>21.142096840549549</c:v>
                </c:pt>
                <c:pt idx="43">
                  <c:v>22.411661762522826</c:v>
                </c:pt>
                <c:pt idx="44">
                  <c:v>23.749992049188116</c:v>
                </c:pt>
                <c:pt idx="45">
                  <c:v>25.160554021175617</c:v>
                </c:pt>
                <c:pt idx="46">
                  <c:v>26.646994423514066</c:v>
                </c:pt>
                <c:pt idx="47">
                  <c:v>28.213151953216233</c:v>
                </c:pt>
                <c:pt idx="48">
                  <c:v>29.863069751088084</c:v>
                </c:pt>
                <c:pt idx="49">
                  <c:v>31.601008954235393</c:v>
                </c:pt>
                <c:pt idx="50">
                  <c:v>33.431463416706649</c:v>
                </c:pt>
              </c:numCache>
            </c:numRef>
          </c:xVal>
          <c:yVal>
            <c:numRef>
              <c:f>Formules!$E$4:$E$54</c:f>
              <c:numCache>
                <c:formatCode>General</c:formatCode>
                <c:ptCount val="5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58-0214-44C5-B814-135225AAE498}"/>
            </c:ext>
          </c:extLst>
        </c:ser>
        <c:ser>
          <c:idx val="7"/>
          <c:order val="7"/>
          <c:tx>
            <c:v>80%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9-0214-44C5-B814-135225AAE49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A-0214-44C5-B814-135225AAE49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B-0214-44C5-B814-135225AAE49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C-0214-44C5-B814-135225AAE49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D-0214-44C5-B814-135225AAE49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E-0214-44C5-B814-135225AAE49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F-0214-44C5-B814-135225AAE49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0-0214-44C5-B814-135225AAE49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1-0214-44C5-B814-135225AAE49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2-0214-44C5-B814-135225AAE49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3-0214-44C5-B814-135225AAE49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4-0214-44C5-B814-135225AAE49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5-0214-44C5-B814-135225AAE49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6-0214-44C5-B814-135225AAE49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7-0214-44C5-B814-135225AAE49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8-0214-44C5-B814-135225AAE49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9-0214-44C5-B814-135225AAE49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A-0214-44C5-B814-135225AAE49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B-0214-44C5-B814-135225AAE498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C-0214-44C5-B814-135225AAE498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D-0214-44C5-B814-135225AAE498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E-0214-44C5-B814-135225AAE498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F-0214-44C5-B814-135225AAE498}"/>
                </c:ext>
              </c:extLst>
            </c:dLbl>
            <c:dLbl>
              <c:idx val="23"/>
              <c:layout>
                <c:manualLayout>
                  <c:x val="0.11324865178543256"/>
                  <c:y val="-0.1211356165986198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19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0-0214-44C5-B814-135225AAE498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1-0214-44C5-B814-135225AAE498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2-0214-44C5-B814-135225AAE498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3-0214-44C5-B814-135225AAE498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4-0214-44C5-B814-135225AAE498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5-0214-44C5-B814-135225AAE498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6-0214-44C5-B814-135225AAE498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7-0214-44C5-B814-135225AAE498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8-0214-44C5-B814-135225AAE498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9-0214-44C5-B814-135225AAE498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A-0214-44C5-B814-135225AAE498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B-0214-44C5-B814-135225AAE498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C-0214-44C5-B814-135225AAE498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D-0214-44C5-B814-135225AAE498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E-0214-44C5-B814-135225AAE498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F-0214-44C5-B814-135225AAE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Formules!$M$4:$M$54</c:f>
              <c:numCache>
                <c:formatCode>0.0000</c:formatCode>
                <c:ptCount val="51"/>
                <c:pt idx="0">
                  <c:v>1.2789482260134986</c:v>
                </c:pt>
                <c:pt idx="1">
                  <c:v>1.3974768303562342</c:v>
                </c:pt>
                <c:pt idx="2">
                  <c:v>1.5259893154189967</c:v>
                </c:pt>
                <c:pt idx="3">
                  <c:v>1.6652418941352933</c:v>
                </c:pt>
                <c:pt idx="4">
                  <c:v>1.8160418173599644</c:v>
                </c:pt>
                <c:pt idx="5">
                  <c:v>1.9792504572216156</c:v>
                </c:pt>
                <c:pt idx="6">
                  <c:v>2.1557865675871417</c:v>
                </c:pt>
                <c:pt idx="7">
                  <c:v>2.3466297333373078</c:v>
                </c:pt>
                <c:pt idx="8">
                  <c:v>2.552824021232329</c:v>
                </c:pt>
                <c:pt idx="9">
                  <c:v>2.7754818463522648</c:v>
                </c:pt>
                <c:pt idx="10">
                  <c:v>3.0160820921295755</c:v>
                </c:pt>
                <c:pt idx="11">
                  <c:v>3.243556606657493</c:v>
                </c:pt>
                <c:pt idx="12">
                  <c:v>3.4862128903870828</c:v>
                </c:pt>
                <c:pt idx="13">
                  <c:v>3.7449318467260522</c:v>
                </c:pt>
                <c:pt idx="14">
                  <c:v>4.0206382829962113</c:v>
                </c:pt>
                <c:pt idx="15">
                  <c:v>4.3143028542366917</c:v>
                </c:pt>
                <c:pt idx="16">
                  <c:v>4.6269441003360114</c:v>
                </c:pt>
                <c:pt idx="17">
                  <c:v>4.9596305831050582</c:v>
                </c:pt>
                <c:pt idx="18">
                  <c:v>5.3134831305158094</c:v>
                </c:pt>
                <c:pt idx="19">
                  <c:v>5.6896771960014796</c:v>
                </c:pt>
                <c:pt idx="20">
                  <c:v>6.0894453414498795</c:v>
                </c:pt>
                <c:pt idx="21">
                  <c:v>6.5140798533232491</c:v>
                </c:pt>
                <c:pt idx="22">
                  <c:v>6.9649355022237591</c:v>
                </c:pt>
                <c:pt idx="23">
                  <c:v>7.4434324571855752</c:v>
                </c:pt>
                <c:pt idx="24">
                  <c:v>7.9510593670370691</c:v>
                </c:pt>
                <c:pt idx="25">
                  <c:v>8.4893766223418989</c:v>
                </c:pt>
                <c:pt idx="26">
                  <c:v>9.0600198126993128</c:v>
                </c:pt>
                <c:pt idx="27">
                  <c:v>9.6647033955974937</c:v>
                </c:pt>
                <c:pt idx="28">
                  <c:v>10.305224594551925</c:v>
                </c:pt>
                <c:pt idx="29">
                  <c:v>10.983467545967315</c:v>
                </c:pt>
                <c:pt idx="30">
                  <c:v>11.701407716037277</c:v>
                </c:pt>
                <c:pt idx="31">
                  <c:v>12.461116611064893</c:v>
                </c:pt>
                <c:pt idx="32">
                  <c:v>13.264766806876622</c:v>
                </c:pt>
                <c:pt idx="33">
                  <c:v>14.114637325532422</c:v>
                </c:pt>
                <c:pt idx="34">
                  <c:v>15.013119390334651</c:v>
                </c:pt>
                <c:pt idx="35">
                  <c:v>15.962722593245628</c:v>
                </c:pt>
                <c:pt idx="36">
                  <c:v>16.966081512273114</c:v>
                </c:pt>
                <c:pt idx="37">
                  <c:v>18.025962820213383</c:v>
                </c:pt>
                <c:pt idx="38">
                  <c:v>19.145272930414222</c:v>
                </c:pt>
                <c:pt idx="39">
                  <c:v>20.327066229969269</c:v>
                </c:pt>
                <c:pt idx="40">
                  <c:v>21.574553956075807</c:v>
                </c:pt>
                <c:pt idx="41">
                  <c:v>22.891113777216681</c:v>
                </c:pt>
                <c:pt idx="42">
                  <c:v>24.280300147481945</c:v>
                </c:pt>
                <c:pt idx="43">
                  <c:v>25.745855509801427</c:v>
                </c:pt>
                <c:pt idx="44">
                  <c:v>27.291722432234028</c:v>
                </c:pt>
                <c:pt idx="45">
                  <c:v>28.922056770891583</c:v>
                </c:pt>
                <c:pt idx="46">
                  <c:v>30.641241963690664</c:v>
                </c:pt>
                <c:pt idx="47">
                  <c:v>32.453904571123502</c:v>
                </c:pt>
                <c:pt idx="48">
                  <c:v>34.364931193811067</c:v>
                </c:pt>
                <c:pt idx="49">
                  <c:v>36.379486911958104</c:v>
                </c:pt>
                <c:pt idx="50">
                  <c:v>38.503035409292799</c:v>
                </c:pt>
              </c:numCache>
            </c:numRef>
          </c:xVal>
          <c:yVal>
            <c:numRef>
              <c:f>Formules!$E$4:$E$54</c:f>
              <c:numCache>
                <c:formatCode>General</c:formatCode>
                <c:ptCount val="5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80-0214-44C5-B814-135225AAE498}"/>
            </c:ext>
          </c:extLst>
        </c:ser>
        <c:ser>
          <c:idx val="8"/>
          <c:order val="8"/>
          <c:tx>
            <c:v>90%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1-0214-44C5-B814-135225AAE49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2-0214-44C5-B814-135225AAE49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3-0214-44C5-B814-135225AAE49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4-0214-44C5-B814-135225AAE49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5-0214-44C5-B814-135225AAE49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6-0214-44C5-B814-135225AAE49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7-0214-44C5-B814-135225AAE49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8-0214-44C5-B814-135225AAE49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9-0214-44C5-B814-135225AAE49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A-0214-44C5-B814-135225AAE49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B-0214-44C5-B814-135225AAE49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C-0214-44C5-B814-135225AAE49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D-0214-44C5-B814-135225AAE49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E-0214-44C5-B814-135225AAE49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F-0214-44C5-B814-135225AAE49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0-0214-44C5-B814-135225AAE49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1-0214-44C5-B814-135225AAE49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2-0214-44C5-B814-135225AAE49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3-0214-44C5-B814-135225AAE498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4-0214-44C5-B814-135225AAE498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5-0214-44C5-B814-135225AAE498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6-0214-44C5-B814-135225AAE498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7-0214-44C5-B814-135225AAE498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8-0214-44C5-B814-135225AAE498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9-0214-44C5-B814-135225AAE498}"/>
                </c:ext>
              </c:extLst>
            </c:dLbl>
            <c:dLbl>
              <c:idx val="25"/>
              <c:layout>
                <c:manualLayout>
                  <c:x val="4.3557173763627985E-2"/>
                  <c:y val="-6.24605523086633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19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A-0214-44C5-B814-135225AAE498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B-0214-44C5-B814-135225AAE498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C-0214-44C5-B814-135225AAE498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D-0214-44C5-B814-135225AAE498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E-0214-44C5-B814-135225AAE498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F-0214-44C5-B814-135225AAE498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0-0214-44C5-B814-135225AAE498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1-0214-44C5-B814-135225AAE498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2-0214-44C5-B814-135225AAE498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3-0214-44C5-B814-135225AAE498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4-0214-44C5-B814-135225AAE498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5-0214-44C5-B814-135225AAE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Formules!$N$4:$N$54</c:f>
              <c:numCache>
                <c:formatCode>0.0000</c:formatCode>
                <c:ptCount val="51"/>
                <c:pt idx="0">
                  <c:v>1.4391866707495298</c:v>
                </c:pt>
                <c:pt idx="1">
                  <c:v>1.5726031035775532</c:v>
                </c:pt>
                <c:pt idx="2">
                  <c:v>1.7172646301159349</c:v>
                </c:pt>
                <c:pt idx="3">
                  <c:v>1.874024302149385</c:v>
                </c:pt>
                <c:pt idx="4">
                  <c:v>2.043792971549792</c:v>
                </c:pt>
                <c:pt idx="5">
                  <c:v>2.2275428188179145</c:v>
                </c:pt>
                <c:pt idx="6">
                  <c:v>2.4263110897108109</c:v>
                </c:pt>
                <c:pt idx="7">
                  <c:v>2.6412040543578605</c:v>
                </c:pt>
                <c:pt idx="8">
                  <c:v>2.873401204651401</c:v>
                </c:pt>
                <c:pt idx="9">
                  <c:v>3.1241597072454503</c:v>
                </c:pt>
                <c:pt idx="10">
                  <c:v>3.3951503080905141</c:v>
                </c:pt>
                <c:pt idx="11">
                  <c:v>3.6513813760219529</c:v>
                </c:pt>
                <c:pt idx="12">
                  <c:v>3.9247392839701045</c:v>
                </c:pt>
                <c:pt idx="13">
                  <c:v>4.2162215530658056</c:v>
                </c:pt>
                <c:pt idx="14">
                  <c:v>4.5268759292874226</c:v>
                </c:pt>
                <c:pt idx="15">
                  <c:v>4.8578026695846228</c:v>
                </c:pt>
                <c:pt idx="16">
                  <c:v>5.2101569440892819</c:v>
                </c:pt>
                <c:pt idx="17">
                  <c:v>5.5851513630318737</c:v>
                </c:pt>
                <c:pt idx="18">
                  <c:v>5.9840586377954184</c:v>
                </c:pt>
                <c:pt idx="19">
                  <c:v>6.4082143864317533</c:v>
                </c:pt>
                <c:pt idx="20">
                  <c:v>6.8590200949465938</c:v>
                </c:pt>
                <c:pt idx="21">
                  <c:v>7.3379462467323222</c:v>
                </c:pt>
                <c:pt idx="22">
                  <c:v>7.846535633714697</c:v>
                </c:pt>
                <c:pt idx="23">
                  <c:v>8.3864068640739582</c:v>
                </c:pt>
                <c:pt idx="24">
                  <c:v>8.9592580828339887</c:v>
                </c:pt>
                <c:pt idx="25">
                  <c:v>9.5668709231892954</c:v>
                </c:pt>
                <c:pt idx="26">
                  <c:v>10.211114708167914</c:v>
                </c:pt>
                <c:pt idx="27">
                  <c:v>10.89395092415184</c:v>
                </c:pt>
                <c:pt idx="28">
                  <c:v>11.617437989881847</c:v>
                </c:pt>
                <c:pt idx="29">
                  <c:v>12.383736346914471</c:v>
                </c:pt>
                <c:pt idx="30">
                  <c:v>13.195113900083651</c:v>
                </c:pt>
                <c:pt idx="31">
                  <c:v>14.053951839381513</c:v>
                </c:pt>
                <c:pt idx="32">
                  <c:v>14.962750877852626</c:v>
                </c:pt>
                <c:pt idx="33">
                  <c:v>15.92413794362518</c:v>
                </c:pt>
                <c:pt idx="34">
                  <c:v>16.94087336812585</c:v>
                </c:pt>
                <c:pt idx="35">
                  <c:v>18.015858616897432</c:v>
                </c:pt>
                <c:pt idx="36">
                  <c:v>19.152144614315173</c:v>
                </c:pt>
                <c:pt idx="37">
                  <c:v>20.352940718939614</c:v>
                </c:pt>
                <c:pt idx="38">
                  <c:v>21.621624412341337</c:v>
                </c:pt>
                <c:pt idx="39">
                  <c:v>22.961751771048274</c:v>
                </c:pt>
                <c:pt idx="40">
                  <c:v>24.377068798935234</c:v>
                </c:pt>
                <c:pt idx="41">
                  <c:v>25.871523705971747</c:v>
                </c:pt>
                <c:pt idx="42">
                  <c:v>27.449280228939916</c:v>
                </c:pt>
                <c:pt idx="43">
                  <c:v>29.114732100659744</c:v>
                </c:pt>
                <c:pt idx="44">
                  <c:v>30.872518786600068</c:v>
                </c:pt>
                <c:pt idx="45">
                  <c:v>32.727542621730151</c:v>
                </c:pt>
                <c:pt idx="46">
                  <c:v>34.684987496295797</c:v>
                </c:pt>
                <c:pt idx="47">
                  <c:v>36.750339257197993</c:v>
                </c:pt>
                <c:pt idx="48">
                  <c:v>38.929408012133074</c:v>
                </c:pt>
                <c:pt idx="49">
                  <c:v>41.228352546983402</c:v>
                </c:pt>
                <c:pt idx="50">
                  <c:v>43.65370709364062</c:v>
                </c:pt>
              </c:numCache>
            </c:numRef>
          </c:xVal>
          <c:yVal>
            <c:numRef>
              <c:f>Formules!$E$4:$E$54</c:f>
              <c:numCache>
                <c:formatCode>General</c:formatCode>
                <c:ptCount val="5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A6-0214-44C5-B814-135225AAE498}"/>
            </c:ext>
          </c:extLst>
        </c:ser>
        <c:ser>
          <c:idx val="9"/>
          <c:order val="9"/>
          <c:tx>
            <c:v>100%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7-0214-44C5-B814-135225AAE49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8-0214-44C5-B814-135225AAE49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9-0214-44C5-B814-135225AAE49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A-0214-44C5-B814-135225AAE49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B-0214-44C5-B814-135225AAE49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C-0214-44C5-B814-135225AAE49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D-0214-44C5-B814-135225AAE49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E-0214-44C5-B814-135225AAE49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F-0214-44C5-B814-135225AAE49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0-0214-44C5-B814-135225AAE49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1-0214-44C5-B814-135225AAE49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2-0214-44C5-B814-135225AAE49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3-0214-44C5-B814-135225AAE49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4-0214-44C5-B814-135225AAE49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5-0214-44C5-B814-135225AAE49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6-0214-44C5-B814-135225AAE49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7-0214-44C5-B814-135225AAE49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8-0214-44C5-B814-135225AAE49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9-0214-44C5-B814-135225AAE498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A-0214-44C5-B814-135225AAE498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B-0214-44C5-B814-135225AAE498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C-0214-44C5-B814-135225AAE498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D-0214-44C5-B814-135225AAE498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E-0214-44C5-B814-135225AAE498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F-0214-44C5-B814-135225AAE498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0-0214-44C5-B814-135225AAE498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1-0214-44C5-B814-135225AAE498}"/>
                </c:ext>
              </c:extLst>
            </c:dLbl>
            <c:dLbl>
              <c:idx val="27"/>
              <c:layout>
                <c:manualLayout>
                  <c:x val="-5.4446467204534964E-2"/>
                  <c:y val="-9.463720046767170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19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2-0214-44C5-B814-135225AAE498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3-0214-44C5-B814-135225AAE498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4-0214-44C5-B814-135225AAE498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5-0214-44C5-B814-135225AAE498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6-0214-44C5-B814-135225AAE498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7-0214-44C5-B814-135225AAE498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8-0214-44C5-B814-135225AAE498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9-0214-44C5-B814-135225AAE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Formules!$O$4:$O$54</c:f>
              <c:numCache>
                <c:formatCode>0.0000</c:formatCode>
                <c:ptCount val="51"/>
                <c:pt idx="0">
                  <c:v>1.5995075305468294</c:v>
                </c:pt>
                <c:pt idx="1">
                  <c:v>1.7478278013685002</c:v>
                </c:pt>
                <c:pt idx="2">
                  <c:v>1.9086573373440954</c:v>
                </c:pt>
                <c:pt idx="3">
                  <c:v>2.082946548292071</c:v>
                </c:pt>
                <c:pt idx="4">
                  <c:v>2.2717104927246359</c:v>
                </c:pt>
                <c:pt idx="5">
                  <c:v>2.4760328652425039</c:v>
                </c:pt>
                <c:pt idx="6">
                  <c:v>2.6970702250483334</c:v>
                </c:pt>
                <c:pt idx="7">
                  <c:v>2.9360564829847515</c:v>
                </c:pt>
                <c:pt idx="8">
                  <c:v>3.1943076662320271</c:v>
                </c:pt>
                <c:pt idx="9">
                  <c:v>3.4732269817385548</c:v>
                </c:pt>
                <c:pt idx="10">
                  <c:v>3.7746786226691964</c:v>
                </c:pt>
                <c:pt idx="11">
                  <c:v>4.0597385296847968</c:v>
                </c:pt>
                <c:pt idx="12">
                  <c:v>4.363881027567289</c:v>
                </c:pt>
                <c:pt idx="13">
                  <c:v>4.6882217358341061</c:v>
                </c:pt>
                <c:pt idx="14">
                  <c:v>5.0339330123450088</c:v>
                </c:pt>
                <c:pt idx="15">
                  <c:v>5.4022466053327136</c:v>
                </c:pt>
                <c:pt idx="16">
                  <c:v>5.7944564470349631</c:v>
                </c:pt>
                <c:pt idx="17">
                  <c:v>6.211921599868556</c:v>
                </c:pt>
                <c:pt idx="18">
                  <c:v>6.6560693671375875</c:v>
                </c:pt>
                <c:pt idx="19">
                  <c:v>7.1283985814245394</c:v>
                </c:pt>
                <c:pt idx="20">
                  <c:v>7.6304830850873344</c:v>
                </c:pt>
                <c:pt idx="21">
                  <c:v>8.1639754186822078</c:v>
                </c:pt>
                <c:pt idx="22">
                  <c:v>8.7306107346810791</c:v>
                </c:pt>
                <c:pt idx="23">
                  <c:v>9.3322109555473034</c:v>
                </c:pt>
                <c:pt idx="24">
                  <c:v>9.9706891971145062</c:v>
                </c:pt>
                <c:pt idx="25">
                  <c:v>10.648054480288536</c:v>
                </c:pt>
                <c:pt idx="26">
                  <c:v>11.366416756377124</c:v>
                </c:pt>
                <c:pt idx="27">
                  <c:v>12.127992273899476</c:v>
                </c:pt>
                <c:pt idx="28">
                  <c:v>12.935109317530012</c:v>
                </c:pt>
                <c:pt idx="29">
                  <c:v>13.790214352954015</c:v>
                </c:pt>
                <c:pt idx="30">
                  <c:v>14.695878614876039</c:v>
                </c:pt>
                <c:pt idx="31">
                  <c:v>15.654805179271488</c:v>
                </c:pt>
                <c:pt idx="32">
                  <c:v>16.669836565264394</c:v>
                </c:pt>
                <c:pt idx="33">
                  <c:v>17.743962916798605</c:v>
                </c:pt>
                <c:pt idx="34">
                  <c:v>18.880330819610581</c:v>
                </c:pt>
                <c:pt idx="35">
                  <c:v>20.082252814989097</c:v>
                </c:pt>
                <c:pt idx="36">
                  <c:v>21.353217678502908</c:v>
                </c:pt>
                <c:pt idx="37">
                  <c:v>22.696901539384143</c:v>
                </c:pt>
                <c:pt idx="38">
                  <c:v>24.117179924702373</c:v>
                </c:pt>
                <c:pt idx="39">
                  <c:v>25.618140821954885</c:v>
                </c:pt>
                <c:pt idx="40">
                  <c:v>27.204098864423734</c:v>
                </c:pt>
                <c:pt idx="41">
                  <c:v>28.879610755738735</c:v>
                </c:pt>
                <c:pt idx="42">
                  <c:v>30.649492063784475</c:v>
                </c:pt>
                <c:pt idx="43">
                  <c:v>32.51883552960858</c:v>
                </c:pt>
                <c:pt idx="44">
                  <c:v>34.493031054613297</c:v>
                </c:pt>
                <c:pt idx="45">
                  <c:v>36.577787549379607</c:v>
                </c:pt>
                <c:pt idx="46">
                  <c:v>38.779156850333038</c:v>
                </c:pt>
                <c:pt idx="47">
                  <c:v>41.103559936594685</c:v>
                </c:pt>
                <c:pt idx="48">
                  <c:v>43.557815709281321</c:v>
                </c:pt>
                <c:pt idx="49">
                  <c:v>46.149172629820399</c:v>
                </c:pt>
                <c:pt idx="50">
                  <c:v>48.885343553325185</c:v>
                </c:pt>
              </c:numCache>
            </c:numRef>
          </c:xVal>
          <c:yVal>
            <c:numRef>
              <c:f>Formules!$E$4:$E$54</c:f>
              <c:numCache>
                <c:formatCode>General</c:formatCode>
                <c:ptCount val="5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CA-0214-44C5-B814-135225AAE498}"/>
            </c:ext>
          </c:extLst>
        </c:ser>
        <c:ser>
          <c:idx val="10"/>
          <c:order val="10"/>
          <c:tx>
            <c:v>h-5</c:v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Formules!$V$4:$V$5</c:f>
              <c:numCache>
                <c:formatCode>0.0000</c:formatCode>
                <c:ptCount val="2"/>
                <c:pt idx="0" formatCode="General">
                  <c:v>0</c:v>
                </c:pt>
                <c:pt idx="1">
                  <c:v>1.7156735487364623</c:v>
                </c:pt>
              </c:numCache>
            </c:numRef>
          </c:xVal>
          <c:yVal>
            <c:numRef>
              <c:f>Formules!$W$4:$W$5</c:f>
              <c:numCache>
                <c:formatCode>General</c:formatCode>
                <c:ptCount val="2"/>
                <c:pt idx="0" formatCode="0.00">
                  <c:v>-4.9701789264413518</c:v>
                </c:pt>
                <c:pt idx="1">
                  <c:v>-9.2100000000000009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CB-0214-44C5-B814-135225AAE498}"/>
            </c:ext>
          </c:extLst>
        </c:ser>
        <c:ser>
          <c:idx val="11"/>
          <c:order val="11"/>
          <c:tx>
            <c:v>h0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Formules!$V$7:$V$8</c:f>
              <c:numCache>
                <c:formatCode>0.0000</c:formatCode>
                <c:ptCount val="2"/>
                <c:pt idx="0" formatCode="0">
                  <c:v>0</c:v>
                </c:pt>
                <c:pt idx="1">
                  <c:v>2.3212885839380051</c:v>
                </c:pt>
              </c:numCache>
            </c:numRef>
          </c:xVal>
          <c:yVal>
            <c:numRef>
              <c:f>Formules!$W$7:$W$8</c:f>
              <c:numCache>
                <c:formatCode>General</c:formatCode>
                <c:ptCount val="2"/>
                <c:pt idx="0">
                  <c:v>0</c:v>
                </c:pt>
                <c:pt idx="1">
                  <c:v>-5.75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CC-0214-44C5-B814-135225AAE498}"/>
            </c:ext>
          </c:extLst>
        </c:ser>
        <c:ser>
          <c:idx val="12"/>
          <c:order val="12"/>
          <c:tx>
            <c:v>h5</c:v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Formules!$V$10:$V$11</c:f>
              <c:numCache>
                <c:formatCode>0.0000</c:formatCode>
                <c:ptCount val="2"/>
                <c:pt idx="0" formatCode="0">
                  <c:v>0</c:v>
                </c:pt>
                <c:pt idx="1">
                  <c:v>3.0420966574382322</c:v>
                </c:pt>
              </c:numCache>
            </c:numRef>
          </c:xVal>
          <c:yVal>
            <c:numRef>
              <c:f>Formules!$W$10:$W$11</c:f>
              <c:numCache>
                <c:formatCode>General</c:formatCode>
                <c:ptCount val="2"/>
                <c:pt idx="0" formatCode="0.00">
                  <c:v>4.9701789264413518</c:v>
                </c:pt>
                <c:pt idx="1">
                  <c:v>-2.58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CD-0214-44C5-B814-135225AAE498}"/>
            </c:ext>
          </c:extLst>
        </c:ser>
        <c:ser>
          <c:idx val="13"/>
          <c:order val="13"/>
          <c:tx>
            <c:v>h10</c:v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Formules!$V$13:$V$14</c:f>
              <c:numCache>
                <c:formatCode>0.0000</c:formatCode>
                <c:ptCount val="2"/>
                <c:pt idx="0" formatCode="0">
                  <c:v>0</c:v>
                </c:pt>
                <c:pt idx="1">
                  <c:v>3.8667052123863659</c:v>
                </c:pt>
              </c:numCache>
            </c:numRef>
          </c:xVal>
          <c:yVal>
            <c:numRef>
              <c:f>Formules!$W$13:$W$14</c:f>
              <c:numCache>
                <c:formatCode>General</c:formatCode>
                <c:ptCount val="2"/>
                <c:pt idx="0" formatCode="0.00">
                  <c:v>9.9403578528827037</c:v>
                </c:pt>
                <c:pt idx="1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CE-0214-44C5-B814-135225AAE498}"/>
            </c:ext>
          </c:extLst>
        </c:ser>
        <c:ser>
          <c:idx val="14"/>
          <c:order val="14"/>
          <c:tx>
            <c:v>h15</c:v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Formules!$V$16:$V$17</c:f>
              <c:numCache>
                <c:formatCode>0.0000</c:formatCode>
                <c:ptCount val="2"/>
                <c:pt idx="0" formatCode="0">
                  <c:v>0</c:v>
                </c:pt>
                <c:pt idx="1">
                  <c:v>4.7302422640343451</c:v>
                </c:pt>
              </c:numCache>
            </c:numRef>
          </c:xVal>
          <c:yVal>
            <c:numRef>
              <c:f>Formules!$W$16:$W$17</c:f>
              <c:numCache>
                <c:formatCode>General</c:formatCode>
                <c:ptCount val="2"/>
                <c:pt idx="0" formatCode="0.00">
                  <c:v>14.910536779324056</c:v>
                </c:pt>
                <c:pt idx="1">
                  <c:v>3.125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CF-0214-44C5-B814-135225AAE498}"/>
            </c:ext>
          </c:extLst>
        </c:ser>
        <c:ser>
          <c:idx val="15"/>
          <c:order val="15"/>
          <c:tx>
            <c:v>h20</c:v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Formules!$V$19:$V$20</c:f>
              <c:numCache>
                <c:formatCode>0.0000</c:formatCode>
                <c:ptCount val="2"/>
                <c:pt idx="0" formatCode="0">
                  <c:v>0</c:v>
                </c:pt>
                <c:pt idx="1">
                  <c:v>5.6781769861263331</c:v>
                </c:pt>
              </c:numCache>
            </c:numRef>
          </c:xVal>
          <c:yVal>
            <c:numRef>
              <c:f>Formules!$W$19:$W$20</c:f>
              <c:numCache>
                <c:formatCode>General</c:formatCode>
                <c:ptCount val="2"/>
                <c:pt idx="0" formatCode="0.00">
                  <c:v>19.880715705765407</c:v>
                </c:pt>
                <c:pt idx="1">
                  <c:v>5.71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D0-0214-44C5-B814-135225AAE498}"/>
            </c:ext>
          </c:extLst>
        </c:ser>
        <c:ser>
          <c:idx val="16"/>
          <c:order val="16"/>
          <c:tx>
            <c:v>h25</c:v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Formules!$V$22:$V$23</c:f>
              <c:numCache>
                <c:formatCode>0.0000</c:formatCode>
                <c:ptCount val="2"/>
                <c:pt idx="0" formatCode="0">
                  <c:v>0</c:v>
                </c:pt>
                <c:pt idx="1">
                  <c:v>6.7020087547396408</c:v>
                </c:pt>
              </c:numCache>
            </c:numRef>
          </c:xVal>
          <c:yVal>
            <c:numRef>
              <c:f>Formules!$W$22:$W$23</c:f>
              <c:numCache>
                <c:formatCode>General</c:formatCode>
                <c:ptCount val="2"/>
                <c:pt idx="0" formatCode="0.00">
                  <c:v>24.85089463220676</c:v>
                </c:pt>
                <c:pt idx="1">
                  <c:v>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D1-0214-44C5-B814-135225AAE498}"/>
            </c:ext>
          </c:extLst>
        </c:ser>
        <c:ser>
          <c:idx val="17"/>
          <c:order val="17"/>
          <c:tx>
            <c:v>h30</c:v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Formules!$V$25:$V$26</c:f>
              <c:numCache>
                <c:formatCode>0.0000</c:formatCode>
                <c:ptCount val="2"/>
                <c:pt idx="0" formatCode="0">
                  <c:v>0</c:v>
                </c:pt>
                <c:pt idx="1">
                  <c:v>7.7903182400345825</c:v>
                </c:pt>
              </c:numCache>
            </c:numRef>
          </c:xVal>
          <c:yVal>
            <c:numRef>
              <c:f>Formules!$W$25:$W$26</c:f>
              <c:numCache>
                <c:formatCode>General</c:formatCode>
                <c:ptCount val="2"/>
                <c:pt idx="0" formatCode="0.00">
                  <c:v>29.821073558648113</c:v>
                </c:pt>
                <c:pt idx="1">
                  <c:v>10.305999999999999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D2-0214-44C5-B814-135225AAE498}"/>
            </c:ext>
          </c:extLst>
        </c:ser>
        <c:ser>
          <c:idx val="18"/>
          <c:order val="18"/>
          <c:tx>
            <c:v>h35</c:v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Formules!$V$28:$V$29</c:f>
              <c:numCache>
                <c:formatCode>0.0000</c:formatCode>
                <c:ptCount val="2"/>
                <c:pt idx="0" formatCode="0">
                  <c:v>0</c:v>
                </c:pt>
                <c:pt idx="1">
                  <c:v>8.9430609454932366</c:v>
                </c:pt>
              </c:numCache>
            </c:numRef>
          </c:xVal>
          <c:yVal>
            <c:numRef>
              <c:f>Formules!$W$28:$W$29</c:f>
              <c:numCache>
                <c:formatCode>General</c:formatCode>
                <c:ptCount val="2"/>
                <c:pt idx="0" formatCode="0.00">
                  <c:v>34.791252485089466</c:v>
                </c:pt>
                <c:pt idx="1">
                  <c:v>12.36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D3-0214-44C5-B814-135225AAE498}"/>
            </c:ext>
          </c:extLst>
        </c:ser>
        <c:ser>
          <c:idx val="19"/>
          <c:order val="19"/>
          <c:tx>
            <c:v>h40</c:v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Formules!$V$31:$V$32</c:f>
              <c:numCache>
                <c:formatCode>0.0000</c:formatCode>
                <c:ptCount val="2"/>
                <c:pt idx="0" formatCode="0">
                  <c:v>0</c:v>
                </c:pt>
                <c:pt idx="1">
                  <c:v>10.14965934330414</c:v>
                </c:pt>
              </c:numCache>
            </c:numRef>
          </c:xVal>
          <c:yVal>
            <c:numRef>
              <c:f>Formules!$W$31:$W$32</c:f>
              <c:numCache>
                <c:formatCode>General</c:formatCode>
                <c:ptCount val="2"/>
                <c:pt idx="0" formatCode="0.00">
                  <c:v>39.761431411530815</c:v>
                </c:pt>
                <c:pt idx="1">
                  <c:v>14.27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D4-0214-44C5-B814-135225AAE498}"/>
            </c:ext>
          </c:extLst>
        </c:ser>
        <c:ser>
          <c:idx val="20"/>
          <c:order val="20"/>
          <c:tx>
            <c:v>h45</c:v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1D6-0214-44C5-B814-135225AAE498}"/>
              </c:ext>
            </c:extLst>
          </c:dPt>
          <c:xVal>
            <c:numRef>
              <c:f>Formules!$V$34:$V$35</c:f>
              <c:numCache>
                <c:formatCode>0.0000</c:formatCode>
                <c:ptCount val="2"/>
                <c:pt idx="0" formatCode="0">
                  <c:v>0</c:v>
                </c:pt>
                <c:pt idx="1">
                  <c:v>11.4034503277772</c:v>
                </c:pt>
              </c:numCache>
            </c:numRef>
          </c:xVal>
          <c:yVal>
            <c:numRef>
              <c:f>Formules!$W$34:$W$35</c:f>
              <c:numCache>
                <c:formatCode>General</c:formatCode>
                <c:ptCount val="2"/>
                <c:pt idx="0" formatCode="0.00">
                  <c:v>44.731610337972164</c:v>
                </c:pt>
                <c:pt idx="1">
                  <c:v>16.05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D7-0214-44C5-B814-135225AAE498}"/>
            </c:ext>
          </c:extLst>
        </c:ser>
        <c:ser>
          <c:idx val="21"/>
          <c:order val="21"/>
          <c:tx>
            <c:v>h50</c:v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Formules!$V$37:$V$38</c:f>
              <c:numCache>
                <c:formatCode>0.0000</c:formatCode>
                <c:ptCount val="2"/>
                <c:pt idx="0" formatCode="0">
                  <c:v>0</c:v>
                </c:pt>
                <c:pt idx="1">
                  <c:v>12.702752203526071</c:v>
                </c:pt>
              </c:numCache>
            </c:numRef>
          </c:xVal>
          <c:yVal>
            <c:numRef>
              <c:f>Formules!$W$37:$W$38</c:f>
              <c:numCache>
                <c:formatCode>General</c:formatCode>
                <c:ptCount val="2"/>
                <c:pt idx="0" formatCode="0.00">
                  <c:v>49.70178926441352</c:v>
                </c:pt>
                <c:pt idx="1">
                  <c:v>17.718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D8-0214-44C5-B814-135225AAE498}"/>
            </c:ext>
          </c:extLst>
        </c:ser>
        <c:ser>
          <c:idx val="22"/>
          <c:order val="22"/>
          <c:tx>
            <c:v>h55</c:v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Formules!$V$40:$V$41</c:f>
              <c:numCache>
                <c:formatCode>0.0000</c:formatCode>
                <c:ptCount val="2"/>
                <c:pt idx="0" formatCode="0">
                  <c:v>0</c:v>
                </c:pt>
                <c:pt idx="1">
                  <c:v>14.038590222564517</c:v>
                </c:pt>
              </c:numCache>
            </c:numRef>
          </c:xVal>
          <c:yVal>
            <c:numRef>
              <c:f>Formules!$W$40:$W$41</c:f>
              <c:numCache>
                <c:formatCode>General</c:formatCode>
                <c:ptCount val="2"/>
                <c:pt idx="0" formatCode="0.00">
                  <c:v>54.671968190854869</c:v>
                </c:pt>
                <c:pt idx="1">
                  <c:v>19.28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D9-0214-44C5-B814-135225AAE498}"/>
            </c:ext>
          </c:extLst>
        </c:ser>
        <c:ser>
          <c:idx val="23"/>
          <c:order val="23"/>
          <c:tx>
            <c:v>h60</c:v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Formules!$V$43:$V$44</c:f>
              <c:numCache>
                <c:formatCode>0.0000</c:formatCode>
                <c:ptCount val="2"/>
                <c:pt idx="0" formatCode="0">
                  <c:v>0</c:v>
                </c:pt>
                <c:pt idx="1">
                  <c:v>15.412845136315473</c:v>
                </c:pt>
              </c:numCache>
            </c:numRef>
          </c:xVal>
          <c:yVal>
            <c:numRef>
              <c:f>Formules!$W$43:$W$44</c:f>
              <c:numCache>
                <c:formatCode>0.00</c:formatCode>
                <c:ptCount val="2"/>
                <c:pt idx="0">
                  <c:v>59.642147117296226</c:v>
                </c:pt>
                <c:pt idx="1">
                  <c:v>20.753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DA-0214-44C5-B814-135225AAE498}"/>
            </c:ext>
          </c:extLst>
        </c:ser>
        <c:ser>
          <c:idx val="24"/>
          <c:order val="24"/>
          <c:tx>
            <c:v>h65</c:v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Formules!$V$46:$V$47</c:f>
              <c:numCache>
                <c:formatCode>0.0000</c:formatCode>
                <c:ptCount val="2"/>
                <c:pt idx="0" formatCode="0">
                  <c:v>0</c:v>
                </c:pt>
                <c:pt idx="1">
                  <c:v>16.816586462121645</c:v>
                </c:pt>
              </c:numCache>
            </c:numRef>
          </c:xVal>
          <c:yVal>
            <c:numRef>
              <c:f>Formules!$W$46:$W$47</c:f>
              <c:numCache>
                <c:formatCode>General</c:formatCode>
                <c:ptCount val="2"/>
                <c:pt idx="0" formatCode="0.00">
                  <c:v>64.612326043737568</c:v>
                </c:pt>
                <c:pt idx="1">
                  <c:v>22.14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DB-0214-44C5-B814-135225AAE498}"/>
            </c:ext>
          </c:extLst>
        </c:ser>
        <c:ser>
          <c:idx val="25"/>
          <c:order val="25"/>
          <c:tx>
            <c:v>h70</c:v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Formules!$V$49:$V$50</c:f>
              <c:numCache>
                <c:formatCode>0.0000</c:formatCode>
                <c:ptCount val="2"/>
                <c:pt idx="0" formatCode="0">
                  <c:v>0</c:v>
                </c:pt>
                <c:pt idx="1">
                  <c:v>18.24743190899687</c:v>
                </c:pt>
              </c:numCache>
            </c:numRef>
          </c:xVal>
          <c:yVal>
            <c:numRef>
              <c:f>Formules!$W$49:$W$50</c:f>
              <c:numCache>
                <c:formatCode>General</c:formatCode>
                <c:ptCount val="2"/>
                <c:pt idx="0" formatCode="0.00">
                  <c:v>69.582504970178931</c:v>
                </c:pt>
                <c:pt idx="1">
                  <c:v>23.45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DC-0214-44C5-B814-135225AAE498}"/>
            </c:ext>
          </c:extLst>
        </c:ser>
        <c:ser>
          <c:idx val="26"/>
          <c:order val="26"/>
          <c:tx>
            <c:v>h75</c:v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Formules!$V$52:$V$53</c:f>
              <c:numCache>
                <c:formatCode>0.0000</c:formatCode>
                <c:ptCount val="2"/>
                <c:pt idx="0" formatCode="0">
                  <c:v>0</c:v>
                </c:pt>
                <c:pt idx="1">
                  <c:v>19.70486875907951</c:v>
                </c:pt>
              </c:numCache>
            </c:numRef>
          </c:xVal>
          <c:yVal>
            <c:numRef>
              <c:f>Formules!$W$52:$W$53</c:f>
              <c:numCache>
                <c:formatCode>0.00</c:formatCode>
                <c:ptCount val="2"/>
                <c:pt idx="0">
                  <c:v>74.55268389662028</c:v>
                </c:pt>
                <c:pt idx="1">
                  <c:v>24.692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DD-0214-44C5-B814-135225AAE498}"/>
            </c:ext>
          </c:extLst>
        </c:ser>
        <c:ser>
          <c:idx val="27"/>
          <c:order val="27"/>
          <c:tx>
            <c:v>h80</c:v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Formules!$V$55:$V$56</c:f>
              <c:numCache>
                <c:formatCode>0.0000</c:formatCode>
                <c:ptCount val="2"/>
                <c:pt idx="0" formatCode="0">
                  <c:v>0</c:v>
                </c:pt>
                <c:pt idx="1">
                  <c:v>21.183960222866169</c:v>
                </c:pt>
              </c:numCache>
            </c:numRef>
          </c:xVal>
          <c:yVal>
            <c:numRef>
              <c:f>Formules!$W$55:$W$56</c:f>
              <c:numCache>
                <c:formatCode>General</c:formatCode>
                <c:ptCount val="2"/>
                <c:pt idx="0" formatCode="0.00">
                  <c:v>79.522862823061629</c:v>
                </c:pt>
                <c:pt idx="1">
                  <c:v>25.87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DE-0214-44C5-B814-135225AAE498}"/>
            </c:ext>
          </c:extLst>
        </c:ser>
        <c:ser>
          <c:idx val="28"/>
          <c:order val="28"/>
          <c:tx>
            <c:v>h85</c:v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Formules!$V$58:$V$59</c:f>
              <c:numCache>
                <c:formatCode>0.0000</c:formatCode>
                <c:ptCount val="2"/>
                <c:pt idx="0" formatCode="0">
                  <c:v>0</c:v>
                </c:pt>
                <c:pt idx="1">
                  <c:v>22.6858534459015</c:v>
                </c:pt>
              </c:numCache>
            </c:numRef>
          </c:xVal>
          <c:yVal>
            <c:numRef>
              <c:f>Formules!$W$58:$W$59</c:f>
              <c:numCache>
                <c:formatCode>General</c:formatCode>
                <c:ptCount val="2"/>
                <c:pt idx="0" formatCode="0.00">
                  <c:v>84.493041749502979</c:v>
                </c:pt>
                <c:pt idx="1">
                  <c:v>26.992000000000001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DF-0214-44C5-B814-135225AAE498}"/>
            </c:ext>
          </c:extLst>
        </c:ser>
        <c:ser>
          <c:idx val="29"/>
          <c:order val="29"/>
          <c:tx>
            <c:v>h90</c:v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Formules!$V$61:$V$62</c:f>
              <c:numCache>
                <c:formatCode>0.0000</c:formatCode>
                <c:ptCount val="2"/>
                <c:pt idx="0" formatCode="0">
                  <c:v>0</c:v>
                </c:pt>
                <c:pt idx="1">
                  <c:v>24.204920465418628</c:v>
                </c:pt>
              </c:numCache>
            </c:numRef>
          </c:xVal>
          <c:yVal>
            <c:numRef>
              <c:f>Formules!$W$61:$W$62</c:f>
              <c:numCache>
                <c:formatCode>General</c:formatCode>
                <c:ptCount val="2"/>
                <c:pt idx="0" formatCode="0.00">
                  <c:v>89.463220675944328</c:v>
                </c:pt>
                <c:pt idx="1">
                  <c:v>28.06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E0-0214-44C5-B814-135225AAE498}"/>
            </c:ext>
          </c:extLst>
        </c:ser>
        <c:ser>
          <c:idx val="30"/>
          <c:order val="30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E1-0214-44C5-B814-135225AAE49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E2-0214-44C5-B814-135225AAE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Formules!$Z$4:$Z$11</c:f>
              <c:numCache>
                <c:formatCode>_ * #,##0.0000_ ;_ * \-#,##0.0000_ ;_ * "-"????_ ;_ @_ </c:formatCode>
                <c:ptCount val="8"/>
                <c:pt idx="0" formatCode="General">
                  <c:v>0</c:v>
                </c:pt>
                <c:pt idx="1">
                  <c:v>16.041805368868999</c:v>
                </c:pt>
                <c:pt idx="3">
                  <c:v>16.041805368868999</c:v>
                </c:pt>
                <c:pt idx="4">
                  <c:v>16.041805368868999</c:v>
                </c:pt>
                <c:pt idx="6" formatCode="General">
                  <c:v>0</c:v>
                </c:pt>
                <c:pt idx="7">
                  <c:v>16.041805368868999</c:v>
                </c:pt>
              </c:numCache>
            </c:numRef>
          </c:xVal>
          <c:yVal>
            <c:numRef>
              <c:f>Formules!$AA$4:$AA$11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3" formatCode="_-* #,##0.00_-;_-* #,##0.00\-;_-* &quot;-&quot;??_-;_-@_-">
                  <c:v>21.397925127062685</c:v>
                </c:pt>
                <c:pt idx="4">
                  <c:v>30</c:v>
                </c:pt>
                <c:pt idx="6" formatCode="_-* #,##0.00_-;_-* #,##0.00\-;_-* &quot;-&quot;??_-;_-@_-">
                  <c:v>21.397925127062685</c:v>
                </c:pt>
                <c:pt idx="7" formatCode="_-* #,##0.00_-;_-* #,##0.00\-;_-* &quot;-&quot;??_-;_-@_-">
                  <c:v>21.397925127062685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E3-0214-44C5-B814-135225AA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19912"/>
        <c:axId val="128918736"/>
      </c:scatterChart>
      <c:valAx>
        <c:axId val="12891991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x [g/kg]</a:t>
                </a:r>
              </a:p>
              <a:p>
                <a:pPr>
                  <a:defRPr/>
                </a:pPr>
                <a:endParaRPr lang="nl-NL"/>
              </a:p>
            </c:rich>
          </c:tx>
          <c:layout>
            <c:manualLayout>
              <c:xMode val="edge"/>
              <c:yMode val="edge"/>
              <c:x val="0.45660479232587942"/>
              <c:y val="0.75674044583178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918736"/>
        <c:crosses val="autoZero"/>
        <c:crossBetween val="midCat"/>
        <c:majorUnit val="1"/>
      </c:valAx>
      <c:valAx>
        <c:axId val="128918736"/>
        <c:scaling>
          <c:orientation val="minMax"/>
          <c:max val="4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Temperatuur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91991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Formules!$E$3:$O$3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A-4D47-9C4A-DD8B9F7B10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Formules!$E$4:$O$4</c:f>
              <c:numCache>
                <c:formatCode>0.0000</c:formatCode>
                <c:ptCount val="11"/>
                <c:pt idx="0" formatCode="General">
                  <c:v>-10</c:v>
                </c:pt>
                <c:pt idx="1">
                  <c:v>0.15958140597834947</c:v>
                </c:pt>
                <c:pt idx="2">
                  <c:v>0.31924472057331083</c:v>
                </c:pt>
                <c:pt idx="3">
                  <c:v>0.47899000686313231</c:v>
                </c:pt>
                <c:pt idx="4">
                  <c:v>0.63881732799084789</c:v>
                </c:pt>
                <c:pt idx="5">
                  <c:v>0.79872674716436076</c:v>
                </c:pt>
                <c:pt idx="6">
                  <c:v>0.9587183276565262</c:v>
                </c:pt>
                <c:pt idx="7">
                  <c:v>1.1187921328052353</c:v>
                </c:pt>
                <c:pt idx="8">
                  <c:v>1.2789482260134986</c:v>
                </c:pt>
                <c:pt idx="9">
                  <c:v>1.4391866707495298</c:v>
                </c:pt>
                <c:pt idx="10">
                  <c:v>1.5995075305468294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A-4D47-9C4A-DD8B9F7B10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Formules!$E$5:$O$5</c:f>
              <c:numCache>
                <c:formatCode>0.0000</c:formatCode>
                <c:ptCount val="11"/>
                <c:pt idx="0" formatCode="General">
                  <c:v>-9</c:v>
                </c:pt>
                <c:pt idx="1">
                  <c:v>0.1743418534437858</c:v>
                </c:pt>
                <c:pt idx="2">
                  <c:v>0.34878147081578292</c:v>
                </c:pt>
                <c:pt idx="3">
                  <c:v>0.52331893437219701</c:v>
                </c:pt>
                <c:pt idx="4">
                  <c:v>0.69795432646153699</c:v>
                </c:pt>
                <c:pt idx="5">
                  <c:v>0.87268772952474605</c:v>
                </c:pt>
                <c:pt idx="6">
                  <c:v>1.047519226095329</c:v>
                </c:pt>
                <c:pt idx="7">
                  <c:v>1.2224488987994848</c:v>
                </c:pt>
                <c:pt idx="8">
                  <c:v>1.3974768303562342</c:v>
                </c:pt>
                <c:pt idx="9">
                  <c:v>1.5726031035775532</c:v>
                </c:pt>
                <c:pt idx="10">
                  <c:v>1.7478278013685002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3A-4D47-9C4A-DD8B9F7B104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Formules!$E$6:$O$6</c:f>
              <c:numCache>
                <c:formatCode>0.0000</c:formatCode>
                <c:ptCount val="11"/>
                <c:pt idx="0" formatCode="General">
                  <c:v>-8</c:v>
                </c:pt>
                <c:pt idx="1">
                  <c:v>0.19034005036781818</c:v>
                </c:pt>
                <c:pt idx="2">
                  <c:v>0.38079663318095541</c:v>
                </c:pt>
                <c:pt idx="3">
                  <c:v>0.57136985548968089</c:v>
                </c:pt>
                <c:pt idx="4">
                  <c:v>0.76205982447542364</c:v>
                </c:pt>
                <c:pt idx="5">
                  <c:v>0.95286664745097338</c:v>
                </c:pt>
                <c:pt idx="6">
                  <c:v>1.1437904318606806</c:v>
                </c:pt>
                <c:pt idx="7">
                  <c:v>1.3348312852806619</c:v>
                </c:pt>
                <c:pt idx="8">
                  <c:v>1.5259893154189967</c:v>
                </c:pt>
                <c:pt idx="9">
                  <c:v>1.7172646301159349</c:v>
                </c:pt>
                <c:pt idx="10">
                  <c:v>1.9086573373440954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3A-4D47-9C4A-DD8B9F7B104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Formules!$E$7:$O$7</c:f>
              <c:numCache>
                <c:formatCode>0.0000</c:formatCode>
                <c:ptCount val="11"/>
                <c:pt idx="0" formatCode="General">
                  <c:v>-7</c:v>
                </c:pt>
                <c:pt idx="1">
                  <c:v>0.20766873985383805</c:v>
                </c:pt>
                <c:pt idx="2">
                  <c:v>0.41547620027578197</c:v>
                </c:pt>
                <c:pt idx="3">
                  <c:v>0.62342252030812606</c:v>
                </c:pt>
                <c:pt idx="4">
                  <c:v>0.83150783917904658</c:v>
                </c:pt>
                <c:pt idx="5">
                  <c:v>1.0397322963029119</c:v>
                </c:pt>
                <c:pt idx="6">
                  <c:v>1.2480960312805942</c:v>
                </c:pt>
                <c:pt idx="7">
                  <c:v>1.4565991838997825</c:v>
                </c:pt>
                <c:pt idx="8">
                  <c:v>1.6652418941352933</c:v>
                </c:pt>
                <c:pt idx="9">
                  <c:v>1.874024302149385</c:v>
                </c:pt>
                <c:pt idx="10">
                  <c:v>2.082946548292071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3A-4D47-9C4A-DD8B9F7B104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Formules!$E$8:$O$8</c:f>
              <c:numCache>
                <c:formatCode>0.0000</c:formatCode>
                <c:ptCount val="11"/>
                <c:pt idx="0" formatCode="General">
                  <c:v>-6</c:v>
                </c:pt>
                <c:pt idx="1">
                  <c:v>0.22642675134619583</c:v>
                </c:pt>
                <c:pt idx="2">
                  <c:v>0.45301842035730289</c:v>
                </c:pt>
                <c:pt idx="3">
                  <c:v>0.67977518727534902</c:v>
                </c:pt>
                <c:pt idx="4">
                  <c:v>0.90669723260511204</c:v>
                </c:pt>
                <c:pt idx="5">
                  <c:v>1.1337847371145975</c:v>
                </c:pt>
                <c:pt idx="6">
                  <c:v>1.36103788183552</c:v>
                </c:pt>
                <c:pt idx="7">
                  <c:v>1.5884568480637837</c:v>
                </c:pt>
                <c:pt idx="8">
                  <c:v>1.8160418173599644</c:v>
                </c:pt>
                <c:pt idx="9">
                  <c:v>2.043792971549792</c:v>
                </c:pt>
                <c:pt idx="10">
                  <c:v>2.2717104927246359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3A-4D47-9C4A-DD8B9F7B104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Formules!$E$9:$O$9</c:f>
              <c:numCache>
                <c:formatCode>0.0000</c:formatCode>
                <c:ptCount val="11"/>
                <c:pt idx="0" formatCode="General">
                  <c:v>-5</c:v>
                </c:pt>
                <c:pt idx="1">
                  <c:v>0.24671934061558826</c:v>
                </c:pt>
                <c:pt idx="2">
                  <c:v>0.49363449006087029</c:v>
                </c:pt>
                <c:pt idx="3">
                  <c:v>0.74074568153393117</c:v>
                </c:pt>
                <c:pt idx="4">
                  <c:v>0.98805314860330573</c:v>
                </c:pt>
                <c:pt idx="5">
                  <c:v>1.2355571252087136</c:v>
                </c:pt>
                <c:pt idx="6">
                  <c:v>1.4832578456617971</c:v>
                </c:pt>
                <c:pt idx="7">
                  <c:v>1.7311555446468618</c:v>
                </c:pt>
                <c:pt idx="8">
                  <c:v>1.9792504572216156</c:v>
                </c:pt>
                <c:pt idx="9">
                  <c:v>2.2275428188179145</c:v>
                </c:pt>
                <c:pt idx="10">
                  <c:v>2.4760328652425039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3A-4D47-9C4A-DD8B9F7B104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Formules!$E$10:$O$10</c:f>
              <c:numCache>
                <c:formatCode>0.0000</c:formatCode>
                <c:ptCount val="11"/>
                <c:pt idx="0" formatCode="General">
                  <c:v>-4</c:v>
                </c:pt>
                <c:pt idx="1">
                  <c:v>0.26865854527590061</c:v>
                </c:pt>
                <c:pt idx="2">
                  <c:v>0.53754928002346458</c:v>
                </c:pt>
                <c:pt idx="3">
                  <c:v>0.80667250537916402</c:v>
                </c:pt>
                <c:pt idx="4">
                  <c:v>1.0760285230004383</c:v>
                </c:pt>
                <c:pt idx="5">
                  <c:v>1.3456176350668219</c:v>
                </c:pt>
                <c:pt idx="6">
                  <c:v>1.6154401442810737</c:v>
                </c:pt>
                <c:pt idx="7">
                  <c:v>1.88549635387031</c:v>
                </c:pt>
                <c:pt idx="8">
                  <c:v>2.1557865675871417</c:v>
                </c:pt>
                <c:pt idx="9">
                  <c:v>2.4263110897108109</c:v>
                </c:pt>
                <c:pt idx="10">
                  <c:v>2.6970702250483334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3A-4D47-9C4A-DD8B9F7B104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Formules!$E$11:$O$11</c:f>
              <c:numCache>
                <c:formatCode>0.0000</c:formatCode>
                <c:ptCount val="11"/>
                <c:pt idx="0" formatCode="General">
                  <c:v>-3</c:v>
                </c:pt>
                <c:pt idx="1">
                  <c:v>0.29236355639259165</c:v>
                </c:pt>
                <c:pt idx="2">
                  <c:v>0.58500209476679532</c:v>
                </c:pt>
                <c:pt idx="3">
                  <c:v>0.87791600325580255</c:v>
                </c:pt>
                <c:pt idx="4">
                  <c:v>1.1711056707236074</c:v>
                </c:pt>
                <c:pt idx="5">
                  <c:v>1.4645714867667288</c:v>
                </c:pt>
                <c:pt idx="6">
                  <c:v>1.7583138417159341</c:v>
                </c:pt>
                <c:pt idx="7">
                  <c:v>2.0523331266379725</c:v>
                </c:pt>
                <c:pt idx="8">
                  <c:v>2.3466297333373078</c:v>
                </c:pt>
                <c:pt idx="9">
                  <c:v>2.6412040543578605</c:v>
                </c:pt>
                <c:pt idx="10">
                  <c:v>2.9360564829847515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3A-4D47-9C4A-DD8B9F7B104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Formules!$E$12:$O$12</c:f>
              <c:numCache>
                <c:formatCode>0.0000</c:formatCode>
                <c:ptCount val="11"/>
                <c:pt idx="0" formatCode="General">
                  <c:v>-2</c:v>
                </c:pt>
                <c:pt idx="1">
                  <c:v>0.31796110676146655</c:v>
                </c:pt>
                <c:pt idx="2">
                  <c:v>0.63624746827258127</c:v>
                </c:pt>
                <c:pt idx="3">
                  <c:v>0.95485958386228531</c:v>
                </c:pt>
                <c:pt idx="4">
                  <c:v>1.273797953882132</c:v>
                </c:pt>
                <c:pt idx="5">
                  <c:v>1.5930630797089063</c:v>
                </c:pt>
                <c:pt idx="6">
                  <c:v>1.9126554637472495</c:v>
                </c:pt>
                <c:pt idx="7">
                  <c:v>2.232575609432299</c:v>
                </c:pt>
                <c:pt idx="8">
                  <c:v>2.552824021232329</c:v>
                </c:pt>
                <c:pt idx="9">
                  <c:v>2.873401204651401</c:v>
                </c:pt>
                <c:pt idx="10">
                  <c:v>3.1943076662320271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3A-4D47-9C4A-DD8B9F7B104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Formules!$E$13:$O$13</c:f>
              <c:numCache>
                <c:formatCode>0.0000</c:formatCode>
                <c:ptCount val="11"/>
                <c:pt idx="0" formatCode="General">
                  <c:v>-1</c:v>
                </c:pt>
                <c:pt idx="1">
                  <c:v>0.34558587645682942</c:v>
                </c:pt>
                <c:pt idx="2">
                  <c:v>0.6915559967563194</c:v>
                </c:pt>
                <c:pt idx="3">
                  <c:v>1.0379110020941862</c:v>
                </c:pt>
                <c:pt idx="4">
                  <c:v>1.3846515350935766</c:v>
                </c:pt>
                <c:pt idx="5">
                  <c:v>1.7317782398090402</c:v>
                </c:pt>
                <c:pt idx="6">
                  <c:v>2.0792917617305182</c:v>
                </c:pt>
                <c:pt idx="7">
                  <c:v>2.4271927477873456</c:v>
                </c:pt>
                <c:pt idx="8">
                  <c:v>2.7754818463522648</c:v>
                </c:pt>
                <c:pt idx="9">
                  <c:v>3.1241597072454503</c:v>
                </c:pt>
                <c:pt idx="10">
                  <c:v>3.4732269817385548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3A-4D47-9C4A-DD8B9F7B104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Formules!$E$14:$O$14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0.37541735920838942</c:v>
                </c:pt>
                <c:pt idx="2">
                  <c:v>0.7512881841650404</c:v>
                </c:pt>
                <c:pt idx="3">
                  <c:v>1.1276132969767851</c:v>
                </c:pt>
                <c:pt idx="4">
                  <c:v>1.5043935217388993</c:v>
                </c:pt>
                <c:pt idx="5">
                  <c:v>1.8816296845411182</c:v>
                </c:pt>
                <c:pt idx="6">
                  <c:v>2.2593226134736728</c:v>
                </c:pt>
                <c:pt idx="7">
                  <c:v>2.6374731386333505</c:v>
                </c:pt>
                <c:pt idx="8">
                  <c:v>3.0160820921295755</c:v>
                </c:pt>
                <c:pt idx="9">
                  <c:v>3.3951503080905141</c:v>
                </c:pt>
                <c:pt idx="10">
                  <c:v>3.7746786226691964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3A-4D47-9C4A-DD8B9F7B104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Formules!$E$15:$O$15</c:f>
              <c:numCache>
                <c:formatCode>0.0000</c:formatCode>
                <c:ptCount val="11"/>
                <c:pt idx="0" formatCode="General">
                  <c:v>1</c:v>
                </c:pt>
                <c:pt idx="1">
                  <c:v>0.40360292446782059</c:v>
                </c:pt>
                <c:pt idx="2">
                  <c:v>0.80772998505601323</c:v>
                </c:pt>
                <c:pt idx="3">
                  <c:v>1.2123822034265352</c:v>
                </c:pt>
                <c:pt idx="4">
                  <c:v>1.6175606038983441</c:v>
                </c:pt>
                <c:pt idx="5">
                  <c:v>2.0232662134560377</c:v>
                </c:pt>
                <c:pt idx="6">
                  <c:v>2.4295000617585338</c:v>
                </c:pt>
                <c:pt idx="7">
                  <c:v>2.8362631811477783</c:v>
                </c:pt>
                <c:pt idx="8">
                  <c:v>3.243556606657493</c:v>
                </c:pt>
                <c:pt idx="9">
                  <c:v>3.6513813760219529</c:v>
                </c:pt>
                <c:pt idx="10">
                  <c:v>4.0597385296847968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23A-4D47-9C4A-DD8B9F7B104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Formules!$E$16:$O$16</c:f>
              <c:numCache>
                <c:formatCode>0.0000</c:formatCode>
                <c:ptCount val="11"/>
                <c:pt idx="0" formatCode="General">
                  <c:v>2</c:v>
                </c:pt>
                <c:pt idx="1">
                  <c:v>0.43364982081343467</c:v>
                </c:pt>
                <c:pt idx="2">
                  <c:v>0.86790475230618491</c:v>
                </c:pt>
                <c:pt idx="3">
                  <c:v>1.3027660619107351</c:v>
                </c:pt>
                <c:pt idx="4">
                  <c:v>1.7382350206016381</c:v>
                </c:pt>
                <c:pt idx="5">
                  <c:v>2.1743129029078974</c:v>
                </c:pt>
                <c:pt idx="6">
                  <c:v>2.6110009869253989</c:v>
                </c:pt>
                <c:pt idx="7">
                  <c:v>3.0483005543294048</c:v>
                </c:pt>
                <c:pt idx="8">
                  <c:v>3.4862128903870828</c:v>
                </c:pt>
                <c:pt idx="9">
                  <c:v>3.9247392839701045</c:v>
                </c:pt>
                <c:pt idx="10">
                  <c:v>4.363881027567289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23A-4D47-9C4A-DD8B9F7B104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Formules!$E$17:$O$17</c:f>
              <c:numCache>
                <c:formatCode>0.0000</c:formatCode>
                <c:ptCount val="11"/>
                <c:pt idx="0" formatCode="General">
                  <c:v>3</c:v>
                </c:pt>
                <c:pt idx="1">
                  <c:v>0.46566319886166202</c:v>
                </c:pt>
                <c:pt idx="2">
                  <c:v>0.93202418440959778</c:v>
                </c:pt>
                <c:pt idx="3">
                  <c:v>1.3990845262482245</c:v>
                </c:pt>
                <c:pt idx="4">
                  <c:v>1.8668457986930587</c:v>
                </c:pt>
                <c:pt idx="5">
                  <c:v>2.3353095807884041</c:v>
                </c:pt>
                <c:pt idx="6">
                  <c:v>2.8044774563251202</c:v>
                </c:pt>
                <c:pt idx="7">
                  <c:v>3.2743510138584697</c:v>
                </c:pt>
                <c:pt idx="8">
                  <c:v>3.7449318467260522</c:v>
                </c:pt>
                <c:pt idx="9">
                  <c:v>4.2162215530658056</c:v>
                </c:pt>
                <c:pt idx="10">
                  <c:v>4.6882217358341061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23A-4D47-9C4A-DD8B9F7B104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Formules!$E$18:$O$18</c:f>
              <c:numCache>
                <c:formatCode>0.0000</c:formatCode>
                <c:ptCount val="11"/>
                <c:pt idx="0" formatCode="General">
                  <c:v>4</c:v>
                </c:pt>
                <c:pt idx="1">
                  <c:v>0.49975306983057016</c:v>
                </c:pt>
                <c:pt idx="2">
                  <c:v>1.0003098760052596</c:v>
                </c:pt>
                <c:pt idx="3">
                  <c:v>1.5016723590183807</c:v>
                </c:pt>
                <c:pt idx="4">
                  <c:v>2.0038424656159641</c:v>
                </c:pt>
                <c:pt idx="5">
                  <c:v>2.5068221488209597</c:v>
                </c:pt>
                <c:pt idx="6">
                  <c:v>3.0106133679585509</c:v>
                </c:pt>
                <c:pt idx="7">
                  <c:v>3.5152180886816007</c:v>
                </c:pt>
                <c:pt idx="8">
                  <c:v>4.0206382829962113</c:v>
                </c:pt>
                <c:pt idx="9">
                  <c:v>4.5268759292874226</c:v>
                </c:pt>
                <c:pt idx="10">
                  <c:v>5.0339330123450088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23A-4D47-9C4A-DD8B9F7B104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Formules!$E$19:$O$19</c:f>
              <c:numCache>
                <c:formatCode>0.0000</c:formatCode>
                <c:ptCount val="11"/>
                <c:pt idx="0" formatCode="General">
                  <c:v>5</c:v>
                </c:pt>
                <c:pt idx="1">
                  <c:v>0.53603447534676218</c:v>
                </c:pt>
                <c:pt idx="2">
                  <c:v>1.0729936775384223</c:v>
                </c:pt>
                <c:pt idx="3">
                  <c:v>1.61088000154585</c:v>
                </c:pt>
                <c:pt idx="4">
                  <c:v>2.1496958506174457</c:v>
                </c:pt>
                <c:pt idx="5">
                  <c:v>2.6894436363149343</c:v>
                </c:pt>
                <c:pt idx="6">
                  <c:v>3.2301257785493394</c:v>
                </c:pt>
                <c:pt idx="7">
                  <c:v>3.7717447056171554</c:v>
                </c:pt>
                <c:pt idx="8">
                  <c:v>4.3143028542366917</c:v>
                </c:pt>
                <c:pt idx="9">
                  <c:v>4.8578026695846228</c:v>
                </c:pt>
                <c:pt idx="10">
                  <c:v>5.4022466053327136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23A-4D47-9C4A-DD8B9F7B104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Formules!$E$20:$O$20</c:f>
              <c:numCache>
                <c:formatCode>0.0000</c:formatCode>
                <c:ptCount val="11"/>
                <c:pt idx="0" formatCode="General">
                  <c:v>6</c:v>
                </c:pt>
                <c:pt idx="1">
                  <c:v>0.57462766107089824</c:v>
                </c:pt>
                <c:pt idx="2">
                  <c:v>1.150318064639902</c:v>
                </c:pt>
                <c:pt idx="3">
                  <c:v>1.7270741616622014</c:v>
                </c:pt>
                <c:pt idx="4">
                  <c:v>2.3048989140284712</c:v>
                </c:pt>
                <c:pt idx="5">
                  <c:v>2.883795294615576</c:v>
                </c:pt>
                <c:pt idx="6">
                  <c:v>3.4637662873375499</c:v>
                </c:pt>
                <c:pt idx="7">
                  <c:v>4.0448148871968703</c:v>
                </c:pt>
                <c:pt idx="8">
                  <c:v>4.6269441003360114</c:v>
                </c:pt>
                <c:pt idx="9">
                  <c:v>5.2101569440892819</c:v>
                </c:pt>
                <c:pt idx="10">
                  <c:v>5.7944564470349631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23A-4D47-9C4A-DD8B9F7B104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Formules!$E$21:$O$21</c:f>
              <c:numCache>
                <c:formatCode>0.0000</c:formatCode>
                <c:ptCount val="11"/>
                <c:pt idx="0" formatCode="General">
                  <c:v>7</c:v>
                </c:pt>
                <c:pt idx="1">
                  <c:v>0.61565825419146936</c:v>
                </c:pt>
                <c:pt idx="2">
                  <c:v>1.2325365175160317</c:v>
                </c:pt>
                <c:pt idx="3">
                  <c:v>1.8506384199871508</c:v>
                </c:pt>
                <c:pt idx="4">
                  <c:v>2.4699676060335709</c:v>
                </c:pt>
                <c:pt idx="5">
                  <c:v>3.0905277345709434</c:v>
                </c:pt>
                <c:pt idx="6">
                  <c:v>3.7123224790738805</c:v>
                </c:pt>
                <c:pt idx="7">
                  <c:v>4.335355527648443</c:v>
                </c:pt>
                <c:pt idx="8">
                  <c:v>4.9596305831050582</c:v>
                </c:pt>
                <c:pt idx="9">
                  <c:v>5.5851513630318737</c:v>
                </c:pt>
                <c:pt idx="10">
                  <c:v>6.211921599868556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23A-4D47-9C4A-DD8B9F7B1043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Formules!$E$22:$O$22</c:f>
              <c:numCache>
                <c:formatCode>0.0000</c:formatCode>
                <c:ptCount val="11"/>
                <c:pt idx="0" formatCode="General">
                  <c:v>8</c:v>
                </c:pt>
                <c:pt idx="1">
                  <c:v>0.65925744484055615</c:v>
                </c:pt>
                <c:pt idx="2">
                  <c:v>1.3199139106659592</c:v>
                </c:pt>
                <c:pt idx="3">
                  <c:v>1.9819738555343709</c:v>
                </c:pt>
                <c:pt idx="4">
                  <c:v>2.6454417564652264</c:v>
                </c:pt>
                <c:pt idx="5">
                  <c:v>3.3103221095401527</c:v>
                </c:pt>
                <c:pt idx="6">
                  <c:v>3.9766194300045266</c:v>
                </c:pt>
                <c:pt idx="7">
                  <c:v>4.6443382523696881</c:v>
                </c:pt>
                <c:pt idx="8">
                  <c:v>5.3134831305158094</c:v>
                </c:pt>
                <c:pt idx="9">
                  <c:v>5.9840586377954184</c:v>
                </c:pt>
                <c:pt idx="10">
                  <c:v>6.6560693671375875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23A-4D47-9C4A-DD8B9F7B1043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Formules!$E$23:$O$23</c:f>
              <c:numCache>
                <c:formatCode>0.0000</c:formatCode>
                <c:ptCount val="11"/>
                <c:pt idx="0" formatCode="General">
                  <c:v>9</c:v>
                </c:pt>
                <c:pt idx="1">
                  <c:v>0.7055621714899567</c:v>
                </c:pt>
                <c:pt idx="2">
                  <c:v>1.41272691326939</c:v>
                </c:pt>
                <c:pt idx="3">
                  <c:v>2.1214996915146638</c:v>
                </c:pt>
                <c:pt idx="4">
                  <c:v>2.8318859972897394</c:v>
                </c:pt>
                <c:pt idx="5">
                  <c:v>3.5438913466879822</c:v>
                </c:pt>
                <c:pt idx="6">
                  <c:v>4.2575212809749301</c:v>
                </c:pt>
                <c:pt idx="7">
                  <c:v>4.9727813667320513</c:v>
                </c:pt>
                <c:pt idx="8">
                  <c:v>5.6896771960014796</c:v>
                </c:pt>
                <c:pt idx="9">
                  <c:v>6.4082143864317533</c:v>
                </c:pt>
                <c:pt idx="10">
                  <c:v>7.1283985814245394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23A-4D47-9C4A-DD8B9F7B1043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Formules!$E$24:$O$24</c:f>
              <c:numCache>
                <c:formatCode>0.0000</c:formatCode>
                <c:ptCount val="11"/>
                <c:pt idx="0" formatCode="General">
                  <c:v>10</c:v>
                </c:pt>
                <c:pt idx="1">
                  <c:v>0.75471531039143303</c:v>
                </c:pt>
                <c:pt idx="2">
                  <c:v>1.5112644006169362</c:v>
                </c:pt>
                <c:pt idx="3">
                  <c:v>2.2696539622834209</c:v>
                </c:pt>
                <c:pt idx="4">
                  <c:v>3.029890719595048</c:v>
                </c:pt>
                <c:pt idx="5">
                  <c:v>3.7919814295519614</c:v>
                </c:pt>
                <c:pt idx="6">
                  <c:v>4.5559328821504783</c:v>
                </c:pt>
                <c:pt idx="7">
                  <c:v>5.3217519005847471</c:v>
                </c:pt>
                <c:pt idx="8">
                  <c:v>6.0894453414498795</c:v>
                </c:pt>
                <c:pt idx="9">
                  <c:v>6.8590200949465938</c:v>
                </c:pt>
                <c:pt idx="10">
                  <c:v>7.6304830850873344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23A-4D47-9C4A-DD8B9F7B1043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Formules!$E$25:$O$25</c:f>
              <c:numCache>
                <c:formatCode>0.0000</c:formatCode>
                <c:ptCount val="11"/>
                <c:pt idx="0" formatCode="General">
                  <c:v>11</c:v>
                </c:pt>
                <c:pt idx="1">
                  <c:v>0.80686586913022662</c:v>
                </c:pt>
                <c:pt idx="2">
                  <c:v>1.6158278769856997</c:v>
                </c:pt>
                <c:pt idx="3">
                  <c:v>2.4268942024578948</c:v>
                </c:pt>
                <c:pt idx="4">
                  <c:v>3.2400730670444906</c:v>
                </c:pt>
                <c:pt idx="5">
                  <c:v>4.0553727351271647</c:v>
                </c:pt>
                <c:pt idx="6">
                  <c:v>4.8728015142515657</c:v>
                </c:pt>
                <c:pt idx="7">
                  <c:v>5.6923677554094869</c:v>
                </c:pt>
                <c:pt idx="8">
                  <c:v>6.5140798533232491</c:v>
                </c:pt>
                <c:pt idx="9">
                  <c:v>7.3379462467323222</c:v>
                </c:pt>
                <c:pt idx="10">
                  <c:v>8.1639754186822078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23A-4D47-9C4A-DD8B9F7B1043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Formules!$E$26:$O$26</c:f>
              <c:numCache>
                <c:formatCode>0.0000</c:formatCode>
                <c:ptCount val="11"/>
                <c:pt idx="0" formatCode="General">
                  <c:v>12</c:v>
                </c:pt>
                <c:pt idx="1">
                  <c:v>0.86216918436791412</c:v>
                </c:pt>
                <c:pt idx="2">
                  <c:v>1.7267319103976335</c:v>
                </c:pt>
                <c:pt idx="3">
                  <c:v>2.5936981593178192</c:v>
                </c:pt>
                <c:pt idx="4">
                  <c:v>3.4630779679309009</c:v>
                </c:pt>
                <c:pt idx="5">
                  <c:v>4.3348814290003999</c:v>
                </c:pt>
                <c:pt idx="6">
                  <c:v>5.2091186916414891</c:v>
                </c:pt>
                <c:pt idx="7">
                  <c:v>6.0857999617148382</c:v>
                </c:pt>
                <c:pt idx="8">
                  <c:v>6.9649355022237591</c:v>
                </c:pt>
                <c:pt idx="9">
                  <c:v>7.846535633714697</c:v>
                </c:pt>
                <c:pt idx="10">
                  <c:v>8.7306107346810791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23A-4D47-9C4A-DD8B9F7B1043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Formules!$E$27:$O$27</c:f>
              <c:numCache>
                <c:formatCode>0.0000</c:formatCode>
                <c:ptCount val="11"/>
                <c:pt idx="0" formatCode="General">
                  <c:v>13</c:v>
                </c:pt>
                <c:pt idx="1">
                  <c:v>0.92078712385710726</c:v>
                </c:pt>
                <c:pt idx="2">
                  <c:v>1.8443045797337159</c:v>
                </c:pt>
                <c:pt idx="3">
                  <c:v>2.7705645296945987</c:v>
                </c:pt>
                <c:pt idx="4">
                  <c:v>3.6995792081453152</c:v>
                </c:pt>
                <c:pt idx="5">
                  <c:v>4.6313609223708712</c:v>
                </c:pt>
                <c:pt idx="6">
                  <c:v>5.5659220530791975</c:v>
                </c:pt>
                <c:pt idx="7">
                  <c:v>6.5032750549495102</c:v>
                </c:pt>
                <c:pt idx="8">
                  <c:v>7.4434324571855752</c:v>
                </c:pt>
                <c:pt idx="9">
                  <c:v>8.3864068640739582</c:v>
                </c:pt>
                <c:pt idx="10">
                  <c:v>9.3322109555473034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23A-4D47-9C4A-DD8B9F7B1043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Formules!$E$28:$O$28</c:f>
              <c:numCache>
                <c:formatCode>0.0000</c:formatCode>
                <c:ptCount val="11"/>
                <c:pt idx="0" formatCode="General">
                  <c:v>14</c:v>
                </c:pt>
                <c:pt idx="1">
                  <c:v>0.98288829281853018</c:v>
                </c:pt>
                <c:pt idx="2">
                  <c:v>1.9688879347172645</c:v>
                </c:pt>
                <c:pt idx="3">
                  <c:v>2.9580137226563545</c:v>
                </c:pt>
                <c:pt idx="4">
                  <c:v>3.9502805475734819</c:v>
                </c:pt>
                <c:pt idx="5">
                  <c:v>4.9457033951311242</c:v>
                </c:pt>
                <c:pt idx="6">
                  <c:v>5.9442973464709636</c:v>
                </c:pt>
                <c:pt idx="7">
                  <c:v>6.9460775789755171</c:v>
                </c:pt>
                <c:pt idx="8">
                  <c:v>7.9510593670370691</c:v>
                </c:pt>
                <c:pt idx="9">
                  <c:v>8.9592580828339887</c:v>
                </c:pt>
                <c:pt idx="10">
                  <c:v>9.9706891971145062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23A-4D47-9C4A-DD8B9F7B1043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Formules!$E$29:$O$29</c:f>
              <c:numCache>
                <c:formatCode>0.0000</c:formatCode>
                <c:ptCount val="11"/>
                <c:pt idx="0" formatCode="General">
                  <c:v>15</c:v>
                </c:pt>
                <c:pt idx="1">
                  <c:v>1.0486482447796095</c:v>
                </c:pt>
                <c:pt idx="2">
                  <c:v>2.1008384693229103</c:v>
                </c:pt>
                <c:pt idx="3">
                  <c:v>3.1565886494058422</c:v>
                </c:pt>
                <c:pt idx="4">
                  <c:v>4.2159168826480959</c:v>
                </c:pt>
                <c:pt idx="5">
                  <c:v>5.2788413895472228</c:v>
                </c:pt>
                <c:pt idx="6">
                  <c:v>6.3453805145232911</c:v>
                </c:pt>
                <c:pt idx="7">
                  <c:v>7.415552726974215</c:v>
                </c:pt>
                <c:pt idx="8">
                  <c:v>8.4893766223418989</c:v>
                </c:pt>
                <c:pt idx="9">
                  <c:v>9.5668709231892954</c:v>
                </c:pt>
                <c:pt idx="10">
                  <c:v>10.648054480288536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23A-4D47-9C4A-DD8B9F7B1043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Formules!$E$30:$O$30</c:f>
              <c:numCache>
                <c:formatCode>0.0000</c:formatCode>
                <c:ptCount val="11"/>
                <c:pt idx="0" formatCode="General">
                  <c:v>16</c:v>
                </c:pt>
                <c:pt idx="1">
                  <c:v>1.1182496969820777</c:v>
                </c:pt>
                <c:pt idx="2">
                  <c:v>2.2405276092123652</c:v>
                </c:pt>
                <c:pt idx="3">
                  <c:v>3.366855541923881</c:v>
                </c:pt>
                <c:pt idx="4">
                  <c:v>4.4972554580133988</c:v>
                </c:pt>
                <c:pt idx="5">
                  <c:v>5.6317494794690255</c:v>
                </c:pt>
                <c:pt idx="6">
                  <c:v>6.7703598888133065</c:v>
                </c:pt>
                <c:pt idx="7">
                  <c:v>7.913109130562094</c:v>
                </c:pt>
                <c:pt idx="8">
                  <c:v>9.0600198126993128</c:v>
                </c:pt>
                <c:pt idx="9">
                  <c:v>10.211114708167914</c:v>
                </c:pt>
                <c:pt idx="10">
                  <c:v>11.366416756377124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23A-4D47-9C4A-DD8B9F7B1043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Formules!$E$31:$O$31</c:f>
              <c:numCache>
                <c:formatCode>0.0000</c:formatCode>
                <c:ptCount val="11"/>
                <c:pt idx="0" formatCode="General">
                  <c:v>17</c:v>
                </c:pt>
                <c:pt idx="1">
                  <c:v>1.1918827504770853</c:v>
                </c:pt>
                <c:pt idx="2">
                  <c:v>2.3883422138499615</c:v>
                </c:pt>
                <c:pt idx="3">
                  <c:v>3.5894048020213352</c:v>
                </c:pt>
                <c:pt idx="4">
                  <c:v>4.7950971305140282</c:v>
                </c:pt>
                <c:pt idx="5">
                  <c:v>6.005446020437005</c:v>
                </c:pt>
                <c:pt idx="6">
                  <c:v>7.2204785004742185</c:v>
                </c:pt>
                <c:pt idx="7">
                  <c:v>8.4402218088966023</c:v>
                </c:pt>
                <c:pt idx="8">
                  <c:v>9.6647033955974937</c:v>
                </c:pt>
                <c:pt idx="9">
                  <c:v>10.89395092415184</c:v>
                </c:pt>
                <c:pt idx="10">
                  <c:v>12.127992273899476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23A-4D47-9C4A-DD8B9F7B1043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Formules!$E$32:$O$32</c:f>
              <c:numCache>
                <c:formatCode>0.0000</c:formatCode>
                <c:ptCount val="11"/>
                <c:pt idx="0" formatCode="General">
                  <c:v>18</c:v>
                </c:pt>
                <c:pt idx="1">
                  <c:v>1.2697451150361403</c:v>
                </c:pt>
                <c:pt idx="2">
                  <c:v>2.5446850940026562</c:v>
                </c:pt>
                <c:pt idx="3">
                  <c:v>3.8248518825972941</c:v>
                </c:pt>
                <c:pt idx="4">
                  <c:v>5.1102776889882753</c:v>
                </c:pt>
                <c:pt idx="5">
                  <c:v>6.4009949865154638</c:v>
                </c:pt>
                <c:pt idx="6">
                  <c:v>7.6970365164249621</c:v>
                </c:pt>
                <c:pt idx="7">
                  <c:v>8.9984352906376177</c:v>
                </c:pt>
                <c:pt idx="8">
                  <c:v>10.305224594551925</c:v>
                </c:pt>
                <c:pt idx="9">
                  <c:v>11.617437989881847</c:v>
                </c:pt>
                <c:pt idx="10">
                  <c:v>12.935109317530012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23A-4D47-9C4A-DD8B9F7B1043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Formules!$E$33:$O$33</c:f>
              <c:numCache>
                <c:formatCode>0.0000</c:formatCode>
                <c:ptCount val="11"/>
                <c:pt idx="0" formatCode="General">
                  <c:v>19</c:v>
                </c:pt>
                <c:pt idx="1">
                  <c:v>1.3520423390183525</c:v>
                </c:pt>
                <c:pt idx="2">
                  <c:v>2.7099755453878553</c:v>
                </c:pt>
                <c:pt idx="3">
                  <c:v>4.0738382030508609</c:v>
                </c:pt>
                <c:pt idx="4">
                  <c:v>5.4436692336426065</c:v>
                </c:pt>
                <c:pt idx="5">
                  <c:v>6.8195079001937398</c:v>
                </c:pt>
                <c:pt idx="6">
                  <c:v>8.2013938108816742</c:v>
                </c:pt>
                <c:pt idx="7">
                  <c:v>9.5893669228315126</c:v>
                </c:pt>
                <c:pt idx="8">
                  <c:v>10.983467545967315</c:v>
                </c:pt>
                <c:pt idx="9">
                  <c:v>12.383736346914471</c:v>
                </c:pt>
                <c:pt idx="10">
                  <c:v>13.790214352954015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23A-4D47-9C4A-DD8B9F7B1043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Formules!$E$34:$O$34</c:f>
              <c:numCache>
                <c:formatCode>0.0000</c:formatCode>
                <c:ptCount val="11"/>
                <c:pt idx="0" formatCode="General">
                  <c:v>20</c:v>
                </c:pt>
                <c:pt idx="1">
                  <c:v>1.4389880443468885</c:v>
                </c:pt>
                <c:pt idx="2">
                  <c:v>2.8846498992941356</c:v>
                </c:pt>
                <c:pt idx="3">
                  <c:v>4.337032100953528</c:v>
                </c:pt>
                <c:pt idx="4">
                  <c:v>5.7961816191031366</c:v>
                </c:pt>
                <c:pt idx="5">
                  <c:v>7.2621458622507449</c:v>
                </c:pt>
                <c:pt idx="6">
                  <c:v>8.7349726827683671</c:v>
                </c:pt>
                <c:pt idx="7">
                  <c:v>10.214710382099078</c:v>
                </c:pt>
                <c:pt idx="8">
                  <c:v>11.701407716037277</c:v>
                </c:pt>
                <c:pt idx="9">
                  <c:v>13.195113900083651</c:v>
                </c:pt>
                <c:pt idx="10">
                  <c:v>14.695878614876039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23A-4D47-9C4A-DD8B9F7B1043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Formules!$E$35:$O$35</c:f>
              <c:numCache>
                <c:formatCode>0.0000</c:formatCode>
                <c:ptCount val="11"/>
                <c:pt idx="0" formatCode="General">
                  <c:v>21</c:v>
                </c:pt>
                <c:pt idx="1">
                  <c:v>1.5308041667608219</c:v>
                </c:pt>
                <c:pt idx="2">
                  <c:v>3.0691620910660475</c:v>
                </c:pt>
                <c:pt idx="3">
                  <c:v>4.6151298222608537</c:v>
                </c:pt>
                <c:pt idx="4">
                  <c:v>6.1687639655847901</c:v>
                </c:pt>
                <c:pt idx="5">
                  <c:v>7.7301216890805673</c:v>
                </c:pt>
                <c:pt idx="6">
                  <c:v>9.2992607306061466</c:v>
                </c:pt>
                <c:pt idx="7">
                  <c:v>10.876239404951933</c:v>
                </c:pt>
                <c:pt idx="8">
                  <c:v>12.461116611064893</c:v>
                </c:pt>
                <c:pt idx="9">
                  <c:v>14.053951839381513</c:v>
                </c:pt>
                <c:pt idx="10">
                  <c:v>15.654805179271488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23A-4D47-9C4A-DD8B9F7B1043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Formules!$E$36:$O$36</c:f>
              <c:numCache>
                <c:formatCode>0.0000</c:formatCode>
                <c:ptCount val="11"/>
                <c:pt idx="0" formatCode="General">
                  <c:v>22</c:v>
                </c:pt>
                <c:pt idx="1">
                  <c:v>1.6277212015232438</c:v>
                </c:pt>
                <c:pt idx="2">
                  <c:v>3.2639842474160119</c:v>
                </c:pt>
                <c:pt idx="3">
                  <c:v>4.9088565525287899</c:v>
                </c:pt>
                <c:pt idx="4">
                  <c:v>6.5624062429947934</c:v>
                </c:pt>
                <c:pt idx="5">
                  <c:v>8.2247021656355717</c:v>
                </c:pt>
                <c:pt idx="6">
                  <c:v>9.8958138975162235</c:v>
                </c:pt>
                <c:pt idx="7">
                  <c:v>11.575811755653076</c:v>
                </c:pt>
                <c:pt idx="8">
                  <c:v>13.264766806876622</c:v>
                </c:pt>
                <c:pt idx="9">
                  <c:v>14.962750877852626</c:v>
                </c:pt>
                <c:pt idx="10">
                  <c:v>16.669836565264394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23A-4D47-9C4A-DD8B9F7B1043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Formules!$E$37:$O$37</c:f>
              <c:numCache>
                <c:formatCode>0.0000</c:formatCode>
                <c:ptCount val="11"/>
                <c:pt idx="0" formatCode="General">
                  <c:v>23</c:v>
                </c:pt>
                <c:pt idx="1">
                  <c:v>1.72997845478211</c:v>
                </c:pt>
                <c:pt idx="2">
                  <c:v>3.4696072936030768</c:v>
                </c:pt>
                <c:pt idx="3">
                  <c:v>5.2189674918006643</c:v>
                </c:pt>
                <c:pt idx="4">
                  <c:v>6.9781409331941289</c:v>
                </c:pt>
                <c:pt idx="5">
                  <c:v>8.7472104228606398</c:v>
                </c:pt>
                <c:pt idx="6">
                  <c:v>10.526259700127934</c:v>
                </c:pt>
                <c:pt idx="7">
                  <c:v>12.31537345178746</c:v>
                </c:pt>
                <c:pt idx="8">
                  <c:v>14.114637325532422</c:v>
                </c:pt>
                <c:pt idx="9">
                  <c:v>15.92413794362518</c:v>
                </c:pt>
                <c:pt idx="10">
                  <c:v>17.743962916798605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23A-4D47-9C4A-DD8B9F7B1043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Formules!$E$38:$O$38</c:f>
              <c:numCache>
                <c:formatCode>0.0000</c:formatCode>
                <c:ptCount val="11"/>
                <c:pt idx="0" formatCode="General">
                  <c:v>24</c:v>
                </c:pt>
                <c:pt idx="1">
                  <c:v>1.8378243007966726</c:v>
                </c:pt>
                <c:pt idx="2">
                  <c:v>3.6865415816000366</c:v>
                </c:pt>
                <c:pt idx="3">
                  <c:v>5.5462489760465568</c:v>
                </c:pt>
                <c:pt idx="4">
                  <c:v>7.4170447760808926</c:v>
                </c:pt>
                <c:pt idx="5">
                  <c:v>9.2990284492734006</c:v>
                </c:pt>
                <c:pt idx="6">
                  <c:v>11.192300656449262</c:v>
                </c:pt>
                <c:pt idx="7">
                  <c:v>13.096963269635792</c:v>
                </c:pt>
                <c:pt idx="8">
                  <c:v>15.013119390334651</c:v>
                </c:pt>
                <c:pt idx="9">
                  <c:v>16.94087336812585</c:v>
                </c:pt>
                <c:pt idx="10">
                  <c:v>18.880330819610581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23A-4D47-9C4A-DD8B9F7B1043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Formules!$E$39:$O$39</c:f>
              <c:numCache>
                <c:formatCode>0.0000</c:formatCode>
                <c:ptCount val="11"/>
                <c:pt idx="0" formatCode="General">
                  <c:v>25</c:v>
                </c:pt>
                <c:pt idx="1">
                  <c:v>1.9515164452602953</c:v>
                </c:pt>
                <c:pt idx="2">
                  <c:v>3.9153175404588865</c:v>
                </c:pt>
                <c:pt idx="3">
                  <c:v>5.8915196482705934</c:v>
                </c:pt>
                <c:pt idx="4">
                  <c:v>7.8802406056393028</c:v>
                </c:pt>
                <c:pt idx="5">
                  <c:v>9.8815997472001627</c:v>
                </c:pt>
                <c:pt idx="6">
                  <c:v>11.895717929149745</c:v>
                </c:pt>
                <c:pt idx="7">
                  <c:v>13.922717553574191</c:v>
                </c:pt>
                <c:pt idx="8">
                  <c:v>15.962722593245628</c:v>
                </c:pt>
                <c:pt idx="9">
                  <c:v>18.015858616897432</c:v>
                </c:pt>
                <c:pt idx="10">
                  <c:v>20.082252814989097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23A-4D47-9C4A-DD8B9F7B1043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Formules!$E$40:$O$40</c:f>
              <c:numCache>
                <c:formatCode>0.0000</c:formatCode>
                <c:ptCount val="11"/>
                <c:pt idx="0" formatCode="General">
                  <c:v>26</c:v>
                </c:pt>
                <c:pt idx="1">
                  <c:v>2.0713221949695715</c:v>
                </c:pt>
                <c:pt idx="2">
                  <c:v>4.1564863501793665</c:v>
                </c:pt>
                <c:pt idx="3">
                  <c:v>6.2556316826540952</c:v>
                </c:pt>
                <c:pt idx="4">
                  <c:v>8.368899282618985</c:v>
                </c:pt>
                <c:pt idx="5">
                  <c:v>10.496432145111607</c:v>
                </c:pt>
                <c:pt idx="6">
                  <c:v>12.638375202236029</c:v>
                </c:pt>
                <c:pt idx="7">
                  <c:v>14.79487535607462</c:v>
                </c:pt>
                <c:pt idx="8">
                  <c:v>16.966081512273114</c:v>
                </c:pt>
                <c:pt idx="9">
                  <c:v>19.152144614315173</c:v>
                </c:pt>
                <c:pt idx="10">
                  <c:v>21.353217678502908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23A-4D47-9C4A-DD8B9F7B1043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Formules!$E$41:$O$41</c:f>
              <c:numCache>
                <c:formatCode>0.0000</c:formatCode>
                <c:ptCount val="11"/>
                <c:pt idx="0" formatCode="General">
                  <c:v>27</c:v>
                </c:pt>
                <c:pt idx="1">
                  <c:v>2.1975187341095874</c:v>
                </c:pt>
                <c:pt idx="2">
                  <c:v>4.4106206404859964</c:v>
                </c:pt>
                <c:pt idx="3">
                  <c:v>6.6394720653734085</c:v>
                </c:pt>
                <c:pt idx="4">
                  <c:v>8.8842417310735087</c:v>
                </c:pt>
                <c:pt idx="5">
                  <c:v>11.145100778521444</c:v>
                </c:pt>
                <c:pt idx="6">
                  <c:v>13.422222810780573</c:v>
                </c:pt>
                <c:pt idx="7">
                  <c:v>15.715783937479248</c:v>
                </c:pt>
                <c:pt idx="8">
                  <c:v>18.025962820213383</c:v>
                </c:pt>
                <c:pt idx="9">
                  <c:v>20.352940718939614</c:v>
                </c:pt>
                <c:pt idx="10">
                  <c:v>22.696901539384143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23A-4D47-9C4A-DD8B9F7B1043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Formules!$E$42:$O$42</c:f>
              <c:numCache>
                <c:formatCode>0.0000</c:formatCode>
                <c:ptCount val="11"/>
                <c:pt idx="0" formatCode="General">
                  <c:v>28</c:v>
                </c:pt>
                <c:pt idx="1">
                  <c:v>2.3303934074474464</c:v>
                </c:pt>
                <c:pt idx="2">
                  <c:v>4.6783152160290049</c:v>
                </c:pt>
                <c:pt idx="3">
                  <c:v>7.0439639360270725</c:v>
                </c:pt>
                <c:pt idx="4">
                  <c:v>9.4275410866051086</c:v>
                </c:pt>
                <c:pt idx="5">
                  <c:v>11.829251253032641</c:v>
                </c:pt>
                <c:pt idx="6">
                  <c:v>14.249302145221273</c:v>
                </c:pt>
                <c:pt idx="7">
                  <c:v>16.687904657606886</c:v>
                </c:pt>
                <c:pt idx="8">
                  <c:v>19.145272930414222</c:v>
                </c:pt>
                <c:pt idx="9">
                  <c:v>21.621624412341337</c:v>
                </c:pt>
                <c:pt idx="10">
                  <c:v>24.117179924702373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23A-4D47-9C4A-DD8B9F7B1043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Formules!$E$43:$O$43</c:f>
              <c:numCache>
                <c:formatCode>0.0000</c:formatCode>
                <c:ptCount val="11"/>
                <c:pt idx="0" formatCode="General">
                  <c:v>29</c:v>
                </c:pt>
                <c:pt idx="1">
                  <c:v>2.4702440107482624</c:v>
                </c:pt>
                <c:pt idx="2">
                  <c:v>4.9601878096391463</c:v>
                </c:pt>
                <c:pt idx="3">
                  <c:v>7.4700679939215853</c:v>
                </c:pt>
                <c:pt idx="4">
                  <c:v>10.00012496482865</c:v>
                </c:pt>
                <c:pt idx="5">
                  <c:v>12.550603004336125</c:v>
                </c:pt>
                <c:pt idx="6">
                  <c:v>15.121750353787249</c:v>
                </c:pt>
                <c:pt idx="7">
                  <c:v>17.713819294436778</c:v>
                </c:pt>
                <c:pt idx="8">
                  <c:v>20.327066229969269</c:v>
                </c:pt>
                <c:pt idx="9">
                  <c:v>22.961751771048274</c:v>
                </c:pt>
                <c:pt idx="10">
                  <c:v>25.618140821954885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23A-4D47-9C4A-DD8B9F7B1043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Formules!$E$44:$O$44</c:f>
              <c:numCache>
                <c:formatCode>0.0000</c:formatCode>
                <c:ptCount val="11"/>
                <c:pt idx="0" formatCode="General">
                  <c:v>30</c:v>
                </c:pt>
                <c:pt idx="1">
                  <c:v>2.6173790887535189</c:v>
                </c:pt>
                <c:pt idx="2">
                  <c:v>5.2568798653937403</c:v>
                </c:pt>
                <c:pt idx="3">
                  <c:v>7.9187839738119639</c:v>
                </c:pt>
                <c:pt idx="4">
                  <c:v>10.60337785930243</c:v>
                </c:pt>
                <c:pt idx="5">
                  <c:v>13.310952871316832</c:v>
                </c:pt>
                <c:pt idx="6">
                  <c:v>16.041805368868999</c:v>
                </c:pt>
                <c:pt idx="7">
                  <c:v>18.796236828669915</c:v>
                </c:pt>
                <c:pt idx="8">
                  <c:v>21.574553956075807</c:v>
                </c:pt>
                <c:pt idx="9">
                  <c:v>24.377068798935234</c:v>
                </c:pt>
                <c:pt idx="10">
                  <c:v>27.204098864423734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23A-4D47-9C4A-DD8B9F7B1043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Formules!$E$45:$O$45</c:f>
              <c:numCache>
                <c:formatCode>0.0000</c:formatCode>
                <c:ptCount val="11"/>
                <c:pt idx="0" formatCode="General">
                  <c:v>31</c:v>
                </c:pt>
                <c:pt idx="1">
                  <c:v>2.7721182410867176</c:v>
                </c:pt>
                <c:pt idx="2">
                  <c:v>5.5690573533830747</c:v>
                </c:pt>
                <c:pt idx="3">
                  <c:v>8.3911521960613253</c:v>
                </c:pt>
                <c:pt idx="4">
                  <c:v>11.238743678964816</c:v>
                </c:pt>
                <c:pt idx="5">
                  <c:v>14.11217889989239</c:v>
                </c:pt>
                <c:pt idx="6">
                  <c:v>17.011811285637652</c:v>
                </c:pt>
                <c:pt idx="7">
                  <c:v>19.938000736903504</c:v>
                </c:pt>
                <c:pt idx="8">
                  <c:v>22.891113777216681</c:v>
                </c:pt>
                <c:pt idx="9">
                  <c:v>25.871523705971747</c:v>
                </c:pt>
                <c:pt idx="10">
                  <c:v>28.879610755738735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23A-4D47-9C4A-DD8B9F7B1043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Formules!$E$46:$O$46</c:f>
              <c:numCache>
                <c:formatCode>0.0000</c:formatCode>
                <c:ptCount val="11"/>
                <c:pt idx="0" formatCode="General">
                  <c:v>32</c:v>
                </c:pt>
                <c:pt idx="1">
                  <c:v>2.9347924364796345</c:v>
                </c:pt>
                <c:pt idx="2">
                  <c:v>5.8974116182114216</c:v>
                </c:pt>
                <c:pt idx="3">
                  <c:v>8.8882551965878349</c:v>
                </c:pt>
                <c:pt idx="4">
                  <c:v>11.90772843598697</c:v>
                </c:pt>
                <c:pt idx="5">
                  <c:v>14.956244396835771</c:v>
                </c:pt>
                <c:pt idx="6">
                  <c:v>18.034224123981176</c:v>
                </c:pt>
                <c:pt idx="7">
                  <c:v>21.142096840549549</c:v>
                </c:pt>
                <c:pt idx="8">
                  <c:v>24.280300147481945</c:v>
                </c:pt>
                <c:pt idx="9">
                  <c:v>27.449280228939916</c:v>
                </c:pt>
                <c:pt idx="10">
                  <c:v>30.649492063784475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23A-4D47-9C4A-DD8B9F7B1043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Formules!$E$47:$O$47</c:f>
              <c:numCache>
                <c:formatCode>0.0000</c:formatCode>
                <c:ptCount val="11"/>
                <c:pt idx="0" formatCode="General">
                  <c:v>33</c:v>
                </c:pt>
                <c:pt idx="1">
                  <c:v>3.1057443357418126</c:v>
                </c:pt>
                <c:pt idx="2">
                  <c:v>6.2426602634207926</c:v>
                </c:pt>
                <c:pt idx="3">
                  <c:v>9.4112194424023379</c:v>
                </c:pt>
                <c:pt idx="4">
                  <c:v>12.611903095899896</c:v>
                </c:pt>
                <c:pt idx="5">
                  <c:v>15.845202254618023</c:v>
                </c:pt>
                <c:pt idx="6">
                  <c:v>19.111618007881855</c:v>
                </c:pt>
                <c:pt idx="7">
                  <c:v>22.411661762522826</c:v>
                </c:pt>
                <c:pt idx="8">
                  <c:v>25.745855509801427</c:v>
                </c:pt>
                <c:pt idx="9">
                  <c:v>29.114732100659744</c:v>
                </c:pt>
                <c:pt idx="10">
                  <c:v>32.51883552960858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23A-4D47-9C4A-DD8B9F7B1043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Formules!$E$48:$O$48</c:f>
              <c:numCache>
                <c:formatCode>0.0000</c:formatCode>
                <c:ptCount val="11"/>
                <c:pt idx="0" formatCode="General">
                  <c:v>34</c:v>
                </c:pt>
                <c:pt idx="1">
                  <c:v>3.2853286239269557</c:v>
                </c:pt>
                <c:pt idx="2">
                  <c:v>6.6055480741905521</c:v>
                </c:pt>
                <c:pt idx="3">
                  <c:v>9.9612171390111452</c:v>
                </c:pt>
                <c:pt idx="4">
                  <c:v>13.352906602890201</c:v>
                </c:pt>
                <c:pt idx="5">
                  <c:v>16.781199570273383</c:v>
                </c:pt>
                <c:pt idx="6">
                  <c:v>20.246691799749588</c:v>
                </c:pt>
                <c:pt idx="7">
                  <c:v>23.749992049188116</c:v>
                </c:pt>
                <c:pt idx="8">
                  <c:v>27.291722432234028</c:v>
                </c:pt>
                <c:pt idx="9">
                  <c:v>30.872518786600068</c:v>
                </c:pt>
                <c:pt idx="10">
                  <c:v>34.493031054613297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23A-4D47-9C4A-DD8B9F7B1043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Formules!$E$49:$O$49</c:f>
              <c:numCache>
                <c:formatCode>0.0000</c:formatCode>
                <c:ptCount val="11"/>
                <c:pt idx="0" formatCode="General">
                  <c:v>35</c:v>
                </c:pt>
                <c:pt idx="1">
                  <c:v>3.4739123521838344</c:v>
                </c:pt>
                <c:pt idx="2">
                  <c:v>6.9868479808451909</c:v>
                </c:pt>
                <c:pt idx="3">
                  <c:v>10.539468136472852</c:v>
                </c:pt>
                <c:pt idx="4">
                  <c:v>14.13244909429736</c:v>
                </c:pt>
                <c:pt idx="5">
                  <c:v>17.766482583463649</c:v>
                </c:pt>
                <c:pt idx="6">
                  <c:v>21.442276230999123</c:v>
                </c:pt>
                <c:pt idx="7">
                  <c:v>25.160554021175617</c:v>
                </c:pt>
                <c:pt idx="8">
                  <c:v>28.922056770891583</c:v>
                </c:pt>
                <c:pt idx="9">
                  <c:v>32.727542621730151</c:v>
                </c:pt>
                <c:pt idx="10">
                  <c:v>36.577787549379607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23A-4D47-9C4A-DD8B9F7B1043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Formules!$E$50:$O$50</c:f>
              <c:numCache>
                <c:formatCode>0.0000</c:formatCode>
                <c:ptCount val="11"/>
                <c:pt idx="0" formatCode="General">
                  <c:v>36</c:v>
                </c:pt>
                <c:pt idx="1">
                  <c:v>3.6718752898136939</c:v>
                </c:pt>
                <c:pt idx="2">
                  <c:v>7.3873620658916641</c:v>
                </c:pt>
                <c:pt idx="3">
                  <c:v>11.147241941451076</c:v>
                </c:pt>
                <c:pt idx="4">
                  <c:v>14.952315319585439</c:v>
                </c:pt>
                <c:pt idx="5">
                  <c:v>18.803401961311131</c:v>
                </c:pt>
                <c:pt idx="6">
                  <c:v>22.701341574346841</c:v>
                </c:pt>
                <c:pt idx="7">
                  <c:v>26.646994423514066</c:v>
                </c:pt>
                <c:pt idx="8">
                  <c:v>30.641241963690664</c:v>
                </c:pt>
                <c:pt idx="9">
                  <c:v>34.684987496295797</c:v>
                </c:pt>
                <c:pt idx="10">
                  <c:v>38.779156850333038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23A-4D47-9C4A-DD8B9F7B1043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Formules!$E$51:$O$51</c:f>
              <c:numCache>
                <c:formatCode>0.0000</c:formatCode>
                <c:ptCount val="11"/>
                <c:pt idx="0" formatCode="General">
                  <c:v>37</c:v>
                </c:pt>
                <c:pt idx="1">
                  <c:v>3.8796102870940201</c:v>
                </c:pt>
                <c:pt idx="2">
                  <c:v>7.8079226175137739</c:v>
                </c:pt>
                <c:pt idx="3">
                  <c:v>11.785859843210634</c:v>
                </c:pt>
                <c:pt idx="4">
                  <c:v>15.814368280428443</c:v>
                </c:pt>
                <c:pt idx="5">
                  <c:v>19.894418460223541</c:v>
                </c:pt>
                <c:pt idx="6">
                  <c:v>24.027005907977291</c:v>
                </c:pt>
                <c:pt idx="7">
                  <c:v>28.213151953216233</c:v>
                </c:pt>
                <c:pt idx="8">
                  <c:v>32.453904571123502</c:v>
                </c:pt>
                <c:pt idx="9">
                  <c:v>36.750339257197993</c:v>
                </c:pt>
                <c:pt idx="10">
                  <c:v>41.103559936594685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23A-4D47-9C4A-DD8B9F7B1043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Formules!$E$52:$O$52</c:f>
              <c:numCache>
                <c:formatCode>0.0000</c:formatCode>
                <c:ptCount val="11"/>
                <c:pt idx="0" formatCode="General">
                  <c:v>38</c:v>
                </c:pt>
                <c:pt idx="1">
                  <c:v>4.0975236494689353</c:v>
                </c:pt>
                <c:pt idx="2">
                  <c:v>8.2493932326731176</c:v>
                </c:pt>
                <c:pt idx="3">
                  <c:v>12.456697162163643</c:v>
                </c:pt>
                <c:pt idx="4">
                  <c:v>16.720553110049593</c:v>
                </c:pt>
                <c:pt idx="5">
                  <c:v>21.042108997873573</c:v>
                </c:pt>
                <c:pt idx="6">
                  <c:v>25.422544026947069</c:v>
                </c:pt>
                <c:pt idx="7">
                  <c:v>29.863069751088084</c:v>
                </c:pt>
                <c:pt idx="8">
                  <c:v>34.364931193811067</c:v>
                </c:pt>
                <c:pt idx="9">
                  <c:v>38.929408012133074</c:v>
                </c:pt>
                <c:pt idx="10">
                  <c:v>43.557815709281321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23A-4D47-9C4A-DD8B9F7B1043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Formules!$E$53:$O$53</c:f>
              <c:numCache>
                <c:formatCode>0.0000</c:formatCode>
                <c:ptCount val="11"/>
                <c:pt idx="0" formatCode="General">
                  <c:v>39</c:v>
                </c:pt>
                <c:pt idx="1">
                  <c:v>4.326035523747132</c:v>
                </c:pt>
                <c:pt idx="2">
                  <c:v>8.7126699732004766</c:v>
                </c:pt>
                <c:pt idx="3">
                  <c:v>13.161185630282629</c:v>
                </c:pt>
                <c:pt idx="4">
                  <c:v>17.672901211595342</c:v>
                </c:pt>
                <c:pt idx="5">
                  <c:v>22.249173171743568</c:v>
                </c:pt>
                <c:pt idx="6">
                  <c:v>26.891397063008903</c:v>
                </c:pt>
                <c:pt idx="7">
                  <c:v>31.601008954235393</c:v>
                </c:pt>
                <c:pt idx="8">
                  <c:v>36.379486911958104</c:v>
                </c:pt>
                <c:pt idx="9">
                  <c:v>41.228352546983402</c:v>
                </c:pt>
                <c:pt idx="10">
                  <c:v>46.149172629820399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23A-4D47-9C4A-DD8B9F7B1043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Formules!$E$54:$O$54</c:f>
              <c:numCache>
                <c:formatCode>0.0000</c:formatCode>
                <c:ptCount val="11"/>
                <c:pt idx="0" formatCode="General">
                  <c:v>40</c:v>
                </c:pt>
                <c:pt idx="1">
                  <c:v>4.5655802969946482</c:v>
                </c:pt>
                <c:pt idx="2">
                  <c:v>9.1986825785206356</c:v>
                </c:pt>
                <c:pt idx="3">
                  <c:v>13.900815913482241</c:v>
                </c:pt>
                <c:pt idx="4">
                  <c:v>18.673534677144897</c:v>
                </c:pt>
                <c:pt idx="5">
                  <c:v>23.518440264268992</c:v>
                </c:pt>
                <c:pt idx="6">
                  <c:v>28.437182880568805</c:v>
                </c:pt>
                <c:pt idx="7">
                  <c:v>33.431463416706649</c:v>
                </c:pt>
                <c:pt idx="8">
                  <c:v>38.503035409292799</c:v>
                </c:pt>
                <c:pt idx="9">
                  <c:v>43.65370709364062</c:v>
                </c:pt>
                <c:pt idx="10">
                  <c:v>48.885343553325185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723A-4D47-9C4A-DD8B9F7B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60959"/>
        <c:axId val="145260479"/>
      </c:lineChart>
      <c:catAx>
        <c:axId val="14526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260479"/>
        <c:crosses val="autoZero"/>
        <c:auto val="1"/>
        <c:lblAlgn val="ctr"/>
        <c:lblOffset val="100"/>
        <c:noMultiLvlLbl val="0"/>
      </c:catAx>
      <c:valAx>
        <c:axId val="1452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26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Formules!$E$3</c:f>
              <c:strCache>
                <c:ptCount val="1"/>
                <c:pt idx="0">
                  <c:v>Tdb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Formules!$E$4:$E$54</c:f>
              <c:numCache>
                <c:formatCode>General</c:formatCode>
                <c:ptCount val="5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F-482D-AD89-A05E8F6A8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592415"/>
        <c:axId val="440596255"/>
      </c:lineChart>
      <c:catAx>
        <c:axId val="44059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0596255"/>
        <c:crosses val="autoZero"/>
        <c:auto val="1"/>
        <c:lblAlgn val="ctr"/>
        <c:lblOffset val="100"/>
        <c:noMultiLvlLbl val="0"/>
      </c:catAx>
      <c:valAx>
        <c:axId val="44059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059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545308</xdr:colOff>
      <xdr:row>0</xdr:row>
      <xdr:rowOff>0</xdr:rowOff>
    </xdr:from>
    <xdr:to>
      <xdr:col>13</xdr:col>
      <xdr:colOff>531018</xdr:colOff>
      <xdr:row>36</xdr:row>
      <xdr:rowOff>145520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410560</xdr:colOff>
      <xdr:row>36</xdr:row>
      <xdr:rowOff>70288</xdr:rowOff>
    </xdr:from>
    <xdr:to>
      <xdr:col>12</xdr:col>
      <xdr:colOff>279180</xdr:colOff>
      <xdr:row>50</xdr:row>
      <xdr:rowOff>146488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28D957F-61C7-508F-18A3-A1F7A1584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410560</xdr:colOff>
      <xdr:row>36</xdr:row>
      <xdr:rowOff>70288</xdr:rowOff>
    </xdr:from>
    <xdr:to>
      <xdr:col>12</xdr:col>
      <xdr:colOff>279180</xdr:colOff>
      <xdr:row>50</xdr:row>
      <xdr:rowOff>146488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1DF1A33-DBCF-6CA8-5C4D-2802CBC83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Normal="100" workbookViewId="0">
      <selection activeCell="B20" sqref="B20"/>
    </sheetView>
  </sheetViews>
  <sheetFormatPr defaultRowHeight="15" x14ac:dyDescent="0.25"/>
  <cols>
    <col min="1" max="1" width="30.140625" customWidth="1"/>
    <col min="2" max="2" width="27.5703125" customWidth="1"/>
    <col min="3" max="3" width="8.140625" customWidth="1"/>
    <col min="4" max="4" width="8.85546875" bestFit="1" customWidth="1"/>
    <col min="6" max="6" width="14.42578125" bestFit="1" customWidth="1"/>
    <col min="8" max="8" width="15.5703125" bestFit="1" customWidth="1"/>
    <col min="12" max="12" width="12.42578125" customWidth="1"/>
    <col min="13" max="14" width="9.5703125" bestFit="1" customWidth="1"/>
    <col min="24" max="24" width="10.7109375" customWidth="1"/>
    <col min="25" max="25" width="21.5703125" bestFit="1" customWidth="1"/>
    <col min="26" max="26" width="23.5703125" bestFit="1" customWidth="1"/>
    <col min="27" max="27" width="13.28515625" customWidth="1"/>
    <col min="32" max="32" width="26" customWidth="1"/>
  </cols>
  <sheetData>
    <row r="1" spans="1:10" ht="15.75" x14ac:dyDescent="0.25">
      <c r="A1" t="s">
        <v>44</v>
      </c>
      <c r="B1" s="11"/>
    </row>
    <row r="2" spans="1:10" ht="18.75" x14ac:dyDescent="0.3">
      <c r="A2" s="12" t="s">
        <v>37</v>
      </c>
      <c r="B2" s="13">
        <v>30</v>
      </c>
      <c r="C2" s="14" t="s">
        <v>1</v>
      </c>
      <c r="D2" s="14"/>
      <c r="E2" s="14"/>
    </row>
    <row r="3" spans="1:10" ht="18.75" x14ac:dyDescent="0.3">
      <c r="A3" s="12" t="s">
        <v>45</v>
      </c>
      <c r="B3" s="13">
        <v>60</v>
      </c>
      <c r="C3" s="14" t="s">
        <v>2</v>
      </c>
      <c r="D3" s="14"/>
      <c r="E3" s="14"/>
      <c r="J3" s="4"/>
    </row>
    <row r="4" spans="1:10" ht="18.75" x14ac:dyDescent="0.3">
      <c r="A4" s="12" t="s">
        <v>38</v>
      </c>
      <c r="B4" s="15">
        <v>0</v>
      </c>
      <c r="C4" s="14" t="s">
        <v>4</v>
      </c>
      <c r="D4" s="14"/>
      <c r="E4" s="14"/>
    </row>
    <row r="5" spans="1:10" ht="18.75" x14ac:dyDescent="0.3">
      <c r="A5" s="12" t="s">
        <v>39</v>
      </c>
      <c r="B5" s="16">
        <f>101325*(1-2.25577*10^-5*B4)^5.256</f>
        <v>101325</v>
      </c>
      <c r="C5" s="14" t="s">
        <v>6</v>
      </c>
      <c r="D5" s="16"/>
      <c r="E5" s="14"/>
    </row>
    <row r="6" spans="1:10" ht="18.75" x14ac:dyDescent="0.3">
      <c r="A6" s="12" t="s">
        <v>8</v>
      </c>
      <c r="B6" s="16">
        <f>IF($B$2&lt;0,EXP(Const1/($B$2+273.15)+Const2+Const3*($B$2+273.15)+Const4*($B$2+273.15)^2+Const5*($B$2+273.15)^3+Const6*($B$2+273.15)^4+Const7*LN(($B$2+273.15))),EXP(Const8/($B$2+273.15)+Const9+Const10*($B$2+273.15)+Const11*($B$2+273.15)^2+Const12*($B$2+273.15)^3+Const13*LN(($B$2+273.15))))</f>
        <v>4246.0302435925742</v>
      </c>
      <c r="C6" s="14" t="s">
        <v>6</v>
      </c>
      <c r="D6" s="16"/>
      <c r="E6" s="14"/>
    </row>
    <row r="7" spans="1:10" ht="18.75" x14ac:dyDescent="0.3">
      <c r="A7" s="12" t="s">
        <v>10</v>
      </c>
      <c r="B7" s="18">
        <f>(0.62198*B3*B6/100)/(pBAR-B3*B6/100)</f>
        <v>1.6041805368869001E-2</v>
      </c>
      <c r="C7" s="14" t="s">
        <v>11</v>
      </c>
      <c r="D7" s="27">
        <f>B7*1000</f>
        <v>16.041805368868999</v>
      </c>
      <c r="E7" s="14" t="s">
        <v>32</v>
      </c>
    </row>
    <row r="8" spans="1:10" ht="18.75" x14ac:dyDescent="0.3">
      <c r="A8" s="12" t="s">
        <v>13</v>
      </c>
      <c r="B8" s="17">
        <f>1.006*B2+B7*(2500.77+B2*1.82)</f>
        <v>71.172748185446778</v>
      </c>
      <c r="C8" s="14" t="s">
        <v>14</v>
      </c>
      <c r="D8" s="14"/>
      <c r="E8" s="14"/>
    </row>
    <row r="9" spans="1:10" ht="18.75" x14ac:dyDescent="0.3">
      <c r="A9" s="12" t="s">
        <v>40</v>
      </c>
      <c r="B9" s="23">
        <f>0.2871*(B2+273.15)*(1+1.6078*B7)/(pBAR/1000)</f>
        <v>0.88111676900127389</v>
      </c>
      <c r="C9" s="14" t="s">
        <v>16</v>
      </c>
      <c r="D9" s="14"/>
      <c r="E9" s="14"/>
    </row>
    <row r="10" spans="1:10" ht="18.75" x14ac:dyDescent="0.3">
      <c r="A10" s="12" t="s">
        <v>41</v>
      </c>
      <c r="B10" s="26">
        <f>1/B9</f>
        <v>1.1349233554293576</v>
      </c>
      <c r="C10" s="14" t="s">
        <v>18</v>
      </c>
      <c r="D10" s="14"/>
      <c r="E10" s="14"/>
    </row>
    <row r="11" spans="1:10" ht="18.75" x14ac:dyDescent="0.3">
      <c r="A11" s="12" t="s">
        <v>42</v>
      </c>
      <c r="B11" s="16">
        <f>pBAR*B7/(0.62198+B7)</f>
        <v>2547.6181461555443</v>
      </c>
      <c r="C11" s="14" t="s">
        <v>6</v>
      </c>
      <c r="D11" s="16"/>
      <c r="E11" s="14"/>
    </row>
    <row r="12" spans="1:10" ht="18.75" x14ac:dyDescent="0.3">
      <c r="A12" s="12" t="s">
        <v>43</v>
      </c>
      <c r="B12" s="17">
        <f>IF($B$2&lt;0,6.09+12.608*LN($B$11/1000)+0.4959*LN($B$11/1000)^2,Const14+Const15*LN($B$11/1000)+Const16*LN($B$11/1000)^2+Const17*LN($B$11/1000)^3+Const18*($B$11/1000)^0.1984)</f>
        <v>21.397925127062685</v>
      </c>
      <c r="C12" s="14" t="s">
        <v>1</v>
      </c>
      <c r="D12" s="14"/>
      <c r="E12" s="14"/>
    </row>
    <row r="13" spans="1:10" ht="18.75" x14ac:dyDescent="0.3">
      <c r="B13" s="17"/>
    </row>
    <row r="14" spans="1:10" ht="18.75" x14ac:dyDescent="0.3">
      <c r="B14" s="17"/>
    </row>
    <row r="15" spans="1:10" x14ac:dyDescent="0.25">
      <c r="A15" s="2"/>
    </row>
    <row r="16" spans="1:10" x14ac:dyDescent="0.25">
      <c r="B16" s="22" t="s">
        <v>53</v>
      </c>
    </row>
    <row r="17" spans="1:4" x14ac:dyDescent="0.25">
      <c r="B17" s="8"/>
    </row>
    <row r="18" spans="1:4" x14ac:dyDescent="0.25">
      <c r="B18" s="8"/>
    </row>
    <row r="19" spans="1:4" x14ac:dyDescent="0.25">
      <c r="A19" s="2"/>
    </row>
    <row r="20" spans="1:4" x14ac:dyDescent="0.25">
      <c r="B20" s="10"/>
    </row>
    <row r="21" spans="1:4" x14ac:dyDescent="0.25">
      <c r="B21" s="10"/>
    </row>
    <row r="23" spans="1:4" x14ac:dyDescent="0.25">
      <c r="B23" s="8"/>
    </row>
    <row r="24" spans="1:4" x14ac:dyDescent="0.25">
      <c r="B24" s="10"/>
    </row>
    <row r="27" spans="1:4" x14ac:dyDescent="0.25">
      <c r="D27" s="6"/>
    </row>
  </sheetData>
  <dataValidations count="2">
    <dataValidation type="decimal" allowBlank="1" showErrorMessage="1" error="only values between -10°C and 40°C" sqref="B2" xr:uid="{00000000-0002-0000-0000-000000000000}">
      <formula1>-10</formula1>
      <formula2>40</formula2>
    </dataValidation>
    <dataValidation type="decimal" allowBlank="1" showErrorMessage="1" error="only values between 0 and 100% " sqref="B3" xr:uid="{00000000-0002-0000-0000-000001000000}">
      <formula1>0</formula1>
      <formula2>100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62"/>
  <sheetViews>
    <sheetView zoomScale="145" zoomScaleNormal="145" workbookViewId="0">
      <selection activeCell="Z56" sqref="Z56"/>
    </sheetView>
  </sheetViews>
  <sheetFormatPr defaultRowHeight="15" x14ac:dyDescent="0.25"/>
  <cols>
    <col min="2" max="2" width="8.85546875" customWidth="1"/>
    <col min="3" max="3" width="16.7109375" customWidth="1"/>
    <col min="6" max="6" width="15.5703125" bestFit="1" customWidth="1"/>
    <col min="17" max="17" width="8.28515625" bestFit="1" customWidth="1"/>
    <col min="18" max="18" width="10.5703125" bestFit="1" customWidth="1"/>
    <col min="19" max="19" width="12.5703125" bestFit="1" customWidth="1"/>
    <col min="20" max="20" width="8.7109375" bestFit="1" customWidth="1"/>
  </cols>
  <sheetData>
    <row r="1" spans="2:27" x14ac:dyDescent="0.25">
      <c r="B1" t="s">
        <v>0</v>
      </c>
    </row>
    <row r="2" spans="2:27" x14ac:dyDescent="0.25">
      <c r="B2" s="24" t="s">
        <v>3</v>
      </c>
      <c r="C2" s="25"/>
      <c r="F2" t="s">
        <v>46</v>
      </c>
    </row>
    <row r="3" spans="2:27" x14ac:dyDescent="0.25">
      <c r="B3" s="20" t="s">
        <v>5</v>
      </c>
      <c r="C3" s="21">
        <f>-5.6745359*10^3</f>
        <v>-5674.5359000000008</v>
      </c>
      <c r="E3" t="s">
        <v>48</v>
      </c>
      <c r="F3" s="5">
        <v>10</v>
      </c>
      <c r="G3" s="5">
        <v>20</v>
      </c>
      <c r="H3" s="5">
        <v>30</v>
      </c>
      <c r="I3" s="5">
        <v>40</v>
      </c>
      <c r="J3" s="5">
        <v>50</v>
      </c>
      <c r="K3" s="5">
        <v>60</v>
      </c>
      <c r="L3" s="5">
        <v>70</v>
      </c>
      <c r="M3" s="5">
        <v>80</v>
      </c>
      <c r="N3" s="5">
        <v>90</v>
      </c>
      <c r="O3" s="5">
        <v>100</v>
      </c>
      <c r="Q3" s="7" t="s">
        <v>33</v>
      </c>
      <c r="R3" s="7" t="s">
        <v>49</v>
      </c>
      <c r="S3" s="7" t="s">
        <v>50</v>
      </c>
      <c r="T3" s="7" t="s">
        <v>34</v>
      </c>
      <c r="V3" s="22" t="s">
        <v>51</v>
      </c>
      <c r="Y3" s="5" t="s">
        <v>52</v>
      </c>
    </row>
    <row r="4" spans="2:27" x14ac:dyDescent="0.25">
      <c r="B4" s="20" t="s">
        <v>7</v>
      </c>
      <c r="C4" s="21">
        <f>6.3925247</f>
        <v>6.3925247000000001</v>
      </c>
      <c r="E4" s="5">
        <v>-10</v>
      </c>
      <c r="F4" s="6">
        <f t="shared" ref="F4:O13" si="0">(0.62198*F$3*IF($E4&lt;0,EXP(Const1/($E4+273.15)+Const2+Const3*($E4+273.15)+Const4*($E4+273.15)^2+Const5*($E4+273.15)^3+Const6*($E4+273.15)^4+Const7*LN(($E4+273.15))),EXP(Const8/($E4+273.15)+Const9+Const10*($E4+273.15)+Const11*($E4+273.15)^2+Const12*($E4+273.15)^3+Const13*LN(($E4+273.15))))/100)/(pBAR-F$3*IF($E4&lt;0,EXP(Const1/($E4+273.15)+Const2+Const3*($E4+273.15)+Const4*($E4+273.15)^2+Const5*($E4+273.15)^3+Const6*($E4+273.15)^4+Const7*LN(($E4+273.15))),EXP(Const8/($E4+273.15)+Const9+Const10*($E4+273.15)+Const11*($E4+273.15)^2+Const12*($E4+273.15)^3+Const13*LN(($E4+273.15))))/100)*1000</f>
        <v>0.15958140597834947</v>
      </c>
      <c r="G4" s="6">
        <f t="shared" si="0"/>
        <v>0.31924472057331083</v>
      </c>
      <c r="H4" s="6">
        <f t="shared" si="0"/>
        <v>0.47899000686313231</v>
      </c>
      <c r="I4" s="6">
        <f t="shared" si="0"/>
        <v>0.63881732799084789</v>
      </c>
      <c r="J4" s="6">
        <f t="shared" si="0"/>
        <v>0.79872674716436076</v>
      </c>
      <c r="K4" s="6">
        <f t="shared" si="0"/>
        <v>0.9587183276565262</v>
      </c>
      <c r="L4" s="6">
        <f t="shared" si="0"/>
        <v>1.1187921328052353</v>
      </c>
      <c r="M4" s="6">
        <f t="shared" si="0"/>
        <v>1.2789482260134986</v>
      </c>
      <c r="N4" s="6">
        <f t="shared" si="0"/>
        <v>1.4391866707495298</v>
      </c>
      <c r="O4" s="6">
        <f t="shared" si="0"/>
        <v>1.5995075305468294</v>
      </c>
      <c r="V4">
        <v>0</v>
      </c>
      <c r="W4" s="8">
        <f>R5</f>
        <v>-4.9701789264413518</v>
      </c>
      <c r="Y4" t="s">
        <v>35</v>
      </c>
      <c r="Z4">
        <v>0</v>
      </c>
      <c r="AA4">
        <f>Curve!B2</f>
        <v>30</v>
      </c>
    </row>
    <row r="5" spans="2:27" x14ac:dyDescent="0.25">
      <c r="B5" s="20" t="s">
        <v>9</v>
      </c>
      <c r="C5" s="21">
        <f>-9.677843*10^-3</f>
        <v>-9.6778430000000002E-3</v>
      </c>
      <c r="E5" s="5">
        <v>-9</v>
      </c>
      <c r="F5" s="6">
        <f t="shared" si="0"/>
        <v>0.1743418534437858</v>
      </c>
      <c r="G5" s="6">
        <f t="shared" si="0"/>
        <v>0.34878147081578292</v>
      </c>
      <c r="H5" s="6">
        <f t="shared" si="0"/>
        <v>0.52331893437219701</v>
      </c>
      <c r="I5" s="6">
        <f t="shared" si="0"/>
        <v>0.69795432646153699</v>
      </c>
      <c r="J5" s="6">
        <f t="shared" si="0"/>
        <v>0.87268772952474605</v>
      </c>
      <c r="K5" s="6">
        <f t="shared" si="0"/>
        <v>1.047519226095329</v>
      </c>
      <c r="L5" s="6">
        <f t="shared" si="0"/>
        <v>1.2224488987994848</v>
      </c>
      <c r="M5" s="6">
        <f t="shared" si="0"/>
        <v>1.3974768303562342</v>
      </c>
      <c r="N5" s="6">
        <f t="shared" si="0"/>
        <v>1.5726031035775532</v>
      </c>
      <c r="O5" s="6">
        <f t="shared" si="0"/>
        <v>1.7478278013685002</v>
      </c>
      <c r="Q5" s="5">
        <v>-5</v>
      </c>
      <c r="R5" s="8">
        <f>(Q5-2500.77*0)/(1.006+1.82*0)</f>
        <v>-4.9701789264413518</v>
      </c>
      <c r="S5">
        <v>-9.2100000000000009</v>
      </c>
      <c r="T5" s="6">
        <f t="shared" ref="T5:T23" si="1">(0.62198*100*IF(S5&lt;0,EXP(Const1/(S5+273.15)+Const2+Const3*(S5+273.15)+Const4*(S5+273.15)^2+Const5*(S5+273.15)^3+Const6*(S5+273.15)^4+Const7*LN((S5+273.15))),EXP(Const8/(S5+273.15)+Const9+Const10*(S5+273.15)+Const11*(S5+273.15)^2+Const12*(S5+273.15)^3+Const13*LN((S5+273.15))))/100)/(pBAR-100*IF(S5&lt;0,EXP(Const1/(S5+273.15)+Const2+Const3*(S5+273.15)+Const4*(S5+273.15)^2+Const5*(S5+273.15)^3+Const6*(S5+273.15)^4+Const7*LN((S5+273.15))),EXP(Const8/(S5+273.15)+Const9+Const10*(S5+273.15)+Const11*(S5+273.15)^2+Const12*(S5+273.15)^3+Const13*LN((S5+273.15))))/100)*1000</f>
        <v>1.7156735487364623</v>
      </c>
      <c r="V5" s="6">
        <f>T5</f>
        <v>1.7156735487364623</v>
      </c>
      <c r="W5">
        <f>S5</f>
        <v>-9.2100000000000009</v>
      </c>
      <c r="Z5" s="4">
        <f>Curve!D7</f>
        <v>16.041805368868999</v>
      </c>
      <c r="AA5">
        <f>Curve!B2</f>
        <v>30</v>
      </c>
    </row>
    <row r="6" spans="2:27" x14ac:dyDescent="0.25">
      <c r="B6" s="20" t="s">
        <v>12</v>
      </c>
      <c r="C6" s="21">
        <f>6.2215701*10^-7</f>
        <v>6.2215700999999996E-7</v>
      </c>
      <c r="E6" s="5">
        <v>-8</v>
      </c>
      <c r="F6" s="6">
        <f t="shared" si="0"/>
        <v>0.19034005036781818</v>
      </c>
      <c r="G6" s="6">
        <f t="shared" si="0"/>
        <v>0.38079663318095541</v>
      </c>
      <c r="H6" s="6">
        <f t="shared" si="0"/>
        <v>0.57136985548968089</v>
      </c>
      <c r="I6" s="6">
        <f t="shared" si="0"/>
        <v>0.76205982447542364</v>
      </c>
      <c r="J6" s="6">
        <f t="shared" si="0"/>
        <v>0.95286664745097338</v>
      </c>
      <c r="K6" s="6">
        <f t="shared" si="0"/>
        <v>1.1437904318606806</v>
      </c>
      <c r="L6" s="6">
        <f t="shared" si="0"/>
        <v>1.3348312852806619</v>
      </c>
      <c r="M6" s="6">
        <f t="shared" si="0"/>
        <v>1.5259893154189967</v>
      </c>
      <c r="N6" s="6">
        <f t="shared" si="0"/>
        <v>1.7172646301159349</v>
      </c>
      <c r="O6" s="6">
        <f t="shared" si="0"/>
        <v>1.9086573373440954</v>
      </c>
      <c r="Q6" s="5">
        <v>0</v>
      </c>
      <c r="R6">
        <f>(Q6-2500.77*0)/(1.006+1.82*0)</f>
        <v>0</v>
      </c>
      <c r="S6">
        <v>-5.75</v>
      </c>
      <c r="T6" s="6">
        <f t="shared" si="1"/>
        <v>2.3212885839380051</v>
      </c>
    </row>
    <row r="7" spans="2:27" x14ac:dyDescent="0.25">
      <c r="B7" s="20" t="s">
        <v>15</v>
      </c>
      <c r="C7" s="21">
        <f>2.0747825*10^-9</f>
        <v>2.0747825000000001E-9</v>
      </c>
      <c r="E7" s="5">
        <v>-7</v>
      </c>
      <c r="F7" s="6">
        <f t="shared" si="0"/>
        <v>0.20766873985383805</v>
      </c>
      <c r="G7" s="6">
        <f t="shared" si="0"/>
        <v>0.41547620027578197</v>
      </c>
      <c r="H7" s="6">
        <f t="shared" si="0"/>
        <v>0.62342252030812606</v>
      </c>
      <c r="I7" s="6">
        <f t="shared" si="0"/>
        <v>0.83150783917904658</v>
      </c>
      <c r="J7" s="6">
        <f t="shared" si="0"/>
        <v>1.0397322963029119</v>
      </c>
      <c r="K7" s="6">
        <f t="shared" si="0"/>
        <v>1.2480960312805942</v>
      </c>
      <c r="L7" s="6">
        <f t="shared" si="0"/>
        <v>1.4565991838997825</v>
      </c>
      <c r="M7" s="6">
        <f t="shared" si="0"/>
        <v>1.6652418941352933</v>
      </c>
      <c r="N7" s="6">
        <f t="shared" si="0"/>
        <v>1.874024302149385</v>
      </c>
      <c r="O7" s="6">
        <f t="shared" si="0"/>
        <v>2.082946548292071</v>
      </c>
      <c r="Q7" s="5">
        <v>5</v>
      </c>
      <c r="R7" s="8">
        <f t="shared" ref="R7:R24" si="2">(Q7-2500.77*0)/(1.006+1.82*0)</f>
        <v>4.9701789264413518</v>
      </c>
      <c r="S7">
        <v>-2.58</v>
      </c>
      <c r="T7" s="6">
        <f t="shared" si="1"/>
        <v>3.0420966574382322</v>
      </c>
      <c r="V7" s="9">
        <v>0</v>
      </c>
      <c r="W7">
        <f>R6</f>
        <v>0</v>
      </c>
      <c r="Y7" t="s">
        <v>36</v>
      </c>
      <c r="Z7" s="4">
        <f>Curve!D7</f>
        <v>16.041805368868999</v>
      </c>
      <c r="AA7" s="3">
        <f>Curve!B12</f>
        <v>21.397925127062685</v>
      </c>
    </row>
    <row r="8" spans="2:27" x14ac:dyDescent="0.25">
      <c r="B8" s="20" t="s">
        <v>17</v>
      </c>
      <c r="C8" s="21">
        <f>-9.484024*10^-13</f>
        <v>-9.4840240000000005E-13</v>
      </c>
      <c r="E8" s="5">
        <v>-6</v>
      </c>
      <c r="F8" s="6">
        <f t="shared" si="0"/>
        <v>0.22642675134619583</v>
      </c>
      <c r="G8" s="6">
        <f t="shared" si="0"/>
        <v>0.45301842035730289</v>
      </c>
      <c r="H8" s="6">
        <f t="shared" si="0"/>
        <v>0.67977518727534902</v>
      </c>
      <c r="I8" s="6">
        <f t="shared" si="0"/>
        <v>0.90669723260511204</v>
      </c>
      <c r="J8" s="6">
        <f t="shared" si="0"/>
        <v>1.1337847371145975</v>
      </c>
      <c r="K8" s="6">
        <f t="shared" si="0"/>
        <v>1.36103788183552</v>
      </c>
      <c r="L8" s="6">
        <f t="shared" si="0"/>
        <v>1.5884568480637837</v>
      </c>
      <c r="M8" s="6">
        <f t="shared" si="0"/>
        <v>1.8160418173599644</v>
      </c>
      <c r="N8" s="6">
        <f t="shared" si="0"/>
        <v>2.043792971549792</v>
      </c>
      <c r="O8" s="6">
        <f t="shared" si="0"/>
        <v>2.2717104927246359</v>
      </c>
      <c r="Q8" s="5">
        <v>10</v>
      </c>
      <c r="R8" s="8">
        <f t="shared" si="2"/>
        <v>9.9403578528827037</v>
      </c>
      <c r="S8">
        <v>0.33</v>
      </c>
      <c r="T8" s="6">
        <f t="shared" si="1"/>
        <v>3.8667052123863659</v>
      </c>
      <c r="V8" s="6">
        <f>T6</f>
        <v>2.3212885839380051</v>
      </c>
      <c r="W8">
        <f>S6</f>
        <v>-5.75</v>
      </c>
      <c r="Z8" s="4">
        <f>Curve!D7</f>
        <v>16.041805368868999</v>
      </c>
      <c r="AA8">
        <f>Curve!B2</f>
        <v>30</v>
      </c>
    </row>
    <row r="9" spans="2:27" x14ac:dyDescent="0.25">
      <c r="B9" s="20" t="s">
        <v>19</v>
      </c>
      <c r="C9" s="21">
        <f>4.1635019*10^0</f>
        <v>4.1635019</v>
      </c>
      <c r="E9" s="5">
        <v>-5</v>
      </c>
      <c r="F9" s="6">
        <f t="shared" si="0"/>
        <v>0.24671934061558826</v>
      </c>
      <c r="G9" s="6">
        <f t="shared" si="0"/>
        <v>0.49363449006087029</v>
      </c>
      <c r="H9" s="6">
        <f t="shared" si="0"/>
        <v>0.74074568153393117</v>
      </c>
      <c r="I9" s="6">
        <f t="shared" si="0"/>
        <v>0.98805314860330573</v>
      </c>
      <c r="J9" s="6">
        <f t="shared" si="0"/>
        <v>1.2355571252087136</v>
      </c>
      <c r="K9" s="6">
        <f t="shared" si="0"/>
        <v>1.4832578456617971</v>
      </c>
      <c r="L9" s="6">
        <f t="shared" si="0"/>
        <v>1.7311555446468618</v>
      </c>
      <c r="M9" s="6">
        <f t="shared" si="0"/>
        <v>1.9792504572216156</v>
      </c>
      <c r="N9" s="6">
        <f t="shared" si="0"/>
        <v>2.2275428188179145</v>
      </c>
      <c r="O9" s="6">
        <f t="shared" si="0"/>
        <v>2.4760328652425039</v>
      </c>
      <c r="Q9" s="5">
        <v>15</v>
      </c>
      <c r="R9" s="8">
        <f t="shared" si="2"/>
        <v>14.910536779324056</v>
      </c>
      <c r="S9">
        <v>3.125</v>
      </c>
      <c r="T9" s="6">
        <f t="shared" si="1"/>
        <v>4.7302422640343451</v>
      </c>
    </row>
    <row r="10" spans="2:27" x14ac:dyDescent="0.25">
      <c r="C10" s="1"/>
      <c r="E10" s="5">
        <v>-4</v>
      </c>
      <c r="F10" s="6">
        <f t="shared" si="0"/>
        <v>0.26865854527590061</v>
      </c>
      <c r="G10" s="6">
        <f t="shared" si="0"/>
        <v>0.53754928002346458</v>
      </c>
      <c r="H10" s="6">
        <f t="shared" si="0"/>
        <v>0.80667250537916402</v>
      </c>
      <c r="I10" s="6">
        <f t="shared" si="0"/>
        <v>1.0760285230004383</v>
      </c>
      <c r="J10" s="6">
        <f t="shared" si="0"/>
        <v>1.3456176350668219</v>
      </c>
      <c r="K10" s="6">
        <f t="shared" si="0"/>
        <v>1.6154401442810737</v>
      </c>
      <c r="L10" s="6">
        <f t="shared" si="0"/>
        <v>1.88549635387031</v>
      </c>
      <c r="M10" s="6">
        <f t="shared" si="0"/>
        <v>2.1557865675871417</v>
      </c>
      <c r="N10" s="6">
        <f t="shared" si="0"/>
        <v>2.4263110897108109</v>
      </c>
      <c r="O10" s="6">
        <f t="shared" si="0"/>
        <v>2.6970702250483334</v>
      </c>
      <c r="Q10" s="5">
        <v>20</v>
      </c>
      <c r="R10" s="8">
        <f t="shared" si="2"/>
        <v>19.880715705765407</v>
      </c>
      <c r="S10">
        <v>5.71</v>
      </c>
      <c r="T10" s="6">
        <f t="shared" si="1"/>
        <v>5.6781769861263331</v>
      </c>
      <c r="V10" s="9">
        <v>0</v>
      </c>
      <c r="W10" s="8">
        <f>R7</f>
        <v>4.9701789264413518</v>
      </c>
      <c r="Y10" t="s">
        <v>35</v>
      </c>
      <c r="Z10">
        <v>0</v>
      </c>
      <c r="AA10" s="3">
        <f>Curve!B12</f>
        <v>21.397925127062685</v>
      </c>
    </row>
    <row r="11" spans="2:27" x14ac:dyDescent="0.25">
      <c r="B11" s="24" t="s">
        <v>20</v>
      </c>
      <c r="C11" s="25"/>
      <c r="E11" s="5">
        <v>-3</v>
      </c>
      <c r="F11" s="6">
        <f t="shared" si="0"/>
        <v>0.29236355639259165</v>
      </c>
      <c r="G11" s="6">
        <f t="shared" si="0"/>
        <v>0.58500209476679532</v>
      </c>
      <c r="H11" s="6">
        <f t="shared" si="0"/>
        <v>0.87791600325580255</v>
      </c>
      <c r="I11" s="6">
        <f t="shared" si="0"/>
        <v>1.1711056707236074</v>
      </c>
      <c r="J11" s="6">
        <f t="shared" si="0"/>
        <v>1.4645714867667288</v>
      </c>
      <c r="K11" s="6">
        <f t="shared" si="0"/>
        <v>1.7583138417159341</v>
      </c>
      <c r="L11" s="6">
        <f t="shared" si="0"/>
        <v>2.0523331266379725</v>
      </c>
      <c r="M11" s="6">
        <f t="shared" si="0"/>
        <v>2.3466297333373078</v>
      </c>
      <c r="N11" s="6">
        <f t="shared" si="0"/>
        <v>2.6412040543578605</v>
      </c>
      <c r="O11" s="6">
        <f t="shared" si="0"/>
        <v>2.9360564829847515</v>
      </c>
      <c r="Q11" s="5">
        <v>25</v>
      </c>
      <c r="R11" s="8">
        <f t="shared" si="2"/>
        <v>24.85089463220676</v>
      </c>
      <c r="S11">
        <v>8.1</v>
      </c>
      <c r="T11" s="6">
        <f t="shared" si="1"/>
        <v>6.7020087547396408</v>
      </c>
      <c r="V11" s="6">
        <f>T7</f>
        <v>3.0420966574382322</v>
      </c>
      <c r="W11">
        <f>S7</f>
        <v>-2.58</v>
      </c>
      <c r="Z11" s="4">
        <f>Curve!D7</f>
        <v>16.041805368868999</v>
      </c>
      <c r="AA11" s="3">
        <f>Curve!B12</f>
        <v>21.397925127062685</v>
      </c>
    </row>
    <row r="12" spans="2:27" x14ac:dyDescent="0.25">
      <c r="B12" s="20" t="s">
        <v>21</v>
      </c>
      <c r="C12" s="21">
        <f>-5.8002206*10^3</f>
        <v>-5800.2206000000006</v>
      </c>
      <c r="E12" s="5">
        <v>-2</v>
      </c>
      <c r="F12" s="6">
        <f t="shared" si="0"/>
        <v>0.31796110676146655</v>
      </c>
      <c r="G12" s="6">
        <f t="shared" si="0"/>
        <v>0.63624746827258127</v>
      </c>
      <c r="H12" s="6">
        <f t="shared" si="0"/>
        <v>0.95485958386228531</v>
      </c>
      <c r="I12" s="6">
        <f t="shared" si="0"/>
        <v>1.273797953882132</v>
      </c>
      <c r="J12" s="6">
        <f t="shared" si="0"/>
        <v>1.5930630797089063</v>
      </c>
      <c r="K12" s="6">
        <f t="shared" si="0"/>
        <v>1.9126554637472495</v>
      </c>
      <c r="L12" s="6">
        <f t="shared" si="0"/>
        <v>2.232575609432299</v>
      </c>
      <c r="M12" s="6">
        <f t="shared" si="0"/>
        <v>2.552824021232329</v>
      </c>
      <c r="N12" s="6">
        <f t="shared" si="0"/>
        <v>2.873401204651401</v>
      </c>
      <c r="O12" s="6">
        <f t="shared" si="0"/>
        <v>3.1943076662320271</v>
      </c>
      <c r="Q12" s="5">
        <v>30</v>
      </c>
      <c r="R12" s="8">
        <f t="shared" si="2"/>
        <v>29.821073558648113</v>
      </c>
      <c r="S12">
        <v>10.305999999999999</v>
      </c>
      <c r="T12" s="6">
        <f t="shared" si="1"/>
        <v>7.7903182400345825</v>
      </c>
    </row>
    <row r="13" spans="2:27" x14ac:dyDescent="0.25">
      <c r="B13" s="20" t="s">
        <v>22</v>
      </c>
      <c r="C13" s="21">
        <f>1.3914993</f>
        <v>1.3914993</v>
      </c>
      <c r="E13" s="5">
        <v>-1</v>
      </c>
      <c r="F13" s="6">
        <f t="shared" si="0"/>
        <v>0.34558587645682942</v>
      </c>
      <c r="G13" s="6">
        <f t="shared" si="0"/>
        <v>0.6915559967563194</v>
      </c>
      <c r="H13" s="6">
        <f t="shared" si="0"/>
        <v>1.0379110020941862</v>
      </c>
      <c r="I13" s="6">
        <f t="shared" si="0"/>
        <v>1.3846515350935766</v>
      </c>
      <c r="J13" s="6">
        <f t="shared" si="0"/>
        <v>1.7317782398090402</v>
      </c>
      <c r="K13" s="6">
        <f t="shared" si="0"/>
        <v>2.0792917617305182</v>
      </c>
      <c r="L13" s="6">
        <f t="shared" si="0"/>
        <v>2.4271927477873456</v>
      </c>
      <c r="M13" s="6">
        <f t="shared" si="0"/>
        <v>2.7754818463522648</v>
      </c>
      <c r="N13" s="6">
        <f t="shared" si="0"/>
        <v>3.1241597072454503</v>
      </c>
      <c r="O13" s="6">
        <f t="shared" si="0"/>
        <v>3.4732269817385548</v>
      </c>
      <c r="Q13" s="5">
        <v>35</v>
      </c>
      <c r="R13" s="8">
        <f t="shared" si="2"/>
        <v>34.791252485089466</v>
      </c>
      <c r="S13">
        <v>12.36</v>
      </c>
      <c r="T13" s="6">
        <f t="shared" si="1"/>
        <v>8.9430609454932366</v>
      </c>
      <c r="V13" s="9">
        <v>0</v>
      </c>
      <c r="W13" s="8">
        <f>R8</f>
        <v>9.9403578528827037</v>
      </c>
    </row>
    <row r="14" spans="2:27" x14ac:dyDescent="0.25">
      <c r="B14" s="20" t="s">
        <v>23</v>
      </c>
      <c r="C14" s="21">
        <f>-4.8640239*10^-2</f>
        <v>-4.8640239000000002E-2</v>
      </c>
      <c r="E14" s="5">
        <v>0</v>
      </c>
      <c r="F14" s="6">
        <f t="shared" ref="F14:O23" si="3">(0.62198*F$3*IF($E14&lt;0,EXP(Const1/($E14+273.15)+Const2+Const3*($E14+273.15)+Const4*($E14+273.15)^2+Const5*($E14+273.15)^3+Const6*($E14+273.15)^4+Const7*LN(($E14+273.15))),EXP(Const8/($E14+273.15)+Const9+Const10*($E14+273.15)+Const11*($E14+273.15)^2+Const12*($E14+273.15)^3+Const13*LN(($E14+273.15))))/100)/(pBAR-F$3*IF($E14&lt;0,EXP(Const1/($E14+273.15)+Const2+Const3*($E14+273.15)+Const4*($E14+273.15)^2+Const5*($E14+273.15)^3+Const6*($E14+273.15)^4+Const7*LN(($E14+273.15))),EXP(Const8/($E14+273.15)+Const9+Const10*($E14+273.15)+Const11*($E14+273.15)^2+Const12*($E14+273.15)^3+Const13*LN(($E14+273.15))))/100)*1000</f>
        <v>0.37541735920838942</v>
      </c>
      <c r="G14" s="6">
        <f t="shared" si="3"/>
        <v>0.7512881841650404</v>
      </c>
      <c r="H14" s="6">
        <f t="shared" si="3"/>
        <v>1.1276132969767851</v>
      </c>
      <c r="I14" s="6">
        <f t="shared" si="3"/>
        <v>1.5043935217388993</v>
      </c>
      <c r="J14" s="6">
        <f t="shared" si="3"/>
        <v>1.8816296845411182</v>
      </c>
      <c r="K14" s="6">
        <f t="shared" si="3"/>
        <v>2.2593226134736728</v>
      </c>
      <c r="L14" s="6">
        <f t="shared" si="3"/>
        <v>2.6374731386333505</v>
      </c>
      <c r="M14" s="6">
        <f t="shared" si="3"/>
        <v>3.0160820921295755</v>
      </c>
      <c r="N14" s="6">
        <f t="shared" si="3"/>
        <v>3.3951503080905141</v>
      </c>
      <c r="O14" s="6">
        <f t="shared" si="3"/>
        <v>3.7746786226691964</v>
      </c>
      <c r="Q14" s="5">
        <v>40</v>
      </c>
      <c r="R14" s="8">
        <f t="shared" si="2"/>
        <v>39.761431411530815</v>
      </c>
      <c r="S14">
        <v>14.27</v>
      </c>
      <c r="T14" s="6">
        <f t="shared" si="1"/>
        <v>10.14965934330414</v>
      </c>
      <c r="V14" s="6">
        <f>T8</f>
        <v>3.8667052123863659</v>
      </c>
      <c r="W14">
        <f>S8</f>
        <v>0.33</v>
      </c>
    </row>
    <row r="15" spans="2:27" x14ac:dyDescent="0.25">
      <c r="B15" s="20" t="s">
        <v>24</v>
      </c>
      <c r="C15" s="21">
        <f>4.1764768*10^-5</f>
        <v>4.1764768000000003E-5</v>
      </c>
      <c r="E15" s="5">
        <v>1</v>
      </c>
      <c r="F15" s="6">
        <f t="shared" si="3"/>
        <v>0.40360292446782059</v>
      </c>
      <c r="G15" s="6">
        <f t="shared" si="3"/>
        <v>0.80772998505601323</v>
      </c>
      <c r="H15" s="6">
        <f t="shared" si="3"/>
        <v>1.2123822034265352</v>
      </c>
      <c r="I15" s="6">
        <f t="shared" si="3"/>
        <v>1.6175606038983441</v>
      </c>
      <c r="J15" s="6">
        <f t="shared" si="3"/>
        <v>2.0232662134560377</v>
      </c>
      <c r="K15" s="6">
        <f t="shared" si="3"/>
        <v>2.4295000617585338</v>
      </c>
      <c r="L15" s="6">
        <f t="shared" si="3"/>
        <v>2.8362631811477783</v>
      </c>
      <c r="M15" s="6">
        <f t="shared" si="3"/>
        <v>3.243556606657493</v>
      </c>
      <c r="N15" s="6">
        <f t="shared" si="3"/>
        <v>3.6513813760219529</v>
      </c>
      <c r="O15" s="6">
        <f t="shared" si="3"/>
        <v>4.0597385296847968</v>
      </c>
      <c r="Q15" s="5">
        <v>45</v>
      </c>
      <c r="R15" s="8">
        <f t="shared" si="2"/>
        <v>44.731610337972164</v>
      </c>
      <c r="S15">
        <v>16.05</v>
      </c>
      <c r="T15" s="6">
        <f t="shared" si="1"/>
        <v>11.4034503277772</v>
      </c>
      <c r="V15" s="9"/>
    </row>
    <row r="16" spans="2:27" x14ac:dyDescent="0.25">
      <c r="B16" s="20" t="s">
        <v>25</v>
      </c>
      <c r="C16" s="21">
        <f>-1.4452093*10^-8</f>
        <v>-1.4452092999999999E-8</v>
      </c>
      <c r="E16" s="5">
        <v>2</v>
      </c>
      <c r="F16" s="6">
        <f t="shared" si="3"/>
        <v>0.43364982081343467</v>
      </c>
      <c r="G16" s="6">
        <f t="shared" si="3"/>
        <v>0.86790475230618491</v>
      </c>
      <c r="H16" s="6">
        <f t="shared" si="3"/>
        <v>1.3027660619107351</v>
      </c>
      <c r="I16" s="6">
        <f t="shared" si="3"/>
        <v>1.7382350206016381</v>
      </c>
      <c r="J16" s="6">
        <f t="shared" si="3"/>
        <v>2.1743129029078974</v>
      </c>
      <c r="K16" s="6">
        <f t="shared" si="3"/>
        <v>2.6110009869253989</v>
      </c>
      <c r="L16" s="6">
        <f t="shared" si="3"/>
        <v>3.0483005543294048</v>
      </c>
      <c r="M16" s="6">
        <f t="shared" si="3"/>
        <v>3.4862128903870828</v>
      </c>
      <c r="N16" s="6">
        <f t="shared" si="3"/>
        <v>3.9247392839701045</v>
      </c>
      <c r="O16" s="6">
        <f t="shared" si="3"/>
        <v>4.363881027567289</v>
      </c>
      <c r="Q16" s="5">
        <v>50</v>
      </c>
      <c r="R16" s="8">
        <f t="shared" si="2"/>
        <v>49.70178926441352</v>
      </c>
      <c r="S16">
        <v>17.718</v>
      </c>
      <c r="T16" s="6">
        <f t="shared" si="1"/>
        <v>12.702752203526071</v>
      </c>
      <c r="V16" s="9">
        <v>0</v>
      </c>
      <c r="W16" s="8">
        <f>R9</f>
        <v>14.910536779324056</v>
      </c>
    </row>
    <row r="17" spans="2:23" x14ac:dyDescent="0.25">
      <c r="B17" s="20" t="s">
        <v>26</v>
      </c>
      <c r="C17" s="21">
        <f>6.5459673</f>
        <v>6.5459673</v>
      </c>
      <c r="E17" s="5">
        <v>3</v>
      </c>
      <c r="F17" s="6">
        <f t="shared" si="3"/>
        <v>0.46566319886166202</v>
      </c>
      <c r="G17" s="6">
        <f t="shared" si="3"/>
        <v>0.93202418440959778</v>
      </c>
      <c r="H17" s="6">
        <f t="shared" si="3"/>
        <v>1.3990845262482245</v>
      </c>
      <c r="I17" s="6">
        <f t="shared" si="3"/>
        <v>1.8668457986930587</v>
      </c>
      <c r="J17" s="6">
        <f t="shared" si="3"/>
        <v>2.3353095807884041</v>
      </c>
      <c r="K17" s="6">
        <f t="shared" si="3"/>
        <v>2.8044774563251202</v>
      </c>
      <c r="L17" s="6">
        <f t="shared" si="3"/>
        <v>3.2743510138584697</v>
      </c>
      <c r="M17" s="6">
        <f t="shared" si="3"/>
        <v>3.7449318467260522</v>
      </c>
      <c r="N17" s="6">
        <f t="shared" si="3"/>
        <v>4.2162215530658056</v>
      </c>
      <c r="O17" s="6">
        <f t="shared" si="3"/>
        <v>4.6882217358341061</v>
      </c>
      <c r="Q17" s="5">
        <v>55</v>
      </c>
      <c r="R17" s="8">
        <f t="shared" si="2"/>
        <v>54.671968190854869</v>
      </c>
      <c r="S17">
        <v>19.28</v>
      </c>
      <c r="T17" s="6">
        <f t="shared" si="1"/>
        <v>14.038590222564517</v>
      </c>
      <c r="V17" s="6">
        <f>T9</f>
        <v>4.7302422640343451</v>
      </c>
      <c r="W17">
        <f>S9</f>
        <v>3.125</v>
      </c>
    </row>
    <row r="18" spans="2:23" x14ac:dyDescent="0.25">
      <c r="E18" s="5">
        <v>4</v>
      </c>
      <c r="F18" s="6">
        <f t="shared" si="3"/>
        <v>0.49975306983057016</v>
      </c>
      <c r="G18" s="6">
        <f t="shared" si="3"/>
        <v>1.0003098760052596</v>
      </c>
      <c r="H18" s="6">
        <f t="shared" si="3"/>
        <v>1.5016723590183807</v>
      </c>
      <c r="I18" s="6">
        <f t="shared" si="3"/>
        <v>2.0038424656159641</v>
      </c>
      <c r="J18" s="6">
        <f t="shared" si="3"/>
        <v>2.5068221488209597</v>
      </c>
      <c r="K18" s="6">
        <f t="shared" si="3"/>
        <v>3.0106133679585509</v>
      </c>
      <c r="L18" s="6">
        <f t="shared" si="3"/>
        <v>3.5152180886816007</v>
      </c>
      <c r="M18" s="6">
        <f t="shared" si="3"/>
        <v>4.0206382829962113</v>
      </c>
      <c r="N18" s="6">
        <f t="shared" si="3"/>
        <v>4.5268759292874226</v>
      </c>
      <c r="O18" s="6">
        <f t="shared" si="3"/>
        <v>5.0339330123450088</v>
      </c>
      <c r="Q18" s="5">
        <v>60</v>
      </c>
      <c r="R18" s="8">
        <f t="shared" si="2"/>
        <v>59.642147117296226</v>
      </c>
      <c r="S18">
        <v>20.753</v>
      </c>
      <c r="T18" s="6">
        <f t="shared" si="1"/>
        <v>15.412845136315473</v>
      </c>
    </row>
    <row r="19" spans="2:23" x14ac:dyDescent="0.25">
      <c r="B19" s="24" t="s">
        <v>47</v>
      </c>
      <c r="C19" s="25"/>
      <c r="E19" s="5">
        <v>5</v>
      </c>
      <c r="F19" s="6">
        <f t="shared" si="3"/>
        <v>0.53603447534676218</v>
      </c>
      <c r="G19" s="6">
        <f t="shared" si="3"/>
        <v>1.0729936775384223</v>
      </c>
      <c r="H19" s="6">
        <f t="shared" si="3"/>
        <v>1.61088000154585</v>
      </c>
      <c r="I19" s="6">
        <f t="shared" si="3"/>
        <v>2.1496958506174457</v>
      </c>
      <c r="J19" s="6">
        <f t="shared" si="3"/>
        <v>2.6894436363149343</v>
      </c>
      <c r="K19" s="6">
        <f t="shared" si="3"/>
        <v>3.2301257785493394</v>
      </c>
      <c r="L19" s="6">
        <f t="shared" si="3"/>
        <v>3.7717447056171554</v>
      </c>
      <c r="M19" s="6">
        <f t="shared" si="3"/>
        <v>4.3143028542366917</v>
      </c>
      <c r="N19" s="6">
        <f t="shared" si="3"/>
        <v>4.8578026695846228</v>
      </c>
      <c r="O19" s="6">
        <f t="shared" si="3"/>
        <v>5.4022466053327136</v>
      </c>
      <c r="Q19" s="5">
        <v>65</v>
      </c>
      <c r="R19" s="8">
        <f t="shared" si="2"/>
        <v>64.612326043737568</v>
      </c>
      <c r="S19">
        <v>22.14</v>
      </c>
      <c r="T19" s="6">
        <f t="shared" si="1"/>
        <v>16.816586462121645</v>
      </c>
      <c r="V19" s="9">
        <v>0</v>
      </c>
      <c r="W19" s="8">
        <f>R10</f>
        <v>19.880715705765407</v>
      </c>
    </row>
    <row r="20" spans="2:23" x14ac:dyDescent="0.25">
      <c r="B20" s="20" t="s">
        <v>27</v>
      </c>
      <c r="C20" s="19">
        <v>6.54</v>
      </c>
      <c r="E20" s="5">
        <v>6</v>
      </c>
      <c r="F20" s="6">
        <f t="shared" si="3"/>
        <v>0.57462766107089824</v>
      </c>
      <c r="G20" s="6">
        <f t="shared" si="3"/>
        <v>1.150318064639902</v>
      </c>
      <c r="H20" s="6">
        <f t="shared" si="3"/>
        <v>1.7270741616622014</v>
      </c>
      <c r="I20" s="6">
        <f t="shared" si="3"/>
        <v>2.3048989140284712</v>
      </c>
      <c r="J20" s="6">
        <f t="shared" si="3"/>
        <v>2.883795294615576</v>
      </c>
      <c r="K20" s="6">
        <f t="shared" si="3"/>
        <v>3.4637662873375499</v>
      </c>
      <c r="L20" s="6">
        <f t="shared" si="3"/>
        <v>4.0448148871968703</v>
      </c>
      <c r="M20" s="6">
        <f t="shared" si="3"/>
        <v>4.6269441003360114</v>
      </c>
      <c r="N20" s="6">
        <f t="shared" si="3"/>
        <v>5.2101569440892819</v>
      </c>
      <c r="O20" s="6">
        <f t="shared" si="3"/>
        <v>5.7944564470349631</v>
      </c>
      <c r="Q20" s="5">
        <v>70</v>
      </c>
      <c r="R20" s="8">
        <f t="shared" si="2"/>
        <v>69.582504970178931</v>
      </c>
      <c r="S20">
        <v>23.45</v>
      </c>
      <c r="T20" s="6">
        <f t="shared" si="1"/>
        <v>18.24743190899687</v>
      </c>
      <c r="V20" s="6">
        <f>T10</f>
        <v>5.6781769861263331</v>
      </c>
      <c r="W20">
        <f>S10</f>
        <v>5.71</v>
      </c>
    </row>
    <row r="21" spans="2:23" x14ac:dyDescent="0.25">
      <c r="B21" s="20" t="s">
        <v>28</v>
      </c>
      <c r="C21" s="19">
        <v>14.526</v>
      </c>
      <c r="E21" s="5">
        <v>7</v>
      </c>
      <c r="F21" s="6">
        <f t="shared" si="3"/>
        <v>0.61565825419146936</v>
      </c>
      <c r="G21" s="6">
        <f t="shared" si="3"/>
        <v>1.2325365175160317</v>
      </c>
      <c r="H21" s="6">
        <f t="shared" si="3"/>
        <v>1.8506384199871508</v>
      </c>
      <c r="I21" s="6">
        <f t="shared" si="3"/>
        <v>2.4699676060335709</v>
      </c>
      <c r="J21" s="6">
        <f t="shared" si="3"/>
        <v>3.0905277345709434</v>
      </c>
      <c r="K21" s="6">
        <f t="shared" si="3"/>
        <v>3.7123224790738805</v>
      </c>
      <c r="L21" s="6">
        <f t="shared" si="3"/>
        <v>4.335355527648443</v>
      </c>
      <c r="M21" s="6">
        <f t="shared" si="3"/>
        <v>4.9596305831050582</v>
      </c>
      <c r="N21" s="6">
        <f t="shared" si="3"/>
        <v>5.5851513630318737</v>
      </c>
      <c r="O21" s="6">
        <f t="shared" si="3"/>
        <v>6.211921599868556</v>
      </c>
      <c r="Q21" s="5">
        <v>75</v>
      </c>
      <c r="R21" s="8">
        <f t="shared" si="2"/>
        <v>74.55268389662028</v>
      </c>
      <c r="S21">
        <v>24.692</v>
      </c>
      <c r="T21" s="6">
        <f t="shared" si="1"/>
        <v>19.70486875907951</v>
      </c>
      <c r="V21" s="9"/>
    </row>
    <row r="22" spans="2:23" x14ac:dyDescent="0.25">
      <c r="B22" s="20" t="s">
        <v>29</v>
      </c>
      <c r="C22" s="19">
        <v>0.7389</v>
      </c>
      <c r="E22" s="5">
        <v>8</v>
      </c>
      <c r="F22" s="6">
        <f t="shared" si="3"/>
        <v>0.65925744484055615</v>
      </c>
      <c r="G22" s="6">
        <f t="shared" si="3"/>
        <v>1.3199139106659592</v>
      </c>
      <c r="H22" s="6">
        <f t="shared" si="3"/>
        <v>1.9819738555343709</v>
      </c>
      <c r="I22" s="6">
        <f t="shared" si="3"/>
        <v>2.6454417564652264</v>
      </c>
      <c r="J22" s="6">
        <f t="shared" si="3"/>
        <v>3.3103221095401527</v>
      </c>
      <c r="K22" s="6">
        <f t="shared" si="3"/>
        <v>3.9766194300045266</v>
      </c>
      <c r="L22" s="6">
        <f t="shared" si="3"/>
        <v>4.6443382523696881</v>
      </c>
      <c r="M22" s="6">
        <f t="shared" si="3"/>
        <v>5.3134831305158094</v>
      </c>
      <c r="N22" s="6">
        <f t="shared" si="3"/>
        <v>5.9840586377954184</v>
      </c>
      <c r="O22" s="6">
        <f t="shared" si="3"/>
        <v>6.6560693671375875</v>
      </c>
      <c r="Q22" s="5">
        <v>80</v>
      </c>
      <c r="R22" s="8">
        <f t="shared" si="2"/>
        <v>79.522862823061629</v>
      </c>
      <c r="S22">
        <v>25.87</v>
      </c>
      <c r="T22" s="6">
        <f t="shared" si="1"/>
        <v>21.183960222866169</v>
      </c>
      <c r="V22" s="9">
        <v>0</v>
      </c>
      <c r="W22" s="8">
        <f>R11</f>
        <v>24.85089463220676</v>
      </c>
    </row>
    <row r="23" spans="2:23" x14ac:dyDescent="0.25">
      <c r="B23" s="20" t="s">
        <v>30</v>
      </c>
      <c r="C23" s="19">
        <v>9.486E-2</v>
      </c>
      <c r="E23" s="5">
        <v>9</v>
      </c>
      <c r="F23" s="6">
        <f t="shared" si="3"/>
        <v>0.7055621714899567</v>
      </c>
      <c r="G23" s="6">
        <f t="shared" si="3"/>
        <v>1.41272691326939</v>
      </c>
      <c r="H23" s="6">
        <f t="shared" si="3"/>
        <v>2.1214996915146638</v>
      </c>
      <c r="I23" s="6">
        <f t="shared" si="3"/>
        <v>2.8318859972897394</v>
      </c>
      <c r="J23" s="6">
        <f t="shared" si="3"/>
        <v>3.5438913466879822</v>
      </c>
      <c r="K23" s="6">
        <f t="shared" si="3"/>
        <v>4.2575212809749301</v>
      </c>
      <c r="L23" s="6">
        <f t="shared" si="3"/>
        <v>4.9727813667320513</v>
      </c>
      <c r="M23" s="6">
        <f t="shared" si="3"/>
        <v>5.6896771960014796</v>
      </c>
      <c r="N23" s="6">
        <f t="shared" si="3"/>
        <v>6.4082143864317533</v>
      </c>
      <c r="O23" s="6">
        <f t="shared" si="3"/>
        <v>7.1283985814245394</v>
      </c>
      <c r="Q23" s="5">
        <v>85</v>
      </c>
      <c r="R23" s="8">
        <f t="shared" si="2"/>
        <v>84.493041749502979</v>
      </c>
      <c r="S23">
        <v>26.992000000000001</v>
      </c>
      <c r="T23" s="6">
        <f t="shared" si="1"/>
        <v>22.6858534459015</v>
      </c>
      <c r="V23" s="6">
        <f>T11</f>
        <v>6.7020087547396408</v>
      </c>
      <c r="W23">
        <f>S11</f>
        <v>8.1</v>
      </c>
    </row>
    <row r="24" spans="2:23" x14ac:dyDescent="0.25">
      <c r="B24" s="20" t="s">
        <v>31</v>
      </c>
      <c r="C24" s="19">
        <v>0.45689999999999997</v>
      </c>
      <c r="E24" s="5">
        <v>10</v>
      </c>
      <c r="F24" s="6">
        <f t="shared" ref="F24:O33" si="4">(0.62198*F$3*IF($E24&lt;0,EXP(Const1/($E24+273.15)+Const2+Const3*($E24+273.15)+Const4*($E24+273.15)^2+Const5*($E24+273.15)^3+Const6*($E24+273.15)^4+Const7*LN(($E24+273.15))),EXP(Const8/($E24+273.15)+Const9+Const10*($E24+273.15)+Const11*($E24+273.15)^2+Const12*($E24+273.15)^3+Const13*LN(($E24+273.15))))/100)/(pBAR-F$3*IF($E24&lt;0,EXP(Const1/($E24+273.15)+Const2+Const3*($E24+273.15)+Const4*($E24+273.15)^2+Const5*($E24+273.15)^3+Const6*($E24+273.15)^4+Const7*LN(($E24+273.15))),EXP(Const8/($E24+273.15)+Const9+Const10*($E24+273.15)+Const11*($E24+273.15)^2+Const12*($E24+273.15)^3+Const13*LN(($E24+273.15))))/100)*1000</f>
        <v>0.75471531039143303</v>
      </c>
      <c r="G24" s="6">
        <f t="shared" si="4"/>
        <v>1.5112644006169362</v>
      </c>
      <c r="H24" s="6">
        <f t="shared" si="4"/>
        <v>2.2696539622834209</v>
      </c>
      <c r="I24" s="6">
        <f t="shared" si="4"/>
        <v>3.029890719595048</v>
      </c>
      <c r="J24" s="6">
        <f t="shared" si="4"/>
        <v>3.7919814295519614</v>
      </c>
      <c r="K24" s="6">
        <f t="shared" si="4"/>
        <v>4.5559328821504783</v>
      </c>
      <c r="L24" s="6">
        <f t="shared" si="4"/>
        <v>5.3217519005847471</v>
      </c>
      <c r="M24" s="6">
        <f t="shared" si="4"/>
        <v>6.0894453414498795</v>
      </c>
      <c r="N24" s="6">
        <f t="shared" si="4"/>
        <v>6.8590200949465938</v>
      </c>
      <c r="O24" s="6">
        <f t="shared" si="4"/>
        <v>7.6304830850873344</v>
      </c>
      <c r="Q24" s="5">
        <v>90</v>
      </c>
      <c r="R24" s="8">
        <f t="shared" si="2"/>
        <v>89.463220675944328</v>
      </c>
      <c r="S24">
        <v>28.06</v>
      </c>
      <c r="T24" s="6">
        <f>(0.62198*100*IF(S24&lt;0,EXP(Const1/(S24+273.15)+Const2+Const3*(S24+273.15)+Const4*(S24+273.15)^2+Const5*(S24+273.15)^3+Const6*(S24+273.15)^4+Const7*LN((S24+273.15))),EXP(Const8/(S24+273.15)+Const9+Const10*(S24+273.15)+Const11*(S24+273.15)^2+Const12*(S24+273.15)^3+Const13*LN((S24+273.15))))/100)/(pBAR-100*IF(S24&lt;0,EXP(Const1/(S24+273.15)+Const2+Const3*(S24+273.15)+Const4*(S24+273.15)^2+Const5*(S24+273.15)^3+Const6*(S24+273.15)^4+Const7*LN((S24+273.15))),EXP(Const8/(S24+273.15)+Const9+Const10*(S24+273.15)+Const11*(S24+273.15)^2+Const12*(S24+273.15)^3+Const13*LN((S24+273.15))))/100)*1000</f>
        <v>24.204920465418628</v>
      </c>
    </row>
    <row r="25" spans="2:23" x14ac:dyDescent="0.25">
      <c r="E25" s="5">
        <v>11</v>
      </c>
      <c r="F25" s="6">
        <f t="shared" si="4"/>
        <v>0.80686586913022662</v>
      </c>
      <c r="G25" s="6">
        <f t="shared" si="4"/>
        <v>1.6158278769856997</v>
      </c>
      <c r="H25" s="6">
        <f t="shared" si="4"/>
        <v>2.4268942024578948</v>
      </c>
      <c r="I25" s="6">
        <f t="shared" si="4"/>
        <v>3.2400730670444906</v>
      </c>
      <c r="J25" s="6">
        <f t="shared" si="4"/>
        <v>4.0553727351271647</v>
      </c>
      <c r="K25" s="6">
        <f t="shared" si="4"/>
        <v>4.8728015142515657</v>
      </c>
      <c r="L25" s="6">
        <f t="shared" si="4"/>
        <v>5.6923677554094869</v>
      </c>
      <c r="M25" s="6">
        <f t="shared" si="4"/>
        <v>6.5140798533232491</v>
      </c>
      <c r="N25" s="6">
        <f t="shared" si="4"/>
        <v>7.3379462467323222</v>
      </c>
      <c r="O25" s="6">
        <f t="shared" si="4"/>
        <v>8.1639754186822078</v>
      </c>
      <c r="V25" s="9">
        <v>0</v>
      </c>
      <c r="W25" s="8">
        <f>R12</f>
        <v>29.821073558648113</v>
      </c>
    </row>
    <row r="26" spans="2:23" x14ac:dyDescent="0.25">
      <c r="E26" s="5">
        <v>12</v>
      </c>
      <c r="F26" s="6">
        <f t="shared" si="4"/>
        <v>0.86216918436791412</v>
      </c>
      <c r="G26" s="6">
        <f t="shared" si="4"/>
        <v>1.7267319103976335</v>
      </c>
      <c r="H26" s="6">
        <f t="shared" si="4"/>
        <v>2.5936981593178192</v>
      </c>
      <c r="I26" s="6">
        <f t="shared" si="4"/>
        <v>3.4630779679309009</v>
      </c>
      <c r="J26" s="6">
        <f t="shared" si="4"/>
        <v>4.3348814290003999</v>
      </c>
      <c r="K26" s="6">
        <f t="shared" si="4"/>
        <v>5.2091186916414891</v>
      </c>
      <c r="L26" s="6">
        <f t="shared" si="4"/>
        <v>6.0857999617148382</v>
      </c>
      <c r="M26" s="6">
        <f t="shared" si="4"/>
        <v>6.9649355022237591</v>
      </c>
      <c r="N26" s="6">
        <f t="shared" si="4"/>
        <v>7.846535633714697</v>
      </c>
      <c r="O26" s="6">
        <f t="shared" si="4"/>
        <v>8.7306107346810791</v>
      </c>
      <c r="V26" s="6">
        <f>T12</f>
        <v>7.7903182400345825</v>
      </c>
      <c r="W26">
        <f>S12</f>
        <v>10.305999999999999</v>
      </c>
    </row>
    <row r="27" spans="2:23" x14ac:dyDescent="0.25">
      <c r="E27" s="5">
        <v>13</v>
      </c>
      <c r="F27" s="6">
        <f t="shared" si="4"/>
        <v>0.92078712385710726</v>
      </c>
      <c r="G27" s="6">
        <f t="shared" si="4"/>
        <v>1.8443045797337159</v>
      </c>
      <c r="H27" s="6">
        <f t="shared" si="4"/>
        <v>2.7705645296945987</v>
      </c>
      <c r="I27" s="6">
        <f t="shared" si="4"/>
        <v>3.6995792081453152</v>
      </c>
      <c r="J27" s="6">
        <f t="shared" si="4"/>
        <v>4.6313609223708712</v>
      </c>
      <c r="K27" s="6">
        <f t="shared" si="4"/>
        <v>5.5659220530791975</v>
      </c>
      <c r="L27" s="6">
        <f t="shared" si="4"/>
        <v>6.5032750549495102</v>
      </c>
      <c r="M27" s="6">
        <f t="shared" si="4"/>
        <v>7.4434324571855752</v>
      </c>
      <c r="N27" s="6">
        <f t="shared" si="4"/>
        <v>8.3864068640739582</v>
      </c>
      <c r="O27" s="6">
        <f t="shared" si="4"/>
        <v>9.3322109555473034</v>
      </c>
      <c r="V27" s="9"/>
    </row>
    <row r="28" spans="2:23" x14ac:dyDescent="0.25">
      <c r="E28" s="5">
        <v>14</v>
      </c>
      <c r="F28" s="6">
        <f t="shared" si="4"/>
        <v>0.98288829281853018</v>
      </c>
      <c r="G28" s="6">
        <f t="shared" si="4"/>
        <v>1.9688879347172645</v>
      </c>
      <c r="H28" s="6">
        <f t="shared" si="4"/>
        <v>2.9580137226563545</v>
      </c>
      <c r="I28" s="6">
        <f t="shared" si="4"/>
        <v>3.9502805475734819</v>
      </c>
      <c r="J28" s="6">
        <f t="shared" si="4"/>
        <v>4.9457033951311242</v>
      </c>
      <c r="K28" s="6">
        <f t="shared" si="4"/>
        <v>5.9442973464709636</v>
      </c>
      <c r="L28" s="6">
        <f t="shared" si="4"/>
        <v>6.9460775789755171</v>
      </c>
      <c r="M28" s="6">
        <f t="shared" si="4"/>
        <v>7.9510593670370691</v>
      </c>
      <c r="N28" s="6">
        <f t="shared" si="4"/>
        <v>8.9592580828339887</v>
      </c>
      <c r="O28" s="6">
        <f t="shared" si="4"/>
        <v>9.9706891971145062</v>
      </c>
      <c r="V28" s="9">
        <v>0</v>
      </c>
      <c r="W28" s="8">
        <f>R13</f>
        <v>34.791252485089466</v>
      </c>
    </row>
    <row r="29" spans="2:23" x14ac:dyDescent="0.25">
      <c r="E29" s="5">
        <v>15</v>
      </c>
      <c r="F29" s="6">
        <f t="shared" si="4"/>
        <v>1.0486482447796095</v>
      </c>
      <c r="G29" s="6">
        <f t="shared" si="4"/>
        <v>2.1008384693229103</v>
      </c>
      <c r="H29" s="6">
        <f t="shared" si="4"/>
        <v>3.1565886494058422</v>
      </c>
      <c r="I29" s="6">
        <f t="shared" si="4"/>
        <v>4.2159168826480959</v>
      </c>
      <c r="J29" s="6">
        <f t="shared" si="4"/>
        <v>5.2788413895472228</v>
      </c>
      <c r="K29" s="6">
        <f t="shared" si="4"/>
        <v>6.3453805145232911</v>
      </c>
      <c r="L29" s="6">
        <f t="shared" si="4"/>
        <v>7.415552726974215</v>
      </c>
      <c r="M29" s="6">
        <f t="shared" si="4"/>
        <v>8.4893766223418989</v>
      </c>
      <c r="N29" s="6">
        <f t="shared" si="4"/>
        <v>9.5668709231892954</v>
      </c>
      <c r="O29" s="6">
        <f t="shared" si="4"/>
        <v>10.648054480288536</v>
      </c>
      <c r="Q29" s="5"/>
      <c r="R29" s="8"/>
      <c r="V29" s="6">
        <f>T13</f>
        <v>8.9430609454932366</v>
      </c>
      <c r="W29">
        <f>S13</f>
        <v>12.36</v>
      </c>
    </row>
    <row r="30" spans="2:23" x14ac:dyDescent="0.25">
      <c r="E30" s="5">
        <v>16</v>
      </c>
      <c r="F30" s="6">
        <f t="shared" si="4"/>
        <v>1.1182496969820777</v>
      </c>
      <c r="G30" s="6">
        <f t="shared" si="4"/>
        <v>2.2405276092123652</v>
      </c>
      <c r="H30" s="6">
        <f t="shared" si="4"/>
        <v>3.366855541923881</v>
      </c>
      <c r="I30" s="6">
        <f t="shared" si="4"/>
        <v>4.4972554580133988</v>
      </c>
      <c r="J30" s="6">
        <f t="shared" si="4"/>
        <v>5.6317494794690255</v>
      </c>
      <c r="K30" s="6">
        <f t="shared" si="4"/>
        <v>6.7703598888133065</v>
      </c>
      <c r="L30" s="6">
        <f t="shared" si="4"/>
        <v>7.913109130562094</v>
      </c>
      <c r="M30" s="6">
        <f t="shared" si="4"/>
        <v>9.0600198126993128</v>
      </c>
      <c r="N30" s="6">
        <f t="shared" si="4"/>
        <v>10.211114708167914</v>
      </c>
      <c r="O30" s="6">
        <f t="shared" si="4"/>
        <v>11.366416756377124</v>
      </c>
      <c r="Q30" s="5"/>
      <c r="R30" s="8"/>
    </row>
    <row r="31" spans="2:23" x14ac:dyDescent="0.25">
      <c r="E31" s="5">
        <v>17</v>
      </c>
      <c r="F31" s="6">
        <f t="shared" si="4"/>
        <v>1.1918827504770853</v>
      </c>
      <c r="G31" s="6">
        <f t="shared" si="4"/>
        <v>2.3883422138499615</v>
      </c>
      <c r="H31" s="6">
        <f t="shared" si="4"/>
        <v>3.5894048020213352</v>
      </c>
      <c r="I31" s="6">
        <f t="shared" si="4"/>
        <v>4.7950971305140282</v>
      </c>
      <c r="J31" s="6">
        <f t="shared" si="4"/>
        <v>6.005446020437005</v>
      </c>
      <c r="K31" s="6">
        <f t="shared" si="4"/>
        <v>7.2204785004742185</v>
      </c>
      <c r="L31" s="6">
        <f t="shared" si="4"/>
        <v>8.4402218088966023</v>
      </c>
      <c r="M31" s="6">
        <f t="shared" si="4"/>
        <v>9.6647033955974937</v>
      </c>
      <c r="N31" s="6">
        <f t="shared" si="4"/>
        <v>10.89395092415184</v>
      </c>
      <c r="O31" s="6">
        <f t="shared" si="4"/>
        <v>12.127992273899476</v>
      </c>
      <c r="Q31" s="5"/>
      <c r="R31" s="8"/>
      <c r="V31" s="9">
        <v>0</v>
      </c>
      <c r="W31" s="8">
        <f>R14</f>
        <v>39.761431411530815</v>
      </c>
    </row>
    <row r="32" spans="2:23" x14ac:dyDescent="0.25">
      <c r="E32" s="5">
        <v>18</v>
      </c>
      <c r="F32" s="6">
        <f t="shared" si="4"/>
        <v>1.2697451150361403</v>
      </c>
      <c r="G32" s="6">
        <f t="shared" si="4"/>
        <v>2.5446850940026562</v>
      </c>
      <c r="H32" s="6">
        <f t="shared" si="4"/>
        <v>3.8248518825972941</v>
      </c>
      <c r="I32" s="6">
        <f t="shared" si="4"/>
        <v>5.1102776889882753</v>
      </c>
      <c r="J32" s="6">
        <f t="shared" si="4"/>
        <v>6.4009949865154638</v>
      </c>
      <c r="K32" s="6">
        <f t="shared" si="4"/>
        <v>7.6970365164249621</v>
      </c>
      <c r="L32" s="6">
        <f t="shared" si="4"/>
        <v>8.9984352906376177</v>
      </c>
      <c r="M32" s="6">
        <f t="shared" si="4"/>
        <v>10.305224594551925</v>
      </c>
      <c r="N32" s="6">
        <f t="shared" si="4"/>
        <v>11.617437989881847</v>
      </c>
      <c r="O32" s="6">
        <f t="shared" si="4"/>
        <v>12.935109317530012</v>
      </c>
      <c r="Q32" s="5"/>
      <c r="R32" s="8"/>
      <c r="V32" s="6">
        <f>T14</f>
        <v>10.14965934330414</v>
      </c>
      <c r="W32">
        <f>S14</f>
        <v>14.27</v>
      </c>
    </row>
    <row r="33" spans="5:23" x14ac:dyDescent="0.25">
      <c r="E33" s="5">
        <v>19</v>
      </c>
      <c r="F33" s="6">
        <f t="shared" si="4"/>
        <v>1.3520423390183525</v>
      </c>
      <c r="G33" s="6">
        <f t="shared" si="4"/>
        <v>2.7099755453878553</v>
      </c>
      <c r="H33" s="6">
        <f t="shared" si="4"/>
        <v>4.0738382030508609</v>
      </c>
      <c r="I33" s="6">
        <f t="shared" si="4"/>
        <v>5.4436692336426065</v>
      </c>
      <c r="J33" s="6">
        <f t="shared" si="4"/>
        <v>6.8195079001937398</v>
      </c>
      <c r="K33" s="6">
        <f t="shared" si="4"/>
        <v>8.2013938108816742</v>
      </c>
      <c r="L33" s="6">
        <f t="shared" si="4"/>
        <v>9.5893669228315126</v>
      </c>
      <c r="M33" s="6">
        <f t="shared" si="4"/>
        <v>10.983467545967315</v>
      </c>
      <c r="N33" s="6">
        <f t="shared" si="4"/>
        <v>12.383736346914471</v>
      </c>
      <c r="O33" s="6">
        <f t="shared" si="4"/>
        <v>13.790214352954015</v>
      </c>
      <c r="Q33" s="5"/>
      <c r="R33" s="8"/>
      <c r="V33" s="9"/>
    </row>
    <row r="34" spans="5:23" x14ac:dyDescent="0.25">
      <c r="E34" s="5">
        <v>20</v>
      </c>
      <c r="F34" s="6">
        <f t="shared" ref="F34:O43" si="5">(0.62198*F$3*IF($E34&lt;0,EXP(Const1/($E34+273.15)+Const2+Const3*($E34+273.15)+Const4*($E34+273.15)^2+Const5*($E34+273.15)^3+Const6*($E34+273.15)^4+Const7*LN(($E34+273.15))),EXP(Const8/($E34+273.15)+Const9+Const10*($E34+273.15)+Const11*($E34+273.15)^2+Const12*($E34+273.15)^3+Const13*LN(($E34+273.15))))/100)/(pBAR-F$3*IF($E34&lt;0,EXP(Const1/($E34+273.15)+Const2+Const3*($E34+273.15)+Const4*($E34+273.15)^2+Const5*($E34+273.15)^3+Const6*($E34+273.15)^4+Const7*LN(($E34+273.15))),EXP(Const8/($E34+273.15)+Const9+Const10*($E34+273.15)+Const11*($E34+273.15)^2+Const12*($E34+273.15)^3+Const13*LN(($E34+273.15))))/100)*1000</f>
        <v>1.4389880443468885</v>
      </c>
      <c r="G34" s="6">
        <f t="shared" si="5"/>
        <v>2.8846498992941356</v>
      </c>
      <c r="H34" s="6">
        <f t="shared" si="5"/>
        <v>4.337032100953528</v>
      </c>
      <c r="I34" s="6">
        <f t="shared" si="5"/>
        <v>5.7961816191031366</v>
      </c>
      <c r="J34" s="6">
        <f t="shared" si="5"/>
        <v>7.2621458622507449</v>
      </c>
      <c r="K34" s="6">
        <f t="shared" si="5"/>
        <v>8.7349726827683671</v>
      </c>
      <c r="L34" s="6">
        <f t="shared" si="5"/>
        <v>10.214710382099078</v>
      </c>
      <c r="M34" s="6">
        <f t="shared" si="5"/>
        <v>11.701407716037277</v>
      </c>
      <c r="N34" s="6">
        <f t="shared" si="5"/>
        <v>13.195113900083651</v>
      </c>
      <c r="O34" s="6">
        <f t="shared" si="5"/>
        <v>14.695878614876039</v>
      </c>
      <c r="Q34" s="5"/>
      <c r="R34" s="8"/>
      <c r="V34" s="9">
        <v>0</v>
      </c>
      <c r="W34" s="8">
        <f>R15</f>
        <v>44.731610337972164</v>
      </c>
    </row>
    <row r="35" spans="5:23" x14ac:dyDescent="0.25">
      <c r="E35" s="5">
        <v>21</v>
      </c>
      <c r="F35" s="6">
        <f t="shared" si="5"/>
        <v>1.5308041667608219</v>
      </c>
      <c r="G35" s="6">
        <f t="shared" si="5"/>
        <v>3.0691620910660475</v>
      </c>
      <c r="H35" s="6">
        <f t="shared" si="5"/>
        <v>4.6151298222608537</v>
      </c>
      <c r="I35" s="6">
        <f t="shared" si="5"/>
        <v>6.1687639655847901</v>
      </c>
      <c r="J35" s="6">
        <f t="shared" si="5"/>
        <v>7.7301216890805673</v>
      </c>
      <c r="K35" s="6">
        <f t="shared" si="5"/>
        <v>9.2992607306061466</v>
      </c>
      <c r="L35" s="6">
        <f t="shared" si="5"/>
        <v>10.876239404951933</v>
      </c>
      <c r="M35" s="6">
        <f t="shared" si="5"/>
        <v>12.461116611064893</v>
      </c>
      <c r="N35" s="6">
        <f t="shared" si="5"/>
        <v>14.053951839381513</v>
      </c>
      <c r="O35" s="6">
        <f t="shared" si="5"/>
        <v>15.654805179271488</v>
      </c>
      <c r="Q35" s="5"/>
      <c r="R35" s="8"/>
      <c r="V35" s="6">
        <f>T15</f>
        <v>11.4034503277772</v>
      </c>
      <c r="W35">
        <f>S15</f>
        <v>16.05</v>
      </c>
    </row>
    <row r="36" spans="5:23" x14ac:dyDescent="0.25">
      <c r="E36" s="5">
        <v>22</v>
      </c>
      <c r="F36" s="6">
        <f t="shared" si="5"/>
        <v>1.6277212015232438</v>
      </c>
      <c r="G36" s="6">
        <f t="shared" si="5"/>
        <v>3.2639842474160119</v>
      </c>
      <c r="H36" s="6">
        <f t="shared" si="5"/>
        <v>4.9088565525287899</v>
      </c>
      <c r="I36" s="6">
        <f t="shared" si="5"/>
        <v>6.5624062429947934</v>
      </c>
      <c r="J36" s="6">
        <f t="shared" si="5"/>
        <v>8.2247021656355717</v>
      </c>
      <c r="K36" s="6">
        <f t="shared" si="5"/>
        <v>9.8958138975162235</v>
      </c>
      <c r="L36" s="6">
        <f t="shared" si="5"/>
        <v>11.575811755653076</v>
      </c>
      <c r="M36" s="6">
        <f t="shared" si="5"/>
        <v>13.264766806876622</v>
      </c>
      <c r="N36" s="6">
        <f t="shared" si="5"/>
        <v>14.962750877852626</v>
      </c>
      <c r="O36" s="6">
        <f t="shared" si="5"/>
        <v>16.669836565264394</v>
      </c>
      <c r="Q36" s="5"/>
      <c r="R36" s="8"/>
    </row>
    <row r="37" spans="5:23" x14ac:dyDescent="0.25">
      <c r="E37" s="5">
        <v>23</v>
      </c>
      <c r="F37" s="6">
        <f t="shared" si="5"/>
        <v>1.72997845478211</v>
      </c>
      <c r="G37" s="6">
        <f t="shared" si="5"/>
        <v>3.4696072936030768</v>
      </c>
      <c r="H37" s="6">
        <f t="shared" si="5"/>
        <v>5.2189674918006643</v>
      </c>
      <c r="I37" s="6">
        <f t="shared" si="5"/>
        <v>6.9781409331941289</v>
      </c>
      <c r="J37" s="6">
        <f t="shared" si="5"/>
        <v>8.7472104228606398</v>
      </c>
      <c r="K37" s="6">
        <f t="shared" si="5"/>
        <v>10.526259700127934</v>
      </c>
      <c r="L37" s="6">
        <f t="shared" si="5"/>
        <v>12.31537345178746</v>
      </c>
      <c r="M37" s="6">
        <f t="shared" si="5"/>
        <v>14.114637325532422</v>
      </c>
      <c r="N37" s="6">
        <f t="shared" si="5"/>
        <v>15.92413794362518</v>
      </c>
      <c r="O37" s="6">
        <f t="shared" si="5"/>
        <v>17.743962916798605</v>
      </c>
      <c r="Q37" s="5"/>
      <c r="R37" s="8"/>
      <c r="V37" s="9">
        <v>0</v>
      </c>
      <c r="W37" s="8">
        <f>R16</f>
        <v>49.70178926441352</v>
      </c>
    </row>
    <row r="38" spans="5:23" x14ac:dyDescent="0.25">
      <c r="E38" s="5">
        <v>24</v>
      </c>
      <c r="F38" s="6">
        <f t="shared" si="5"/>
        <v>1.8378243007966726</v>
      </c>
      <c r="G38" s="6">
        <f t="shared" si="5"/>
        <v>3.6865415816000366</v>
      </c>
      <c r="H38" s="6">
        <f t="shared" si="5"/>
        <v>5.5462489760465568</v>
      </c>
      <c r="I38" s="6">
        <f t="shared" si="5"/>
        <v>7.4170447760808926</v>
      </c>
      <c r="J38" s="6">
        <f t="shared" si="5"/>
        <v>9.2990284492734006</v>
      </c>
      <c r="K38" s="6">
        <f t="shared" si="5"/>
        <v>11.192300656449262</v>
      </c>
      <c r="L38" s="6">
        <f t="shared" si="5"/>
        <v>13.096963269635792</v>
      </c>
      <c r="M38" s="6">
        <f t="shared" si="5"/>
        <v>15.013119390334651</v>
      </c>
      <c r="N38" s="6">
        <f t="shared" si="5"/>
        <v>16.94087336812585</v>
      </c>
      <c r="O38" s="6">
        <f t="shared" si="5"/>
        <v>18.880330819610581</v>
      </c>
      <c r="Q38" s="5"/>
      <c r="R38" s="8"/>
      <c r="V38" s="6">
        <f>T16</f>
        <v>12.702752203526071</v>
      </c>
      <c r="W38">
        <f>S16</f>
        <v>17.718</v>
      </c>
    </row>
    <row r="39" spans="5:23" x14ac:dyDescent="0.25">
      <c r="E39" s="5">
        <v>25</v>
      </c>
      <c r="F39" s="6">
        <f t="shared" si="5"/>
        <v>1.9515164452602953</v>
      </c>
      <c r="G39" s="6">
        <f t="shared" si="5"/>
        <v>3.9153175404588865</v>
      </c>
      <c r="H39" s="6">
        <f t="shared" si="5"/>
        <v>5.8915196482705934</v>
      </c>
      <c r="I39" s="6">
        <f t="shared" si="5"/>
        <v>7.8802406056393028</v>
      </c>
      <c r="J39" s="6">
        <f t="shared" si="5"/>
        <v>9.8815997472001627</v>
      </c>
      <c r="K39" s="6">
        <f t="shared" si="5"/>
        <v>11.895717929149745</v>
      </c>
      <c r="L39" s="6">
        <f t="shared" si="5"/>
        <v>13.922717553574191</v>
      </c>
      <c r="M39" s="6">
        <f t="shared" si="5"/>
        <v>15.962722593245628</v>
      </c>
      <c r="N39" s="6">
        <f t="shared" si="5"/>
        <v>18.015858616897432</v>
      </c>
      <c r="O39" s="6">
        <f t="shared" si="5"/>
        <v>20.082252814989097</v>
      </c>
      <c r="Q39" s="5"/>
      <c r="R39" s="8"/>
      <c r="V39" s="9"/>
    </row>
    <row r="40" spans="5:23" x14ac:dyDescent="0.25">
      <c r="E40" s="5">
        <v>26</v>
      </c>
      <c r="F40" s="6">
        <f t="shared" si="5"/>
        <v>2.0713221949695715</v>
      </c>
      <c r="G40" s="6">
        <f t="shared" si="5"/>
        <v>4.1564863501793665</v>
      </c>
      <c r="H40" s="6">
        <f t="shared" si="5"/>
        <v>6.2556316826540952</v>
      </c>
      <c r="I40" s="6">
        <f t="shared" si="5"/>
        <v>8.368899282618985</v>
      </c>
      <c r="J40" s="6">
        <f t="shared" si="5"/>
        <v>10.496432145111607</v>
      </c>
      <c r="K40" s="6">
        <f t="shared" si="5"/>
        <v>12.638375202236029</v>
      </c>
      <c r="L40" s="6">
        <f t="shared" si="5"/>
        <v>14.79487535607462</v>
      </c>
      <c r="M40" s="6">
        <f t="shared" si="5"/>
        <v>16.966081512273114</v>
      </c>
      <c r="N40" s="6">
        <f t="shared" si="5"/>
        <v>19.152144614315173</v>
      </c>
      <c r="O40" s="6">
        <f t="shared" si="5"/>
        <v>21.353217678502908</v>
      </c>
      <c r="Q40" s="5"/>
      <c r="R40" s="8"/>
      <c r="V40" s="9">
        <v>0</v>
      </c>
      <c r="W40" s="8">
        <f>R17</f>
        <v>54.671968190854869</v>
      </c>
    </row>
    <row r="41" spans="5:23" x14ac:dyDescent="0.25">
      <c r="E41" s="5">
        <v>27</v>
      </c>
      <c r="F41" s="6">
        <f t="shared" si="5"/>
        <v>2.1975187341095874</v>
      </c>
      <c r="G41" s="6">
        <f t="shared" si="5"/>
        <v>4.4106206404859964</v>
      </c>
      <c r="H41" s="6">
        <f t="shared" si="5"/>
        <v>6.6394720653734085</v>
      </c>
      <c r="I41" s="6">
        <f t="shared" si="5"/>
        <v>8.8842417310735087</v>
      </c>
      <c r="J41" s="6">
        <f t="shared" si="5"/>
        <v>11.145100778521444</v>
      </c>
      <c r="K41" s="6">
        <f t="shared" si="5"/>
        <v>13.422222810780573</v>
      </c>
      <c r="L41" s="6">
        <f t="shared" si="5"/>
        <v>15.715783937479248</v>
      </c>
      <c r="M41" s="6">
        <f t="shared" si="5"/>
        <v>18.025962820213383</v>
      </c>
      <c r="N41" s="6">
        <f t="shared" si="5"/>
        <v>20.352940718939614</v>
      </c>
      <c r="O41" s="6">
        <f t="shared" si="5"/>
        <v>22.696901539384143</v>
      </c>
      <c r="Q41" s="5"/>
      <c r="R41" s="8"/>
      <c r="V41" s="6">
        <f>T17</f>
        <v>14.038590222564517</v>
      </c>
      <c r="W41">
        <f>S17</f>
        <v>19.28</v>
      </c>
    </row>
    <row r="42" spans="5:23" x14ac:dyDescent="0.25">
      <c r="E42" s="5">
        <v>28</v>
      </c>
      <c r="F42" s="6">
        <f t="shared" si="5"/>
        <v>2.3303934074474464</v>
      </c>
      <c r="G42" s="6">
        <f t="shared" si="5"/>
        <v>4.6783152160290049</v>
      </c>
      <c r="H42" s="6">
        <f t="shared" si="5"/>
        <v>7.0439639360270725</v>
      </c>
      <c r="I42" s="6">
        <f t="shared" si="5"/>
        <v>9.4275410866051086</v>
      </c>
      <c r="J42" s="6">
        <f t="shared" si="5"/>
        <v>11.829251253032641</v>
      </c>
      <c r="K42" s="6">
        <f t="shared" si="5"/>
        <v>14.249302145221273</v>
      </c>
      <c r="L42" s="6">
        <f t="shared" si="5"/>
        <v>16.687904657606886</v>
      </c>
      <c r="M42" s="6">
        <f t="shared" si="5"/>
        <v>19.145272930414222</v>
      </c>
      <c r="N42" s="6">
        <f t="shared" si="5"/>
        <v>21.621624412341337</v>
      </c>
      <c r="O42" s="6">
        <f t="shared" si="5"/>
        <v>24.117179924702373</v>
      </c>
      <c r="Q42" s="5"/>
      <c r="R42" s="8"/>
    </row>
    <row r="43" spans="5:23" x14ac:dyDescent="0.25">
      <c r="E43" s="5">
        <v>29</v>
      </c>
      <c r="F43" s="6">
        <f t="shared" si="5"/>
        <v>2.4702440107482624</v>
      </c>
      <c r="G43" s="6">
        <f t="shared" si="5"/>
        <v>4.9601878096391463</v>
      </c>
      <c r="H43" s="6">
        <f t="shared" si="5"/>
        <v>7.4700679939215853</v>
      </c>
      <c r="I43" s="6">
        <f t="shared" si="5"/>
        <v>10.00012496482865</v>
      </c>
      <c r="J43" s="6">
        <f t="shared" si="5"/>
        <v>12.550603004336125</v>
      </c>
      <c r="K43" s="6">
        <f t="shared" si="5"/>
        <v>15.121750353787249</v>
      </c>
      <c r="L43" s="6">
        <f t="shared" si="5"/>
        <v>17.713819294436778</v>
      </c>
      <c r="M43" s="6">
        <f t="shared" si="5"/>
        <v>20.327066229969269</v>
      </c>
      <c r="N43" s="6">
        <f t="shared" si="5"/>
        <v>22.961751771048274</v>
      </c>
      <c r="O43" s="6">
        <f t="shared" si="5"/>
        <v>25.618140821954885</v>
      </c>
      <c r="Q43" s="5"/>
      <c r="R43" s="8"/>
      <c r="V43" s="9">
        <v>0</v>
      </c>
      <c r="W43" s="8">
        <f>R18</f>
        <v>59.642147117296226</v>
      </c>
    </row>
    <row r="44" spans="5:23" x14ac:dyDescent="0.25">
      <c r="E44" s="5">
        <v>30</v>
      </c>
      <c r="F44" s="6">
        <f t="shared" ref="F44:O54" si="6">(0.62198*F$3*IF($E44&lt;0,EXP(Const1/($E44+273.15)+Const2+Const3*($E44+273.15)+Const4*($E44+273.15)^2+Const5*($E44+273.15)^3+Const6*($E44+273.15)^4+Const7*LN(($E44+273.15))),EXP(Const8/($E44+273.15)+Const9+Const10*($E44+273.15)+Const11*($E44+273.15)^2+Const12*($E44+273.15)^3+Const13*LN(($E44+273.15))))/100)/(pBAR-F$3*IF($E44&lt;0,EXP(Const1/($E44+273.15)+Const2+Const3*($E44+273.15)+Const4*($E44+273.15)^2+Const5*($E44+273.15)^3+Const6*($E44+273.15)^4+Const7*LN(($E44+273.15))),EXP(Const8/($E44+273.15)+Const9+Const10*($E44+273.15)+Const11*($E44+273.15)^2+Const12*($E44+273.15)^3+Const13*LN(($E44+273.15))))/100)*1000</f>
        <v>2.6173790887535189</v>
      </c>
      <c r="G44" s="6">
        <f t="shared" si="6"/>
        <v>5.2568798653937403</v>
      </c>
      <c r="H44" s="6">
        <f t="shared" si="6"/>
        <v>7.9187839738119639</v>
      </c>
      <c r="I44" s="6">
        <f t="shared" si="6"/>
        <v>10.60337785930243</v>
      </c>
      <c r="J44" s="6">
        <f t="shared" si="6"/>
        <v>13.310952871316832</v>
      </c>
      <c r="K44" s="6">
        <f t="shared" si="6"/>
        <v>16.041805368868999</v>
      </c>
      <c r="L44" s="6">
        <f t="shared" si="6"/>
        <v>18.796236828669915</v>
      </c>
      <c r="M44" s="6">
        <f t="shared" si="6"/>
        <v>21.574553956075807</v>
      </c>
      <c r="N44" s="6">
        <f t="shared" si="6"/>
        <v>24.377068798935234</v>
      </c>
      <c r="O44" s="6">
        <f t="shared" si="6"/>
        <v>27.204098864423734</v>
      </c>
      <c r="Q44" s="5"/>
      <c r="R44" s="8"/>
      <c r="V44" s="6">
        <f>T18</f>
        <v>15.412845136315473</v>
      </c>
      <c r="W44" s="8">
        <f>S18</f>
        <v>20.753</v>
      </c>
    </row>
    <row r="45" spans="5:23" x14ac:dyDescent="0.25">
      <c r="E45" s="5">
        <v>31</v>
      </c>
      <c r="F45" s="6">
        <f t="shared" si="6"/>
        <v>2.7721182410867176</v>
      </c>
      <c r="G45" s="6">
        <f t="shared" si="6"/>
        <v>5.5690573533830747</v>
      </c>
      <c r="H45" s="6">
        <f t="shared" si="6"/>
        <v>8.3911521960613253</v>
      </c>
      <c r="I45" s="6">
        <f t="shared" si="6"/>
        <v>11.238743678964816</v>
      </c>
      <c r="J45" s="6">
        <f t="shared" si="6"/>
        <v>14.11217889989239</v>
      </c>
      <c r="K45" s="6">
        <f t="shared" si="6"/>
        <v>17.011811285637652</v>
      </c>
      <c r="L45" s="6">
        <f t="shared" si="6"/>
        <v>19.938000736903504</v>
      </c>
      <c r="M45" s="6">
        <f t="shared" si="6"/>
        <v>22.891113777216681</v>
      </c>
      <c r="N45" s="6">
        <f t="shared" si="6"/>
        <v>25.871523705971747</v>
      </c>
      <c r="O45" s="6">
        <f t="shared" si="6"/>
        <v>28.879610755738735</v>
      </c>
      <c r="Q45" s="5"/>
      <c r="R45" s="8"/>
      <c r="V45" s="9"/>
    </row>
    <row r="46" spans="5:23" x14ac:dyDescent="0.25">
      <c r="E46" s="5">
        <v>32</v>
      </c>
      <c r="F46" s="6">
        <f t="shared" si="6"/>
        <v>2.9347924364796345</v>
      </c>
      <c r="G46" s="6">
        <f t="shared" si="6"/>
        <v>5.8974116182114216</v>
      </c>
      <c r="H46" s="6">
        <f t="shared" si="6"/>
        <v>8.8882551965878349</v>
      </c>
      <c r="I46" s="6">
        <f t="shared" si="6"/>
        <v>11.90772843598697</v>
      </c>
      <c r="J46" s="6">
        <f t="shared" si="6"/>
        <v>14.956244396835771</v>
      </c>
      <c r="K46" s="6">
        <f t="shared" si="6"/>
        <v>18.034224123981176</v>
      </c>
      <c r="L46" s="6">
        <f t="shared" si="6"/>
        <v>21.142096840549549</v>
      </c>
      <c r="M46" s="6">
        <f t="shared" si="6"/>
        <v>24.280300147481945</v>
      </c>
      <c r="N46" s="6">
        <f t="shared" si="6"/>
        <v>27.449280228939916</v>
      </c>
      <c r="O46" s="6">
        <f t="shared" si="6"/>
        <v>30.649492063784475</v>
      </c>
      <c r="Q46" s="5"/>
      <c r="R46" s="8"/>
      <c r="V46" s="9">
        <v>0</v>
      </c>
      <c r="W46" s="8">
        <f>R19</f>
        <v>64.612326043737568</v>
      </c>
    </row>
    <row r="47" spans="5:23" x14ac:dyDescent="0.25">
      <c r="E47" s="5">
        <v>33</v>
      </c>
      <c r="F47" s="6">
        <f t="shared" si="6"/>
        <v>3.1057443357418126</v>
      </c>
      <c r="G47" s="6">
        <f t="shared" si="6"/>
        <v>6.2426602634207926</v>
      </c>
      <c r="H47" s="6">
        <f t="shared" si="6"/>
        <v>9.4112194424023379</v>
      </c>
      <c r="I47" s="6">
        <f t="shared" si="6"/>
        <v>12.611903095899896</v>
      </c>
      <c r="J47" s="6">
        <f t="shared" si="6"/>
        <v>15.845202254618023</v>
      </c>
      <c r="K47" s="6">
        <f t="shared" si="6"/>
        <v>19.111618007881855</v>
      </c>
      <c r="L47" s="6">
        <f t="shared" si="6"/>
        <v>22.411661762522826</v>
      </c>
      <c r="M47" s="6">
        <f t="shared" si="6"/>
        <v>25.745855509801427</v>
      </c>
      <c r="N47" s="6">
        <f t="shared" si="6"/>
        <v>29.114732100659744</v>
      </c>
      <c r="O47" s="6">
        <f t="shared" si="6"/>
        <v>32.51883552960858</v>
      </c>
      <c r="Q47" s="5"/>
      <c r="R47" s="8"/>
      <c r="V47" s="6">
        <f>T19</f>
        <v>16.816586462121645</v>
      </c>
      <c r="W47">
        <f>S19</f>
        <v>22.14</v>
      </c>
    </row>
    <row r="48" spans="5:23" x14ac:dyDescent="0.25">
      <c r="E48" s="5">
        <v>34</v>
      </c>
      <c r="F48" s="6">
        <f t="shared" si="6"/>
        <v>3.2853286239269557</v>
      </c>
      <c r="G48" s="6">
        <f t="shared" si="6"/>
        <v>6.6055480741905521</v>
      </c>
      <c r="H48" s="6">
        <f t="shared" si="6"/>
        <v>9.9612171390111452</v>
      </c>
      <c r="I48" s="6">
        <f t="shared" si="6"/>
        <v>13.352906602890201</v>
      </c>
      <c r="J48" s="6">
        <f t="shared" si="6"/>
        <v>16.781199570273383</v>
      </c>
      <c r="K48" s="6">
        <f t="shared" si="6"/>
        <v>20.246691799749588</v>
      </c>
      <c r="L48" s="6">
        <f t="shared" si="6"/>
        <v>23.749992049188116</v>
      </c>
      <c r="M48" s="6">
        <f t="shared" si="6"/>
        <v>27.291722432234028</v>
      </c>
      <c r="N48" s="6">
        <f t="shared" si="6"/>
        <v>30.872518786600068</v>
      </c>
      <c r="O48" s="6">
        <f t="shared" si="6"/>
        <v>34.493031054613297</v>
      </c>
      <c r="Q48" s="5"/>
      <c r="R48" s="8"/>
    </row>
    <row r="49" spans="5:23" x14ac:dyDescent="0.25">
      <c r="E49" s="5">
        <v>35</v>
      </c>
      <c r="F49" s="6">
        <f t="shared" si="6"/>
        <v>3.4739123521838344</v>
      </c>
      <c r="G49" s="6">
        <f t="shared" si="6"/>
        <v>6.9868479808451909</v>
      </c>
      <c r="H49" s="6">
        <f t="shared" si="6"/>
        <v>10.539468136472852</v>
      </c>
      <c r="I49" s="6">
        <f t="shared" si="6"/>
        <v>14.13244909429736</v>
      </c>
      <c r="J49" s="6">
        <f t="shared" si="6"/>
        <v>17.766482583463649</v>
      </c>
      <c r="K49" s="6">
        <f t="shared" si="6"/>
        <v>21.442276230999123</v>
      </c>
      <c r="L49" s="6">
        <f t="shared" si="6"/>
        <v>25.160554021175617</v>
      </c>
      <c r="M49" s="6">
        <f t="shared" si="6"/>
        <v>28.922056770891583</v>
      </c>
      <c r="N49" s="6">
        <f t="shared" si="6"/>
        <v>32.727542621730151</v>
      </c>
      <c r="O49" s="6">
        <f t="shared" si="6"/>
        <v>36.577787549379607</v>
      </c>
      <c r="V49" s="9">
        <v>0</v>
      </c>
      <c r="W49" s="8">
        <f>R20</f>
        <v>69.582504970178931</v>
      </c>
    </row>
    <row r="50" spans="5:23" x14ac:dyDescent="0.25">
      <c r="E50" s="5">
        <v>36</v>
      </c>
      <c r="F50" s="6">
        <f t="shared" si="6"/>
        <v>3.6718752898136939</v>
      </c>
      <c r="G50" s="6">
        <f t="shared" si="6"/>
        <v>7.3873620658916641</v>
      </c>
      <c r="H50" s="6">
        <f t="shared" si="6"/>
        <v>11.147241941451076</v>
      </c>
      <c r="I50" s="6">
        <f t="shared" si="6"/>
        <v>14.952315319585439</v>
      </c>
      <c r="J50" s="6">
        <f t="shared" si="6"/>
        <v>18.803401961311131</v>
      </c>
      <c r="K50" s="6">
        <f t="shared" si="6"/>
        <v>22.701341574346841</v>
      </c>
      <c r="L50" s="6">
        <f t="shared" si="6"/>
        <v>26.646994423514066</v>
      </c>
      <c r="M50" s="6">
        <f t="shared" si="6"/>
        <v>30.641241963690664</v>
      </c>
      <c r="N50" s="6">
        <f t="shared" si="6"/>
        <v>34.684987496295797</v>
      </c>
      <c r="O50" s="6">
        <f t="shared" si="6"/>
        <v>38.779156850333038</v>
      </c>
      <c r="V50" s="6">
        <f>T20</f>
        <v>18.24743190899687</v>
      </c>
      <c r="W50">
        <f>S20</f>
        <v>23.45</v>
      </c>
    </row>
    <row r="51" spans="5:23" x14ac:dyDescent="0.25">
      <c r="E51" s="5">
        <v>37</v>
      </c>
      <c r="F51" s="6">
        <f t="shared" si="6"/>
        <v>3.8796102870940201</v>
      </c>
      <c r="G51" s="6">
        <f t="shared" si="6"/>
        <v>7.8079226175137739</v>
      </c>
      <c r="H51" s="6">
        <f t="shared" si="6"/>
        <v>11.785859843210634</v>
      </c>
      <c r="I51" s="6">
        <f t="shared" si="6"/>
        <v>15.814368280428443</v>
      </c>
      <c r="J51" s="6">
        <f t="shared" si="6"/>
        <v>19.894418460223541</v>
      </c>
      <c r="K51" s="6">
        <f t="shared" si="6"/>
        <v>24.027005907977291</v>
      </c>
      <c r="L51" s="6">
        <f t="shared" si="6"/>
        <v>28.213151953216233</v>
      </c>
      <c r="M51" s="6">
        <f t="shared" si="6"/>
        <v>32.453904571123502</v>
      </c>
      <c r="N51" s="6">
        <f t="shared" si="6"/>
        <v>36.750339257197993</v>
      </c>
      <c r="O51" s="6">
        <f t="shared" si="6"/>
        <v>41.103559936594685</v>
      </c>
    </row>
    <row r="52" spans="5:23" x14ac:dyDescent="0.25">
      <c r="E52" s="5">
        <v>38</v>
      </c>
      <c r="F52" s="6">
        <f t="shared" si="6"/>
        <v>4.0975236494689353</v>
      </c>
      <c r="G52" s="6">
        <f t="shared" si="6"/>
        <v>8.2493932326731176</v>
      </c>
      <c r="H52" s="6">
        <f t="shared" si="6"/>
        <v>12.456697162163643</v>
      </c>
      <c r="I52" s="6">
        <f t="shared" si="6"/>
        <v>16.720553110049593</v>
      </c>
      <c r="J52" s="6">
        <f t="shared" si="6"/>
        <v>21.042108997873573</v>
      </c>
      <c r="K52" s="6">
        <f t="shared" si="6"/>
        <v>25.422544026947069</v>
      </c>
      <c r="L52" s="6">
        <f t="shared" si="6"/>
        <v>29.863069751088084</v>
      </c>
      <c r="M52" s="6">
        <f t="shared" si="6"/>
        <v>34.364931193811067</v>
      </c>
      <c r="N52" s="6">
        <f t="shared" si="6"/>
        <v>38.929408012133074</v>
      </c>
      <c r="O52" s="6">
        <f t="shared" si="6"/>
        <v>43.557815709281321</v>
      </c>
      <c r="V52" s="9">
        <v>0</v>
      </c>
      <c r="W52" s="8">
        <f>R21</f>
        <v>74.55268389662028</v>
      </c>
    </row>
    <row r="53" spans="5:23" x14ac:dyDescent="0.25">
      <c r="E53" s="5">
        <v>39</v>
      </c>
      <c r="F53" s="6">
        <f t="shared" si="6"/>
        <v>4.326035523747132</v>
      </c>
      <c r="G53" s="6">
        <f t="shared" si="6"/>
        <v>8.7126699732004766</v>
      </c>
      <c r="H53" s="6">
        <f t="shared" si="6"/>
        <v>13.161185630282629</v>
      </c>
      <c r="I53" s="6">
        <f t="shared" si="6"/>
        <v>17.672901211595342</v>
      </c>
      <c r="J53" s="6">
        <f t="shared" si="6"/>
        <v>22.249173171743568</v>
      </c>
      <c r="K53" s="6">
        <f t="shared" si="6"/>
        <v>26.891397063008903</v>
      </c>
      <c r="L53" s="6">
        <f t="shared" si="6"/>
        <v>31.601008954235393</v>
      </c>
      <c r="M53" s="6">
        <f t="shared" si="6"/>
        <v>36.379486911958104</v>
      </c>
      <c r="N53" s="6">
        <f t="shared" si="6"/>
        <v>41.228352546983402</v>
      </c>
      <c r="O53" s="6">
        <f t="shared" si="6"/>
        <v>46.149172629820399</v>
      </c>
      <c r="V53" s="6">
        <f>T21</f>
        <v>19.70486875907951</v>
      </c>
      <c r="W53" s="8">
        <f>S21</f>
        <v>24.692</v>
      </c>
    </row>
    <row r="54" spans="5:23" x14ac:dyDescent="0.25">
      <c r="E54" s="5">
        <v>40</v>
      </c>
      <c r="F54" s="6">
        <f t="shared" si="6"/>
        <v>4.5655802969946482</v>
      </c>
      <c r="G54" s="6">
        <f t="shared" si="6"/>
        <v>9.1986825785206356</v>
      </c>
      <c r="H54" s="6">
        <f t="shared" si="6"/>
        <v>13.900815913482241</v>
      </c>
      <c r="I54" s="6">
        <f t="shared" si="6"/>
        <v>18.673534677144897</v>
      </c>
      <c r="J54" s="6">
        <f t="shared" si="6"/>
        <v>23.518440264268992</v>
      </c>
      <c r="K54" s="6">
        <f t="shared" si="6"/>
        <v>28.437182880568805</v>
      </c>
      <c r="L54" s="6">
        <f t="shared" si="6"/>
        <v>33.431463416706649</v>
      </c>
      <c r="M54" s="6">
        <f t="shared" si="6"/>
        <v>38.503035409292799</v>
      </c>
      <c r="N54" s="6">
        <f t="shared" si="6"/>
        <v>43.65370709364062</v>
      </c>
      <c r="O54" s="6">
        <f t="shared" si="6"/>
        <v>48.885343553325185</v>
      </c>
      <c r="V54" s="9"/>
    </row>
    <row r="55" spans="5:23" x14ac:dyDescent="0.25">
      <c r="E55" s="5"/>
      <c r="F55" s="6"/>
      <c r="V55" s="9">
        <v>0</v>
      </c>
      <c r="W55" s="8">
        <f>R22</f>
        <v>79.522862823061629</v>
      </c>
    </row>
    <row r="56" spans="5:23" x14ac:dyDescent="0.25">
      <c r="E56" s="5"/>
      <c r="F56" s="6"/>
      <c r="V56" s="6">
        <f>T22</f>
        <v>21.183960222866169</v>
      </c>
      <c r="W56">
        <f>S22</f>
        <v>25.87</v>
      </c>
    </row>
    <row r="57" spans="5:23" x14ac:dyDescent="0.25">
      <c r="E57" s="5"/>
      <c r="F57" s="6"/>
    </row>
    <row r="58" spans="5:23" x14ac:dyDescent="0.25">
      <c r="V58" s="9">
        <v>0</v>
      </c>
      <c r="W58" s="8">
        <f>R23</f>
        <v>84.493041749502979</v>
      </c>
    </row>
    <row r="59" spans="5:23" x14ac:dyDescent="0.25">
      <c r="V59" s="6">
        <f>T23</f>
        <v>22.6858534459015</v>
      </c>
      <c r="W59">
        <f>S23</f>
        <v>26.992000000000001</v>
      </c>
    </row>
    <row r="60" spans="5:23" x14ac:dyDescent="0.25">
      <c r="V60" s="9"/>
    </row>
    <row r="61" spans="5:23" x14ac:dyDescent="0.25">
      <c r="V61" s="9">
        <v>0</v>
      </c>
      <c r="W61" s="8">
        <f>R24</f>
        <v>89.463220675944328</v>
      </c>
    </row>
    <row r="62" spans="5:23" x14ac:dyDescent="0.25">
      <c r="V62" s="6">
        <f>T24</f>
        <v>24.204920465418628</v>
      </c>
      <c r="W62">
        <f>S24</f>
        <v>28.06</v>
      </c>
    </row>
  </sheetData>
  <mergeCells count="3">
    <mergeCell ref="B2:C2"/>
    <mergeCell ref="B11:C11"/>
    <mergeCell ref="B19:C19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D96EF80F782C47B4DD4EAEDBDC7677" ma:contentTypeVersion="1" ma:contentTypeDescription="Een nieuw document maken." ma:contentTypeScope="" ma:versionID="2c0c714d4306bd56cdd77090c822eab6">
  <xsd:schema xmlns:xsd="http://www.w3.org/2001/XMLSchema" xmlns:xs="http://www.w3.org/2001/XMLSchema" xmlns:p="http://schemas.microsoft.com/office/2006/metadata/properties" xmlns:ns3="df34015e-a4b7-47bb-b33b-e9f1f1e37ad2" targetNamespace="http://schemas.microsoft.com/office/2006/metadata/properties" ma:root="true" ma:fieldsID="19274023247b9f2a59bc83edb4ed3434" ns3:_="">
    <xsd:import namespace="df34015e-a4b7-47bb-b33b-e9f1f1e37ad2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4015e-a4b7-47bb-b33b-e9f1f1e37a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F8E398-4907-49E4-B56A-3E32F9D139C3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df34015e-a4b7-47bb-b33b-e9f1f1e37ad2"/>
  </ds:schemaRefs>
</ds:datastoreItem>
</file>

<file path=customXml/itemProps2.xml><?xml version="1.0" encoding="utf-8"?>
<ds:datastoreItem xmlns:ds="http://schemas.openxmlformats.org/officeDocument/2006/customXml" ds:itemID="{89C9BED9-3E8D-45A9-A96B-66F43F80C0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4015e-a4b7-47bb-b33b-e9f1f1e37a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808561-2BD8-4176-A2F2-B7F652951A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19</vt:i4>
      </vt:variant>
    </vt:vector>
  </HeadingPairs>
  <TitlesOfParts>
    <vt:vector size="21" baseType="lpstr">
      <vt:lpstr>Curve</vt:lpstr>
      <vt:lpstr>Formules</vt:lpstr>
      <vt:lpstr>Const1</vt:lpstr>
      <vt:lpstr>Const10</vt:lpstr>
      <vt:lpstr>Const11</vt:lpstr>
      <vt:lpstr>Const12</vt:lpstr>
      <vt:lpstr>Const13</vt:lpstr>
      <vt:lpstr>Const14</vt:lpstr>
      <vt:lpstr>Const15</vt:lpstr>
      <vt:lpstr>Const16</vt:lpstr>
      <vt:lpstr>Const17</vt:lpstr>
      <vt:lpstr>Const18</vt:lpstr>
      <vt:lpstr>Const2</vt:lpstr>
      <vt:lpstr>Const3</vt:lpstr>
      <vt:lpstr>Const4</vt:lpstr>
      <vt:lpstr>Const5</vt:lpstr>
      <vt:lpstr>Const6</vt:lpstr>
      <vt:lpstr>Const7</vt:lpstr>
      <vt:lpstr>Const8</vt:lpstr>
      <vt:lpstr>Const9</vt:lpstr>
      <vt:lpstr>pBAR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Camps</dc:creator>
  <cp:lastModifiedBy>Steven Bax</cp:lastModifiedBy>
  <cp:revision/>
  <dcterms:created xsi:type="dcterms:W3CDTF">2009-10-12T10:28:58Z</dcterms:created>
  <dcterms:modified xsi:type="dcterms:W3CDTF">2024-07-11T07:26:46Z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0x0101003FD96EF80F782C47B4DD4EAEDBDC7677</vt:lpwstr>
  </property>
  <property fmtid="{D5CDD505-2E9C-101B-9397-08002B2CF9AE}" pid="3" name="IsMyDocuments">
    <vt:bool>true</vt:bool>
  </property>
</Properties>
</file>