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130" documentId="8_{68E391DE-2FAA-4696-8E27-B2648AA3C9E2}" xr6:coauthVersionLast="47" xr6:coauthVersionMax="47" xr10:uidLastSave="{FA1DFC4D-CE48-465B-A6C2-F419B4E95108}"/>
  <bookViews>
    <workbookView xWindow="-120" yWindow="-120" windowWidth="29040" windowHeight="15840" activeTab="1" xr2:uid="{696C336B-B384-43B1-A99D-DF91D96D591D}"/>
  </bookViews>
  <sheets>
    <sheet name="Sheet1" sheetId="1" r:id="rId1"/>
    <sheet name="Sheet3" sheetId="3" r:id="rId2"/>
    <sheet name="Sheet2" sheetId="2" r:id="rId3"/>
  </sheets>
  <definedNames>
    <definedName name="_xlchart.v1.0" hidden="1">Sheet3!$A$2:$A$25</definedName>
    <definedName name="_xlchart.v1.1" hidden="1">Sheet3!$B$1</definedName>
    <definedName name="_xlchart.v1.2" hidden="1">Sheet3!$B$2:$B$25</definedName>
    <definedName name="_xlchart.v1.3" hidden="1">Sheet3!$A$2:$A$25</definedName>
    <definedName name="_xlchart.v1.4" hidden="1">Sheet3!$B$1</definedName>
    <definedName name="_xlchart.v1.5" hidden="1">Sheet3!$B$2:$B$25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0" i="1"/>
  <c r="G18" i="1"/>
  <c r="G17" i="1"/>
  <c r="G16" i="1"/>
  <c r="G14" i="1"/>
  <c r="G13" i="1"/>
  <c r="G10" i="1"/>
  <c r="G8" i="1"/>
  <c r="G6" i="1"/>
  <c r="G5" i="1"/>
  <c r="G25" i="1"/>
  <c r="G24" i="1"/>
  <c r="G23" i="1"/>
  <c r="G21" i="1"/>
  <c r="G19" i="1"/>
  <c r="G15" i="1"/>
  <c r="G12" i="1"/>
  <c r="G11" i="1"/>
  <c r="G9" i="1"/>
  <c r="G7" i="1"/>
  <c r="G4" i="1"/>
  <c r="G3" i="1"/>
  <c r="G2" i="1"/>
</calcChain>
</file>

<file path=xl/sharedStrings.xml><?xml version="1.0" encoding="utf-8"?>
<sst xmlns="http://schemas.openxmlformats.org/spreadsheetml/2006/main" count="169" uniqueCount="46">
  <si>
    <t>treatment</t>
  </si>
  <si>
    <t>plot</t>
  </si>
  <si>
    <t>season</t>
  </si>
  <si>
    <t>frs1</t>
  </si>
  <si>
    <t>frs2</t>
  </si>
  <si>
    <t>avg_fh</t>
  </si>
  <si>
    <t>fd</t>
  </si>
  <si>
    <t>consump</t>
  </si>
  <si>
    <t>tempC</t>
  </si>
  <si>
    <t>rh</t>
  </si>
  <si>
    <t>ws</t>
  </si>
  <si>
    <t>wd</t>
  </si>
  <si>
    <t>thin</t>
  </si>
  <si>
    <t>control</t>
  </si>
  <si>
    <t>ed</t>
  </si>
  <si>
    <t>SW</t>
  </si>
  <si>
    <t>SE</t>
  </si>
  <si>
    <t>NA</t>
  </si>
  <si>
    <t>E</t>
  </si>
  <si>
    <t>NW</t>
  </si>
  <si>
    <t>N</t>
  </si>
  <si>
    <t>W</t>
  </si>
  <si>
    <t>S</t>
  </si>
  <si>
    <t>db</t>
  </si>
  <si>
    <t>variable</t>
  </si>
  <si>
    <t>description</t>
  </si>
  <si>
    <t>experimental manipulation (mesophyte removal or control)</t>
  </si>
  <si>
    <t>plot number (1-12)</t>
  </si>
  <si>
    <t>season of experimental burn ("ED" = early dormant season, "LD" = late dormant season, "GS" = growing season, "C" = control</t>
  </si>
  <si>
    <t>fire rate spread 1, the time it takes from ignition to reach the center of the plot</t>
  </si>
  <si>
    <t>fire rate spread 2, the time it takes from ignition to reach the end of the plot</t>
  </si>
  <si>
    <t xml:space="preserve">flame duration, the total time from ignition to complete fuel consumption or extinguished </t>
  </si>
  <si>
    <t>flame height, average of all recorded maximum flame heights, recorded at 1 minute intervals</t>
  </si>
  <si>
    <t>visual estimation of fuel consumption</t>
  </si>
  <si>
    <t>ambient temperature © taken before ignition</t>
  </si>
  <si>
    <t>relative humidity taken before ignition</t>
  </si>
  <si>
    <t>wind direction noted before ignition. If no wind, NA</t>
  </si>
  <si>
    <t>wind speed recorded before ignition. If no wind, NA</t>
  </si>
  <si>
    <t xml:space="preserve">distance burned. If fire did not completely consume fuel, note the distance fire traveled. </t>
  </si>
  <si>
    <t>meso_os</t>
  </si>
  <si>
    <t>high</t>
  </si>
  <si>
    <t>med</t>
  </si>
  <si>
    <t>low</t>
  </si>
  <si>
    <t>avg_max_temp</t>
  </si>
  <si>
    <t>Control</t>
  </si>
  <si>
    <t>Thinned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</si>
</sst>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Fuel Consumption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Consumption</a:t>
          </a:r>
        </a:p>
      </cx:txPr>
    </cx:title>
    <cx:plotArea>
      <cx:plotAreaRegion>
        <cx:series layoutId="boxWhisker" uniqueId="{55AE2152-4D09-4EC5-B584-0BE988340F8C}">
          <cx:tx>
            <cx:txData>
              <cx:f>_xlchart.v1.1</cx:f>
              <cx:v>consump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Consumption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Consumption (%)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86711</xdr:colOff>
      <xdr:row>6</xdr:row>
      <xdr:rowOff>48445</xdr:rowOff>
    </xdr:from>
    <xdr:to>
      <xdr:col>15</xdr:col>
      <xdr:colOff>392824</xdr:colOff>
      <xdr:row>20</xdr:row>
      <xdr:rowOff>124645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1B19F5-9FE4-4EDD-A1FB-153F5CD39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4021" y="1191445"/>
              <a:ext cx="458251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6D03-64DF-4278-96D5-9373C0C0AE59}">
  <dimension ref="A1:O50"/>
  <sheetViews>
    <sheetView zoomScaleNormal="100" workbookViewId="0">
      <selection activeCell="I1" sqref="I1:I25"/>
    </sheetView>
  </sheetViews>
  <sheetFormatPr defaultRowHeight="15" x14ac:dyDescent="0.25"/>
  <cols>
    <col min="1" max="1" width="10" bestFit="1" customWidth="1"/>
    <col min="2" max="2" width="4.5703125" bestFit="1" customWidth="1"/>
    <col min="5" max="5" width="9.140625" style="1"/>
    <col min="6" max="6" width="8.42578125" style="1" bestFit="1" customWidth="1"/>
    <col min="8" max="8" width="10.140625" style="1" bestFit="1" customWidth="1"/>
    <col min="9" max="9" width="9.140625" style="3"/>
    <col min="10" max="10" width="9.140625" style="2"/>
    <col min="18" max="18" width="13.140625" bestFit="1" customWidth="1"/>
    <col min="19" max="19" width="17" bestFit="1" customWidth="1"/>
    <col min="20" max="20" width="12.85546875" bestFit="1" customWidth="1"/>
    <col min="21" max="21" width="1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39</v>
      </c>
      <c r="E1" s="1" t="s">
        <v>3</v>
      </c>
      <c r="F1" s="1" t="s">
        <v>4</v>
      </c>
      <c r="G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23</v>
      </c>
      <c r="O1" t="s">
        <v>43</v>
      </c>
    </row>
    <row r="2" spans="1:15" x14ac:dyDescent="0.25">
      <c r="A2" t="s">
        <v>12</v>
      </c>
      <c r="B2">
        <v>1</v>
      </c>
      <c r="C2" t="s">
        <v>14</v>
      </c>
      <c r="D2" t="s">
        <v>40</v>
      </c>
      <c r="E2" s="1">
        <v>0.20208333333333331</v>
      </c>
      <c r="F2" s="1">
        <v>0.50763888888888886</v>
      </c>
      <c r="G2">
        <f>AVERAGE(20,20,30,10,20,20,20,20,25,10,20,30,10,10,20,30,10,10,10,10)</f>
        <v>17.75</v>
      </c>
      <c r="H2" s="1">
        <v>0.78749999999999998</v>
      </c>
      <c r="I2" s="3">
        <v>97</v>
      </c>
      <c r="J2" s="2">
        <v>8.6111111111111107</v>
      </c>
      <c r="K2">
        <v>43.6</v>
      </c>
      <c r="L2">
        <v>0.8</v>
      </c>
      <c r="M2" t="s">
        <v>15</v>
      </c>
      <c r="N2">
        <v>400</v>
      </c>
      <c r="O2">
        <v>388.22222222222223</v>
      </c>
    </row>
    <row r="3" spans="1:15" x14ac:dyDescent="0.25">
      <c r="A3" t="s">
        <v>13</v>
      </c>
      <c r="B3">
        <v>1</v>
      </c>
      <c r="C3" t="s">
        <v>14</v>
      </c>
      <c r="D3" t="s">
        <v>40</v>
      </c>
      <c r="E3" s="1">
        <v>0.41250000000000003</v>
      </c>
      <c r="F3" s="1">
        <v>1.1548611111111111</v>
      </c>
      <c r="G3">
        <f>AVERAGE(10,10,10,10,10,20,20,20,10,20,10,10,20,10,10,5,10,10,5,15,20,10,5)</f>
        <v>12.173913043478262</v>
      </c>
      <c r="H3" s="1">
        <v>1.1548611111111111</v>
      </c>
      <c r="I3" s="3">
        <v>82</v>
      </c>
      <c r="J3" s="2">
        <v>11.222222222222223</v>
      </c>
      <c r="K3">
        <v>33.799999999999997</v>
      </c>
      <c r="L3">
        <v>0.5</v>
      </c>
      <c r="M3" t="s">
        <v>16</v>
      </c>
      <c r="N3">
        <v>378</v>
      </c>
      <c r="O3">
        <v>141.33333333333334</v>
      </c>
    </row>
    <row r="4" spans="1:15" x14ac:dyDescent="0.25">
      <c r="A4" t="s">
        <v>12</v>
      </c>
      <c r="B4">
        <v>2</v>
      </c>
      <c r="C4" t="s">
        <v>14</v>
      </c>
      <c r="D4" t="s">
        <v>41</v>
      </c>
      <c r="E4" s="1">
        <v>4.6527777777777779E-2</v>
      </c>
      <c r="F4" s="1">
        <v>0.21527777777777779</v>
      </c>
      <c r="G4">
        <f>AVERAGE(20,20,20,5,10,30,20,20,10,15)</f>
        <v>17</v>
      </c>
      <c r="H4" s="1">
        <v>0.4916666666666667</v>
      </c>
      <c r="I4" s="3">
        <v>97</v>
      </c>
      <c r="J4" s="2">
        <v>14.555555555555557</v>
      </c>
      <c r="K4">
        <v>32.700000000000003</v>
      </c>
      <c r="L4">
        <v>1</v>
      </c>
      <c r="M4" t="s">
        <v>16</v>
      </c>
      <c r="N4">
        <v>400</v>
      </c>
      <c r="O4">
        <v>399</v>
      </c>
    </row>
    <row r="5" spans="1:15" x14ac:dyDescent="0.25">
      <c r="A5" t="s">
        <v>13</v>
      </c>
      <c r="B5">
        <v>2</v>
      </c>
      <c r="C5" t="s">
        <v>14</v>
      </c>
      <c r="D5" t="s">
        <v>41</v>
      </c>
      <c r="E5" s="1">
        <v>4.5833333333333337E-2</v>
      </c>
      <c r="F5" s="1">
        <v>0.12152777777777778</v>
      </c>
      <c r="G5">
        <f>AVERAGE(40,40,30,30,20,10)</f>
        <v>28.333333333333332</v>
      </c>
      <c r="H5" s="1">
        <v>0.36180555555555555</v>
      </c>
      <c r="I5" s="3">
        <v>95</v>
      </c>
      <c r="J5" s="2">
        <v>11.388888888888889</v>
      </c>
      <c r="K5">
        <v>33.299999999999997</v>
      </c>
      <c r="L5">
        <v>0.7</v>
      </c>
      <c r="M5" t="s">
        <v>16</v>
      </c>
      <c r="N5">
        <v>400</v>
      </c>
      <c r="O5">
        <v>463.22222222222223</v>
      </c>
    </row>
    <row r="6" spans="1:15" x14ac:dyDescent="0.25">
      <c r="A6" t="s">
        <v>12</v>
      </c>
      <c r="B6">
        <v>3</v>
      </c>
      <c r="C6" t="s">
        <v>14</v>
      </c>
      <c r="D6" t="s">
        <v>40</v>
      </c>
      <c r="E6" s="1">
        <v>0.35694444444444445</v>
      </c>
      <c r="F6" s="1">
        <v>0.70972222222222225</v>
      </c>
      <c r="G6">
        <f>AVERAGE(10,10,10,10,10,10,10,20,20,20,20,25,10,20,20,25,10,10,10,10,10,10,10,10,10)</f>
        <v>13.6</v>
      </c>
      <c r="H6" s="1">
        <v>1.1645833333333333</v>
      </c>
      <c r="I6" s="3">
        <v>80</v>
      </c>
      <c r="J6" s="2">
        <v>12.555555555555555</v>
      </c>
      <c r="K6">
        <v>36.4</v>
      </c>
      <c r="L6">
        <v>0.8</v>
      </c>
      <c r="M6" t="s">
        <v>16</v>
      </c>
      <c r="N6">
        <v>400</v>
      </c>
      <c r="O6">
        <v>250.22222222222223</v>
      </c>
    </row>
    <row r="7" spans="1:15" x14ac:dyDescent="0.25">
      <c r="A7" t="s">
        <v>13</v>
      </c>
      <c r="B7">
        <v>3</v>
      </c>
      <c r="C7" t="s">
        <v>14</v>
      </c>
      <c r="D7" t="s">
        <v>40</v>
      </c>
      <c r="E7" s="1">
        <v>0.16180555555555556</v>
      </c>
      <c r="F7" s="1">
        <v>0.4548611111111111</v>
      </c>
      <c r="G7">
        <f>AVERAGE(40,20,20,15,20,30,30,30,30,30,40)</f>
        <v>27.727272727272727</v>
      </c>
      <c r="H7" s="1">
        <v>0.62569444444444444</v>
      </c>
      <c r="I7" s="3">
        <v>90</v>
      </c>
      <c r="J7" s="2">
        <v>12.111111111111109</v>
      </c>
      <c r="K7">
        <v>38.799999999999997</v>
      </c>
      <c r="L7">
        <v>0</v>
      </c>
      <c r="M7" t="s">
        <v>17</v>
      </c>
      <c r="N7">
        <v>400</v>
      </c>
      <c r="O7">
        <v>392.77777777777777</v>
      </c>
    </row>
    <row r="8" spans="1:15" x14ac:dyDescent="0.25">
      <c r="A8" t="s">
        <v>12</v>
      </c>
      <c r="B8">
        <v>4</v>
      </c>
      <c r="C8" t="s">
        <v>14</v>
      </c>
      <c r="D8" t="s">
        <v>42</v>
      </c>
      <c r="E8" s="1">
        <v>0.20972222222222223</v>
      </c>
      <c r="F8" s="1">
        <v>0.7680555555555556</v>
      </c>
      <c r="G8">
        <f>AVERAGE(30,30,30,20,30,25,25,20,10,30,25,10,10,20,15,15,10,20,30,20,20,20,10,10)</f>
        <v>20.208333333333332</v>
      </c>
      <c r="H8" s="1">
        <v>1.0472222222222223</v>
      </c>
      <c r="I8" s="3">
        <v>90</v>
      </c>
      <c r="J8" s="2">
        <v>14.888888888888888</v>
      </c>
      <c r="K8">
        <v>33.700000000000003</v>
      </c>
      <c r="L8">
        <v>1.3</v>
      </c>
      <c r="M8" t="s">
        <v>21</v>
      </c>
      <c r="N8">
        <v>400</v>
      </c>
      <c r="O8">
        <v>295.44444444444446</v>
      </c>
    </row>
    <row r="9" spans="1:15" x14ac:dyDescent="0.25">
      <c r="A9" t="s">
        <v>13</v>
      </c>
      <c r="B9">
        <v>4</v>
      </c>
      <c r="C9" t="s">
        <v>14</v>
      </c>
      <c r="D9" t="s">
        <v>42</v>
      </c>
      <c r="E9" s="1">
        <v>0.18958333333333333</v>
      </c>
      <c r="F9" s="1">
        <v>0.3972222222222222</v>
      </c>
      <c r="G9">
        <f>AVERAGE(20,15,15,20,30,20,10,20,10,20)</f>
        <v>18</v>
      </c>
      <c r="H9" s="1">
        <v>0.60069444444444442</v>
      </c>
      <c r="I9" s="3">
        <v>100</v>
      </c>
      <c r="J9" s="2">
        <v>13.388888888888889</v>
      </c>
      <c r="K9">
        <v>31.7</v>
      </c>
      <c r="L9">
        <v>0.8</v>
      </c>
      <c r="M9" t="s">
        <v>18</v>
      </c>
      <c r="N9">
        <v>400</v>
      </c>
      <c r="O9">
        <v>411.33333333333331</v>
      </c>
    </row>
    <row r="10" spans="1:15" x14ac:dyDescent="0.25">
      <c r="A10" t="s">
        <v>12</v>
      </c>
      <c r="B10">
        <v>5</v>
      </c>
      <c r="C10" t="s">
        <v>14</v>
      </c>
      <c r="D10" t="s">
        <v>42</v>
      </c>
      <c r="E10" s="1">
        <v>0.18402777777777779</v>
      </c>
      <c r="F10" s="1">
        <v>0.36249999999999999</v>
      </c>
      <c r="G10">
        <f>AVERAGE(20,20,15,30,30,30,20,20,20,10,10,10)</f>
        <v>19.583333333333332</v>
      </c>
      <c r="H10" s="1">
        <v>0.54999999999999993</v>
      </c>
      <c r="I10" s="3">
        <v>97</v>
      </c>
      <c r="J10" s="2">
        <v>14.555555555555557</v>
      </c>
      <c r="K10">
        <v>32.200000000000003</v>
      </c>
      <c r="L10">
        <v>1.4</v>
      </c>
      <c r="M10" t="s">
        <v>21</v>
      </c>
      <c r="N10">
        <v>400</v>
      </c>
      <c r="O10">
        <v>394.33333333333331</v>
      </c>
    </row>
    <row r="11" spans="1:15" x14ac:dyDescent="0.25">
      <c r="A11" t="s">
        <v>13</v>
      </c>
      <c r="B11">
        <v>5</v>
      </c>
      <c r="C11" t="s">
        <v>14</v>
      </c>
      <c r="D11" t="s">
        <v>42</v>
      </c>
      <c r="E11" s="1">
        <v>0.24652777777777779</v>
      </c>
      <c r="F11" s="1">
        <v>0.53472222222222221</v>
      </c>
      <c r="G11">
        <f>AVERAGE(20,15,20,20,20,20,15,20,30,40,30,20,10)</f>
        <v>21.53846153846154</v>
      </c>
      <c r="H11" s="1">
        <v>0.65763888888888888</v>
      </c>
      <c r="I11" s="3">
        <v>100</v>
      </c>
      <c r="J11" s="2">
        <v>14.111111111111111</v>
      </c>
      <c r="K11">
        <v>28</v>
      </c>
      <c r="L11">
        <v>0.5</v>
      </c>
      <c r="M11" t="s">
        <v>19</v>
      </c>
      <c r="N11">
        <v>400</v>
      </c>
      <c r="O11">
        <v>379.875</v>
      </c>
    </row>
    <row r="12" spans="1:15" x14ac:dyDescent="0.25">
      <c r="A12" t="s">
        <v>12</v>
      </c>
      <c r="B12">
        <v>6</v>
      </c>
      <c r="C12" t="s">
        <v>14</v>
      </c>
      <c r="D12" t="s">
        <v>42</v>
      </c>
      <c r="E12" s="1">
        <v>0.24583333333333335</v>
      </c>
      <c r="F12" s="1">
        <v>0.50555555555555554</v>
      </c>
      <c r="G12">
        <f>AVERAGE(30,40,30,20,30,30,40,40,30,10,15,10,10)</f>
        <v>25.76923076923077</v>
      </c>
      <c r="H12" s="1">
        <v>0.69305555555555554</v>
      </c>
      <c r="I12" s="3">
        <v>100</v>
      </c>
      <c r="J12" s="2">
        <v>13.499999999999998</v>
      </c>
      <c r="K12">
        <v>28.4</v>
      </c>
      <c r="L12">
        <v>0.6</v>
      </c>
      <c r="M12" t="s">
        <v>20</v>
      </c>
      <c r="N12">
        <v>400</v>
      </c>
      <c r="O12">
        <v>358.77777777777777</v>
      </c>
    </row>
    <row r="13" spans="1:15" x14ac:dyDescent="0.25">
      <c r="A13" t="s">
        <v>13</v>
      </c>
      <c r="B13">
        <v>6</v>
      </c>
      <c r="C13" t="s">
        <v>14</v>
      </c>
      <c r="D13" t="s">
        <v>42</v>
      </c>
      <c r="E13" s="1">
        <v>7.5694444444444439E-2</v>
      </c>
      <c r="F13" s="1">
        <v>0.5708333333333333</v>
      </c>
      <c r="G13">
        <f>AVERAGE(20,30,40,30,30,30,20,30,30,30,20,20,20,20,10,10,10)</f>
        <v>23.529411764705884</v>
      </c>
      <c r="H13" s="1">
        <v>0.73055555555555562</v>
      </c>
      <c r="I13" s="3">
        <v>100</v>
      </c>
      <c r="J13" s="2">
        <v>14.666666666666666</v>
      </c>
      <c r="K13">
        <v>31.8</v>
      </c>
      <c r="L13">
        <v>0.5</v>
      </c>
      <c r="M13" t="s">
        <v>18</v>
      </c>
      <c r="N13">
        <v>400</v>
      </c>
      <c r="O13">
        <v>382</v>
      </c>
    </row>
    <row r="14" spans="1:15" x14ac:dyDescent="0.25">
      <c r="A14" t="s">
        <v>12</v>
      </c>
      <c r="B14">
        <v>7</v>
      </c>
      <c r="C14" t="s">
        <v>14</v>
      </c>
      <c r="D14" t="s">
        <v>41</v>
      </c>
      <c r="E14" s="1">
        <v>0.13680555555555554</v>
      </c>
      <c r="F14" s="1">
        <v>0.29166666666666669</v>
      </c>
      <c r="G14">
        <f>AVERAGE(30,30,30,50,20,30,40,40,30,20,10,10)</f>
        <v>28.333333333333332</v>
      </c>
      <c r="H14" s="1">
        <v>0.51874999999999993</v>
      </c>
      <c r="I14" s="3">
        <v>100</v>
      </c>
      <c r="J14" s="2">
        <v>15.277777777777777</v>
      </c>
      <c r="K14">
        <v>35.9</v>
      </c>
      <c r="L14">
        <v>0.5</v>
      </c>
      <c r="M14" t="s">
        <v>20</v>
      </c>
      <c r="N14">
        <v>400</v>
      </c>
      <c r="O14">
        <v>375.88888888888891</v>
      </c>
    </row>
    <row r="15" spans="1:15" x14ac:dyDescent="0.25">
      <c r="A15" t="s">
        <v>13</v>
      </c>
      <c r="B15">
        <v>7</v>
      </c>
      <c r="C15" t="s">
        <v>14</v>
      </c>
      <c r="D15" t="s">
        <v>41</v>
      </c>
      <c r="E15" s="1">
        <v>0.34375</v>
      </c>
      <c r="F15" s="1">
        <v>0.74097222222222225</v>
      </c>
      <c r="G15">
        <f>AVERAGE(20,15,10,10,20,20,30,10,15,10,15,10,10,10,10,10,10,10,10)</f>
        <v>13.421052631578947</v>
      </c>
      <c r="H15" s="1">
        <v>1.4875</v>
      </c>
      <c r="I15" s="3">
        <v>85</v>
      </c>
      <c r="J15" s="2">
        <v>18.166666666666668</v>
      </c>
      <c r="K15">
        <v>28.1</v>
      </c>
      <c r="L15">
        <v>0</v>
      </c>
      <c r="M15" t="s">
        <v>17</v>
      </c>
      <c r="N15">
        <v>400</v>
      </c>
      <c r="O15">
        <v>270.44444444444446</v>
      </c>
    </row>
    <row r="16" spans="1:15" x14ac:dyDescent="0.25">
      <c r="A16" t="s">
        <v>12</v>
      </c>
      <c r="B16">
        <v>8</v>
      </c>
      <c r="C16" t="s">
        <v>14</v>
      </c>
      <c r="D16" t="s">
        <v>41</v>
      </c>
      <c r="E16" s="1" t="s">
        <v>17</v>
      </c>
      <c r="F16" s="1" t="s">
        <v>17</v>
      </c>
      <c r="G16">
        <f>AVERAGE(10,10,10,10,10,10,10)</f>
        <v>10</v>
      </c>
      <c r="H16" s="1">
        <v>0.3888888888888889</v>
      </c>
      <c r="I16" s="3">
        <v>10</v>
      </c>
      <c r="J16" s="2">
        <v>15.055555555555555</v>
      </c>
      <c r="K16">
        <v>29.9</v>
      </c>
      <c r="L16">
        <v>1.1000000000000001</v>
      </c>
      <c r="M16" t="s">
        <v>18</v>
      </c>
      <c r="N16">
        <v>140</v>
      </c>
      <c r="O16">
        <v>35.888888888888886</v>
      </c>
    </row>
    <row r="17" spans="1:15" x14ac:dyDescent="0.25">
      <c r="A17" t="s">
        <v>13</v>
      </c>
      <c r="B17">
        <v>8</v>
      </c>
      <c r="C17" t="s">
        <v>14</v>
      </c>
      <c r="D17" t="s">
        <v>41</v>
      </c>
      <c r="E17" s="1" t="s">
        <v>17</v>
      </c>
      <c r="F17" s="1" t="s">
        <v>17</v>
      </c>
      <c r="G17">
        <f>AVERAGE(10,10,10,20,10,10,10,10)</f>
        <v>11.25</v>
      </c>
      <c r="H17" s="1">
        <v>0.36041666666666666</v>
      </c>
      <c r="I17" s="3">
        <v>15</v>
      </c>
      <c r="J17" s="2">
        <v>15.666666666666668</v>
      </c>
      <c r="K17">
        <v>31.2</v>
      </c>
      <c r="L17">
        <v>0.6</v>
      </c>
      <c r="M17" t="s">
        <v>22</v>
      </c>
      <c r="N17">
        <v>145</v>
      </c>
      <c r="O17">
        <v>52.888888888888886</v>
      </c>
    </row>
    <row r="18" spans="1:15" x14ac:dyDescent="0.25">
      <c r="A18" t="s">
        <v>12</v>
      </c>
      <c r="B18">
        <v>9</v>
      </c>
      <c r="C18" t="s">
        <v>14</v>
      </c>
      <c r="D18" t="s">
        <v>40</v>
      </c>
      <c r="E18" s="1">
        <v>4.7222222222222221E-2</v>
      </c>
      <c r="F18" s="1">
        <v>0.29722222222222222</v>
      </c>
      <c r="G18">
        <f>AVERAGE(40,30,30,40,20,20,30,10,10,10)</f>
        <v>24</v>
      </c>
      <c r="H18" s="1">
        <v>0.45694444444444443</v>
      </c>
      <c r="I18" s="3">
        <v>100</v>
      </c>
      <c r="J18" s="2">
        <v>17.611111111111111</v>
      </c>
      <c r="K18">
        <v>28</v>
      </c>
      <c r="L18">
        <v>0.3</v>
      </c>
      <c r="M18" t="s">
        <v>16</v>
      </c>
      <c r="N18">
        <v>400</v>
      </c>
      <c r="O18">
        <v>394.33333333333331</v>
      </c>
    </row>
    <row r="19" spans="1:15" x14ac:dyDescent="0.25">
      <c r="A19" t="s">
        <v>13</v>
      </c>
      <c r="B19">
        <v>9</v>
      </c>
      <c r="C19" t="s">
        <v>14</v>
      </c>
      <c r="D19" t="s">
        <v>40</v>
      </c>
      <c r="E19" s="1">
        <v>0.20138888888888887</v>
      </c>
      <c r="F19" s="1">
        <v>0.51041666666666663</v>
      </c>
      <c r="G19">
        <f>AVERAGE(20,30,40,30,15,20,10,15,10,10,20,20,20,10,10,15,15,10,15)</f>
        <v>17.631578947368421</v>
      </c>
      <c r="H19" s="1">
        <v>0.69236111111111109</v>
      </c>
      <c r="I19" s="3">
        <v>95</v>
      </c>
      <c r="J19" s="2">
        <v>18.888888888888889</v>
      </c>
      <c r="K19">
        <v>35</v>
      </c>
      <c r="L19">
        <v>0</v>
      </c>
      <c r="M19" t="s">
        <v>17</v>
      </c>
      <c r="N19">
        <v>400</v>
      </c>
      <c r="O19">
        <v>371.22222222222223</v>
      </c>
    </row>
    <row r="20" spans="1:15" x14ac:dyDescent="0.25">
      <c r="A20" t="s">
        <v>12</v>
      </c>
      <c r="B20">
        <v>10</v>
      </c>
      <c r="C20" t="s">
        <v>14</v>
      </c>
      <c r="D20" t="s">
        <v>41</v>
      </c>
      <c r="E20" s="1">
        <v>0.14444444444444446</v>
      </c>
      <c r="F20" s="1">
        <v>0.39652777777777781</v>
      </c>
      <c r="G20">
        <f>AVERAGE(40,40,30,30,30,30,30,30,30,20,20,10,10,10,10,10,10,10,10)</f>
        <v>21.578947368421051</v>
      </c>
      <c r="H20" s="1">
        <v>0.86875000000000002</v>
      </c>
      <c r="I20" s="3">
        <v>98</v>
      </c>
      <c r="J20" s="2">
        <v>14.888888888888888</v>
      </c>
      <c r="K20">
        <v>29.8</v>
      </c>
      <c r="L20">
        <v>0.6</v>
      </c>
      <c r="M20" t="s">
        <v>16</v>
      </c>
      <c r="N20">
        <v>400</v>
      </c>
      <c r="O20">
        <v>409.77777777777777</v>
      </c>
    </row>
    <row r="21" spans="1:15" x14ac:dyDescent="0.25">
      <c r="A21" t="s">
        <v>13</v>
      </c>
      <c r="B21">
        <v>10</v>
      </c>
      <c r="C21" t="s">
        <v>14</v>
      </c>
      <c r="D21" t="s">
        <v>41</v>
      </c>
      <c r="E21" s="1">
        <v>0.1361111111111111</v>
      </c>
      <c r="F21" s="1">
        <v>0.27013888888888887</v>
      </c>
      <c r="G21">
        <f>AVERAGE(30,20,20,15,30,20,20,15,20,15,10,15,15,20)</f>
        <v>18.928571428571427</v>
      </c>
      <c r="H21" s="1">
        <v>0.63124999999999998</v>
      </c>
      <c r="I21" s="3">
        <v>97</v>
      </c>
      <c r="J21" s="2">
        <v>18.333333333333332</v>
      </c>
      <c r="K21">
        <v>37</v>
      </c>
      <c r="L21">
        <v>0</v>
      </c>
      <c r="M21" t="s">
        <v>17</v>
      </c>
      <c r="N21">
        <v>400</v>
      </c>
      <c r="O21">
        <v>385.11111111111109</v>
      </c>
    </row>
    <row r="22" spans="1:15" x14ac:dyDescent="0.25">
      <c r="A22" t="s">
        <v>12</v>
      </c>
      <c r="B22">
        <v>11</v>
      </c>
      <c r="C22" t="s">
        <v>14</v>
      </c>
      <c r="D22" t="s">
        <v>42</v>
      </c>
      <c r="E22" s="1">
        <v>0.21666666666666667</v>
      </c>
      <c r="F22" s="1">
        <v>0.40277777777777773</v>
      </c>
      <c r="G22">
        <f>AVERAGE(40,20,25,30,20,20,25,40,30,20,10,10,10,10,10,10,10)</f>
        <v>20</v>
      </c>
      <c r="H22" s="1">
        <v>0.72569444444444453</v>
      </c>
      <c r="I22" s="3">
        <v>95</v>
      </c>
      <c r="J22" s="2">
        <v>16.888888888888889</v>
      </c>
      <c r="K22">
        <v>36.799999999999997</v>
      </c>
      <c r="L22">
        <v>0</v>
      </c>
      <c r="M22" t="s">
        <v>17</v>
      </c>
      <c r="N22">
        <v>400</v>
      </c>
      <c r="O22">
        <v>295.11111111111109</v>
      </c>
    </row>
    <row r="23" spans="1:15" x14ac:dyDescent="0.25">
      <c r="A23" t="s">
        <v>13</v>
      </c>
      <c r="B23">
        <v>11</v>
      </c>
      <c r="C23" t="s">
        <v>14</v>
      </c>
      <c r="D23" t="s">
        <v>42</v>
      </c>
      <c r="E23" s="1">
        <v>0.15069444444444444</v>
      </c>
      <c r="F23" s="1">
        <v>0.44166666666666665</v>
      </c>
      <c r="G23">
        <f>AVERAGE(30,30,40,50,20,10,20,15,10)</f>
        <v>25</v>
      </c>
      <c r="H23" s="1">
        <v>0.65347222222222223</v>
      </c>
      <c r="I23" s="3">
        <v>98</v>
      </c>
      <c r="J23" s="2">
        <v>16.833333333333332</v>
      </c>
      <c r="K23">
        <v>30.1</v>
      </c>
      <c r="L23">
        <v>0</v>
      </c>
      <c r="M23" t="s">
        <v>17</v>
      </c>
      <c r="N23">
        <v>400</v>
      </c>
      <c r="O23">
        <v>349.66666666666669</v>
      </c>
    </row>
    <row r="24" spans="1:15" x14ac:dyDescent="0.25">
      <c r="A24" t="s">
        <v>12</v>
      </c>
      <c r="B24">
        <v>12</v>
      </c>
      <c r="C24" t="s">
        <v>14</v>
      </c>
      <c r="D24" t="s">
        <v>40</v>
      </c>
      <c r="E24" s="1">
        <v>0.13749999999999998</v>
      </c>
      <c r="F24" s="1">
        <v>0.4694444444444445</v>
      </c>
      <c r="G24">
        <f>AVERAGE(20,20,15,30,20,30,20,15,20,15,10,15,10,10,15,10,15,10)</f>
        <v>16.666666666666668</v>
      </c>
      <c r="H24" s="1">
        <v>0.64374999999999993</v>
      </c>
      <c r="I24" s="3">
        <v>98</v>
      </c>
      <c r="J24" s="2">
        <v>15.444444444444443</v>
      </c>
      <c r="K24">
        <v>29.8</v>
      </c>
      <c r="L24">
        <v>0.8</v>
      </c>
      <c r="M24" t="s">
        <v>20</v>
      </c>
      <c r="N24">
        <v>400</v>
      </c>
      <c r="O24">
        <v>380.55555555555554</v>
      </c>
    </row>
    <row r="25" spans="1:15" x14ac:dyDescent="0.25">
      <c r="A25" t="s">
        <v>13</v>
      </c>
      <c r="B25">
        <v>12</v>
      </c>
      <c r="C25" t="s">
        <v>14</v>
      </c>
      <c r="D25" t="s">
        <v>40</v>
      </c>
      <c r="E25" s="1">
        <v>0.12291666666666667</v>
      </c>
      <c r="F25" s="1">
        <v>0.68819444444444444</v>
      </c>
      <c r="G25">
        <f>AVERAGE(40,40,20,20,20,15,10,15,10,15,10,10,15,15)</f>
        <v>18.214285714285715</v>
      </c>
      <c r="H25" s="1">
        <v>0.79999999999999993</v>
      </c>
      <c r="I25" s="3">
        <v>93</v>
      </c>
      <c r="J25" s="2">
        <v>13.722222222222223</v>
      </c>
      <c r="K25">
        <v>34.6</v>
      </c>
      <c r="L25">
        <v>0.4</v>
      </c>
      <c r="M25" t="s">
        <v>20</v>
      </c>
      <c r="N25">
        <v>400</v>
      </c>
      <c r="O25">
        <v>275.55555555555554</v>
      </c>
    </row>
    <row r="27" spans="1:15" x14ac:dyDescent="0.25">
      <c r="G27" s="1"/>
    </row>
    <row r="28" spans="1:15" x14ac:dyDescent="0.25">
      <c r="G28" s="1"/>
    </row>
    <row r="29" spans="1:15" x14ac:dyDescent="0.25">
      <c r="G29" s="1"/>
    </row>
    <row r="30" spans="1:15" x14ac:dyDescent="0.25">
      <c r="G30" s="1"/>
    </row>
    <row r="31" spans="1:15" x14ac:dyDescent="0.25">
      <c r="G31" s="1"/>
    </row>
    <row r="32" spans="1:15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EB09-8AA4-4E76-99D2-FAC929E5C12B}">
  <dimension ref="A1:B25"/>
  <sheetViews>
    <sheetView tabSelected="1" topLeftCell="A4" zoomScale="175" zoomScaleNormal="175" workbookViewId="0">
      <selection activeCell="F11" sqref="F11"/>
    </sheetView>
  </sheetViews>
  <sheetFormatPr defaultRowHeight="15" x14ac:dyDescent="0.25"/>
  <sheetData>
    <row r="1" spans="1:2" x14ac:dyDescent="0.25">
      <c r="A1" t="s">
        <v>0</v>
      </c>
      <c r="B1" s="3" t="s">
        <v>7</v>
      </c>
    </row>
    <row r="2" spans="1:2" x14ac:dyDescent="0.25">
      <c r="A2" t="s">
        <v>45</v>
      </c>
      <c r="B2" s="3">
        <v>97</v>
      </c>
    </row>
    <row r="3" spans="1:2" x14ac:dyDescent="0.25">
      <c r="A3" t="s">
        <v>44</v>
      </c>
      <c r="B3" s="3">
        <v>82</v>
      </c>
    </row>
    <row r="4" spans="1:2" x14ac:dyDescent="0.25">
      <c r="A4" t="s">
        <v>45</v>
      </c>
      <c r="B4" s="3">
        <v>97</v>
      </c>
    </row>
    <row r="5" spans="1:2" x14ac:dyDescent="0.25">
      <c r="A5" t="s">
        <v>44</v>
      </c>
      <c r="B5" s="3">
        <v>95</v>
      </c>
    </row>
    <row r="6" spans="1:2" x14ac:dyDescent="0.25">
      <c r="A6" t="s">
        <v>45</v>
      </c>
      <c r="B6" s="3">
        <v>80</v>
      </c>
    </row>
    <row r="7" spans="1:2" x14ac:dyDescent="0.25">
      <c r="A7" t="s">
        <v>44</v>
      </c>
      <c r="B7" s="3">
        <v>90</v>
      </c>
    </row>
    <row r="8" spans="1:2" x14ac:dyDescent="0.25">
      <c r="A8" t="s">
        <v>45</v>
      </c>
      <c r="B8" s="3">
        <v>90</v>
      </c>
    </row>
    <row r="9" spans="1:2" x14ac:dyDescent="0.25">
      <c r="A9" t="s">
        <v>44</v>
      </c>
      <c r="B9" s="3">
        <v>100</v>
      </c>
    </row>
    <row r="10" spans="1:2" x14ac:dyDescent="0.25">
      <c r="A10" t="s">
        <v>45</v>
      </c>
      <c r="B10" s="3">
        <v>97</v>
      </c>
    </row>
    <row r="11" spans="1:2" x14ac:dyDescent="0.25">
      <c r="A11" t="s">
        <v>44</v>
      </c>
      <c r="B11" s="3">
        <v>100</v>
      </c>
    </row>
    <row r="12" spans="1:2" x14ac:dyDescent="0.25">
      <c r="A12" t="s">
        <v>45</v>
      </c>
      <c r="B12" s="3">
        <v>100</v>
      </c>
    </row>
    <row r="13" spans="1:2" x14ac:dyDescent="0.25">
      <c r="A13" t="s">
        <v>44</v>
      </c>
      <c r="B13" s="3">
        <v>100</v>
      </c>
    </row>
    <row r="14" spans="1:2" x14ac:dyDescent="0.25">
      <c r="A14" t="s">
        <v>45</v>
      </c>
      <c r="B14" s="3">
        <v>100</v>
      </c>
    </row>
    <row r="15" spans="1:2" x14ac:dyDescent="0.25">
      <c r="A15" t="s">
        <v>44</v>
      </c>
      <c r="B15" s="3">
        <v>85</v>
      </c>
    </row>
    <row r="16" spans="1:2" x14ac:dyDescent="0.25">
      <c r="A16" t="s">
        <v>45</v>
      </c>
      <c r="B16" s="3">
        <v>10</v>
      </c>
    </row>
    <row r="17" spans="1:2" x14ac:dyDescent="0.25">
      <c r="A17" t="s">
        <v>44</v>
      </c>
      <c r="B17" s="3">
        <v>15</v>
      </c>
    </row>
    <row r="18" spans="1:2" x14ac:dyDescent="0.25">
      <c r="A18" t="s">
        <v>45</v>
      </c>
      <c r="B18" s="3">
        <v>100</v>
      </c>
    </row>
    <row r="19" spans="1:2" x14ac:dyDescent="0.25">
      <c r="A19" t="s">
        <v>44</v>
      </c>
      <c r="B19" s="3">
        <v>95</v>
      </c>
    </row>
    <row r="20" spans="1:2" x14ac:dyDescent="0.25">
      <c r="A20" t="s">
        <v>45</v>
      </c>
      <c r="B20" s="3">
        <v>98</v>
      </c>
    </row>
    <row r="21" spans="1:2" x14ac:dyDescent="0.25">
      <c r="A21" t="s">
        <v>44</v>
      </c>
      <c r="B21" s="3">
        <v>97</v>
      </c>
    </row>
    <row r="22" spans="1:2" x14ac:dyDescent="0.25">
      <c r="A22" t="s">
        <v>45</v>
      </c>
      <c r="B22" s="3">
        <v>95</v>
      </c>
    </row>
    <row r="23" spans="1:2" x14ac:dyDescent="0.25">
      <c r="A23" t="s">
        <v>44</v>
      </c>
      <c r="B23" s="3">
        <v>98</v>
      </c>
    </row>
    <row r="24" spans="1:2" x14ac:dyDescent="0.25">
      <c r="A24" t="s">
        <v>45</v>
      </c>
      <c r="B24" s="3">
        <v>98</v>
      </c>
    </row>
    <row r="25" spans="1:2" x14ac:dyDescent="0.25">
      <c r="A25" t="s">
        <v>44</v>
      </c>
      <c r="B25" s="3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9EDC-9C4B-463A-915D-2738846D0BA7}">
  <dimension ref="A1:B14"/>
  <sheetViews>
    <sheetView workbookViewId="0">
      <selection activeCell="B15" sqref="B15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t="s">
        <v>0</v>
      </c>
      <c r="B2" t="s">
        <v>26</v>
      </c>
    </row>
    <row r="3" spans="1:2" x14ac:dyDescent="0.25">
      <c r="A3" t="s">
        <v>1</v>
      </c>
      <c r="B3" t="s">
        <v>27</v>
      </c>
    </row>
    <row r="4" spans="1:2" x14ac:dyDescent="0.25">
      <c r="A4" t="s">
        <v>2</v>
      </c>
      <c r="B4" t="s">
        <v>28</v>
      </c>
    </row>
    <row r="5" spans="1:2" x14ac:dyDescent="0.25">
      <c r="A5" s="1" t="s">
        <v>3</v>
      </c>
      <c r="B5" t="s">
        <v>29</v>
      </c>
    </row>
    <row r="6" spans="1:2" x14ac:dyDescent="0.25">
      <c r="A6" s="1" t="s">
        <v>4</v>
      </c>
      <c r="B6" t="s">
        <v>30</v>
      </c>
    </row>
    <row r="7" spans="1:2" x14ac:dyDescent="0.25">
      <c r="A7" t="s">
        <v>5</v>
      </c>
      <c r="B7" t="s">
        <v>32</v>
      </c>
    </row>
    <row r="8" spans="1:2" x14ac:dyDescent="0.25">
      <c r="A8" s="1" t="s">
        <v>6</v>
      </c>
      <c r="B8" t="s">
        <v>31</v>
      </c>
    </row>
    <row r="9" spans="1:2" x14ac:dyDescent="0.25">
      <c r="A9" s="3" t="s">
        <v>7</v>
      </c>
      <c r="B9" t="s">
        <v>33</v>
      </c>
    </row>
    <row r="10" spans="1:2" x14ac:dyDescent="0.25">
      <c r="A10" t="s">
        <v>8</v>
      </c>
      <c r="B10" t="s">
        <v>34</v>
      </c>
    </row>
    <row r="11" spans="1:2" x14ac:dyDescent="0.25">
      <c r="A11" t="s">
        <v>9</v>
      </c>
      <c r="B11" t="s">
        <v>35</v>
      </c>
    </row>
    <row r="12" spans="1:2" x14ac:dyDescent="0.25">
      <c r="A12" t="s">
        <v>10</v>
      </c>
      <c r="B12" t="s">
        <v>37</v>
      </c>
    </row>
    <row r="13" spans="1:2" x14ac:dyDescent="0.25">
      <c r="A13" t="s">
        <v>11</v>
      </c>
      <c r="B13" t="s">
        <v>36</v>
      </c>
    </row>
    <row r="14" spans="1:2" x14ac:dyDescent="0.25">
      <c r="A14" t="s">
        <v>23</v>
      </c>
      <c r="B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dcterms:created xsi:type="dcterms:W3CDTF">2022-02-01T20:15:10Z</dcterms:created>
  <dcterms:modified xsi:type="dcterms:W3CDTF">2022-03-14T15:31:55Z</dcterms:modified>
</cp:coreProperties>
</file>