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376" documentId="8_{45BD2E6B-7783-45B3-B420-F155A0610BEF}" xr6:coauthVersionLast="47" xr6:coauthVersionMax="47" xr10:uidLastSave="{A3D8AA08-120B-4A7C-B441-867468E2F561}"/>
  <bookViews>
    <workbookView xWindow="-120" yWindow="-120" windowWidth="29040" windowHeight="15840" xr2:uid="{F014EAFA-8CBA-4055-851A-6CC6535BC3EE}"/>
  </bookViews>
  <sheets>
    <sheet name="Sheet1" sheetId="3" r:id="rId1"/>
  </sheets>
  <definedNames>
    <definedName name="_xlchart.v1.0" hidden="1">Sheet1!$A$2:$A$25</definedName>
    <definedName name="_xlchart.v1.1" hidden="1">Sheet1!$G$1</definedName>
    <definedName name="_xlchart.v1.10" hidden="1">Sheet1!$T$1</definedName>
    <definedName name="_xlchart.v1.11" hidden="1">Sheet1!$T$2:$T$25</definedName>
    <definedName name="_xlchart.v1.2" hidden="1">Sheet1!$G$2:$G$25</definedName>
    <definedName name="_xlchart.v1.3" hidden="1">Sheet1!$A$2:$A$25</definedName>
    <definedName name="_xlchart.v1.4" hidden="1">Sheet1!$K$1</definedName>
    <definedName name="_xlchart.v1.5" hidden="1">Sheet1!$K$2:$K$25</definedName>
    <definedName name="_xlchart.v1.6" hidden="1">Sheet1!$A$2:$A$25</definedName>
    <definedName name="_xlchart.v1.7" hidden="1">Sheet1!$G$1</definedName>
    <definedName name="_xlchart.v1.8" hidden="1">Sheet1!$G$2:$G$25</definedName>
    <definedName name="_xlchart.v1.9" hidden="1">Sheet1!$A$2:$A$25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G13" i="3"/>
  <c r="G15" i="3"/>
  <c r="G16" i="3"/>
  <c r="G17" i="3"/>
  <c r="G18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F14" i="3"/>
  <c r="G14" i="3" s="1"/>
  <c r="F15" i="3"/>
  <c r="F16" i="3"/>
  <c r="F17" i="3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" i="3"/>
  <c r="G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L25" i="3"/>
  <c r="L23" i="3"/>
  <c r="L21" i="3"/>
  <c r="L19" i="3"/>
  <c r="L17" i="3"/>
  <c r="L15" i="3"/>
  <c r="L13" i="3"/>
  <c r="L11" i="3"/>
  <c r="L9" i="3"/>
  <c r="L7" i="3"/>
  <c r="L5" i="3"/>
  <c r="L3" i="3"/>
  <c r="L24" i="3"/>
  <c r="L22" i="3"/>
  <c r="L20" i="3"/>
  <c r="L18" i="3"/>
  <c r="L16" i="3"/>
  <c r="L14" i="3"/>
  <c r="L12" i="3"/>
  <c r="L10" i="3"/>
  <c r="L8" i="3"/>
  <c r="L6" i="3"/>
  <c r="L4" i="3"/>
  <c r="L2" i="3"/>
</calcChain>
</file>

<file path=xl/sharedStrings.xml><?xml version="1.0" encoding="utf-8"?>
<sst xmlns="http://schemas.openxmlformats.org/spreadsheetml/2006/main" count="123" uniqueCount="33">
  <si>
    <t>plot</t>
  </si>
  <si>
    <t>treatment</t>
  </si>
  <si>
    <t>season</t>
  </si>
  <si>
    <t>frs1</t>
  </si>
  <si>
    <t>frs2</t>
  </si>
  <si>
    <t>fd</t>
  </si>
  <si>
    <t>consump</t>
  </si>
  <si>
    <t>rh</t>
  </si>
  <si>
    <t>ws</t>
  </si>
  <si>
    <t>wd</t>
  </si>
  <si>
    <t>thin</t>
  </si>
  <si>
    <t>control</t>
  </si>
  <si>
    <t>LD</t>
  </si>
  <si>
    <t>avg_fh</t>
  </si>
  <si>
    <t>tempC</t>
  </si>
  <si>
    <t>db</t>
  </si>
  <si>
    <t>NA</t>
  </si>
  <si>
    <t>NW</t>
  </si>
  <si>
    <t>N</t>
  </si>
  <si>
    <t>notes</t>
  </si>
  <si>
    <t>no pyrometers or TC burner, 40cm distance burner</t>
  </si>
  <si>
    <t>NE</t>
  </si>
  <si>
    <t>no pyro or tc burned, 35 cm</t>
  </si>
  <si>
    <t>meso_os</t>
  </si>
  <si>
    <t>high</t>
  </si>
  <si>
    <t>med</t>
  </si>
  <si>
    <t>low</t>
  </si>
  <si>
    <t>avg_temp_C</t>
  </si>
  <si>
    <t>frs1_s</t>
  </si>
  <si>
    <t>frs1_cms</t>
  </si>
  <si>
    <t>frs2_oneminus</t>
  </si>
  <si>
    <t>frs2_s</t>
  </si>
  <si>
    <t>frs2_cms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</si>
</sst>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7" formatCode="h:mm:ss;@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0" fillId="0" borderId="0" xfId="0" applyNumberFormat="1"/>
    <xf numFmtId="167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20" fontId="0" fillId="0" borderId="0" xfId="0" applyNumberFormat="1"/>
    <xf numFmtId="45" fontId="0" fillId="0" borderId="0" xfId="0" applyNumberFormat="1"/>
  </cellXfs>
  <cellStyles count="2"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LD Burn Max Temps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LD Burn Max Temps</a:t>
          </a:r>
        </a:p>
      </cx:txPr>
    </cx:title>
    <cx:plotArea>
      <cx:plotAreaRegion>
        <cx:series layoutId="boxWhisker" uniqueId="{CA2FFBF1-57C0-4407-AAC4-EE0C10405E26}">
          <cx:tx>
            <cx:txData>
              <cx:f>_xlchart.v1.10</cx:f>
              <cx:v>avg_temp_C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frs2 LD cm/s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frs2 LD cm/s</a:t>
          </a:r>
        </a:p>
      </cx:txPr>
    </cx:title>
    <cx:plotArea>
      <cx:plotAreaRegion>
        <cx:series layoutId="boxWhisker" uniqueId="{231A5E07-A0CA-45BE-999C-D5B85382154A}">
          <cx:tx>
            <cx:txData>
              <cx:f>_xlchart.v1.4</cx:f>
              <cx:v>frs2_cms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frs1 LD cm/s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frs1 LD cm/s</a:t>
          </a:r>
        </a:p>
      </cx:txPr>
    </cx:title>
    <cx:plotArea>
      <cx:plotAreaRegion>
        <cx:series layoutId="boxWhisker" uniqueId="{C2BF47D4-0F7E-4A55-ADB0-62AC007EB9F5}">
          <cx:tx>
            <cx:txData>
              <cx:f>_xlchart.v1.1</cx:f>
              <cx:v>frs1_cms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514350</xdr:colOff>
      <xdr:row>8</xdr:row>
      <xdr:rowOff>128587</xdr:rowOff>
    </xdr:from>
    <xdr:to>
      <xdr:col>29</xdr:col>
      <xdr:colOff>209550</xdr:colOff>
      <xdr:row>23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B2BABF-162B-43FB-89A2-1D9410F70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1652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146237</xdr:colOff>
      <xdr:row>26</xdr:row>
      <xdr:rowOff>107296</xdr:rowOff>
    </xdr:from>
    <xdr:to>
      <xdr:col>19</xdr:col>
      <xdr:colOff>83484</xdr:colOff>
      <xdr:row>40</xdr:row>
      <xdr:rowOff>183496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C46320-5CA6-4993-BE1C-698EF9BA0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2472" y="5060296"/>
              <a:ext cx="454286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219075</xdr:colOff>
      <xdr:row>27</xdr:row>
      <xdr:rowOff>19890</xdr:rowOff>
    </xdr:from>
    <xdr:to>
      <xdr:col>9</xdr:col>
      <xdr:colOff>771525</xdr:colOff>
      <xdr:row>41</xdr:row>
      <xdr:rowOff>96090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77023A-E0F2-41FE-BCB7-70BA2391D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4428" y="5163390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586E-CDB5-4B9D-8515-97D181F49213}">
  <dimension ref="A1:Z39"/>
  <sheetViews>
    <sheetView tabSelected="1" zoomScale="85" zoomScaleNormal="85" workbookViewId="0">
      <selection activeCell="R17" sqref="R17"/>
    </sheetView>
  </sheetViews>
  <sheetFormatPr defaultRowHeight="15" x14ac:dyDescent="0.25"/>
  <cols>
    <col min="4" max="4" width="10.42578125" bestFit="1" customWidth="1"/>
    <col min="9" max="9" width="13.28515625" bestFit="1" customWidth="1"/>
    <col min="10" max="10" width="13.28515625" customWidth="1"/>
    <col min="12" max="12" width="10.5703125" bestFit="1" customWidth="1"/>
    <col min="19" max="19" width="4" bestFit="1" customWidth="1"/>
    <col min="20" max="20" width="12" bestFit="1" customWidth="1"/>
  </cols>
  <sheetData>
    <row r="1" spans="1:26" x14ac:dyDescent="0.25">
      <c r="A1" s="1" t="s">
        <v>1</v>
      </c>
      <c r="B1" s="1" t="s">
        <v>0</v>
      </c>
      <c r="C1" s="1" t="s">
        <v>2</v>
      </c>
      <c r="D1" t="s">
        <v>23</v>
      </c>
      <c r="E1" s="2" t="s">
        <v>3</v>
      </c>
      <c r="F1" s="2" t="s">
        <v>28</v>
      </c>
      <c r="G1" s="2" t="s">
        <v>29</v>
      </c>
      <c r="H1" s="2" t="s">
        <v>4</v>
      </c>
      <c r="I1" s="2" t="s">
        <v>30</v>
      </c>
      <c r="J1" s="2" t="s">
        <v>31</v>
      </c>
      <c r="K1" s="2" t="s">
        <v>32</v>
      </c>
      <c r="L1" s="1" t="s">
        <v>13</v>
      </c>
      <c r="M1" s="2" t="s">
        <v>5</v>
      </c>
      <c r="N1" s="1" t="s">
        <v>6</v>
      </c>
      <c r="O1" s="1" t="s">
        <v>14</v>
      </c>
      <c r="P1" s="1" t="s">
        <v>7</v>
      </c>
      <c r="Q1" s="1" t="s">
        <v>8</v>
      </c>
      <c r="R1" s="1" t="s">
        <v>9</v>
      </c>
      <c r="S1" s="1" t="s">
        <v>15</v>
      </c>
      <c r="T1" t="s">
        <v>27</v>
      </c>
      <c r="U1" s="1" t="s">
        <v>19</v>
      </c>
    </row>
    <row r="2" spans="1:26" x14ac:dyDescent="0.25">
      <c r="A2" s="1" t="s">
        <v>10</v>
      </c>
      <c r="B2" s="1">
        <v>1</v>
      </c>
      <c r="C2" s="1" t="s">
        <v>12</v>
      </c>
      <c r="D2" t="s">
        <v>24</v>
      </c>
      <c r="E2" s="4">
        <v>0.5625</v>
      </c>
      <c r="F2" s="6">
        <f>(HOUR(E2)*60)+MINUTE(E2)</f>
        <v>810</v>
      </c>
      <c r="G2" s="5">
        <f>2/F2*100</f>
        <v>0.24691358024691357</v>
      </c>
      <c r="H2" s="4">
        <v>0.95486111111111116</v>
      </c>
      <c r="I2" s="2">
        <f>H2-E2</f>
        <v>0.39236111111111116</v>
      </c>
      <c r="J2" s="6">
        <f>(HOUR(I2)*60)+MINUTE(I2)</f>
        <v>565</v>
      </c>
      <c r="K2">
        <f>2/J2*100</f>
        <v>0.35398230088495575</v>
      </c>
      <c r="L2" s="1">
        <f>AVERAGE(5,5,10,10,10,15,15,10,20,10,15,5)</f>
        <v>10.833333333333334</v>
      </c>
      <c r="M2" s="2">
        <v>1.3548611111111111</v>
      </c>
      <c r="N2" s="1">
        <v>90</v>
      </c>
      <c r="O2" s="1">
        <v>69.8</v>
      </c>
      <c r="P2" s="1">
        <v>40.299999999999997</v>
      </c>
      <c r="Q2" s="1">
        <v>0.5</v>
      </c>
      <c r="R2" s="1" t="s">
        <v>18</v>
      </c>
      <c r="S2" s="1">
        <v>400</v>
      </c>
      <c r="T2" s="1">
        <v>253.77777777777777</v>
      </c>
    </row>
    <row r="3" spans="1:26" x14ac:dyDescent="0.25">
      <c r="A3" s="1" t="s">
        <v>11</v>
      </c>
      <c r="B3" s="1">
        <v>1</v>
      </c>
      <c r="C3" s="1" t="s">
        <v>12</v>
      </c>
      <c r="D3" t="s">
        <v>24</v>
      </c>
      <c r="E3" s="4" t="s">
        <v>16</v>
      </c>
      <c r="F3" s="6" t="e">
        <f>(HOUR(E3)*60)+MINUTE(E3)</f>
        <v>#VALUE!</v>
      </c>
      <c r="G3" s="5" t="e">
        <f t="shared" ref="G3:G25" si="0">2/F3*100</f>
        <v>#VALUE!</v>
      </c>
      <c r="H3" s="4" t="s">
        <v>16</v>
      </c>
      <c r="I3" s="2" t="e">
        <f>H3-E3</f>
        <v>#VALUE!</v>
      </c>
      <c r="J3" s="6" t="e">
        <f t="shared" ref="J3:J25" si="1">(HOUR(I3)*60)+MINUTE(I3)</f>
        <v>#VALUE!</v>
      </c>
      <c r="K3" t="e">
        <f t="shared" ref="K3:K25" si="2">2/J3*100</f>
        <v>#VALUE!</v>
      </c>
      <c r="L3" s="1">
        <f>AVERAGE(5,5,5)</f>
        <v>5</v>
      </c>
      <c r="M3" s="2">
        <v>0.17777777777777778</v>
      </c>
      <c r="N3" s="1">
        <v>10</v>
      </c>
      <c r="O3" s="1">
        <v>70</v>
      </c>
      <c r="P3" s="1">
        <v>42.8</v>
      </c>
      <c r="Q3" s="1">
        <v>0.5</v>
      </c>
      <c r="R3" s="1" t="s">
        <v>18</v>
      </c>
      <c r="S3" s="1">
        <v>40</v>
      </c>
      <c r="T3" s="1">
        <v>21</v>
      </c>
      <c r="U3" t="s">
        <v>20</v>
      </c>
    </row>
    <row r="4" spans="1:26" x14ac:dyDescent="0.25">
      <c r="A4" s="1" t="s">
        <v>10</v>
      </c>
      <c r="B4" s="1">
        <v>2</v>
      </c>
      <c r="C4" s="1" t="s">
        <v>12</v>
      </c>
      <c r="D4" t="s">
        <v>25</v>
      </c>
      <c r="E4" s="4">
        <v>0.38541666666666669</v>
      </c>
      <c r="F4" s="6">
        <f>(HOUR(E4)*60)+MINUTE(E4)</f>
        <v>555</v>
      </c>
      <c r="G4" s="5">
        <f t="shared" si="0"/>
        <v>0.36036036036036034</v>
      </c>
      <c r="H4" s="4">
        <v>0.63263888888888886</v>
      </c>
      <c r="I4" s="2">
        <f>H4-E4</f>
        <v>0.24722222222222218</v>
      </c>
      <c r="J4" s="6">
        <f t="shared" si="1"/>
        <v>356</v>
      </c>
      <c r="K4">
        <f t="shared" si="2"/>
        <v>0.5617977528089888</v>
      </c>
      <c r="L4" s="1">
        <f>AVERAGE(20,10,5,10,5,10,10,20,15,20,25,10)</f>
        <v>13.333333333333334</v>
      </c>
      <c r="M4" s="2">
        <v>0.99861111111111101</v>
      </c>
      <c r="N4" s="1">
        <v>93</v>
      </c>
      <c r="O4" s="1">
        <v>76.2</v>
      </c>
      <c r="P4" s="1">
        <v>33</v>
      </c>
      <c r="Q4" s="1">
        <v>1</v>
      </c>
      <c r="R4" s="1" t="s">
        <v>18</v>
      </c>
      <c r="S4" s="1">
        <v>400</v>
      </c>
      <c r="T4" s="1">
        <v>354</v>
      </c>
    </row>
    <row r="5" spans="1:26" x14ac:dyDescent="0.25">
      <c r="A5" s="1" t="s">
        <v>11</v>
      </c>
      <c r="B5" s="1">
        <v>2</v>
      </c>
      <c r="C5" s="1" t="s">
        <v>12</v>
      </c>
      <c r="D5" t="s">
        <v>25</v>
      </c>
      <c r="E5" s="4">
        <v>0.1361111111111111</v>
      </c>
      <c r="F5" s="6">
        <f>(HOUR(E5)*60)+MINUTE(E5)</f>
        <v>196</v>
      </c>
      <c r="G5" s="5">
        <f t="shared" si="0"/>
        <v>1.0204081632653061</v>
      </c>
      <c r="H5" s="4">
        <v>0.4548611111111111</v>
      </c>
      <c r="I5" s="2">
        <f>H5-E5</f>
        <v>0.31874999999999998</v>
      </c>
      <c r="J5" s="6">
        <f t="shared" si="1"/>
        <v>459</v>
      </c>
      <c r="K5">
        <f t="shared" si="2"/>
        <v>0.4357298474945534</v>
      </c>
      <c r="L5" s="1">
        <f>AVERAGE(20,15,10,20,25,10,15,15,20,15,15,20)</f>
        <v>16.666666666666668</v>
      </c>
      <c r="M5" s="2">
        <v>0.64861111111111114</v>
      </c>
      <c r="N5" s="1">
        <v>96</v>
      </c>
      <c r="O5" s="1">
        <v>73</v>
      </c>
      <c r="P5" s="1">
        <v>37.5</v>
      </c>
      <c r="Q5" s="1">
        <v>0.1</v>
      </c>
      <c r="R5" s="1" t="s">
        <v>18</v>
      </c>
      <c r="S5" s="1">
        <v>400</v>
      </c>
      <c r="T5" s="1">
        <v>386.55555555555554</v>
      </c>
    </row>
    <row r="6" spans="1:26" x14ac:dyDescent="0.25">
      <c r="A6" s="1" t="s">
        <v>10</v>
      </c>
      <c r="B6" s="1">
        <v>3</v>
      </c>
      <c r="C6" s="1" t="s">
        <v>12</v>
      </c>
      <c r="D6" t="s">
        <v>24</v>
      </c>
      <c r="E6" s="4" t="s">
        <v>16</v>
      </c>
      <c r="F6" s="6" t="e">
        <f>(HOUR(E6)*60)+MINUTE(E6)</f>
        <v>#VALUE!</v>
      </c>
      <c r="G6" s="5" t="e">
        <f t="shared" si="0"/>
        <v>#VALUE!</v>
      </c>
      <c r="H6" s="4" t="s">
        <v>16</v>
      </c>
      <c r="I6" s="2" t="e">
        <f>H6-E6</f>
        <v>#VALUE!</v>
      </c>
      <c r="J6" s="6" t="e">
        <f t="shared" si="1"/>
        <v>#VALUE!</v>
      </c>
      <c r="K6" t="e">
        <f t="shared" si="2"/>
        <v>#VALUE!</v>
      </c>
      <c r="L6" s="1">
        <f>AVERAGE(10,5,5,5,5,5)</f>
        <v>5.833333333333333</v>
      </c>
      <c r="M6" s="2">
        <v>0.32361111111111113</v>
      </c>
      <c r="N6" s="1">
        <v>10</v>
      </c>
      <c r="O6" s="1">
        <v>73.5</v>
      </c>
      <c r="P6" s="1">
        <v>34.1</v>
      </c>
      <c r="Q6" s="1">
        <v>0.1</v>
      </c>
      <c r="R6" s="1" t="s">
        <v>18</v>
      </c>
      <c r="S6" s="1">
        <v>35</v>
      </c>
      <c r="T6" s="1">
        <v>22</v>
      </c>
      <c r="U6" t="s">
        <v>22</v>
      </c>
    </row>
    <row r="7" spans="1:26" x14ac:dyDescent="0.25">
      <c r="A7" s="1" t="s">
        <v>11</v>
      </c>
      <c r="B7" s="1">
        <v>3</v>
      </c>
      <c r="C7" s="1" t="s">
        <v>12</v>
      </c>
      <c r="D7" t="s">
        <v>24</v>
      </c>
      <c r="E7" s="4">
        <v>0.1423611111111111</v>
      </c>
      <c r="F7" s="6">
        <f>(HOUR(E7)*60)+MINUTE(E7)</f>
        <v>205</v>
      </c>
      <c r="G7" s="5">
        <f t="shared" si="0"/>
        <v>0.97560975609756095</v>
      </c>
      <c r="H7" s="4">
        <v>0.51041666666666663</v>
      </c>
      <c r="I7" s="2">
        <f>H7-E7</f>
        <v>0.36805555555555552</v>
      </c>
      <c r="J7" s="6">
        <f t="shared" si="1"/>
        <v>530</v>
      </c>
      <c r="K7">
        <f t="shared" si="2"/>
        <v>0.37735849056603776</v>
      </c>
      <c r="L7" s="1">
        <f>AVERAGE(20,20,25,20,15,15)</f>
        <v>19.166666666666668</v>
      </c>
      <c r="M7" s="2">
        <v>0.69236111111111109</v>
      </c>
      <c r="N7" s="1">
        <v>95</v>
      </c>
      <c r="O7" s="1">
        <v>75.5</v>
      </c>
      <c r="P7" s="1">
        <v>36</v>
      </c>
      <c r="Q7" s="1">
        <v>0.1</v>
      </c>
      <c r="R7" s="1" t="s">
        <v>18</v>
      </c>
      <c r="S7" s="1">
        <v>400</v>
      </c>
      <c r="T7" s="1">
        <v>497.66666666666669</v>
      </c>
    </row>
    <row r="8" spans="1:26" x14ac:dyDescent="0.25">
      <c r="A8" s="1" t="s">
        <v>10</v>
      </c>
      <c r="B8" s="1">
        <v>4</v>
      </c>
      <c r="C8" s="1" t="s">
        <v>12</v>
      </c>
      <c r="D8" t="s">
        <v>26</v>
      </c>
      <c r="E8" s="4">
        <v>0.18333333333333335</v>
      </c>
      <c r="F8" s="6">
        <f>(HOUR(E8)*60)+MINUTE(E8)</f>
        <v>264</v>
      </c>
      <c r="G8" s="5">
        <f t="shared" si="0"/>
        <v>0.75757575757575757</v>
      </c>
      <c r="H8" s="4">
        <v>0.48194444444444445</v>
      </c>
      <c r="I8" s="2">
        <f>H8-E8</f>
        <v>0.2986111111111111</v>
      </c>
      <c r="J8" s="6">
        <f t="shared" si="1"/>
        <v>430</v>
      </c>
      <c r="K8">
        <f t="shared" si="2"/>
        <v>0.46511627906976744</v>
      </c>
      <c r="L8" s="1">
        <f>AVERAGE(25,10,5,10,10,5,10,5,5,5)</f>
        <v>9</v>
      </c>
      <c r="M8" s="2">
        <v>1.5868055555555556</v>
      </c>
      <c r="N8" s="1">
        <v>80</v>
      </c>
      <c r="O8" s="1">
        <v>73.7</v>
      </c>
      <c r="P8" s="1">
        <v>35.1</v>
      </c>
      <c r="Q8" s="1">
        <v>0.5</v>
      </c>
      <c r="R8" s="1" t="s">
        <v>18</v>
      </c>
      <c r="S8" s="1">
        <v>400</v>
      </c>
      <c r="T8" s="1">
        <v>256.77777777777777</v>
      </c>
    </row>
    <row r="9" spans="1:26" x14ac:dyDescent="0.25">
      <c r="A9" s="1" t="s">
        <v>11</v>
      </c>
      <c r="B9" s="1">
        <v>4</v>
      </c>
      <c r="C9" s="1" t="s">
        <v>12</v>
      </c>
      <c r="D9" t="s">
        <v>26</v>
      </c>
      <c r="E9" s="4">
        <v>0.23750000000000002</v>
      </c>
      <c r="F9" s="6">
        <f>(HOUR(E9)*60)+MINUTE(E9)</f>
        <v>342</v>
      </c>
      <c r="G9" s="5">
        <f t="shared" si="0"/>
        <v>0.58479532163742687</v>
      </c>
      <c r="H9" s="4">
        <v>0.4826388888888889</v>
      </c>
      <c r="I9" s="2">
        <f>H9-E9</f>
        <v>0.24513888888888888</v>
      </c>
      <c r="J9" s="6">
        <f t="shared" si="1"/>
        <v>353</v>
      </c>
      <c r="K9">
        <f t="shared" si="2"/>
        <v>0.56657223796033995</v>
      </c>
      <c r="L9" s="1">
        <f>AVERAGE(20,10,15,15,20,20,15,20,15,10)</f>
        <v>16</v>
      </c>
      <c r="M9" s="2">
        <v>0.90972222222222221</v>
      </c>
      <c r="N9" s="1">
        <v>98</v>
      </c>
      <c r="O9" s="1">
        <v>77.3</v>
      </c>
      <c r="P9" s="1">
        <v>37.799999999999997</v>
      </c>
      <c r="Q9" s="1">
        <v>0.1</v>
      </c>
      <c r="R9" s="1" t="s">
        <v>18</v>
      </c>
      <c r="S9" s="1">
        <v>400</v>
      </c>
      <c r="T9" s="1">
        <v>345</v>
      </c>
    </row>
    <row r="10" spans="1:26" x14ac:dyDescent="0.25">
      <c r="A10" s="1" t="s">
        <v>10</v>
      </c>
      <c r="B10" s="1">
        <v>5</v>
      </c>
      <c r="C10" s="1" t="s">
        <v>12</v>
      </c>
      <c r="D10" t="s">
        <v>26</v>
      </c>
      <c r="E10" s="4">
        <v>4.3055555555555562E-2</v>
      </c>
      <c r="F10" s="6">
        <f>(HOUR(E10)*60)+MINUTE(E10)</f>
        <v>62</v>
      </c>
      <c r="G10" s="5">
        <f t="shared" si="0"/>
        <v>3.225806451612903</v>
      </c>
      <c r="H10" s="4">
        <v>0.14583333333333334</v>
      </c>
      <c r="I10" s="2">
        <f>H10-E10</f>
        <v>0.10277777777777777</v>
      </c>
      <c r="J10" s="6">
        <f t="shared" si="1"/>
        <v>148</v>
      </c>
      <c r="K10">
        <f t="shared" si="2"/>
        <v>1.3513513513513513</v>
      </c>
      <c r="L10" s="1">
        <f>AVERAGE(30,40,20,30,30)</f>
        <v>30</v>
      </c>
      <c r="M10" s="2">
        <v>0.31805555555555554</v>
      </c>
      <c r="N10" s="1">
        <v>99</v>
      </c>
      <c r="O10" s="1">
        <v>76.099999999999994</v>
      </c>
      <c r="P10" s="1">
        <v>34.299999999999997</v>
      </c>
      <c r="Q10" s="1">
        <v>1.5</v>
      </c>
      <c r="R10" s="1" t="s">
        <v>18</v>
      </c>
      <c r="S10" s="1">
        <v>400</v>
      </c>
      <c r="T10" s="1">
        <v>497.66666666666669</v>
      </c>
    </row>
    <row r="11" spans="1:26" x14ac:dyDescent="0.25">
      <c r="A11" s="1" t="s">
        <v>11</v>
      </c>
      <c r="B11" s="1">
        <v>5</v>
      </c>
      <c r="C11" s="1" t="s">
        <v>12</v>
      </c>
      <c r="D11" t="s">
        <v>26</v>
      </c>
      <c r="E11" s="4">
        <v>9.930555555555555E-2</v>
      </c>
      <c r="F11" s="6">
        <f>(HOUR(E11)*60)+MINUTE(E11)</f>
        <v>143</v>
      </c>
      <c r="G11" s="5">
        <f t="shared" si="0"/>
        <v>1.3986013986013985</v>
      </c>
      <c r="H11" s="4">
        <v>0.16666666666666666</v>
      </c>
      <c r="I11" s="2">
        <f>H11-E11</f>
        <v>6.7361111111111108E-2</v>
      </c>
      <c r="J11" s="6">
        <f t="shared" si="1"/>
        <v>97</v>
      </c>
      <c r="K11">
        <f t="shared" si="2"/>
        <v>2.0618556701030926</v>
      </c>
      <c r="L11" s="1">
        <f>AVERAGE(20,20,30,20)</f>
        <v>22.5</v>
      </c>
      <c r="M11" s="2">
        <v>0.28750000000000003</v>
      </c>
      <c r="N11" s="1">
        <v>99</v>
      </c>
      <c r="O11" s="1">
        <v>76.5</v>
      </c>
      <c r="P11" s="1">
        <v>35.1</v>
      </c>
      <c r="Q11" s="1">
        <v>0.5</v>
      </c>
      <c r="R11" s="1" t="s">
        <v>18</v>
      </c>
      <c r="S11" s="1">
        <v>400</v>
      </c>
      <c r="T11" s="1">
        <v>443.66666666666669</v>
      </c>
    </row>
    <row r="12" spans="1:26" x14ac:dyDescent="0.25">
      <c r="A12" s="1" t="s">
        <v>10</v>
      </c>
      <c r="B12" s="1">
        <v>6</v>
      </c>
      <c r="C12" s="1" t="s">
        <v>12</v>
      </c>
      <c r="D12" t="s">
        <v>26</v>
      </c>
      <c r="E12" s="4">
        <v>0.19097222222222221</v>
      </c>
      <c r="F12" s="6">
        <f>(HOUR(E12)*60)+MINUTE(E12)</f>
        <v>275</v>
      </c>
      <c r="G12" s="5">
        <f t="shared" si="0"/>
        <v>0.72727272727272729</v>
      </c>
      <c r="H12" s="4">
        <v>0.3520833333333333</v>
      </c>
      <c r="I12" s="2">
        <f>H12-E12</f>
        <v>0.16111111111111109</v>
      </c>
      <c r="J12" s="6">
        <f t="shared" si="1"/>
        <v>232</v>
      </c>
      <c r="K12">
        <f t="shared" si="2"/>
        <v>0.86206896551724133</v>
      </c>
      <c r="L12" s="1">
        <f>AVERAGE(15,20,30,10,20,30,30,20,5)</f>
        <v>20</v>
      </c>
      <c r="M12" s="2">
        <v>0.56944444444444442</v>
      </c>
      <c r="N12" s="1">
        <v>96</v>
      </c>
      <c r="O12" s="1">
        <v>76</v>
      </c>
      <c r="P12" s="1">
        <v>35.5</v>
      </c>
      <c r="Q12" s="1">
        <v>0.2</v>
      </c>
      <c r="R12" s="1" t="s">
        <v>18</v>
      </c>
      <c r="S12" s="1">
        <v>400</v>
      </c>
      <c r="T12" s="1">
        <v>473</v>
      </c>
    </row>
    <row r="13" spans="1:26" x14ac:dyDescent="0.25">
      <c r="A13" s="1" t="s">
        <v>11</v>
      </c>
      <c r="B13" s="1">
        <v>6</v>
      </c>
      <c r="C13" s="1" t="s">
        <v>12</v>
      </c>
      <c r="D13" t="s">
        <v>26</v>
      </c>
      <c r="E13" s="4">
        <v>0.125</v>
      </c>
      <c r="F13" s="6">
        <f>(HOUR(E13)*60)+MINUTE(E13)</f>
        <v>180</v>
      </c>
      <c r="G13" s="5">
        <f t="shared" si="0"/>
        <v>1.1111111111111112</v>
      </c>
      <c r="H13" s="4">
        <v>0.35069444444444442</v>
      </c>
      <c r="I13" s="2">
        <f>H13-E13</f>
        <v>0.22569444444444442</v>
      </c>
      <c r="J13" s="6">
        <f t="shared" si="1"/>
        <v>325</v>
      </c>
      <c r="K13">
        <f t="shared" si="2"/>
        <v>0.61538461538461542</v>
      </c>
      <c r="L13" s="1">
        <f>AVERAGE(10,15,30,30,15,20,15)</f>
        <v>19.285714285714285</v>
      </c>
      <c r="M13" s="2">
        <v>0.61388888888888882</v>
      </c>
      <c r="N13" s="1">
        <v>98</v>
      </c>
      <c r="O13" s="1">
        <v>75.599999999999994</v>
      </c>
      <c r="P13" s="1">
        <v>33.700000000000003</v>
      </c>
      <c r="Q13" s="1">
        <v>1</v>
      </c>
      <c r="R13" s="1" t="s">
        <v>21</v>
      </c>
      <c r="S13" s="1">
        <v>400</v>
      </c>
      <c r="T13" s="1">
        <v>473</v>
      </c>
    </row>
    <row r="14" spans="1:26" x14ac:dyDescent="0.25">
      <c r="A14" s="1" t="s">
        <v>10</v>
      </c>
      <c r="B14" s="1">
        <v>7</v>
      </c>
      <c r="C14" s="1" t="s">
        <v>12</v>
      </c>
      <c r="D14" t="s">
        <v>25</v>
      </c>
      <c r="E14" s="4">
        <v>0.33055555555555555</v>
      </c>
      <c r="F14" s="6">
        <f>(HOUR(E14)*60)+MINUTE(E14)</f>
        <v>476</v>
      </c>
      <c r="G14" s="5">
        <f t="shared" si="0"/>
        <v>0.42016806722689076</v>
      </c>
      <c r="H14" s="4">
        <v>0.42152777777777778</v>
      </c>
      <c r="I14" s="2">
        <f>H14-E14</f>
        <v>9.0972222222222232E-2</v>
      </c>
      <c r="J14" s="6">
        <f t="shared" si="1"/>
        <v>131</v>
      </c>
      <c r="K14">
        <f t="shared" si="2"/>
        <v>1.5267175572519083</v>
      </c>
      <c r="L14" s="1">
        <f>AVERAGE(20,15,15,25,20,30,35,10)</f>
        <v>21.25</v>
      </c>
      <c r="M14" s="2">
        <v>0.63888888888888895</v>
      </c>
      <c r="N14" s="1">
        <v>100</v>
      </c>
      <c r="O14" s="1">
        <v>80.5</v>
      </c>
      <c r="P14" s="1">
        <v>37.1</v>
      </c>
      <c r="Q14" s="1">
        <v>0.5</v>
      </c>
      <c r="R14" s="1" t="s">
        <v>18</v>
      </c>
      <c r="S14" s="1">
        <v>400</v>
      </c>
      <c r="T14" s="1">
        <v>497.66666666666669</v>
      </c>
    </row>
    <row r="15" spans="1:26" x14ac:dyDescent="0.25">
      <c r="A15" s="1" t="s">
        <v>11</v>
      </c>
      <c r="B15" s="1">
        <v>7</v>
      </c>
      <c r="C15" s="1" t="s">
        <v>12</v>
      </c>
      <c r="D15" t="s">
        <v>25</v>
      </c>
      <c r="E15" s="4">
        <v>0.31180555555555556</v>
      </c>
      <c r="F15" s="6">
        <f>(HOUR(E15)*60)+MINUTE(E15)</f>
        <v>449</v>
      </c>
      <c r="G15" s="5">
        <f t="shared" si="0"/>
        <v>0.44543429844097993</v>
      </c>
      <c r="H15" s="4">
        <v>0.62916666666666665</v>
      </c>
      <c r="I15" s="2">
        <f>H15-E15</f>
        <v>0.31736111111111109</v>
      </c>
      <c r="J15" s="6">
        <f t="shared" si="1"/>
        <v>457</v>
      </c>
      <c r="K15">
        <f t="shared" si="2"/>
        <v>0.43763676148796499</v>
      </c>
      <c r="L15" s="1">
        <f>AVERAGE(10,15,10,30,30,15)</f>
        <v>18.333333333333332</v>
      </c>
      <c r="M15" s="2">
        <v>0.89166666666666661</v>
      </c>
      <c r="N15" s="1">
        <v>90</v>
      </c>
      <c r="O15" s="1">
        <v>80.400000000000006</v>
      </c>
      <c r="P15" s="1">
        <v>35.5</v>
      </c>
      <c r="Q15" s="1">
        <v>0.5</v>
      </c>
      <c r="R15" s="1" t="s">
        <v>18</v>
      </c>
      <c r="S15" s="1">
        <v>400</v>
      </c>
      <c r="T15" s="1">
        <v>363.44444444444446</v>
      </c>
    </row>
    <row r="16" spans="1:26" x14ac:dyDescent="0.25">
      <c r="A16" s="1" t="s">
        <v>10</v>
      </c>
      <c r="B16" s="1">
        <v>8</v>
      </c>
      <c r="C16" s="1" t="s">
        <v>12</v>
      </c>
      <c r="D16" t="s">
        <v>25</v>
      </c>
      <c r="E16" s="4">
        <v>0.24305555555555555</v>
      </c>
      <c r="F16" s="6">
        <f>(HOUR(E16)*60)+MINUTE(E16)</f>
        <v>350</v>
      </c>
      <c r="G16" s="5">
        <f t="shared" si="0"/>
        <v>0.5714285714285714</v>
      </c>
      <c r="H16" s="4">
        <v>0.51388888888888895</v>
      </c>
      <c r="I16" s="2">
        <f>H16-E16</f>
        <v>0.27083333333333337</v>
      </c>
      <c r="J16" s="6">
        <f t="shared" si="1"/>
        <v>390</v>
      </c>
      <c r="K16">
        <f t="shared" si="2"/>
        <v>0.51282051282051277</v>
      </c>
      <c r="L16" s="1">
        <f>AVERAGE(25,20,10,30,25,15,20,5)</f>
        <v>18.75</v>
      </c>
      <c r="M16" s="2">
        <v>0.76874999999999993</v>
      </c>
      <c r="N16" s="1">
        <v>95</v>
      </c>
      <c r="O16" s="1">
        <v>77.8</v>
      </c>
      <c r="P16" s="1">
        <v>32.1</v>
      </c>
      <c r="Q16" s="1">
        <v>0.2</v>
      </c>
      <c r="R16" s="1" t="s">
        <v>18</v>
      </c>
      <c r="S16" s="1">
        <v>400</v>
      </c>
      <c r="T16" s="1">
        <v>497.66666666666669</v>
      </c>
      <c r="Z16" s="1"/>
    </row>
    <row r="17" spans="1:26" x14ac:dyDescent="0.25">
      <c r="A17" s="1" t="s">
        <v>11</v>
      </c>
      <c r="B17" s="1">
        <v>8</v>
      </c>
      <c r="C17" s="1" t="s">
        <v>12</v>
      </c>
      <c r="D17" t="s">
        <v>25</v>
      </c>
      <c r="E17" s="4">
        <v>0.1763888888888889</v>
      </c>
      <c r="F17" s="6">
        <f>(HOUR(E17)*60)+MINUTE(E17)</f>
        <v>254</v>
      </c>
      <c r="G17" s="5">
        <f t="shared" si="0"/>
        <v>0.78740157480314954</v>
      </c>
      <c r="H17" s="4">
        <v>0.3659722222222222</v>
      </c>
      <c r="I17" s="2">
        <f>H17-E17</f>
        <v>0.1895833333333333</v>
      </c>
      <c r="J17" s="6">
        <f t="shared" si="1"/>
        <v>273</v>
      </c>
      <c r="K17">
        <f t="shared" si="2"/>
        <v>0.73260073260073255</v>
      </c>
      <c r="L17" s="1">
        <f>AVERAGE(30,20,15,25,20,30,10,15,10)</f>
        <v>19.444444444444443</v>
      </c>
      <c r="M17" s="2">
        <v>0.61458333333333337</v>
      </c>
      <c r="N17" s="1">
        <v>95</v>
      </c>
      <c r="O17" s="1">
        <v>77.599999999999994</v>
      </c>
      <c r="P17" s="1">
        <v>31.1</v>
      </c>
      <c r="Q17" s="1">
        <v>0.2</v>
      </c>
      <c r="R17" s="1" t="s">
        <v>18</v>
      </c>
      <c r="S17" s="1">
        <v>400</v>
      </c>
      <c r="T17" s="1">
        <v>497.66666666666669</v>
      </c>
      <c r="Z17" s="1"/>
    </row>
    <row r="18" spans="1:26" x14ac:dyDescent="0.25">
      <c r="A18" s="1" t="s">
        <v>10</v>
      </c>
      <c r="B18" s="1">
        <v>9</v>
      </c>
      <c r="C18" s="1" t="s">
        <v>12</v>
      </c>
      <c r="D18" t="s">
        <v>24</v>
      </c>
      <c r="E18" s="4">
        <v>0.1125</v>
      </c>
      <c r="F18" s="6">
        <f>(HOUR(E18)*60)+MINUTE(E18)</f>
        <v>162</v>
      </c>
      <c r="G18" s="5">
        <f t="shared" si="0"/>
        <v>1.2345679012345678</v>
      </c>
      <c r="H18" s="4">
        <v>0.24236111111111111</v>
      </c>
      <c r="I18" s="2">
        <f>H18-E18</f>
        <v>0.12986111111111109</v>
      </c>
      <c r="J18" s="6">
        <f t="shared" si="1"/>
        <v>187</v>
      </c>
      <c r="K18">
        <f t="shared" si="2"/>
        <v>1.0695187165775399</v>
      </c>
      <c r="L18" s="1">
        <f>AVERAGE(20,30,30,20,30,30,20,30,10)</f>
        <v>24.444444444444443</v>
      </c>
      <c r="M18" s="2">
        <v>0.4909722222222222</v>
      </c>
      <c r="N18" s="1">
        <v>95</v>
      </c>
      <c r="O18" s="1">
        <v>78.099999999999994</v>
      </c>
      <c r="P18" s="1">
        <v>30</v>
      </c>
      <c r="Q18" s="1">
        <v>1</v>
      </c>
      <c r="R18" s="1" t="s">
        <v>18</v>
      </c>
      <c r="S18" s="1">
        <v>400</v>
      </c>
      <c r="T18" s="1">
        <v>462.11111111111109</v>
      </c>
      <c r="Z18" s="1"/>
    </row>
    <row r="19" spans="1:26" x14ac:dyDescent="0.25">
      <c r="A19" s="1" t="s">
        <v>11</v>
      </c>
      <c r="B19" s="1">
        <v>9</v>
      </c>
      <c r="C19" s="1" t="s">
        <v>12</v>
      </c>
      <c r="D19" t="s">
        <v>24</v>
      </c>
      <c r="E19" s="4">
        <v>7.2916666666666671E-2</v>
      </c>
      <c r="F19" s="6">
        <f>(HOUR(E19)*60)+MINUTE(E19)</f>
        <v>105</v>
      </c>
      <c r="G19" s="5">
        <f t="shared" si="0"/>
        <v>1.9047619047619049</v>
      </c>
      <c r="H19" s="4">
        <v>0.36458333333333331</v>
      </c>
      <c r="I19" s="2">
        <f>H19-E19</f>
        <v>0.29166666666666663</v>
      </c>
      <c r="J19" s="6">
        <f t="shared" si="1"/>
        <v>420</v>
      </c>
      <c r="K19">
        <f t="shared" si="2"/>
        <v>0.47619047619047622</v>
      </c>
      <c r="L19" s="1">
        <f>AVERAGE(30,20,40,40,45,40,20)</f>
        <v>33.571428571428569</v>
      </c>
      <c r="M19" s="2">
        <v>0.61458333333333337</v>
      </c>
      <c r="N19" s="1">
        <v>98</v>
      </c>
      <c r="O19" s="1">
        <v>80.2</v>
      </c>
      <c r="P19" s="1">
        <v>33.6</v>
      </c>
      <c r="Q19" s="1">
        <v>2</v>
      </c>
      <c r="R19" s="1" t="s">
        <v>18</v>
      </c>
      <c r="S19" s="1">
        <v>400</v>
      </c>
      <c r="T19" s="1">
        <v>497.66666666666669</v>
      </c>
      <c r="Z19" s="1"/>
    </row>
    <row r="20" spans="1:26" x14ac:dyDescent="0.25">
      <c r="A20" s="1" t="s">
        <v>10</v>
      </c>
      <c r="B20" s="1">
        <v>10</v>
      </c>
      <c r="C20" s="1" t="s">
        <v>12</v>
      </c>
      <c r="D20" t="s">
        <v>25</v>
      </c>
      <c r="E20" s="4">
        <v>3.8194444444444441E-2</v>
      </c>
      <c r="F20" s="6">
        <f>(HOUR(E20)*60)+MINUTE(E20)</f>
        <v>55</v>
      </c>
      <c r="G20" s="5">
        <f t="shared" si="0"/>
        <v>3.6363636363636362</v>
      </c>
      <c r="H20" s="4">
        <v>0.1875</v>
      </c>
      <c r="I20" s="2">
        <f>H20-E20</f>
        <v>0.14930555555555555</v>
      </c>
      <c r="J20" s="6">
        <f t="shared" si="1"/>
        <v>215</v>
      </c>
      <c r="K20">
        <f t="shared" si="2"/>
        <v>0.93023255813953487</v>
      </c>
      <c r="L20" s="1">
        <f>AVERAGE(30,35,25,30,30,25,10)</f>
        <v>26.428571428571427</v>
      </c>
      <c r="M20" s="2">
        <v>0.38194444444444442</v>
      </c>
      <c r="N20" s="1">
        <v>100</v>
      </c>
      <c r="O20" s="1">
        <v>78.8</v>
      </c>
      <c r="P20" s="1">
        <v>33</v>
      </c>
      <c r="Q20" s="1">
        <v>1.5</v>
      </c>
      <c r="R20" s="1" t="s">
        <v>18</v>
      </c>
      <c r="S20" s="1">
        <v>400</v>
      </c>
      <c r="T20" s="1">
        <v>485.33333333333331</v>
      </c>
      <c r="Z20" s="1"/>
    </row>
    <row r="21" spans="1:26" x14ac:dyDescent="0.25">
      <c r="A21" s="1" t="s">
        <v>11</v>
      </c>
      <c r="B21" s="1">
        <v>10</v>
      </c>
      <c r="C21" s="1" t="s">
        <v>12</v>
      </c>
      <c r="D21" t="s">
        <v>25</v>
      </c>
      <c r="E21" s="4">
        <v>0.11805555555555557</v>
      </c>
      <c r="F21" s="6">
        <f>(HOUR(E21)*60)+MINUTE(E21)</f>
        <v>170</v>
      </c>
      <c r="G21" s="5">
        <f t="shared" si="0"/>
        <v>1.1764705882352942</v>
      </c>
      <c r="H21" s="4">
        <v>0.2638888888888889</v>
      </c>
      <c r="I21" s="2">
        <f>H21-E21</f>
        <v>0.14583333333333331</v>
      </c>
      <c r="J21" s="6">
        <f t="shared" si="1"/>
        <v>210</v>
      </c>
      <c r="K21">
        <f t="shared" si="2"/>
        <v>0.95238095238095244</v>
      </c>
      <c r="L21" s="1">
        <f>AVERAGE(30,30,40,20,10)</f>
        <v>26</v>
      </c>
      <c r="M21" s="2">
        <v>0.50208333333333333</v>
      </c>
      <c r="N21" s="1">
        <v>95</v>
      </c>
      <c r="O21" s="1">
        <v>79.8</v>
      </c>
      <c r="P21" s="1">
        <v>31.6</v>
      </c>
      <c r="Q21" s="1">
        <v>1</v>
      </c>
      <c r="R21" s="1" t="s">
        <v>18</v>
      </c>
      <c r="S21" s="1">
        <v>400</v>
      </c>
      <c r="T21" s="1">
        <v>497.66666666666669</v>
      </c>
      <c r="Z21" s="1"/>
    </row>
    <row r="22" spans="1:26" x14ac:dyDescent="0.25">
      <c r="A22" s="1" t="s">
        <v>10</v>
      </c>
      <c r="B22" s="1">
        <v>11</v>
      </c>
      <c r="C22" s="1" t="s">
        <v>12</v>
      </c>
      <c r="D22" t="s">
        <v>26</v>
      </c>
      <c r="E22" s="4">
        <v>0.27847222222222223</v>
      </c>
      <c r="F22" s="6">
        <f>(HOUR(E22)*60)+MINUTE(E22)</f>
        <v>401</v>
      </c>
      <c r="G22" s="5">
        <f t="shared" si="0"/>
        <v>0.49875311720698251</v>
      </c>
      <c r="H22" s="4">
        <v>0.47569444444444442</v>
      </c>
      <c r="I22" s="2">
        <f>H22-E22</f>
        <v>0.19722222222222219</v>
      </c>
      <c r="J22" s="6">
        <f t="shared" si="1"/>
        <v>284</v>
      </c>
      <c r="K22">
        <f t="shared" si="2"/>
        <v>0.70422535211267612</v>
      </c>
      <c r="L22" s="1">
        <f>AVERAGE(15,10,10,10,10,5,10,10,15)</f>
        <v>10.555555555555555</v>
      </c>
      <c r="M22" s="2">
        <v>0.74861111111111101</v>
      </c>
      <c r="N22" s="1">
        <v>95</v>
      </c>
      <c r="O22" s="1">
        <v>78.5</v>
      </c>
      <c r="P22" s="1">
        <v>29</v>
      </c>
      <c r="Q22" s="1">
        <v>0</v>
      </c>
      <c r="R22" s="1" t="s">
        <v>18</v>
      </c>
      <c r="S22" s="1">
        <v>400</v>
      </c>
      <c r="T22" s="1">
        <v>463.77777777777777</v>
      </c>
      <c r="Z22" s="1"/>
    </row>
    <row r="23" spans="1:26" x14ac:dyDescent="0.25">
      <c r="A23" s="1" t="s">
        <v>11</v>
      </c>
      <c r="B23" s="1">
        <v>11</v>
      </c>
      <c r="C23" s="1" t="s">
        <v>12</v>
      </c>
      <c r="D23" t="s">
        <v>26</v>
      </c>
      <c r="E23" s="4">
        <v>0.15972222222222224</v>
      </c>
      <c r="F23" s="6">
        <f>(HOUR(E23)*60)+MINUTE(E23)</f>
        <v>230</v>
      </c>
      <c r="G23" s="5">
        <f t="shared" si="0"/>
        <v>0.86956521739130432</v>
      </c>
      <c r="H23" s="4">
        <v>0.60972222222222217</v>
      </c>
      <c r="I23" s="2">
        <f>H23-E23</f>
        <v>0.44999999999999996</v>
      </c>
      <c r="J23" s="6">
        <f t="shared" si="1"/>
        <v>648</v>
      </c>
      <c r="K23">
        <f t="shared" si="2"/>
        <v>0.30864197530864196</v>
      </c>
      <c r="L23" s="1">
        <f>AVERAGE(15,30,15,10,10,10,10)</f>
        <v>14.285714285714286</v>
      </c>
      <c r="M23" s="2">
        <v>0.90972222222222221</v>
      </c>
      <c r="N23" s="1">
        <v>95</v>
      </c>
      <c r="O23" s="1">
        <v>79.8</v>
      </c>
      <c r="P23" s="1">
        <v>31.6</v>
      </c>
      <c r="Q23" s="1">
        <v>1</v>
      </c>
      <c r="R23" s="1" t="s">
        <v>18</v>
      </c>
      <c r="S23" s="1">
        <v>400</v>
      </c>
      <c r="T23" s="1">
        <v>473</v>
      </c>
      <c r="Z23" s="1"/>
    </row>
    <row r="24" spans="1:26" x14ac:dyDescent="0.25">
      <c r="A24" s="1" t="s">
        <v>10</v>
      </c>
      <c r="B24" s="1">
        <v>12</v>
      </c>
      <c r="C24" s="1" t="s">
        <v>12</v>
      </c>
      <c r="D24" t="s">
        <v>24</v>
      </c>
      <c r="E24" s="4">
        <v>0.17916666666666667</v>
      </c>
      <c r="F24" s="6">
        <f>(HOUR(E24)*60)+MINUTE(E24)</f>
        <v>258</v>
      </c>
      <c r="G24" s="5">
        <f t="shared" si="0"/>
        <v>0.77519379844961245</v>
      </c>
      <c r="H24" s="4">
        <v>0.41597222222222219</v>
      </c>
      <c r="I24" s="2">
        <f>H24-E24</f>
        <v>0.23680555555555552</v>
      </c>
      <c r="J24" s="6">
        <f t="shared" si="1"/>
        <v>341</v>
      </c>
      <c r="K24">
        <f t="shared" si="2"/>
        <v>0.5865102639296188</v>
      </c>
      <c r="L24" s="1">
        <f>AVERAGE(15,10,5,5,10,15,5,10,5,5)</f>
        <v>8.5</v>
      </c>
      <c r="M24" s="2">
        <v>0.72916666666666663</v>
      </c>
      <c r="N24" s="1">
        <v>85</v>
      </c>
      <c r="O24" s="1">
        <v>77</v>
      </c>
      <c r="P24" s="1">
        <v>34.200000000000003</v>
      </c>
      <c r="Q24" s="1">
        <v>0.2</v>
      </c>
      <c r="R24" s="1" t="s">
        <v>18</v>
      </c>
      <c r="S24" s="1">
        <v>400</v>
      </c>
      <c r="T24" s="1">
        <v>358.77777777777777</v>
      </c>
      <c r="Z24" s="1"/>
    </row>
    <row r="25" spans="1:26" x14ac:dyDescent="0.25">
      <c r="A25" s="1" t="s">
        <v>11</v>
      </c>
      <c r="B25" s="1">
        <v>12</v>
      </c>
      <c r="C25" s="1" t="s">
        <v>12</v>
      </c>
      <c r="D25" t="s">
        <v>24</v>
      </c>
      <c r="E25" s="4">
        <v>0.21597222222222223</v>
      </c>
      <c r="F25" s="6">
        <f>(HOUR(E25)*60)+MINUTE(E25)</f>
        <v>311</v>
      </c>
      <c r="G25" s="5">
        <f t="shared" si="0"/>
        <v>0.64308681672025725</v>
      </c>
      <c r="H25" s="4">
        <v>0.50555555555555554</v>
      </c>
      <c r="I25" s="2">
        <f>H25-E25</f>
        <v>0.2895833333333333</v>
      </c>
      <c r="J25" s="6">
        <f t="shared" si="1"/>
        <v>417</v>
      </c>
      <c r="K25">
        <f t="shared" si="2"/>
        <v>0.47961630695443641</v>
      </c>
      <c r="L25" s="1">
        <f>AVERAGE(15,20,25,10,15,15)</f>
        <v>16.666666666666668</v>
      </c>
      <c r="M25" s="2">
        <v>0.67083333333333339</v>
      </c>
      <c r="N25" s="1">
        <v>97</v>
      </c>
      <c r="O25" s="1">
        <v>75</v>
      </c>
      <c r="P25" s="1">
        <v>55.7</v>
      </c>
      <c r="Q25" s="1">
        <v>1.5</v>
      </c>
      <c r="R25" s="1" t="s">
        <v>17</v>
      </c>
      <c r="S25" s="1">
        <v>400</v>
      </c>
      <c r="T25" s="1">
        <v>497.66666666666669</v>
      </c>
      <c r="Z25" s="1"/>
    </row>
    <row r="26" spans="1:26" x14ac:dyDescent="0.25">
      <c r="Z26" s="1"/>
    </row>
    <row r="27" spans="1:26" x14ac:dyDescent="0.25">
      <c r="E27" s="3"/>
      <c r="F27" s="3"/>
      <c r="G27" s="3"/>
      <c r="K27" s="6"/>
      <c r="Z27" s="1"/>
    </row>
    <row r="28" spans="1:26" x14ac:dyDescent="0.25">
      <c r="Z28" s="1"/>
    </row>
    <row r="29" spans="1:26" x14ac:dyDescent="0.25">
      <c r="Z29" s="1"/>
    </row>
    <row r="30" spans="1:26" x14ac:dyDescent="0.25">
      <c r="E30" s="7"/>
      <c r="F30" s="7"/>
      <c r="G30" s="7"/>
      <c r="H30" s="7"/>
      <c r="I30" s="6"/>
      <c r="J30" s="6"/>
      <c r="Z30" s="1"/>
    </row>
    <row r="31" spans="1:26" x14ac:dyDescent="0.25">
      <c r="Z31" s="1"/>
    </row>
    <row r="32" spans="1:26" x14ac:dyDescent="0.25">
      <c r="E32" s="8"/>
      <c r="F32" s="8"/>
      <c r="G32" s="8"/>
      <c r="H32" s="8"/>
      <c r="Z32" s="1"/>
    </row>
    <row r="33" spans="26:26" x14ac:dyDescent="0.25">
      <c r="Z33" s="1"/>
    </row>
    <row r="34" spans="26:26" x14ac:dyDescent="0.25">
      <c r="Z34" s="1"/>
    </row>
    <row r="35" spans="26:26" x14ac:dyDescent="0.25">
      <c r="Z35" s="1"/>
    </row>
    <row r="36" spans="26:26" x14ac:dyDescent="0.25">
      <c r="Z36" s="1"/>
    </row>
    <row r="37" spans="26:26" x14ac:dyDescent="0.25">
      <c r="Z37" s="1"/>
    </row>
    <row r="38" spans="26:26" x14ac:dyDescent="0.25">
      <c r="Z38" s="1"/>
    </row>
    <row r="39" spans="26:26" x14ac:dyDescent="0.25">
      <c r="Z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cp:lastPrinted>2022-01-27T12:03:56Z</cp:lastPrinted>
  <dcterms:created xsi:type="dcterms:W3CDTF">2022-01-18T21:59:26Z</dcterms:created>
  <dcterms:modified xsi:type="dcterms:W3CDTF">2022-04-19T19:28:25Z</dcterms:modified>
</cp:coreProperties>
</file>