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EN2270\EXP2.A\"/>
    </mc:Choice>
  </mc:AlternateContent>
  <xr:revisionPtr revIDLastSave="0" documentId="13_ncr:1_{862BDA02-FDCC-48F9-9327-552BA26F5B67}" xr6:coauthVersionLast="46" xr6:coauthVersionMax="46" xr10:uidLastSave="{00000000-0000-0000-0000-000000000000}"/>
  <bookViews>
    <workbookView xWindow="1560" yWindow="1485" windowWidth="21600" windowHeight="14115" xr2:uid="{0F87B932-208E-4F0E-AED4-B7C7272671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H41" i="1"/>
  <c r="O13" i="1"/>
  <c r="R13" i="1"/>
  <c r="R18" i="1" s="1"/>
  <c r="H39" i="1"/>
  <c r="U5" i="1"/>
  <c r="U7" i="1"/>
  <c r="U9" i="1"/>
  <c r="U11" i="1"/>
  <c r="U15" i="1"/>
  <c r="U3" i="1"/>
  <c r="V3" i="1"/>
  <c r="V5" i="1"/>
  <c r="V7" i="1"/>
  <c r="V9" i="1"/>
  <c r="V11" i="1"/>
  <c r="V13" i="1"/>
  <c r="V15" i="1"/>
  <c r="R5" i="1"/>
  <c r="R7" i="1"/>
  <c r="R9" i="1"/>
  <c r="R11" i="1"/>
  <c r="R15" i="1"/>
  <c r="R3" i="1"/>
  <c r="Q3" i="1"/>
  <c r="O5" i="1"/>
  <c r="O7" i="1"/>
  <c r="O9" i="1"/>
  <c r="O11" i="1"/>
  <c r="O15" i="1"/>
  <c r="O3" i="1"/>
  <c r="N3" i="1"/>
  <c r="H3" i="1"/>
  <c r="B25" i="1"/>
  <c r="U13" i="1" l="1"/>
  <c r="U18" i="1" s="1"/>
  <c r="V18" i="1"/>
  <c r="H5" i="1"/>
  <c r="Q5" i="1" s="1"/>
  <c r="T5" i="1" s="1"/>
  <c r="N15" i="1"/>
  <c r="N5" i="1"/>
  <c r="H15" i="1"/>
  <c r="Q15" i="1" s="1"/>
  <c r="T15" i="1" s="1"/>
  <c r="H9" i="1"/>
  <c r="Q9" i="1" s="1"/>
  <c r="H7" i="1"/>
  <c r="Q7" i="1" s="1"/>
  <c r="H11" i="1"/>
  <c r="Q11" i="1" s="1"/>
  <c r="H13" i="1"/>
  <c r="Q13" i="1" s="1"/>
  <c r="Q18" i="1" l="1"/>
  <c r="B36" i="1"/>
  <c r="N13" i="1"/>
  <c r="T13" i="1" s="1"/>
  <c r="N11" i="1"/>
  <c r="T11" i="1" s="1"/>
  <c r="N9" i="1"/>
  <c r="T9" i="1" s="1"/>
  <c r="N7" i="1"/>
  <c r="T7" i="1" l="1"/>
  <c r="T18" i="1" s="1"/>
  <c r="N18" i="1"/>
  <c r="B34" i="1" s="1"/>
</calcChain>
</file>

<file path=xl/sharedStrings.xml><?xml version="1.0" encoding="utf-8"?>
<sst xmlns="http://schemas.openxmlformats.org/spreadsheetml/2006/main" count="27" uniqueCount="22">
  <si>
    <t>Step</t>
    <phoneticPr fontId="1" type="noConversion"/>
  </si>
  <si>
    <t>Idc</t>
    <phoneticPr fontId="1" type="noConversion"/>
  </si>
  <si>
    <t>fenc</t>
    <phoneticPr fontId="1" type="noConversion"/>
  </si>
  <si>
    <t>R3</t>
    <phoneticPr fontId="1" type="noConversion"/>
  </si>
  <si>
    <t>Vi</t>
    <phoneticPr fontId="1" type="noConversion"/>
  </si>
  <si>
    <t>Kenc</t>
    <phoneticPr fontId="1" type="noConversion"/>
  </si>
  <si>
    <t>k</t>
    <phoneticPr fontId="1" type="noConversion"/>
  </si>
  <si>
    <t xml:space="preserve">Rm </t>
    <phoneticPr fontId="1" type="noConversion"/>
  </si>
  <si>
    <t>Tint</t>
    <phoneticPr fontId="1" type="noConversion"/>
  </si>
  <si>
    <t>B</t>
    <phoneticPr fontId="1" type="noConversion"/>
  </si>
  <si>
    <t>Vemf</t>
    <phoneticPr fontId="1" type="noConversion"/>
  </si>
  <si>
    <t>w(0)</t>
    <phoneticPr fontId="1" type="noConversion"/>
  </si>
  <si>
    <t>T</t>
    <phoneticPr fontId="1" type="noConversion"/>
  </si>
  <si>
    <t>s</t>
    <phoneticPr fontId="1" type="noConversion"/>
  </si>
  <si>
    <t>Average</t>
    <phoneticPr fontId="1" type="noConversion"/>
  </si>
  <si>
    <t>J</t>
    <phoneticPr fontId="1" type="noConversion"/>
  </si>
  <si>
    <t>omega</t>
    <phoneticPr fontId="1" type="noConversion"/>
  </si>
  <si>
    <t>from Ltspice</t>
  </si>
  <si>
    <t>from Ltspice</t>
    <phoneticPr fontId="1" type="noConversion"/>
  </si>
  <si>
    <t>Ltspice</t>
    <phoneticPr fontId="1" type="noConversion"/>
  </si>
  <si>
    <t>T from ltspice</t>
    <phoneticPr fontId="1" type="noConversion"/>
  </si>
  <si>
    <t>B from ltspice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</si>
</sst>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Border="1" applyAlignment="1">
      <alignment horizontal="right" wrapText="1"/>
    </xf>
    <xf numFmtId="0" fontId="0" fillId="0" borderId="0" xfId="0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Tint vs.</a:t>
            </a:r>
            <a:r>
              <a:rPr lang="en-US" altLang="zh-CN" baseline="0"/>
              <a:t> w</a:t>
            </a:r>
            <a:endParaRPr lang="en-US" altLang="zh-CN"/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(Sheet1!$N$3,Sheet1!$N$5,Sheet1!$N$7,Sheet1!$N$9,Sheet1!$N$11,Sheet1!$N$13)</c:f>
              <c:numCache>
                <c:formatCode>General</c:formatCode>
                <c:ptCount val="6"/>
                <c:pt idx="0">
                  <c:v>9.1629785729702302</c:v>
                </c:pt>
                <c:pt idx="1">
                  <c:v>7.9914263125690361</c:v>
                </c:pt>
                <c:pt idx="2">
                  <c:v>6.8853238991176298</c:v>
                </c:pt>
                <c:pt idx="3">
                  <c:v>5.2359877559829879</c:v>
                </c:pt>
                <c:pt idx="4">
                  <c:v>3.9629882328096242</c:v>
                </c:pt>
                <c:pt idx="5">
                  <c:v>2.3937627023415229</c:v>
                </c:pt>
              </c:numCache>
            </c:numRef>
          </c:xVal>
          <c:yVal>
            <c:numRef>
              <c:f>(Sheet1!$V$3,Sheet1!$V$5,Sheet1!$V$7,Sheet1!$V$9,Sheet1!$V$11,Sheet1!$V$13)</c:f>
              <c:numCache>
                <c:formatCode>General</c:formatCode>
                <c:ptCount val="6"/>
                <c:pt idx="0">
                  <c:v>0.11729538316185828</c:v>
                </c:pt>
                <c:pt idx="1">
                  <c:v>0.11029267371935929</c:v>
                </c:pt>
                <c:pt idx="2">
                  <c:v>9.2785900113111774E-2</c:v>
                </c:pt>
                <c:pt idx="3">
                  <c:v>8.0531158588738508E-2</c:v>
                </c:pt>
                <c:pt idx="4">
                  <c:v>6.6525739703740511E-2</c:v>
                </c:pt>
                <c:pt idx="5">
                  <c:v>4.7268288736868259E-2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76-486C-989A-7FBED2A6B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660831"/>
        <c:axId val="676662079"/>
      </c:scatterChart>
      <c:valAx>
        <c:axId val="676660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6662079"/>
        <c:crosses val="autoZero"/>
        <c:crossBetween val="midCat"/>
      </c:valAx>
      <c:valAx>
        <c:axId val="67666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6660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Tint vs. w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5080927384076997E-3"/>
                  <c:y val="0.337546296296296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(Sheet1!$O$3,Sheet1!$O$5,Sheet1!$O$7,Sheet1!$O$9,Sheet1!$O$11,Sheet1!$O$13,Sheet1!$O$15)</c:f>
              <c:numCache>
                <c:formatCode>General</c:formatCode>
                <c:ptCount val="7"/>
                <c:pt idx="0">
                  <c:v>9.5785851011013801</c:v>
                </c:pt>
                <c:pt idx="1">
                  <c:v>7.6150896926077589</c:v>
                </c:pt>
                <c:pt idx="2">
                  <c:v>6.4042675240366922</c:v>
                </c:pt>
                <c:pt idx="3">
                  <c:v>4.7451139038595835</c:v>
                </c:pt>
                <c:pt idx="4">
                  <c:v>3.2135874852345592</c:v>
                </c:pt>
                <c:pt idx="5">
                  <c:v>2.201929200931696</c:v>
                </c:pt>
                <c:pt idx="6">
                  <c:v>0.58250363785310744</c:v>
                </c:pt>
              </c:numCache>
            </c:numRef>
          </c:xVal>
          <c:yVal>
            <c:numRef>
              <c:f>(Sheet1!$U$3,Sheet1!$U$5,Sheet1!$U$7,Sheet1!$U$9,Sheet1!$U$11,Sheet1!$U$13,Sheet1!$U$15)</c:f>
              <c:numCache>
                <c:formatCode>General</c:formatCode>
                <c:ptCount val="7"/>
                <c:pt idx="0">
                  <c:v>7.959667027568966E-2</c:v>
                </c:pt>
                <c:pt idx="1">
                  <c:v>8.0830181238379387E-2</c:v>
                </c:pt>
                <c:pt idx="2">
                  <c:v>7.724544269009298E-2</c:v>
                </c:pt>
                <c:pt idx="3">
                  <c:v>7.1451039294173485E-2</c:v>
                </c:pt>
                <c:pt idx="4">
                  <c:v>7.2382320714390644E-2</c:v>
                </c:pt>
                <c:pt idx="5">
                  <c:v>5.8348654782195898E-2</c:v>
                </c:pt>
                <c:pt idx="6">
                  <c:v>5.1373069720718749E-2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68-4539-B072-6EA1B2DC7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487648"/>
        <c:axId val="1758489728"/>
      </c:scatterChart>
      <c:valAx>
        <c:axId val="175848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8489728"/>
        <c:crosses val="autoZero"/>
        <c:crossBetween val="midCat"/>
      </c:valAx>
      <c:valAx>
        <c:axId val="175848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848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233362</xdr:colOff>
      <xdr:row>20</xdr:row>
      <xdr:rowOff>104775</xdr:rowOff>
    </xdr:from>
    <xdr:to>
      <xdr:col>15</xdr:col>
      <xdr:colOff>4762</xdr:colOff>
      <xdr:row>35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1CA528-2E24-497C-906B-29D2B31F0E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661987</xdr:colOff>
      <xdr:row>20</xdr:row>
      <xdr:rowOff>38100</xdr:rowOff>
    </xdr:from>
    <xdr:to>
      <xdr:col>22</xdr:col>
      <xdr:colOff>33337</xdr:colOff>
      <xdr:row>35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DE0A77-A0FE-477F-9BB3-02776A674F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2088E-AB3F-4AC9-B9A3-5610184197FB}">
  <dimension ref="A1:V46"/>
  <sheetViews>
    <sheetView tabSelected="1" topLeftCell="H1" workbookViewId="0">
      <selection activeCell="T3" sqref="T3"/>
    </sheetView>
  </sheetViews>
  <sheetFormatPr defaultRowHeight="14.25" x14ac:dyDescent="0.2"/>
  <cols>
    <col min="1" max="1" width="12.75" bestFit="1" customWidth="1"/>
    <col min="6" max="6" width="11.125" bestFit="1" customWidth="1"/>
    <col min="9" max="9" width="11.625" bestFit="1" customWidth="1"/>
    <col min="12" max="12" width="11.625" bestFit="1" customWidth="1"/>
    <col min="16" max="16" width="11.625" bestFit="1" customWidth="1"/>
    <col min="18" max="18" width="11.625" bestFit="1" customWidth="1"/>
  </cols>
  <sheetData>
    <row r="1" spans="1:22" x14ac:dyDescent="0.2">
      <c r="A1" t="s">
        <v>0</v>
      </c>
      <c r="E1" t="s">
        <v>4</v>
      </c>
      <c r="H1" t="s">
        <v>1</v>
      </c>
      <c r="I1" t="s">
        <v>17</v>
      </c>
      <c r="K1" t="s">
        <v>2</v>
      </c>
      <c r="L1" t="s">
        <v>18</v>
      </c>
      <c r="N1" t="s">
        <v>16</v>
      </c>
      <c r="O1" t="s">
        <v>18</v>
      </c>
      <c r="Q1" t="s">
        <v>6</v>
      </c>
      <c r="R1" t="s">
        <v>18</v>
      </c>
      <c r="T1" t="s">
        <v>8</v>
      </c>
      <c r="U1" t="s">
        <v>18</v>
      </c>
    </row>
    <row r="3" spans="1:22" x14ac:dyDescent="0.2">
      <c r="A3">
        <v>6.83</v>
      </c>
      <c r="E3">
        <v>6.7000000000000004E-2</v>
      </c>
      <c r="H3">
        <f>E3/0.375</f>
        <v>0.17866666666666667</v>
      </c>
      <c r="I3">
        <v>0.11700000000000001</v>
      </c>
      <c r="K3">
        <v>2800</v>
      </c>
      <c r="L3">
        <v>2927</v>
      </c>
      <c r="N3">
        <f>$B$25*K3</f>
        <v>9.1629785729702302</v>
      </c>
      <c r="O3">
        <f>L3*$B$25</f>
        <v>9.5785851011013801</v>
      </c>
      <c r="Q3">
        <f>(A3-$B$28*H3)*(1920/(2*PI()*K3))</f>
        <v>0.69313414658292338</v>
      </c>
      <c r="R3">
        <f>(A3-$B$28*I3)*(1920/(2*PI()*L3))</f>
        <v>0.68031342115974069</v>
      </c>
      <c r="T3">
        <f>Q3*H3</f>
        <v>0.12383996752281565</v>
      </c>
      <c r="U3">
        <f>R3*I3</f>
        <v>7.959667027568966E-2</v>
      </c>
      <c r="V3">
        <f>$Q$18*H3</f>
        <v>0.11729538316185828</v>
      </c>
    </row>
    <row r="5" spans="1:22" x14ac:dyDescent="0.2">
      <c r="A5">
        <v>5.75</v>
      </c>
      <c r="E5">
        <v>6.3E-2</v>
      </c>
      <c r="H5">
        <f>E5/$B$23</f>
        <v>0.16800000000000001</v>
      </c>
      <c r="I5">
        <v>0.113</v>
      </c>
      <c r="K5">
        <v>2442</v>
      </c>
      <c r="L5">
        <v>2327</v>
      </c>
      <c r="N5">
        <f>$B$25*K5</f>
        <v>7.9914263125690361</v>
      </c>
      <c r="O5">
        <f t="shared" ref="O5:O15" si="0">L5*$B$25</f>
        <v>7.6150896926077589</v>
      </c>
      <c r="Q5">
        <f t="shared" ref="Q5:Q11" si="1">(A5-$B$28*H5)*(1920/(2*PI()*K5))</f>
        <v>0.66318073804477895</v>
      </c>
      <c r="R5">
        <f t="shared" ref="R5:R15" si="2">(A5-$B$28*I5)*(1920/(2*PI()*L5))</f>
        <v>0.71531133839273797</v>
      </c>
      <c r="T5">
        <f>Q5*H5</f>
        <v>0.11141436399152287</v>
      </c>
      <c r="U5">
        <f t="shared" ref="U5:U15" si="3">R5*I5</f>
        <v>8.0830181238379387E-2</v>
      </c>
      <c r="V5">
        <f t="shared" ref="V5:V15" si="4">$Q$18*H5</f>
        <v>0.11029267371935929</v>
      </c>
    </row>
    <row r="7" spans="1:22" x14ac:dyDescent="0.2">
      <c r="A7">
        <v>4.87</v>
      </c>
      <c r="E7">
        <v>5.2999999999999999E-2</v>
      </c>
      <c r="H7">
        <f>E7/$B$23</f>
        <v>0.14133333333333334</v>
      </c>
      <c r="I7">
        <v>0.108</v>
      </c>
      <c r="K7">
        <v>2104</v>
      </c>
      <c r="L7">
        <v>1957</v>
      </c>
      <c r="N7">
        <f>$B$25*K7</f>
        <v>6.8853238991176298</v>
      </c>
      <c r="O7">
        <f t="shared" si="0"/>
        <v>6.4042675240366922</v>
      </c>
      <c r="Q7">
        <f t="shared" si="1"/>
        <v>0.65228981707632205</v>
      </c>
      <c r="R7">
        <f t="shared" si="2"/>
        <v>0.71523558046382385</v>
      </c>
      <c r="T7">
        <f>Q7*H7</f>
        <v>9.2190294146786853E-2</v>
      </c>
      <c r="U7">
        <f t="shared" si="3"/>
        <v>7.724544269009298E-2</v>
      </c>
      <c r="V7">
        <f t="shared" si="4"/>
        <v>9.2785900113111774E-2</v>
      </c>
    </row>
    <row r="9" spans="1:22" x14ac:dyDescent="0.2">
      <c r="A9">
        <v>3.69</v>
      </c>
      <c r="E9">
        <v>4.5999999999999999E-2</v>
      </c>
      <c r="H9">
        <f>E9/$B$23</f>
        <v>0.12266666666666666</v>
      </c>
      <c r="I9">
        <v>9.9000000000000005E-2</v>
      </c>
      <c r="K9">
        <v>1600</v>
      </c>
      <c r="L9">
        <v>1450</v>
      </c>
      <c r="N9">
        <f>$B$25*K9</f>
        <v>5.2359877559829879</v>
      </c>
      <c r="O9">
        <f t="shared" si="0"/>
        <v>4.7451139038595835</v>
      </c>
      <c r="Q9">
        <f t="shared" si="1"/>
        <v>0.64195209958093213</v>
      </c>
      <c r="R9">
        <f t="shared" si="2"/>
        <v>0.72172766963811597</v>
      </c>
      <c r="T9">
        <f t="shared" ref="T9:T11" si="5">Q9*H9</f>
        <v>7.8746124215261004E-2</v>
      </c>
      <c r="U9">
        <f t="shared" si="3"/>
        <v>7.1451039294173485E-2</v>
      </c>
      <c r="V9">
        <f t="shared" si="4"/>
        <v>8.0531158588738508E-2</v>
      </c>
    </row>
    <row r="11" spans="1:22" x14ac:dyDescent="0.2">
      <c r="A11">
        <v>2.8</v>
      </c>
      <c r="E11">
        <v>3.7999999999999999E-2</v>
      </c>
      <c r="H11">
        <f>E11/$B$23</f>
        <v>0.10133333333333333</v>
      </c>
      <c r="I11">
        <v>9.0999999999999998E-2</v>
      </c>
      <c r="K11">
        <v>1211</v>
      </c>
      <c r="L11">
        <v>982</v>
      </c>
      <c r="N11">
        <f>$B$25*K11</f>
        <v>3.9629882328096242</v>
      </c>
      <c r="O11">
        <f t="shared" si="0"/>
        <v>3.2135874852345592</v>
      </c>
      <c r="Q11">
        <f t="shared" si="1"/>
        <v>0.63801013733369005</v>
      </c>
      <c r="R11">
        <f t="shared" si="2"/>
        <v>0.79541011774055659</v>
      </c>
      <c r="T11">
        <f t="shared" si="5"/>
        <v>6.4651693916480596E-2</v>
      </c>
      <c r="U11">
        <f t="shared" si="3"/>
        <v>7.2382320714390644E-2</v>
      </c>
      <c r="V11">
        <f t="shared" si="4"/>
        <v>6.6525739703740511E-2</v>
      </c>
    </row>
    <row r="13" spans="1:22" x14ac:dyDescent="0.2">
      <c r="A13">
        <v>1.75</v>
      </c>
      <c r="E13">
        <v>2.7E-2</v>
      </c>
      <c r="H13">
        <f>E13/$B$23</f>
        <v>7.1999999999999995E-2</v>
      </c>
      <c r="I13">
        <v>8.43E-2</v>
      </c>
      <c r="K13">
        <v>731.48</v>
      </c>
      <c r="L13">
        <v>672.86</v>
      </c>
      <c r="N13">
        <f>$B$25*K13</f>
        <v>2.3937627023415229</v>
      </c>
      <c r="O13">
        <f>L13*$B$25</f>
        <v>2.201929200931696</v>
      </c>
      <c r="Q13">
        <f>(A13-$B$28*H13)*(1920/(2*PI()*K13))</f>
        <v>0.65045712278704138</v>
      </c>
      <c r="R13">
        <f>(A13-$B$28*I13)*(1920/(2*PI()*L13))</f>
        <v>0.69215486099876511</v>
      </c>
      <c r="T13">
        <f>Q13*H13</f>
        <v>4.6832912840666978E-2</v>
      </c>
      <c r="U13">
        <f t="shared" si="3"/>
        <v>5.8348654782195898E-2</v>
      </c>
      <c r="V13">
        <f t="shared" si="4"/>
        <v>4.7268288736868259E-2</v>
      </c>
    </row>
    <row r="15" spans="1:22" x14ac:dyDescent="0.2">
      <c r="A15">
        <v>0.6</v>
      </c>
      <c r="E15">
        <v>1.9E-2</v>
      </c>
      <c r="H15">
        <f>E15/B23</f>
        <v>5.0666666666666665E-2</v>
      </c>
      <c r="I15">
        <v>7.4999999999999997E-2</v>
      </c>
      <c r="K15">
        <v>172</v>
      </c>
      <c r="L15">
        <v>178</v>
      </c>
      <c r="N15">
        <f>K15*B25</f>
        <v>0.56286868376817123</v>
      </c>
      <c r="O15">
        <f t="shared" si="0"/>
        <v>0.58250363785310744</v>
      </c>
      <c r="Q15">
        <f>(A15-$B$28*H15)*(1920/(2*PI()*K15))</f>
        <v>0.82472759050231492</v>
      </c>
      <c r="R15">
        <f t="shared" si="2"/>
        <v>0.68497426294291663</v>
      </c>
      <c r="T15">
        <f>Q15*H15</f>
        <v>4.1786197918783956E-2</v>
      </c>
      <c r="U15">
        <f t="shared" si="3"/>
        <v>5.1373069720718749E-2</v>
      </c>
      <c r="V15">
        <f t="shared" si="4"/>
        <v>3.3262869851870255E-2</v>
      </c>
    </row>
    <row r="18" spans="1:22" x14ac:dyDescent="0.2">
      <c r="A18" t="s">
        <v>14</v>
      </c>
      <c r="N18">
        <f>AVERAGE(N3,N5,N7,N9,N11,N13,N15)</f>
        <v>5.1707623085084577</v>
      </c>
      <c r="Q18">
        <f>AVERAGE(Q3,Q5,Q7,Q9,Q11,Q13)</f>
        <v>0.6565040102342814</v>
      </c>
      <c r="R18">
        <f>AVERAGE(R15,R13,R11,R9,R7,R5,R3)</f>
        <v>0.71501817876237961</v>
      </c>
      <c r="T18">
        <f>AVERAGE(T3,T5,T7,T9,T11,T13)</f>
        <v>8.6279226105588983E-2</v>
      </c>
      <c r="U18">
        <f>AVERAGE(U15,U13,U11,U9,U7,U5,U3)</f>
        <v>7.0175339816520119E-2</v>
      </c>
      <c r="V18">
        <f>AVERAGE(V3,V5,V7,V9,V11,V13,V15)</f>
        <v>7.8280287696506703E-2</v>
      </c>
    </row>
    <row r="23" spans="1:22" x14ac:dyDescent="0.2">
      <c r="A23" t="s">
        <v>3</v>
      </c>
      <c r="B23">
        <v>0.375</v>
      </c>
    </row>
    <row r="25" spans="1:22" x14ac:dyDescent="0.2">
      <c r="A25" t="s">
        <v>5</v>
      </c>
      <c r="B25">
        <f>((2*PI())/1920)</f>
        <v>3.2724923474893677E-3</v>
      </c>
    </row>
    <row r="28" spans="1:22" x14ac:dyDescent="0.2">
      <c r="A28" t="s">
        <v>7</v>
      </c>
      <c r="B28">
        <v>2.68</v>
      </c>
    </row>
    <row r="31" spans="1:22" x14ac:dyDescent="0.2">
      <c r="A31" t="s">
        <v>9</v>
      </c>
      <c r="B31">
        <v>1.04E-2</v>
      </c>
    </row>
    <row r="34" spans="1:15" x14ac:dyDescent="0.2">
      <c r="A34" t="s">
        <v>10</v>
      </c>
      <c r="B34">
        <f>N18*Q18</f>
        <v>3.3946261915040732</v>
      </c>
    </row>
    <row r="36" spans="1:15" x14ac:dyDescent="0.2">
      <c r="A36" t="s">
        <v>11</v>
      </c>
      <c r="B36">
        <f>B25*2730</f>
        <v>8.9339041086459741</v>
      </c>
    </row>
    <row r="38" spans="1:15" x14ac:dyDescent="0.2">
      <c r="A38" t="s">
        <v>12</v>
      </c>
      <c r="B38">
        <v>1.5369999999999999</v>
      </c>
      <c r="C38" t="s">
        <v>13</v>
      </c>
    </row>
    <row r="39" spans="1:15" x14ac:dyDescent="0.2">
      <c r="G39" t="s">
        <v>15</v>
      </c>
      <c r="H39">
        <f>(B31*B38)/(LN(1+((B31*B36)/T18)))</f>
        <v>2.1870979322918992E-2</v>
      </c>
    </row>
    <row r="40" spans="1:15" x14ac:dyDescent="0.2">
      <c r="A40" t="s">
        <v>20</v>
      </c>
      <c r="B40">
        <v>2.89</v>
      </c>
      <c r="C40" t="s">
        <v>13</v>
      </c>
    </row>
    <row r="41" spans="1:15" x14ac:dyDescent="0.2">
      <c r="F41" t="s">
        <v>19</v>
      </c>
      <c r="G41" t="s">
        <v>15</v>
      </c>
      <c r="H41">
        <f>(B43*B40)/(LN(1+((B31*B36)/U18)))</f>
        <v>1.0966537391820293E-2</v>
      </c>
    </row>
    <row r="42" spans="1:15" x14ac:dyDescent="0.2">
      <c r="K42" s="1"/>
      <c r="L42" s="1"/>
      <c r="M42" s="2"/>
      <c r="N42" s="1"/>
      <c r="O42" s="1"/>
    </row>
    <row r="43" spans="1:15" x14ac:dyDescent="0.2">
      <c r="A43" t="s">
        <v>21</v>
      </c>
      <c r="B43">
        <v>3.2000000000000002E-3</v>
      </c>
      <c r="K43" s="1"/>
      <c r="L43" s="1"/>
      <c r="M43" s="2"/>
      <c r="N43" s="1"/>
      <c r="O43" s="1"/>
    </row>
    <row r="44" spans="1:15" x14ac:dyDescent="0.2">
      <c r="K44" s="1"/>
      <c r="L44" s="1"/>
      <c r="M44" s="2"/>
      <c r="N44" s="1"/>
      <c r="O44" s="1"/>
    </row>
    <row r="45" spans="1:15" x14ac:dyDescent="0.2">
      <c r="K45" s="1"/>
      <c r="L45" s="1"/>
      <c r="M45" s="2"/>
      <c r="N45" s="1"/>
      <c r="O45" s="1"/>
    </row>
    <row r="46" spans="1:15" x14ac:dyDescent="0.2">
      <c r="K46" s="1"/>
      <c r="L46" s="1"/>
      <c r="M46" s="2"/>
      <c r="N46" s="1"/>
      <c r="O46" s="1"/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李承洺</dc:creator>
  <cp:lastModifiedBy>李承洺</cp:lastModifiedBy>
  <dcterms:created xsi:type="dcterms:W3CDTF">2021-02-11T18:40:19Z</dcterms:created>
  <dcterms:modified xsi:type="dcterms:W3CDTF">2021-02-28T05:41:20Z</dcterms:modified>
</cp:coreProperties>
</file>