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 of Colorado\ECEN 4593 - Fall 2019\Assignments\"/>
    </mc:Choice>
  </mc:AlternateContent>
  <xr:revisionPtr revIDLastSave="0" documentId="8_{E7387A64-06F7-4022-9F64-963C92176F0E}" xr6:coauthVersionLast="45" xr6:coauthVersionMax="45" xr10:uidLastSave="{00000000-0000-0000-0000-000000000000}"/>
  <bookViews>
    <workbookView xWindow="-110" yWindow="-110" windowWidth="19420" windowHeight="10420" tabRatio="622" xr2:uid="{6FB1A632-D276-4AAF-A678-8BC263BD5F13}"/>
  </bookViews>
  <sheets>
    <sheet name="Disassembler" sheetId="2" r:id="rId1"/>
    <sheet name="Deco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6" i="2" l="1"/>
  <c r="AW22" i="2"/>
  <c r="AV22" i="2"/>
  <c r="AU22" i="2"/>
  <c r="BB22" i="2" s="1"/>
  <c r="AT22" i="2"/>
  <c r="AS22" i="2" s="1"/>
  <c r="AH22" i="2"/>
  <c r="AM22" i="2" l="1"/>
  <c r="AZ22" i="2"/>
  <c r="AP22" i="2"/>
  <c r="AN22" i="2"/>
  <c r="AR22" i="2"/>
  <c r="AQ22" i="2"/>
  <c r="AK22" i="2"/>
  <c r="AO22" i="2"/>
  <c r="AJ22" i="2"/>
  <c r="AY22" i="2"/>
  <c r="BA22" i="2"/>
  <c r="AI22" i="2" s="1"/>
  <c r="AL22" i="2"/>
  <c r="AX22" i="2"/>
  <c r="AH7" i="2"/>
  <c r="A22" i="2" l="1"/>
  <c r="AW23" i="2" l="1"/>
  <c r="AV23" i="2"/>
  <c r="AU23" i="2"/>
  <c r="AT23" i="2"/>
  <c r="AS23" i="2" s="1"/>
  <c r="AH23" i="2"/>
  <c r="AW24" i="2"/>
  <c r="AV24" i="2"/>
  <c r="AU24" i="2"/>
  <c r="AZ24" i="2" s="1"/>
  <c r="AT24" i="2"/>
  <c r="AS24" i="2" s="1"/>
  <c r="AH24" i="2"/>
  <c r="AZ23" i="2" l="1"/>
  <c r="AM23" i="2"/>
  <c r="AM24" i="2"/>
  <c r="BB24" i="2"/>
  <c r="AX24" i="2"/>
  <c r="AY23" i="2"/>
  <c r="AX23" i="2"/>
  <c r="BA23" i="2"/>
  <c r="AR23" i="2"/>
  <c r="AO23" i="2"/>
  <c r="BB23" i="2"/>
  <c r="AI23" i="2" s="1"/>
  <c r="AK23" i="2"/>
  <c r="AP24" i="2"/>
  <c r="AL24" i="2"/>
  <c r="AQ24" i="2"/>
  <c r="AO24" i="2"/>
  <c r="AK24" i="2"/>
  <c r="AR24" i="2"/>
  <c r="AN24" i="2"/>
  <c r="AJ24" i="2"/>
  <c r="AY24" i="2"/>
  <c r="AI24" i="2" s="1"/>
  <c r="AL23" i="2"/>
  <c r="AP23" i="2"/>
  <c r="BA24" i="2"/>
  <c r="AQ23" i="2"/>
  <c r="AJ23" i="2"/>
  <c r="AN23" i="2"/>
  <c r="AH25" i="2"/>
  <c r="AH20" i="2"/>
  <c r="AH19" i="2"/>
  <c r="AH18" i="2"/>
  <c r="AH17" i="2"/>
  <c r="AH15" i="2"/>
  <c r="AH14" i="2"/>
  <c r="AH13" i="2"/>
  <c r="AH12" i="2"/>
  <c r="AH4" i="2"/>
  <c r="A23" i="2" l="1"/>
  <c r="A24" i="2"/>
  <c r="AW25" i="2"/>
  <c r="AV25" i="2"/>
  <c r="AU25" i="2"/>
  <c r="AZ25" i="2" s="1"/>
  <c r="AT25" i="2"/>
  <c r="AS25" i="2" s="1"/>
  <c r="AW20" i="2"/>
  <c r="AV20" i="2"/>
  <c r="AU20" i="2"/>
  <c r="AZ20" i="2" s="1"/>
  <c r="AT20" i="2"/>
  <c r="AS20" i="2" s="1"/>
  <c r="AW19" i="2"/>
  <c r="AV19" i="2"/>
  <c r="AU19" i="2"/>
  <c r="AZ19" i="2" s="1"/>
  <c r="AT19" i="2"/>
  <c r="AW18" i="2"/>
  <c r="AV18" i="2"/>
  <c r="AU18" i="2"/>
  <c r="AZ18" i="2" s="1"/>
  <c r="AT18" i="2"/>
  <c r="AS18" i="2" s="1"/>
  <c r="AW17" i="2"/>
  <c r="AV17" i="2"/>
  <c r="AU17" i="2"/>
  <c r="AZ17" i="2" s="1"/>
  <c r="AT17" i="2"/>
  <c r="AS17" i="2" s="1"/>
  <c r="AW15" i="2"/>
  <c r="AV15" i="2"/>
  <c r="AU15" i="2"/>
  <c r="AZ15" i="2" s="1"/>
  <c r="AT15" i="2"/>
  <c r="AW14" i="2"/>
  <c r="AV14" i="2"/>
  <c r="AU14" i="2"/>
  <c r="AZ14" i="2" s="1"/>
  <c r="AT14" i="2"/>
  <c r="AS14" i="2" s="1"/>
  <c r="AW13" i="2"/>
  <c r="AV13" i="2"/>
  <c r="AU13" i="2"/>
  <c r="AZ13" i="2" s="1"/>
  <c r="AT13" i="2"/>
  <c r="AS13" i="2" s="1"/>
  <c r="AW12" i="2"/>
  <c r="AV12" i="2"/>
  <c r="AU12" i="2"/>
  <c r="AZ12" i="2" s="1"/>
  <c r="AT12" i="2"/>
  <c r="AS12" i="2" s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S15" i="2" l="1"/>
  <c r="AL15" i="2" s="1"/>
  <c r="AS19" i="2"/>
  <c r="AM19" i="2" s="1"/>
  <c r="AM13" i="2"/>
  <c r="AI13" i="2"/>
  <c r="AM15" i="2"/>
  <c r="AI15" i="2"/>
  <c r="AM17" i="2"/>
  <c r="AM12" i="2"/>
  <c r="AM14" i="2"/>
  <c r="AM18" i="2"/>
  <c r="AI18" i="2"/>
  <c r="AM20" i="2"/>
  <c r="AI20" i="2"/>
  <c r="AM25" i="2"/>
  <c r="AI25" i="2"/>
  <c r="BA12" i="2"/>
  <c r="AX12" i="2"/>
  <c r="AI12" i="2" s="1"/>
  <c r="AX13" i="2"/>
  <c r="AX14" i="2"/>
  <c r="AX15" i="2"/>
  <c r="AX25" i="2"/>
  <c r="AX20" i="2"/>
  <c r="AX19" i="2"/>
  <c r="AX18" i="2"/>
  <c r="AX17" i="2"/>
  <c r="BB13" i="2"/>
  <c r="BA13" i="2"/>
  <c r="BB14" i="2"/>
  <c r="AI14" i="2" s="1"/>
  <c r="BA14" i="2"/>
  <c r="BB15" i="2"/>
  <c r="BA15" i="2"/>
  <c r="BB18" i="2"/>
  <c r="BA18" i="2"/>
  <c r="BB19" i="2"/>
  <c r="BA19" i="2"/>
  <c r="BB20" i="2"/>
  <c r="BA20" i="2"/>
  <c r="BB25" i="2"/>
  <c r="BA25" i="2"/>
  <c r="BB17" i="2"/>
  <c r="BA17" i="2"/>
  <c r="AI17" i="2" s="1"/>
  <c r="AR15" i="2"/>
  <c r="AQ15" i="2"/>
  <c r="AN15" i="2"/>
  <c r="AJ15" i="2"/>
  <c r="AP15" i="2"/>
  <c r="AO15" i="2"/>
  <c r="AR20" i="2"/>
  <c r="AQ20" i="2"/>
  <c r="AN20" i="2"/>
  <c r="AL20" i="2"/>
  <c r="AJ20" i="2"/>
  <c r="AP20" i="2"/>
  <c r="AO20" i="2"/>
  <c r="AK20" i="2"/>
  <c r="AO14" i="2"/>
  <c r="AK14" i="2"/>
  <c r="AR14" i="2"/>
  <c r="AQ14" i="2"/>
  <c r="AN14" i="2"/>
  <c r="AL14" i="2"/>
  <c r="AJ14" i="2"/>
  <c r="AP14" i="2"/>
  <c r="AQ13" i="2"/>
  <c r="AN13" i="2"/>
  <c r="AL13" i="2"/>
  <c r="AJ13" i="2"/>
  <c r="AP13" i="2"/>
  <c r="AO13" i="2"/>
  <c r="AK13" i="2"/>
  <c r="AR13" i="2"/>
  <c r="AQ17" i="2"/>
  <c r="AN17" i="2"/>
  <c r="AL17" i="2"/>
  <c r="AJ17" i="2"/>
  <c r="AP17" i="2"/>
  <c r="AO17" i="2"/>
  <c r="AK17" i="2"/>
  <c r="AR17" i="2"/>
  <c r="AK19" i="2"/>
  <c r="AR19" i="2"/>
  <c r="AL19" i="2"/>
  <c r="AR12" i="2"/>
  <c r="AQ12" i="2"/>
  <c r="AN12" i="2"/>
  <c r="AL12" i="2"/>
  <c r="AJ12" i="2"/>
  <c r="AP12" i="2"/>
  <c r="AO12" i="2"/>
  <c r="AK12" i="2"/>
  <c r="AY25" i="2"/>
  <c r="AP25" i="2"/>
  <c r="AR25" i="2"/>
  <c r="AN25" i="2"/>
  <c r="AJ25" i="2"/>
  <c r="AL25" i="2"/>
  <c r="AQ25" i="2"/>
  <c r="AO25" i="2"/>
  <c r="AK25" i="2"/>
  <c r="AY20" i="2"/>
  <c r="AY13" i="2"/>
  <c r="AY17" i="2"/>
  <c r="AY14" i="2"/>
  <c r="AY15" i="2"/>
  <c r="AY18" i="2"/>
  <c r="AY19" i="2"/>
  <c r="BB12" i="2"/>
  <c r="AY12" i="2"/>
  <c r="AJ19" i="2" l="1"/>
  <c r="AN19" i="2"/>
  <c r="AO19" i="2"/>
  <c r="AP19" i="2"/>
  <c r="AQ19" i="2"/>
  <c r="AK15" i="2"/>
  <c r="AI19" i="2"/>
  <c r="A19" i="2" s="1"/>
  <c r="A13" i="2"/>
  <c r="A25" i="2"/>
  <c r="A15" i="2"/>
  <c r="A12" i="2"/>
  <c r="A14" i="2"/>
  <c r="A20" i="2"/>
  <c r="A17" i="2"/>
  <c r="AP18" i="2"/>
  <c r="AO18" i="2"/>
  <c r="AK18" i="2"/>
  <c r="AR18" i="2"/>
  <c r="AQ18" i="2"/>
  <c r="AN18" i="2"/>
  <c r="AL18" i="2"/>
  <c r="AJ18" i="2"/>
  <c r="A18" i="2" l="1"/>
</calcChain>
</file>

<file path=xl/sharedStrings.xml><?xml version="1.0" encoding="utf-8"?>
<sst xmlns="http://schemas.openxmlformats.org/spreadsheetml/2006/main" count="141" uniqueCount="84">
  <si>
    <t>Opcode</t>
  </si>
  <si>
    <t>RD</t>
  </si>
  <si>
    <t>RS1</t>
  </si>
  <si>
    <t>RS2</t>
  </si>
  <si>
    <t>FN3</t>
  </si>
  <si>
    <t>FN7</t>
  </si>
  <si>
    <t>IMM12</t>
  </si>
  <si>
    <t>Type</t>
  </si>
  <si>
    <t>R-op</t>
  </si>
  <si>
    <t>L-op</t>
  </si>
  <si>
    <t>I-op</t>
  </si>
  <si>
    <t>S-op</t>
  </si>
  <si>
    <t>SB-op</t>
  </si>
  <si>
    <t>FN6</t>
  </si>
  <si>
    <t>IMM12S</t>
  </si>
  <si>
    <t>IMM12SB</t>
  </si>
  <si>
    <t>IMMU</t>
  </si>
  <si>
    <t>IMMUJ</t>
  </si>
  <si>
    <t>R-type</t>
  </si>
  <si>
    <t>I-type</t>
  </si>
  <si>
    <t>S-type</t>
  </si>
  <si>
    <t>Imm[4:0]</t>
  </si>
  <si>
    <t>Imm[11:5]</t>
  </si>
  <si>
    <t>SB-type</t>
  </si>
  <si>
    <t>Imm[4:1,11]</t>
  </si>
  <si>
    <t>Imm[12,10:5]</t>
  </si>
  <si>
    <t>U-type</t>
  </si>
  <si>
    <t>Imm[31:12]</t>
  </si>
  <si>
    <t>Imm[20,10:1,11,19:12]</t>
  </si>
  <si>
    <t>UJ-type</t>
  </si>
  <si>
    <t>IMMUH</t>
  </si>
  <si>
    <t>HEX</t>
  </si>
  <si>
    <t>DEC</t>
  </si>
  <si>
    <t>Hex</t>
  </si>
  <si>
    <t>Assembly</t>
  </si>
  <si>
    <t>Instruction</t>
  </si>
  <si>
    <t>add</t>
  </si>
  <si>
    <t>sub</t>
  </si>
  <si>
    <t>xor</t>
  </si>
  <si>
    <t>or</t>
  </si>
  <si>
    <t>and</t>
  </si>
  <si>
    <t>sll</t>
  </si>
  <si>
    <t>srl</t>
  </si>
  <si>
    <t>sra</t>
  </si>
  <si>
    <t>slt</t>
  </si>
  <si>
    <t>sltu</t>
  </si>
  <si>
    <t>R</t>
  </si>
  <si>
    <t>addi</t>
  </si>
  <si>
    <t>I</t>
  </si>
  <si>
    <t>slti</t>
  </si>
  <si>
    <t>sltiu</t>
  </si>
  <si>
    <t>xori</t>
  </si>
  <si>
    <t>andi</t>
  </si>
  <si>
    <t>slli</t>
  </si>
  <si>
    <t>srli</t>
  </si>
  <si>
    <t>srai</t>
  </si>
  <si>
    <t>ori</t>
  </si>
  <si>
    <t>H</t>
  </si>
  <si>
    <t>beq</t>
  </si>
  <si>
    <t>bne</t>
  </si>
  <si>
    <t>blt</t>
  </si>
  <si>
    <t>bge</t>
  </si>
  <si>
    <t>bltu</t>
  </si>
  <si>
    <t>bgeu</t>
  </si>
  <si>
    <t>B</t>
  </si>
  <si>
    <t>lw</t>
  </si>
  <si>
    <t>lh</t>
  </si>
  <si>
    <t>lb</t>
  </si>
  <si>
    <t>lhu</t>
  </si>
  <si>
    <t>lbu</t>
  </si>
  <si>
    <t>L</t>
  </si>
  <si>
    <t>sw</t>
  </si>
  <si>
    <t>sh</t>
  </si>
  <si>
    <t>sb</t>
  </si>
  <si>
    <t>S</t>
  </si>
  <si>
    <t>jal</t>
  </si>
  <si>
    <t>jalr</t>
  </si>
  <si>
    <t>lui</t>
  </si>
  <si>
    <t>auipc</t>
  </si>
  <si>
    <t>J</t>
  </si>
  <si>
    <t>JALR</t>
  </si>
  <si>
    <t>U</t>
  </si>
  <si>
    <t>59c</t>
  </si>
  <si>
    <t>RISC-V Disassembler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</si>
</sst>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978E5-55E2-4EE8-87AF-9BED8D1B602B}">
  <dimension ref="A1:BB79"/>
  <sheetViews>
    <sheetView tabSelected="1" zoomScaleNormal="100" workbookViewId="0">
      <selection activeCell="T35" sqref="T35"/>
    </sheetView>
  </sheetViews>
  <sheetFormatPr defaultRowHeight="15" x14ac:dyDescent="0.25"/>
  <cols>
    <col min="1" max="1" width="25.5703125" customWidth="1"/>
    <col min="2" max="33" width="2.7109375" customWidth="1"/>
    <col min="34" max="34" width="18.42578125" style="1" customWidth="1"/>
  </cols>
  <sheetData>
    <row r="1" spans="1:54" x14ac:dyDescent="0.25">
      <c r="A1" t="s">
        <v>83</v>
      </c>
      <c r="AJ1" s="1" t="s">
        <v>1</v>
      </c>
      <c r="AK1" s="1" t="s">
        <v>2</v>
      </c>
      <c r="AL1" s="1" t="s">
        <v>3</v>
      </c>
      <c r="AM1" s="1" t="s">
        <v>6</v>
      </c>
      <c r="AN1" s="1" t="s">
        <v>14</v>
      </c>
      <c r="AO1" s="1" t="s">
        <v>15</v>
      </c>
      <c r="AP1" s="1" t="s">
        <v>16</v>
      </c>
      <c r="AQ1" s="1" t="s">
        <v>30</v>
      </c>
      <c r="AR1" s="1" t="s">
        <v>17</v>
      </c>
      <c r="AS1" s="1" t="s">
        <v>7</v>
      </c>
      <c r="AT1" s="1" t="s">
        <v>0</v>
      </c>
      <c r="AU1" s="1" t="s">
        <v>4</v>
      </c>
      <c r="AV1" s="1" t="s">
        <v>5</v>
      </c>
      <c r="AW1" s="1" t="s">
        <v>13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</row>
    <row r="2" spans="1:54" x14ac:dyDescent="0.25"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t="s">
        <v>29</v>
      </c>
      <c r="B3" s="12" t="s">
        <v>28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1" t="s">
        <v>1</v>
      </c>
      <c r="W3" s="12"/>
      <c r="X3" s="12"/>
      <c r="Y3" s="12"/>
      <c r="Z3" s="13"/>
      <c r="AA3" s="11" t="s">
        <v>0</v>
      </c>
      <c r="AB3" s="12"/>
      <c r="AC3" s="12"/>
      <c r="AD3" s="12"/>
      <c r="AE3" s="12"/>
      <c r="AF3" s="12"/>
      <c r="AG3" s="13"/>
      <c r="AH3" s="10" t="s">
        <v>82</v>
      </c>
      <c r="AI3" t="s">
        <v>31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t="s">
        <v>26</v>
      </c>
      <c r="B4" s="12" t="s">
        <v>27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1" t="s">
        <v>1</v>
      </c>
      <c r="W4" s="12"/>
      <c r="X4" s="12"/>
      <c r="Y4" s="12"/>
      <c r="Z4" s="13"/>
      <c r="AA4" s="11" t="s">
        <v>0</v>
      </c>
      <c r="AB4" s="12"/>
      <c r="AC4" s="12"/>
      <c r="AD4" s="12"/>
      <c r="AE4" s="12"/>
      <c r="AF4" s="12"/>
      <c r="AG4" s="13"/>
      <c r="AH4" s="1">
        <f>HEX2DEC(AH3)</f>
        <v>1436</v>
      </c>
      <c r="AI4" t="s">
        <v>32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t="s">
        <v>23</v>
      </c>
      <c r="B5" s="12" t="s">
        <v>25</v>
      </c>
      <c r="C5" s="12"/>
      <c r="D5" s="12"/>
      <c r="E5" s="12"/>
      <c r="F5" s="12"/>
      <c r="G5" s="12"/>
      <c r="H5" s="12"/>
      <c r="I5" s="12" t="s">
        <v>3</v>
      </c>
      <c r="J5" s="12"/>
      <c r="K5" s="12"/>
      <c r="L5" s="12"/>
      <c r="M5" s="12"/>
      <c r="N5" s="11" t="s">
        <v>2</v>
      </c>
      <c r="O5" s="12"/>
      <c r="P5" s="12"/>
      <c r="Q5" s="12"/>
      <c r="R5" s="13"/>
      <c r="S5" s="11" t="s">
        <v>4</v>
      </c>
      <c r="T5" s="12"/>
      <c r="U5" s="13"/>
      <c r="V5" s="11" t="s">
        <v>24</v>
      </c>
      <c r="W5" s="12"/>
      <c r="X5" s="12"/>
      <c r="Y5" s="12"/>
      <c r="Z5" s="13"/>
      <c r="AA5" s="11" t="s">
        <v>0</v>
      </c>
      <c r="AB5" s="12"/>
      <c r="AC5" s="12"/>
      <c r="AD5" s="12"/>
      <c r="AE5" s="12"/>
      <c r="AF5" s="12"/>
      <c r="AG5" s="13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4" x14ac:dyDescent="0.25">
      <c r="A6" t="s">
        <v>20</v>
      </c>
      <c r="B6" s="12" t="s">
        <v>22</v>
      </c>
      <c r="C6" s="12"/>
      <c r="D6" s="12"/>
      <c r="E6" s="12"/>
      <c r="F6" s="12"/>
      <c r="G6" s="12"/>
      <c r="H6" s="12"/>
      <c r="I6" s="12" t="s">
        <v>3</v>
      </c>
      <c r="J6" s="12"/>
      <c r="K6" s="12"/>
      <c r="L6" s="12"/>
      <c r="M6" s="12"/>
      <c r="N6" s="11" t="s">
        <v>2</v>
      </c>
      <c r="O6" s="12"/>
      <c r="P6" s="12"/>
      <c r="Q6" s="12"/>
      <c r="R6" s="13"/>
      <c r="S6" s="11" t="s">
        <v>4</v>
      </c>
      <c r="T6" s="12"/>
      <c r="U6" s="13"/>
      <c r="V6" s="11" t="s">
        <v>21</v>
      </c>
      <c r="W6" s="12"/>
      <c r="X6" s="12"/>
      <c r="Y6" s="12"/>
      <c r="Z6" s="13"/>
      <c r="AA6" s="11" t="s">
        <v>0</v>
      </c>
      <c r="AB6" s="12"/>
      <c r="AC6" s="12"/>
      <c r="AD6" s="12"/>
      <c r="AE6" s="12"/>
      <c r="AF6" s="12"/>
      <c r="AG6" s="13"/>
      <c r="AH6" s="10">
        <v>-1438</v>
      </c>
      <c r="AI6" t="s">
        <v>32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4" x14ac:dyDescent="0.25">
      <c r="A7" t="s">
        <v>19</v>
      </c>
      <c r="B7" s="12" t="s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1" t="s">
        <v>2</v>
      </c>
      <c r="O7" s="12"/>
      <c r="P7" s="12"/>
      <c r="Q7" s="12"/>
      <c r="R7" s="13"/>
      <c r="S7" s="11" t="s">
        <v>4</v>
      </c>
      <c r="T7" s="12"/>
      <c r="U7" s="13"/>
      <c r="V7" s="11" t="s">
        <v>1</v>
      </c>
      <c r="W7" s="12"/>
      <c r="X7" s="12"/>
      <c r="Y7" s="12"/>
      <c r="Z7" s="13"/>
      <c r="AA7" s="11" t="s">
        <v>0</v>
      </c>
      <c r="AB7" s="12"/>
      <c r="AC7" s="12"/>
      <c r="AD7" s="12"/>
      <c r="AE7" s="12"/>
      <c r="AF7" s="12"/>
      <c r="AG7" s="13"/>
      <c r="AH7" s="1" t="str">
        <f>DEC2HEX(AH6)</f>
        <v>FFFFFFFA62</v>
      </c>
      <c r="AI7" t="s">
        <v>31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4" x14ac:dyDescent="0.25">
      <c r="A8" t="s">
        <v>18</v>
      </c>
      <c r="B8" s="11" t="s">
        <v>5</v>
      </c>
      <c r="C8" s="12"/>
      <c r="D8" s="12"/>
      <c r="E8" s="12"/>
      <c r="F8" s="12"/>
      <c r="G8" s="12"/>
      <c r="H8" s="13"/>
      <c r="I8" s="11" t="s">
        <v>3</v>
      </c>
      <c r="J8" s="12"/>
      <c r="K8" s="12"/>
      <c r="L8" s="12"/>
      <c r="M8" s="13"/>
      <c r="N8" s="11" t="s">
        <v>2</v>
      </c>
      <c r="O8" s="12"/>
      <c r="P8" s="12"/>
      <c r="Q8" s="12"/>
      <c r="R8" s="13"/>
      <c r="S8" s="11" t="s">
        <v>4</v>
      </c>
      <c r="T8" s="12"/>
      <c r="U8" s="13"/>
      <c r="V8" s="11" t="s">
        <v>1</v>
      </c>
      <c r="W8" s="12"/>
      <c r="X8" s="12"/>
      <c r="Y8" s="12"/>
      <c r="Z8" s="13"/>
      <c r="AA8" s="11" t="s">
        <v>0</v>
      </c>
      <c r="AB8" s="12"/>
      <c r="AC8" s="12"/>
      <c r="AD8" s="12"/>
      <c r="AE8" s="12"/>
      <c r="AF8" s="12"/>
      <c r="AG8" s="13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4" x14ac:dyDescent="0.25">
      <c r="B9" s="4"/>
      <c r="C9" s="5"/>
      <c r="D9" s="5"/>
      <c r="E9" s="5"/>
      <c r="F9" s="5"/>
      <c r="G9" s="5"/>
      <c r="H9" s="6"/>
      <c r="I9" s="4"/>
      <c r="J9" s="5"/>
      <c r="K9" s="5"/>
      <c r="L9" s="5"/>
      <c r="M9" s="6"/>
      <c r="N9" s="4"/>
      <c r="O9" s="5"/>
      <c r="P9" s="5"/>
      <c r="Q9" s="5"/>
      <c r="R9" s="6"/>
      <c r="S9" s="4"/>
      <c r="T9" s="5"/>
      <c r="U9" s="6"/>
      <c r="V9" s="4"/>
      <c r="W9" s="5"/>
      <c r="X9" s="5"/>
      <c r="Y9" s="5"/>
      <c r="Z9" s="6"/>
      <c r="AA9" s="4"/>
      <c r="AB9" s="5"/>
      <c r="AC9" s="5"/>
      <c r="AD9" s="5"/>
      <c r="AE9" s="5"/>
      <c r="AF9" s="5"/>
      <c r="AG9" s="6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4" x14ac:dyDescent="0.25">
      <c r="A10" t="s">
        <v>34</v>
      </c>
      <c r="B10" s="4"/>
      <c r="C10" s="5"/>
      <c r="D10" s="5"/>
      <c r="E10" s="5"/>
      <c r="F10" s="5"/>
      <c r="G10" s="5"/>
      <c r="H10" s="6"/>
      <c r="I10" s="4"/>
      <c r="J10" s="5"/>
      <c r="K10" s="5"/>
      <c r="L10" s="5"/>
      <c r="M10" s="6"/>
      <c r="N10" s="4"/>
      <c r="O10" s="5"/>
      <c r="P10" s="5"/>
      <c r="Q10" s="5"/>
      <c r="R10" s="6"/>
      <c r="S10" s="4"/>
      <c r="T10" s="5"/>
      <c r="U10" s="6"/>
      <c r="V10" s="4"/>
      <c r="W10" s="5"/>
      <c r="X10" s="5"/>
      <c r="Y10" s="5"/>
      <c r="Z10" s="6"/>
      <c r="AA10" s="4"/>
      <c r="AB10" s="5"/>
      <c r="AC10" s="5"/>
      <c r="AD10" s="5"/>
      <c r="AE10" s="5"/>
      <c r="AF10" s="5"/>
      <c r="AG10" s="6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4" x14ac:dyDescent="0.25">
      <c r="B11" s="2">
        <v>31</v>
      </c>
      <c r="C11">
        <f>B11-1</f>
        <v>30</v>
      </c>
      <c r="D11">
        <f t="shared" ref="D11:AG11" si="0">C11-1</f>
        <v>29</v>
      </c>
      <c r="E11">
        <f t="shared" si="0"/>
        <v>28</v>
      </c>
      <c r="F11">
        <f t="shared" si="0"/>
        <v>27</v>
      </c>
      <c r="G11">
        <f t="shared" si="0"/>
        <v>26</v>
      </c>
      <c r="H11" s="3">
        <f t="shared" si="0"/>
        <v>25</v>
      </c>
      <c r="I11" s="2">
        <f t="shared" si="0"/>
        <v>24</v>
      </c>
      <c r="J11">
        <f t="shared" si="0"/>
        <v>23</v>
      </c>
      <c r="K11">
        <f t="shared" si="0"/>
        <v>22</v>
      </c>
      <c r="L11">
        <f t="shared" si="0"/>
        <v>21</v>
      </c>
      <c r="M11" s="3">
        <f t="shared" si="0"/>
        <v>20</v>
      </c>
      <c r="N11" s="2">
        <f t="shared" si="0"/>
        <v>19</v>
      </c>
      <c r="O11">
        <f t="shared" si="0"/>
        <v>18</v>
      </c>
      <c r="P11">
        <f t="shared" si="0"/>
        <v>17</v>
      </c>
      <c r="Q11">
        <f t="shared" si="0"/>
        <v>16</v>
      </c>
      <c r="R11" s="3">
        <f t="shared" si="0"/>
        <v>15</v>
      </c>
      <c r="S11" s="2">
        <f t="shared" si="0"/>
        <v>14</v>
      </c>
      <c r="T11">
        <f t="shared" si="0"/>
        <v>13</v>
      </c>
      <c r="U11" s="3">
        <f t="shared" si="0"/>
        <v>12</v>
      </c>
      <c r="V11" s="2">
        <f t="shared" si="0"/>
        <v>11</v>
      </c>
      <c r="W11">
        <f t="shared" si="0"/>
        <v>10</v>
      </c>
      <c r="X11">
        <f t="shared" si="0"/>
        <v>9</v>
      </c>
      <c r="Y11">
        <f t="shared" si="0"/>
        <v>8</v>
      </c>
      <c r="Z11" s="3">
        <f t="shared" si="0"/>
        <v>7</v>
      </c>
      <c r="AA11" s="2">
        <f t="shared" si="0"/>
        <v>6</v>
      </c>
      <c r="AB11">
        <f t="shared" si="0"/>
        <v>5</v>
      </c>
      <c r="AC11">
        <f t="shared" si="0"/>
        <v>4</v>
      </c>
      <c r="AD11">
        <f t="shared" si="0"/>
        <v>3</v>
      </c>
      <c r="AE11">
        <f t="shared" si="0"/>
        <v>2</v>
      </c>
      <c r="AF11">
        <f t="shared" si="0"/>
        <v>1</v>
      </c>
      <c r="AG11" s="3">
        <f t="shared" si="0"/>
        <v>0</v>
      </c>
      <c r="AH11" s="1" t="s">
        <v>33</v>
      </c>
    </row>
    <row r="12" spans="1:54" x14ac:dyDescent="0.25">
      <c r="A12" t="str">
        <f>IF(AS12="S",CONCATENATE(AI12," x",AL12,", ",AN12,"(x",AK12,")"),IF(AS12="R",CONCATENATE(AI12," x",AJ12,", x",AK12,", x",AL12),IF(AS12="L",CONCATENATE(AI12," x",AJ12,", ",AM12,"(x",AK12,")"),IF(OR(AS12="I",AS12="SHFTI"),CONCATENATE(AI12," x",AJ12,", x",AK12,", ",AM12),IF(AS12="SB",CONCATENATE(AI12," x",AK12,", x",AL12,", ",AO12),IF(AS12="JALR",CONCATENATE(AI12," x",AJ12,",  ",AM12,"(x",AK12,")"),IF(AS12="UJ",CONCATENATE(AI12," x",AJ12,", ",AR12),IF(AS12="U",CONCATENATE(AI12," x",AJ12,", 0x",AQ12)))))))))</f>
        <v>xor x13, x2, x27</v>
      </c>
      <c r="B12" s="7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v>0</v>
      </c>
      <c r="I12" s="7">
        <v>1</v>
      </c>
      <c r="J12" s="8">
        <v>1</v>
      </c>
      <c r="K12" s="8">
        <v>0</v>
      </c>
      <c r="L12" s="8">
        <v>1</v>
      </c>
      <c r="M12" s="9">
        <v>1</v>
      </c>
      <c r="N12" s="7">
        <v>0</v>
      </c>
      <c r="O12" s="8">
        <v>0</v>
      </c>
      <c r="P12" s="8">
        <v>0</v>
      </c>
      <c r="Q12" s="8">
        <v>1</v>
      </c>
      <c r="R12" s="9">
        <v>0</v>
      </c>
      <c r="S12" s="7">
        <v>1</v>
      </c>
      <c r="T12" s="8">
        <v>0</v>
      </c>
      <c r="U12" s="9">
        <v>0</v>
      </c>
      <c r="V12" s="7">
        <v>0</v>
      </c>
      <c r="W12" s="8">
        <v>1</v>
      </c>
      <c r="X12" s="8">
        <v>1</v>
      </c>
      <c r="Y12" s="8">
        <v>0</v>
      </c>
      <c r="Z12" s="9">
        <v>1</v>
      </c>
      <c r="AA12" s="7">
        <v>0</v>
      </c>
      <c r="AB12" s="8">
        <v>1</v>
      </c>
      <c r="AC12" s="8">
        <v>1</v>
      </c>
      <c r="AD12" s="8">
        <v>0</v>
      </c>
      <c r="AE12" s="8">
        <v>0</v>
      </c>
      <c r="AF12" s="8">
        <v>1</v>
      </c>
      <c r="AG12" s="9">
        <v>1</v>
      </c>
      <c r="AH12" s="1" t="str">
        <f>CONCATENATE("0x",DEC2HEX(AG12+2*AF12+4*AE12+8*AD12+16*AC12+32*AB12+64*AA12+128*Z12+256*Y12+512*X12+1024*W12+2048*V12+4096*U12+8192*T12+16384*S12+32768*R12+65536*Q12+2*65536*P12+4*65536*O12+8*65536*N12+16*65536*M12+32*65536*L12+64*65536*K12+128*65536*J12+256*65536*I12+512*65536*H12+1024*65536*G12+2048*65536*F12+4096*65536*E12+8192*65536*D12+16384*65536*C12+32768*65536*B12))</f>
        <v>0x1B146B3</v>
      </c>
      <c r="AI12" s="1" t="str">
        <f>IF(AS12="R",AX12,IF(AS12="L",AY12,IF(OR(AS12="I",AS12="SHFTI"),AZ12,IF(AS12="S",BA12,IF(AS12="SB",BB12,IF(AS12="JALR",IF(AU12=0,"jalr","NONE"),IF(AS12="U",IF(AB12=0,"auipc","lui"),IF(AS12="UJ","jal"))))))))</f>
        <v>xor</v>
      </c>
      <c r="AJ12">
        <f>IF(OR(AS12="S",AS12="SB"),"",Z12+2*Y12+4*X12+8*W12+16*V12)</f>
        <v>13</v>
      </c>
      <c r="AK12">
        <f>IF(OR(AS12="U",AS12="UJ"),"",R12+2*Q12+4*P12+8*O12+16*N12)</f>
        <v>2</v>
      </c>
      <c r="AL12">
        <f>IF(OR(AS12="I",AS12="U",AS12="UJ",AS12="L", AS12="JALR"),"",M12+2*L12+4*K12+8*J12+16*I12)</f>
        <v>27</v>
      </c>
      <c r="AM12" t="str">
        <f>IF(OR(AS12="I",AS12="L",AS12="JALR"),M12+2*L12+4*K12+8*J12+16*I12+32*H12+64*G12+128*F12+256*E12+512*D12+1024*C12-2048*B12,IF(AS12="SHFTI",M12+2*L12+4*K12+8*J12+16*I12+32*H12,""))</f>
        <v/>
      </c>
      <c r="AN12" t="str">
        <f>IF(AS12="S",Z12+2*Y12+4*X12+8*W12+16*V12+32*H12+64*G12+128*F12+256*E12+512*D12+1024*C12-2048*B12,"")</f>
        <v/>
      </c>
      <c r="AO12" t="str">
        <f>IF(AS12="SB",2048*Z12+2*Y12+4*X12+8*W12+16*V12+32*H12+64*G12+128*F12+256*E12+512*D12+1024*C12-4096*B12,"")</f>
        <v/>
      </c>
      <c r="AP12" t="str">
        <f>IF(AS12="U",U12+2*T12+4*S12+8*R12+16*Q12+32*P12+64*O12+128*N12+256*M12+512*L12+1024*K12+2048*J12+4096*I12+8192*H12+16384*G12+32768*F12+65536*E12+65536*2*D12+65536*4*C12+65536*8*B12,"")</f>
        <v/>
      </c>
      <c r="AQ12" t="str">
        <f>IF(AS12="U",DEC2HEX(U12+2*T12+4*S12+8*R12+16*Q12+32*P12+64*O12+128*N12+256*M12+512*L12+1024*K12+2048*J12+4096*I12+8192*H12+16384*G12+32768*F12+65536*E12+65536*2*D12+65536*4*C12+65536*8*B12),"")</f>
        <v/>
      </c>
      <c r="AR12" t="str">
        <f>IF(AS12="UJ",2*L12+4*K12+8*J12+16*I12+32*H12+64*G12+128*F12+256*E12+512*D12+1024*C12+2048*M12+4096*U12+8192*T12+16384*S12+32768*R12+65536*Q12+65536*2*P12+65536*4*O12+65536*8*N12-65536*16*B12,"")</f>
        <v/>
      </c>
      <c r="AS12" s="1" t="str">
        <f t="shared" ref="AS12:AS47" si="1">IF(AT12=110011,"R",IF(AT12=11,"L", IF(AT12=10011,IF(OR(AU12=5,AU12=1),"SHFTI","I"),IF(AT12=1100111,"JALR",IF(AT12=100011,"S",IF(AT12=1100011,"SB",IF(OR(AT12=110111,AT12=10111),"U",IF(AT12=1101111,"UJ","Illegal"))))))))</f>
        <v>R</v>
      </c>
      <c r="AT12">
        <f>AG12+10*AF12+100*AE12+1000*AD12+10000*AC12+100000*AB12+1000000*AA12</f>
        <v>110011</v>
      </c>
      <c r="AU12">
        <f>U12+2*T12+4*S12</f>
        <v>4</v>
      </c>
      <c r="AV12">
        <f>H12+10*G12*100*F12+1000*E12+10000*D12+100000*C12+1000000*B12</f>
        <v>0</v>
      </c>
      <c r="AW12">
        <f>G12*10*F12+100*E12+1000*D12+10000*C12+100000*B12</f>
        <v>0</v>
      </c>
      <c r="AX12" s="1" t="str">
        <f>IF(AU12=0,IF(AV12=0,"add",IF(AV12=100000,"sub","NONE")),IF(AU12=1,"sll",IF(AU12=2,"slt",IF(AU12=3,"sltu",IF(AU12=4,"xor",IF(AU12=5,IF(AV12=0,"srl",IF(AV12=100000,"sra","NONE")),IF(AU12=6,"or",IF(AU12=7,"and","NONE"))))))))</f>
        <v>xor</v>
      </c>
      <c r="AY12" s="1" t="str">
        <f>IF(AU12=0,"lb",IF(AU12=1,"lh",IF(AU12=2,"lw",IF(AU12=3,"ld",IF(AU12=4,"lbu",IF(AU12=5,"lhu",IF(AU12=6,"lwu","NONE")))))))</f>
        <v>lbu</v>
      </c>
      <c r="AZ12" s="1" t="str">
        <f>IF(AU12=0,"addi",IF(AU12=1,"slli",IF(AU12=2,"slti",IF(AU12=3,"sltiu",IF(AU12=4,"xori",IF(AU12=5,IF(AV12=0,"srli",IF(AV12=100000,"srai","NONE")),IF(AU12=6,"ori",IF(AU12=7,"andi","NONE"))))))))</f>
        <v>xori</v>
      </c>
      <c r="BA12" s="1" t="str">
        <f>IF(AU12=0,"sb",IF(AU12=1,"sh",IF(AU12=2,"sw",IF(AU12=3,"sd","NONE"))))</f>
        <v>NONE</v>
      </c>
      <c r="BB12" s="1" t="str">
        <f>IF(AU12=0,"beq",IF(AU12=1,"bne",IF(AU12=4,"blt",IF(AU12=5,"bge",IF(AU12=6,"bltu",IF(AU12=7,"bgeu","NONE"))))))</f>
        <v>blt</v>
      </c>
    </row>
    <row r="13" spans="1:54" x14ac:dyDescent="0.25">
      <c r="A13" t="str">
        <f>IF(AS13="S",CONCATENATE(AI13," x",AL13,", ",AN13,"(x",AK13,")"),IF(AS13="R",CONCATENATE(AI13," x",AJ13,", x",AK13,", x",AL13),IF(AS13="L",CONCATENATE(AI13," x",AJ13,", ",AM13,"(x",AK13,")"),IF(OR(AS13="I",AS13="SHFTI"),CONCATENATE(AI13," x",AJ13,", x",AK13,", ",AM13),IF(AS13="SB",CONCATENATE(AI13," x",AK13,", x",AL13,", ",AO13),IF(AS13="JALR",CONCATENATE(AI13," x",AJ13,",  ",AM13,"(x",AK13,")"),IF(AS13="UJ",CONCATENATE(AI13," x",AJ13,", ",AR13),IF(AS13="U",CONCATENATE(AI13," x",AJ13,", 0x",AQ13)))))))))</f>
        <v>jalr x11,  -420(x25)</v>
      </c>
      <c r="B13" s="7">
        <v>1</v>
      </c>
      <c r="C13" s="8">
        <v>1</v>
      </c>
      <c r="D13" s="8">
        <v>1</v>
      </c>
      <c r="E13" s="8">
        <v>0</v>
      </c>
      <c r="F13" s="8">
        <v>0</v>
      </c>
      <c r="G13" s="8">
        <v>1</v>
      </c>
      <c r="H13" s="9">
        <v>0</v>
      </c>
      <c r="I13" s="7">
        <v>1</v>
      </c>
      <c r="J13" s="8">
        <v>1</v>
      </c>
      <c r="K13" s="8">
        <v>1</v>
      </c>
      <c r="L13" s="8">
        <v>0</v>
      </c>
      <c r="M13" s="9">
        <v>0</v>
      </c>
      <c r="N13" s="7">
        <v>1</v>
      </c>
      <c r="O13" s="8">
        <v>1</v>
      </c>
      <c r="P13" s="8">
        <v>0</v>
      </c>
      <c r="Q13" s="8">
        <v>0</v>
      </c>
      <c r="R13" s="9">
        <v>1</v>
      </c>
      <c r="S13" s="7">
        <v>0</v>
      </c>
      <c r="T13" s="8">
        <v>0</v>
      </c>
      <c r="U13" s="9">
        <v>0</v>
      </c>
      <c r="V13" s="7">
        <v>0</v>
      </c>
      <c r="W13" s="8">
        <v>1</v>
      </c>
      <c r="X13" s="8">
        <v>0</v>
      </c>
      <c r="Y13" s="8">
        <v>1</v>
      </c>
      <c r="Z13" s="9">
        <v>1</v>
      </c>
      <c r="AA13" s="7">
        <v>1</v>
      </c>
      <c r="AB13" s="8">
        <v>1</v>
      </c>
      <c r="AC13" s="8">
        <v>0</v>
      </c>
      <c r="AD13" s="8">
        <v>0</v>
      </c>
      <c r="AE13" s="8">
        <v>1</v>
      </c>
      <c r="AF13" s="8">
        <v>1</v>
      </c>
      <c r="AG13" s="9">
        <v>1</v>
      </c>
      <c r="AH13" s="1" t="str">
        <f>CONCATENATE("0x",DEC2HEX(AG13+2*AF13+4*AE13+8*AD13+16*AC13+32*AB13+64*AA13+128*Z13+256*Y13+512*X13+1024*W13+2048*V13+4096*U13+8192*T13+16384*S13+32768*R13+65536*Q13+2*65536*P13+4*65536*O13+8*65536*N13+16*65536*M13+32*65536*L13+64*65536*K13+128*65536*J13+256*65536*I13+512*65536*H13+1024*65536*G13+2048*65536*F13+4096*65536*E13+8192*65536*D13+16384*65536*C13+32768*65536*B13))</f>
        <v>0xE5CC85E7</v>
      </c>
      <c r="AI13" s="1" t="str">
        <f>IF(AS13="R",AX13,IF(AS13="L",AY13,IF(OR(AS13="I",AS13="SHFTI"),AZ13,IF(AS13="S",BA13,IF(AS13="SB",BB13,IF(AS13="JALR",IF(AU13=0,"jalr","NONE"),IF(AS13="U",IF(AB13=0,"auipc","lui"),IF(AS13="UJ","jal"))))))))</f>
        <v>jalr</v>
      </c>
      <c r="AJ13">
        <f>IF(OR(AS13="S",AS13="SB"),"",Z13+2*Y13+4*X13+8*W13+16*V13)</f>
        <v>11</v>
      </c>
      <c r="AK13">
        <f>IF(OR(AS13="U",AS13="UJ"),"",R13+2*Q13+4*P13+8*O13+16*N13)</f>
        <v>25</v>
      </c>
      <c r="AL13" t="str">
        <f>IF(OR(AS13="I",AS13="U",AS13="UJ",AS13="L", AS13="JALR"),"",M13+2*L13+4*K13+8*J13+16*I13)</f>
        <v/>
      </c>
      <c r="AM13">
        <f>IF(OR(AS13="I",AS13="L",AS13="JALR"),M13+2*L13+4*K13+8*J13+16*I13+32*H13+64*G13+128*F13+256*E13+512*D13+1024*C13-2048*B13,IF(AS13="SHFTI",M13+2*L13+4*K13+8*J13+16*I13+32*H13,""))</f>
        <v>-420</v>
      </c>
      <c r="AN13" t="str">
        <f>IF(AS13="S",Z13+2*Y13+4*X13+8*W13+16*V13+32*H13+64*G13+128*F13+256*E13+512*D13+1024*C13-2048*B13,"")</f>
        <v/>
      </c>
      <c r="AO13" t="str">
        <f>IF(AS13="SB",2048*Z13+2*Y13+4*X13+8*W13+16*V13+32*H13+64*G13+128*F13+256*E13+512*D13+1024*C13-4096*B13,"")</f>
        <v/>
      </c>
      <c r="AP13" t="str">
        <f>IF(AS13="U",U13+2*T13+4*S13+8*R13+16*Q13+32*P13+64*O13+128*N13+256*M13+512*L13+1024*K13+2048*J13+4096*I13+8192*H13+16384*G13+32768*F13+65536*E13+65536*2*D13+65536*4*C13+65536*8*B13,"")</f>
        <v/>
      </c>
      <c r="AQ13" t="str">
        <f>IF(AS13="U",DEC2HEX(U13+2*T13+4*S13+8*R13+16*Q13+32*P13+64*O13+128*N13+256*M13+512*L13+1024*K13+2048*J13+4096*I13+8192*H13+16384*G13+32768*F13+65536*E13+65536*2*D13+65536*4*C13+65536*8*B13),"")</f>
        <v/>
      </c>
      <c r="AR13" t="str">
        <f>IF(AS13="UJ",2*L13+4*K13+8*J13+16*I13+32*H13+64*G13+128*F13+256*E13+512*D13+1024*C13+2048*M13+4096*U13+8192*T13+16384*S13+32768*R13+65536*Q13+65536*2*P13+65536*4*O13+65536*8*N13-65536*16*B13,"")</f>
        <v/>
      </c>
      <c r="AS13" s="1" t="str">
        <f t="shared" si="1"/>
        <v>JALR</v>
      </c>
      <c r="AT13">
        <f t="shared" ref="AT13:AT33" si="2">AG13+10*AF13+100*AE13+1000*AD13+10000*AC13+100000*AB13+1000000*AA13</f>
        <v>1100111</v>
      </c>
      <c r="AU13">
        <f t="shared" ref="AU13:AU33" si="3">U13+2*T13+4*S13</f>
        <v>0</v>
      </c>
      <c r="AV13">
        <f t="shared" ref="AV13:AV33" si="4">H13+10*G13*100*F13+1000*E13+10000*D13+100000*C13+1000000*B13</f>
        <v>1110000</v>
      </c>
      <c r="AW13">
        <f t="shared" ref="AW13:AW33" si="5">G13*10*F13+100*E13+1000*D13+10000*C13+100000*B13</f>
        <v>111000</v>
      </c>
      <c r="AX13" s="1" t="str">
        <f>IF(AU13=0,IF(AV13=0,"add",IF(AV13=100000,"sub","NONE")),IF(AU13=1,"sll",IF(AU13=2,"slt",IF(AU13=3,"sltu",IF(AU13=4,"xor",IF(AU13=5,IF(AV13=0,"srl",IF(AV13=100000,"sra","NONE")),IF(AU13=6,"or",IF(AU13=7,"and","NONE"))))))))</f>
        <v>NONE</v>
      </c>
      <c r="AY13" s="1" t="str">
        <f t="shared" ref="AY13:AY33" si="6">IF(AU13=0,"lb",IF(AU13=1,"lh",IF(AU13=2,"lw",IF(AU13=3,"ld",IF(AU13=4,"lbu",IF(AU13=5,"lhu",IF(AU13=6,"lwu","NONE")))))))</f>
        <v>lb</v>
      </c>
      <c r="AZ13" s="1" t="str">
        <f>IF(AU13=0,"addi",IF(AU13=1,"slli",IF(AU13=2,"slti",IF(AU13=3,"sltiu",IF(AU13=4,"xori",IF(AU13=5,IF(AV13=0,"srli",IF(AV13=100000,"srai","NONE")),IF(AU13=6,"ori",IF(AU13=7,"andi","NONE"))))))))</f>
        <v>addi</v>
      </c>
      <c r="BA13" s="1" t="str">
        <f>IF(AU13=0,"sb",IF(AU13=1,"sh",IF(AU13=2,"sw",IF(AU13=3,"sd","NONE"))))</f>
        <v>sb</v>
      </c>
      <c r="BB13" s="1" t="str">
        <f t="shared" ref="BB13:BB33" si="7">IF(AU13=0,"beq",IF(AU13=1,"bne",IF(AU13=4,"blt",IF(AU13=5,"bge",IF(AU13=6,"bltu",IF(AU13=7,"bgeu","NONE"))))))</f>
        <v>beq</v>
      </c>
    </row>
    <row r="14" spans="1:54" x14ac:dyDescent="0.25">
      <c r="A14" t="str">
        <f>IF(AS14="S",CONCATENATE(AI14," x",AL14,", ",AN14,"(x",AK14,")"),IF(AS14="R",CONCATENATE(AI14," x",AJ14,", x",AK14,", x",AL14),IF(AS14="L",CONCATENATE(AI14," x",AJ14,", ",AM14,"(x",AK14,")"),IF(OR(AS14="I",AS14="SHFTI"),CONCATENATE(AI14," x",AJ14,", x",AK14,", ",AM14),IF(AS14="SB",CONCATENATE(AI14," x",AK14,", x",AL14,", ",AO14),IF(AS14="JALR",CONCATENATE(AI14," x",AJ14,",  ",AM14,"(x",AK14,")"),IF(AS14="UJ",CONCATENATE(AI14," x",AJ14,", ",AR14),IF(AS14="U",CONCATENATE(AI14," x",AJ14,", 0x",AQ14)))))))))</f>
        <v>bltu x11, x23, 2768</v>
      </c>
      <c r="B14" s="7">
        <v>0</v>
      </c>
      <c r="C14" s="8">
        <v>0</v>
      </c>
      <c r="D14" s="8">
        <v>1</v>
      </c>
      <c r="E14" s="8">
        <v>0</v>
      </c>
      <c r="F14" s="8">
        <v>1</v>
      </c>
      <c r="G14" s="8">
        <v>1</v>
      </c>
      <c r="H14" s="9">
        <v>0</v>
      </c>
      <c r="I14" s="7">
        <v>1</v>
      </c>
      <c r="J14" s="8">
        <v>0</v>
      </c>
      <c r="K14" s="8">
        <v>1</v>
      </c>
      <c r="L14" s="8">
        <v>1</v>
      </c>
      <c r="M14" s="9">
        <v>1</v>
      </c>
      <c r="N14" s="7">
        <v>0</v>
      </c>
      <c r="O14" s="8">
        <v>1</v>
      </c>
      <c r="P14" s="8">
        <v>0</v>
      </c>
      <c r="Q14" s="8">
        <v>1</v>
      </c>
      <c r="R14" s="9">
        <v>1</v>
      </c>
      <c r="S14" s="7">
        <v>1</v>
      </c>
      <c r="T14" s="8">
        <v>1</v>
      </c>
      <c r="U14" s="9">
        <v>0</v>
      </c>
      <c r="V14" s="7">
        <v>1</v>
      </c>
      <c r="W14" s="8">
        <v>0</v>
      </c>
      <c r="X14" s="8">
        <v>0</v>
      </c>
      <c r="Y14" s="8">
        <v>0</v>
      </c>
      <c r="Z14" s="9">
        <v>1</v>
      </c>
      <c r="AA14" s="7">
        <v>1</v>
      </c>
      <c r="AB14" s="8">
        <v>1</v>
      </c>
      <c r="AC14" s="8">
        <v>0</v>
      </c>
      <c r="AD14" s="8">
        <v>0</v>
      </c>
      <c r="AE14" s="8">
        <v>0</v>
      </c>
      <c r="AF14" s="8">
        <v>1</v>
      </c>
      <c r="AG14" s="9">
        <v>1</v>
      </c>
      <c r="AH14" s="1" t="str">
        <f>CONCATENATE("0x",DEC2HEX(AG14+2*AF14+4*AE14+8*AD14+16*AC14+32*AB14+64*AA14+128*Z14+256*Y14+512*X14+1024*W14+2048*V14+4096*U14+8192*T14+16384*S14+32768*R14+65536*Q14+2*65536*P14+4*65536*O14+8*65536*N14+16*65536*M14+32*65536*L14+64*65536*K14+128*65536*J14+256*65536*I14+512*65536*H14+1024*65536*G14+2048*65536*F14+4096*65536*E14+8192*65536*D14+16384*65536*C14+32768*65536*B14))</f>
        <v>0x2D75E8E3</v>
      </c>
      <c r="AI14" s="1" t="str">
        <f>IF(AS14="R",AX14,IF(AS14="L",AY14,IF(OR(AS14="I",AS14="SHFTI"),AZ14,IF(AS14="S",BA14,IF(AS14="SB",BB14,IF(AS14="JALR",IF(AU14=0,"jalr","NONE"),IF(AS14="U",IF(AB14=0,"auipc","lui"),IF(AS14="UJ","jal"))))))))</f>
        <v>bltu</v>
      </c>
      <c r="AJ14" t="str">
        <f>IF(OR(AS14="S",AS14="SB"),"",Z14+2*Y14+4*X14+8*W14+16*V14)</f>
        <v/>
      </c>
      <c r="AK14">
        <f>IF(OR(AS14="U",AS14="UJ"),"",R14+2*Q14+4*P14+8*O14+16*N14)</f>
        <v>11</v>
      </c>
      <c r="AL14">
        <f>IF(OR(AS14="I",AS14="U",AS14="UJ",AS14="L", AS14="JALR"),"",M14+2*L14+4*K14+8*J14+16*I14)</f>
        <v>23</v>
      </c>
      <c r="AM14" t="str">
        <f>IF(OR(AS14="I",AS14="L",AS14="JALR"),M14+2*L14+4*K14+8*J14+16*I14+32*H14+64*G14+128*F14+256*E14+512*D14+1024*C14-2048*B14,IF(AS14="SHFTI",M14+2*L14+4*K14+8*J14+16*I14+32*H14,""))</f>
        <v/>
      </c>
      <c r="AN14" t="str">
        <f>IF(AS14="S",Z14+2*Y14+4*X14+8*W14+16*V14+32*H14+64*G14+128*F14+256*E14+512*D14+1024*C14-2048*B14,"")</f>
        <v/>
      </c>
      <c r="AO14">
        <f>IF(AS14="SB",2048*Z14+2*Y14+4*X14+8*W14+16*V14+32*H14+64*G14+128*F14+256*E14+512*D14+1024*C14-4096*B14,"")</f>
        <v>2768</v>
      </c>
      <c r="AP14" t="str">
        <f>IF(AS14="U",U14+2*T14+4*S14+8*R14+16*Q14+32*P14+64*O14+128*N14+256*M14+512*L14+1024*K14+2048*J14+4096*I14+8192*H14+16384*G14+32768*F14+65536*E14+65536*2*D14+65536*4*C14+65536*8*B14,"")</f>
        <v/>
      </c>
      <c r="AQ14" t="str">
        <f>IF(AS14="U",DEC2HEX(U14+2*T14+4*S14+8*R14+16*Q14+32*P14+64*O14+128*N14+256*M14+512*L14+1024*K14+2048*J14+4096*I14+8192*H14+16384*G14+32768*F14+65536*E14+65536*2*D14+65536*4*C14+65536*8*B14),"")</f>
        <v/>
      </c>
      <c r="AR14" t="str">
        <f>IF(AS14="UJ",2*L14+4*K14+8*J14+16*I14+32*H14+64*G14+128*F14+256*E14+512*D14+1024*C14+2048*M14+4096*U14+8192*T14+16384*S14+32768*R14+65536*Q14+65536*2*P14+65536*4*O14+65536*8*N14-65536*16*B14,"")</f>
        <v/>
      </c>
      <c r="AS14" s="1" t="str">
        <f t="shared" si="1"/>
        <v>SB</v>
      </c>
      <c r="AT14">
        <f t="shared" si="2"/>
        <v>1100011</v>
      </c>
      <c r="AU14">
        <f t="shared" si="3"/>
        <v>6</v>
      </c>
      <c r="AV14">
        <f t="shared" si="4"/>
        <v>11000</v>
      </c>
      <c r="AW14">
        <f t="shared" si="5"/>
        <v>1010</v>
      </c>
      <c r="AX14" s="1" t="str">
        <f>IF(AU14=0,IF(AV14=0,"add",IF(AV14=100000,"sub","NONE")),IF(AU14=1,"sll",IF(AU14=2,"slt",IF(AU14=3,"sltu",IF(AU14=4,"xor",IF(AU14=5,IF(AV14=0,"srl",IF(AV14=100000,"sra","NONE")),IF(AU14=6,"or",IF(AU14=7,"and","NONE"))))))))</f>
        <v>or</v>
      </c>
      <c r="AY14" s="1" t="str">
        <f t="shared" si="6"/>
        <v>lwu</v>
      </c>
      <c r="AZ14" s="1" t="str">
        <f>IF(AU14=0,"addi",IF(AU14=1,"slli",IF(AU14=2,"slti",IF(AU14=3,"sltiu",IF(AU14=4,"xori",IF(AU14=5,IF(AV14=0,"srli",IF(AV14=100000,"srai","NONE")),IF(AU14=6,"ori",IF(AU14=7,"andi","NONE"))))))))</f>
        <v>ori</v>
      </c>
      <c r="BA14" s="1" t="str">
        <f>IF(AU14=0,"sb",IF(AU14=1,"sh",IF(AU14=2,"sw",IF(AU14=3,"sd","NONE"))))</f>
        <v>NONE</v>
      </c>
      <c r="BB14" s="1" t="str">
        <f t="shared" si="7"/>
        <v>bltu</v>
      </c>
    </row>
    <row r="15" spans="1:54" x14ac:dyDescent="0.25">
      <c r="A15" t="str">
        <f>IF(AS15="S",CONCATENATE(AI15," x",AL15,", ",AN15,"(x",AK15,")"),IF(AS15="R",CONCATENATE(AI15," x",AJ15,", x",AK15,", x",AL15),IF(AS15="L",CONCATENATE(AI15," x",AJ15,", ",AM15,"(x",AK15,")"),IF(OR(AS15="I",AS15="SHFTI"),CONCATENATE(AI15," x",AJ15,", x",AK15,", ",AM15),IF(AS15="SB",CONCATENATE(AI15," x",AK15,", x",AL15,", ",AO15),IF(AS15="JALR",CONCATENATE(AI15," x",AJ15,",  ",AM15,"(x",AK15,")"),IF(AS15="UJ",CONCATENATE(AI15," x",AJ15,", ",AR15),IF(AS15="U",CONCATENATE(AI15," x",AJ15,", 0x",AQ15)))))))))</f>
        <v>sltiu x12, x23, -984</v>
      </c>
      <c r="B15" s="7">
        <v>1</v>
      </c>
      <c r="C15" s="8">
        <v>1</v>
      </c>
      <c r="D15" s="8">
        <v>0</v>
      </c>
      <c r="E15" s="8">
        <v>0</v>
      </c>
      <c r="F15" s="8">
        <v>0</v>
      </c>
      <c r="G15" s="8">
        <v>0</v>
      </c>
      <c r="H15" s="9">
        <v>1</v>
      </c>
      <c r="I15" s="7">
        <v>0</v>
      </c>
      <c r="J15" s="8">
        <v>1</v>
      </c>
      <c r="K15" s="8">
        <v>0</v>
      </c>
      <c r="L15" s="8">
        <v>0</v>
      </c>
      <c r="M15" s="9">
        <v>0</v>
      </c>
      <c r="N15" s="7">
        <v>1</v>
      </c>
      <c r="O15" s="8">
        <v>0</v>
      </c>
      <c r="P15" s="8">
        <v>1</v>
      </c>
      <c r="Q15" s="8">
        <v>1</v>
      </c>
      <c r="R15" s="9">
        <v>1</v>
      </c>
      <c r="S15" s="7">
        <v>0</v>
      </c>
      <c r="T15" s="8">
        <v>1</v>
      </c>
      <c r="U15" s="9">
        <v>1</v>
      </c>
      <c r="V15" s="7">
        <v>0</v>
      </c>
      <c r="W15" s="8">
        <v>1</v>
      </c>
      <c r="X15" s="8">
        <v>1</v>
      </c>
      <c r="Y15" s="8">
        <v>0</v>
      </c>
      <c r="Z15" s="9">
        <v>0</v>
      </c>
      <c r="AA15" s="7">
        <v>0</v>
      </c>
      <c r="AB15" s="8">
        <v>0</v>
      </c>
      <c r="AC15" s="8">
        <v>1</v>
      </c>
      <c r="AD15" s="8">
        <v>0</v>
      </c>
      <c r="AE15" s="8">
        <v>0</v>
      </c>
      <c r="AF15" s="8">
        <v>1</v>
      </c>
      <c r="AG15" s="9">
        <v>1</v>
      </c>
      <c r="AH15" s="1" t="str">
        <f>CONCATENATE("0x",DEC2HEX(AG15+2*AF15+4*AE15+8*AD15+16*AC15+32*AB15+64*AA15+128*Z15+256*Y15+512*X15+1024*W15+2048*V15+4096*U15+8192*T15+16384*S15+32768*R15+65536*Q15+2*65536*P15+4*65536*O15+8*65536*N15+16*65536*M15+32*65536*L15+64*65536*K15+128*65536*J15+256*65536*I15+512*65536*H15+1024*65536*G15+2048*65536*F15+4096*65536*E15+8192*65536*D15+16384*65536*C15+32768*65536*B15))</f>
        <v>0xC28BB613</v>
      </c>
      <c r="AI15" s="1" t="str">
        <f>IF(AS15="R",AX15,IF(AS15="L",AY15,IF(OR(AS15="I",AS15="SHFTI"),AZ15,IF(AS15="S",BA15,IF(AS15="SB",BB15,IF(AS15="JALR",IF(AU15=0,"jalr","NONE"),IF(AS15="U",IF(AB15=0,"auipc","lui"),IF(AS15="UJ","jal"))))))))</f>
        <v>sltiu</v>
      </c>
      <c r="AJ15">
        <f>IF(OR(AS15="S",AS15="SB"),"",Z15+2*Y15+4*X15+8*W15+16*V15)</f>
        <v>12</v>
      </c>
      <c r="AK15">
        <f>IF(OR(AS15="U",AS15="UJ"),"",R15+2*Q15+4*P15+8*O15+16*N15)</f>
        <v>23</v>
      </c>
      <c r="AL15" t="str">
        <f>IF(OR(AS15="I",AS15="U",AS15="UJ",AS15="L", AS15="JALR"),"",M15+2*L15+4*K15+8*J15+16*I15)</f>
        <v/>
      </c>
      <c r="AM15">
        <f>IF(OR(AS15="I",AS15="L",AS15="JALR"),M15+2*L15+4*K15+8*J15+16*I15+32*H15+64*G15+128*F15+256*E15+512*D15+1024*C15-2048*B15,IF(AS15="SHFTI",M15+2*L15+4*K15+8*J15+16*I15+32*H15,""))</f>
        <v>-984</v>
      </c>
      <c r="AN15" t="str">
        <f>IF(AS15="S",Z15+2*Y15+4*X15+8*W15+16*V15+32*H15+64*G15+128*F15+256*E15+512*D15+1024*C15-2048*B15,"")</f>
        <v/>
      </c>
      <c r="AO15" t="str">
        <f>IF(AS15="SB",2048*Z15+2*Y15+4*X15+8*W15+16*V15+32*H15+64*G15+128*F15+256*E15+512*D15+1024*C15-4096*B15,"")</f>
        <v/>
      </c>
      <c r="AP15" t="str">
        <f>IF(AS15="U",U15+2*T15+4*S15+8*R15+16*Q15+32*P15+64*O15+128*N15+256*M15+512*L15+1024*K15+2048*J15+4096*I15+8192*H15+16384*G15+32768*F15+65536*E15+65536*2*D15+65536*4*C15+65536*8*B15,"")</f>
        <v/>
      </c>
      <c r="AQ15" t="str">
        <f>IF(AS15="U",DEC2HEX(U15+2*T15+4*S15+8*R15+16*Q15+32*P15+64*O15+128*N15+256*M15+512*L15+1024*K15+2048*J15+4096*I15+8192*H15+16384*G15+32768*F15+65536*E15+65536*2*D15+65536*4*C15+65536*8*B15),"")</f>
        <v/>
      </c>
      <c r="AR15" t="str">
        <f>IF(AS15="UJ",2*L15+4*K15+8*J15+16*I15+32*H15+64*G15+128*F15+256*E15+512*D15+1024*C15+2048*M15+4096*U15+8192*T15+16384*S15+32768*R15+65536*Q15+65536*2*P15+65536*4*O15+65536*8*N15-65536*16*B15,"")</f>
        <v/>
      </c>
      <c r="AS15" s="1" t="str">
        <f t="shared" si="1"/>
        <v>I</v>
      </c>
      <c r="AT15">
        <f t="shared" si="2"/>
        <v>10011</v>
      </c>
      <c r="AU15">
        <f t="shared" si="3"/>
        <v>3</v>
      </c>
      <c r="AV15">
        <f t="shared" si="4"/>
        <v>1100001</v>
      </c>
      <c r="AW15">
        <f t="shared" si="5"/>
        <v>110000</v>
      </c>
      <c r="AX15" s="1" t="str">
        <f>IF(AU15=0,IF(AV15=0,"add",IF(AV15=100000,"sub","NONE")),IF(AU15=1,"sll",IF(AU15=2,"slt",IF(AU15=3,"sltu",IF(AU15=4,"xor",IF(AU15=5,IF(AV15=0,"srl",IF(AV15=100000,"sra","NONE")),IF(AU15=6,"or",IF(AU15=7,"and","NONE"))))))))</f>
        <v>sltu</v>
      </c>
      <c r="AY15" s="1" t="str">
        <f t="shared" si="6"/>
        <v>ld</v>
      </c>
      <c r="AZ15" s="1" t="str">
        <f>IF(AU15=0,"addi",IF(AU15=1,"slli",IF(AU15=2,"slti",IF(AU15=3,"sltiu",IF(AU15=4,"xori",IF(AU15=5,IF(AV15=0,"srli",IF(AV15=100000,"srai","NONE")),IF(AU15=6,"ori",IF(AU15=7,"andi","NONE"))))))))</f>
        <v>sltiu</v>
      </c>
      <c r="BA15" s="1" t="str">
        <f>IF(AU15=0,"sb",IF(AU15=1,"sh",IF(AU15=2,"sw",IF(AU15=3,"sd","NONE"))))</f>
        <v>sd</v>
      </c>
      <c r="BB15" s="1" t="str">
        <f t="shared" si="7"/>
        <v>NONE</v>
      </c>
    </row>
    <row r="16" spans="1:54" x14ac:dyDescent="0.25">
      <c r="B16" s="2"/>
      <c r="H16" s="3"/>
      <c r="I16" s="2"/>
      <c r="M16" s="3"/>
      <c r="N16" s="2"/>
      <c r="R16" s="3"/>
      <c r="S16" s="2"/>
      <c r="U16" s="3"/>
      <c r="V16" s="2"/>
      <c r="Z16" s="3"/>
      <c r="AA16" s="2"/>
      <c r="AG16" s="3"/>
      <c r="AI16" s="1"/>
      <c r="AS16" s="1"/>
      <c r="AX16" s="1"/>
      <c r="AY16" s="1"/>
      <c r="AZ16" s="1"/>
      <c r="BA16" s="1"/>
      <c r="BB16" s="1"/>
    </row>
    <row r="17" spans="1:54" x14ac:dyDescent="0.25">
      <c r="A17" t="str">
        <f>IF(AS17="S",CONCATENATE(AI17," x",AL17,", ",AN17,"(x",AK17,")"),IF(AS17="R",CONCATENATE(AI17," x",AJ17,", x",AK17,", x",AL17),IF(AS17="L",CONCATENATE(AI17," x",AJ17,", ",AM17,"(x",AK17,")"),IF(OR(AS17="I",AS17="SHFTI"),CONCATENATE(AI17," x",AJ17,", x",AK17,", ",AM17),IF(AS17="SB",CONCATENATE(AI17," x",AK17,", x",AL17,", ",AO17),IF(AS17="JALR",CONCATENATE(AI17," x",AJ17,",  ",AM17,"(x",AK17,")"),IF(AS17="UJ",CONCATENATE(AI17," x",AJ17,", ",AR17),IF(AS17="U",CONCATENATE(AI17," x",AJ17,", 0x",AQ17)))))))))</f>
        <v>sh x26, 296(x13)</v>
      </c>
      <c r="B17" s="7">
        <v>0</v>
      </c>
      <c r="C17" s="8">
        <v>0</v>
      </c>
      <c r="D17" s="8">
        <v>0</v>
      </c>
      <c r="E17" s="8">
        <v>1</v>
      </c>
      <c r="F17" s="8">
        <v>0</v>
      </c>
      <c r="G17" s="8">
        <v>0</v>
      </c>
      <c r="H17" s="9">
        <v>1</v>
      </c>
      <c r="I17" s="7">
        <v>1</v>
      </c>
      <c r="J17" s="8">
        <v>1</v>
      </c>
      <c r="K17" s="8">
        <v>0</v>
      </c>
      <c r="L17" s="8">
        <v>1</v>
      </c>
      <c r="M17" s="9">
        <v>0</v>
      </c>
      <c r="N17" s="7">
        <v>0</v>
      </c>
      <c r="O17" s="8">
        <v>1</v>
      </c>
      <c r="P17" s="8">
        <v>1</v>
      </c>
      <c r="Q17" s="8">
        <v>0</v>
      </c>
      <c r="R17" s="9">
        <v>1</v>
      </c>
      <c r="S17" s="7">
        <v>0</v>
      </c>
      <c r="T17" s="8">
        <v>0</v>
      </c>
      <c r="U17" s="9">
        <v>1</v>
      </c>
      <c r="V17" s="7">
        <v>0</v>
      </c>
      <c r="W17" s="8">
        <v>1</v>
      </c>
      <c r="X17" s="8">
        <v>0</v>
      </c>
      <c r="Y17" s="8">
        <v>0</v>
      </c>
      <c r="Z17" s="9">
        <v>0</v>
      </c>
      <c r="AA17" s="7">
        <v>0</v>
      </c>
      <c r="AB17" s="8">
        <v>1</v>
      </c>
      <c r="AC17" s="8">
        <v>0</v>
      </c>
      <c r="AD17" s="8">
        <v>0</v>
      </c>
      <c r="AE17" s="8">
        <v>0</v>
      </c>
      <c r="AF17" s="8">
        <v>1</v>
      </c>
      <c r="AG17" s="9">
        <v>1</v>
      </c>
      <c r="AH17" s="1" t="str">
        <f>CONCATENATE("0x",DEC2HEX(AG17+2*AF17+4*AE17+8*AD17+16*AC17+32*AB17+64*AA17+128*Z17+256*Y17+512*X17+1024*W17+2048*V17+4096*U17+8192*T17+16384*S17+32768*R17+65536*Q17+2*65536*P17+4*65536*O17+8*65536*N17+16*65536*M17+32*65536*L17+64*65536*K17+128*65536*J17+256*65536*I17+512*65536*H17+1024*65536*G17+2048*65536*F17+4096*65536*E17+8192*65536*D17+16384*65536*C17+32768*65536*B17))</f>
        <v>0x13A69423</v>
      </c>
      <c r="AI17" s="1" t="str">
        <f>IF(AS17="R",AX17,IF(AS17="L",AY17,IF(OR(AS17="I",AS17="SHFTI"),AZ17,IF(AS17="S",BA17,IF(AS17="SB",BB17,IF(AS17="JALR",IF(AU17=0,"jalr","NONE"),IF(AS17="U",IF(AB17=0,"auipc","lui"),IF(AS17="UJ","jal"))))))))</f>
        <v>sh</v>
      </c>
      <c r="AJ17" t="str">
        <f>IF(OR(AS17="S",AS17="SB"),"",Z17+2*Y17+4*X17+8*W17+16*V17)</f>
        <v/>
      </c>
      <c r="AK17">
        <f>IF(OR(AS17="U",AS17="UJ"),"",R17+2*Q17+4*P17+8*O17+16*N17)</f>
        <v>13</v>
      </c>
      <c r="AL17">
        <f>IF(OR(AS17="I",AS17="U",AS17="UJ",AS17="L", AS17="JALR"),"",M17+2*L17+4*K17+8*J17+16*I17)</f>
        <v>26</v>
      </c>
      <c r="AM17" t="str">
        <f>IF(OR(AS17="I",AS17="L",AS17="JALR"),M17+2*L17+4*K17+8*J17+16*I17+32*H17+64*G17+128*F17+256*E17+512*D17+1024*C17-2048*B17,IF(AS17="SHFTI",M17+2*L17+4*K17+8*J17+16*I17+32*H17,""))</f>
        <v/>
      </c>
      <c r="AN17">
        <f>IF(AS17="S",Z17+2*Y17+4*X17+8*W17+16*V17+32*H17+64*G17+128*F17+256*E17+512*D17+1024*C17-2048*B17,"")</f>
        <v>296</v>
      </c>
      <c r="AO17" t="str">
        <f>IF(AS17="SB",2048*Z17+2*Y17+4*X17+8*W17+16*V17+32*H17+64*G17+128*F17+256*E17+512*D17+1024*C17-4096*B17,"")</f>
        <v/>
      </c>
      <c r="AP17" t="str">
        <f>IF(AS17="U",U17+2*T17+4*S17+8*R17+16*Q17+32*P17+64*O17+128*N17+256*M17+512*L17+1024*K17+2048*J17+4096*I17+8192*H17+16384*G17+32768*F17+65536*E17+65536*2*D17+65536*4*C17+65536*8*B17,"")</f>
        <v/>
      </c>
      <c r="AQ17" t="str">
        <f>IF(AS17="U",DEC2HEX(U17+2*T17+4*S17+8*R17+16*Q17+32*P17+64*O17+128*N17+256*M17+512*L17+1024*K17+2048*J17+4096*I17+8192*H17+16384*G17+32768*F17+65536*E17+65536*2*D17+65536*4*C17+65536*8*B17),"")</f>
        <v/>
      </c>
      <c r="AR17" t="str">
        <f>IF(AS17="UJ",2*L17+4*K17+8*J17+16*I17+32*H17+64*G17+128*F17+256*E17+512*D17+1024*C17+2048*M17+4096*U17+8192*T17+16384*S17+32768*R17+65536*Q17+65536*2*P17+65536*4*O17+65536*8*N17-65536*16*B17,"")</f>
        <v/>
      </c>
      <c r="AS17" s="1" t="str">
        <f t="shared" si="1"/>
        <v>S</v>
      </c>
      <c r="AT17">
        <f t="shared" si="2"/>
        <v>100011</v>
      </c>
      <c r="AU17">
        <f t="shared" si="3"/>
        <v>1</v>
      </c>
      <c r="AV17">
        <f t="shared" si="4"/>
        <v>1001</v>
      </c>
      <c r="AW17">
        <f t="shared" si="5"/>
        <v>100</v>
      </c>
      <c r="AX17" s="1" t="str">
        <f>IF(AU17=0,IF(AV17=0,"add",IF(AV17=100000,"sub","NONE")),IF(AU17=1,"sll",IF(AU17=2,"slt",IF(AU17=3,"sltu",IF(AU17=4,"xor",IF(AU17=5,IF(AV17=0,"srl",IF(AV17=100000,"sra","NONE")),IF(AU17=6,"or",IF(AU17=7,"and","NONE"))))))))</f>
        <v>sll</v>
      </c>
      <c r="AY17" s="1" t="str">
        <f t="shared" si="6"/>
        <v>lh</v>
      </c>
      <c r="AZ17" s="1" t="str">
        <f>IF(AU17=0,"addi",IF(AU17=1,"slli",IF(AU17=2,"slti",IF(AU17=3,"sltiu",IF(AU17=4,"xori",IF(AU17=5,IF(AV17=0,"srli",IF(AV17=100000,"srai","NONE")),IF(AU17=6,"ori",IF(AU17=7,"andi","NONE"))))))))</f>
        <v>slli</v>
      </c>
      <c r="BA17" s="1" t="str">
        <f>IF(AU17=0,"sb",IF(AU17=1,"sh",IF(AU17=2,"sw",IF(AU17=3,"sd","NONE"))))</f>
        <v>sh</v>
      </c>
      <c r="BB17" s="1" t="str">
        <f t="shared" si="7"/>
        <v>bne</v>
      </c>
    </row>
    <row r="18" spans="1:54" x14ac:dyDescent="0.25">
      <c r="A18" t="str">
        <f>IF(AS18="S",CONCATENATE(AI18," x",AL18,", ",AN18,"(x",AK18,")"),IF(AS18="R",CONCATENATE(AI18," x",AJ18,", x",AK18,", x",AL18),IF(AS18="L",CONCATENATE(AI18," x",AJ18,", ",AM18,"(x",AK18,")"),IF(OR(AS18="I",AS18="SHFTI"),CONCATENATE(AI18," x",AJ18,", x",AK18,", ",AM18),IF(AS18="SB",CONCATENATE(AI18," x",AK18,", x",AL18,", ",AO18),IF(AS18="JALR",CONCATENATE(AI18," x",AJ18,",  ",AM18,"(x",AK18,")"),IF(AS18="UJ",CONCATENATE(AI18," x",AJ18,", ",AR18),IF(AS18="U",CONCATENATE(AI18," x",AJ18,", 0x",AQ18)))))))))</f>
        <v>lui x16, 0x2D794</v>
      </c>
      <c r="B18" s="7">
        <v>0</v>
      </c>
      <c r="C18" s="8">
        <v>0</v>
      </c>
      <c r="D18" s="8">
        <v>1</v>
      </c>
      <c r="E18" s="8">
        <v>0</v>
      </c>
      <c r="F18" s="8">
        <v>1</v>
      </c>
      <c r="G18" s="8">
        <v>1</v>
      </c>
      <c r="H18" s="9">
        <v>0</v>
      </c>
      <c r="I18" s="7">
        <v>1</v>
      </c>
      <c r="J18" s="8">
        <v>0</v>
      </c>
      <c r="K18" s="8">
        <v>1</v>
      </c>
      <c r="L18" s="8">
        <v>1</v>
      </c>
      <c r="M18" s="9">
        <v>1</v>
      </c>
      <c r="N18" s="7">
        <v>1</v>
      </c>
      <c r="O18" s="8">
        <v>0</v>
      </c>
      <c r="P18" s="8">
        <v>0</v>
      </c>
      <c r="Q18" s="8">
        <v>1</v>
      </c>
      <c r="R18" s="9">
        <v>0</v>
      </c>
      <c r="S18" s="7">
        <v>1</v>
      </c>
      <c r="T18" s="8">
        <v>0</v>
      </c>
      <c r="U18" s="9">
        <v>0</v>
      </c>
      <c r="V18" s="7">
        <v>1</v>
      </c>
      <c r="W18" s="8">
        <v>0</v>
      </c>
      <c r="X18" s="8">
        <v>0</v>
      </c>
      <c r="Y18" s="8">
        <v>0</v>
      </c>
      <c r="Z18" s="9">
        <v>0</v>
      </c>
      <c r="AA18" s="7">
        <v>0</v>
      </c>
      <c r="AB18" s="8">
        <v>1</v>
      </c>
      <c r="AC18" s="8">
        <v>1</v>
      </c>
      <c r="AD18" s="8">
        <v>0</v>
      </c>
      <c r="AE18" s="8">
        <v>1</v>
      </c>
      <c r="AF18" s="8">
        <v>1</v>
      </c>
      <c r="AG18" s="9">
        <v>1</v>
      </c>
      <c r="AH18" s="1" t="str">
        <f>CONCATENATE("0x",DEC2HEX(AG18+2*AF18+4*AE18+8*AD18+16*AC18+32*AB18+64*AA18+128*Z18+256*Y18+512*X18+1024*W18+2048*V18+4096*U18+8192*T18+16384*S18+32768*R18+65536*Q18+2*65536*P18+4*65536*O18+8*65536*N18+16*65536*M18+32*65536*L18+64*65536*K18+128*65536*J18+256*65536*I18+512*65536*H18+1024*65536*G18+2048*65536*F18+4096*65536*E18+8192*65536*D18+16384*65536*C18+32768*65536*B18))</f>
        <v>0x2D794837</v>
      </c>
      <c r="AI18" s="1" t="str">
        <f>IF(AS18="R",AX18,IF(AS18="L",AY18,IF(OR(AS18="I",AS18="SHFTI"),AZ18,IF(AS18="S",BA18,IF(AS18="SB",BB18,IF(AS18="JALR",IF(AU18=0,"jalr","NONE"),IF(AS18="U",IF(AB18=0,"auipc","lui"),IF(AS18="UJ","jal"))))))))</f>
        <v>lui</v>
      </c>
      <c r="AJ18">
        <f>IF(OR(AS18="S",AS18="SB"),"",Z18+2*Y18+4*X18+8*W18+16*V18)</f>
        <v>16</v>
      </c>
      <c r="AK18" t="str">
        <f>IF(OR(AS18="U",AS18="UJ"),"",R18+2*Q18+4*P18+8*O18+16*N18)</f>
        <v/>
      </c>
      <c r="AL18" t="str">
        <f>IF(OR(AS18="I",AS18="U",AS18="UJ",AS18="L", AS18="JALR"),"",M18+2*L18+4*K18+8*J18+16*I18)</f>
        <v/>
      </c>
      <c r="AM18" t="str">
        <f>IF(OR(AS18="I",AS18="L",AS18="JALR"),M18+2*L18+4*K18+8*J18+16*I18+32*H18+64*G18+128*F18+256*E18+512*D18+1024*C18-2048*B18,IF(AS18="SHFTI",M18+2*L18+4*K18+8*J18+16*I18+32*H18,""))</f>
        <v/>
      </c>
      <c r="AN18" t="str">
        <f>IF(AS18="S",Z18+2*Y18+4*X18+8*W18+16*V18+32*H18+64*G18+128*F18+256*E18+512*D18+1024*C18-2048*B18,"")</f>
        <v/>
      </c>
      <c r="AO18" t="str">
        <f>IF(AS18="SB",2048*Z18+2*Y18+4*X18+8*W18+16*V18+32*H18+64*G18+128*F18+256*E18+512*D18+1024*C18-4096*B18,"")</f>
        <v/>
      </c>
      <c r="AP18">
        <f>IF(AS18="U",U18+2*T18+4*S18+8*R18+16*Q18+32*P18+64*O18+128*N18+256*M18+512*L18+1024*K18+2048*J18+4096*I18+8192*H18+16384*G18+32768*F18+65536*E18+65536*2*D18+65536*4*C18+65536*8*B18,"")</f>
        <v>186260</v>
      </c>
      <c r="AQ18" t="str">
        <f>IF(AS18="U",DEC2HEX(U18+2*T18+4*S18+8*R18+16*Q18+32*P18+64*O18+128*N18+256*M18+512*L18+1024*K18+2048*J18+4096*I18+8192*H18+16384*G18+32768*F18+65536*E18+65536*2*D18+65536*4*C18+65536*8*B18),"")</f>
        <v>2D794</v>
      </c>
      <c r="AR18" t="str">
        <f>IF(AS18="UJ",2*L18+4*K18+8*J18+16*I18+32*H18+64*G18+128*F18+256*E18+512*D18+1024*C18+2048*M18+4096*U18+8192*T18+16384*S18+32768*R18+65536*Q18+65536*2*P18+65536*4*O18+65536*8*N18-65536*16*B18,"")</f>
        <v/>
      </c>
      <c r="AS18" s="1" t="str">
        <f t="shared" si="1"/>
        <v>U</v>
      </c>
      <c r="AT18">
        <f t="shared" si="2"/>
        <v>110111</v>
      </c>
      <c r="AU18">
        <f t="shared" si="3"/>
        <v>4</v>
      </c>
      <c r="AV18">
        <f t="shared" si="4"/>
        <v>11000</v>
      </c>
      <c r="AW18">
        <f t="shared" si="5"/>
        <v>1010</v>
      </c>
      <c r="AX18" s="1" t="str">
        <f>IF(AU18=0,IF(AV18=0,"add",IF(AV18=100000,"sub","NONE")),IF(AU18=1,"sll",IF(AU18=2,"slt",IF(AU18=3,"sltu",IF(AU18=4,"xor",IF(AU18=5,IF(AV18=0,"srl",IF(AV18=100000,"sra","NONE")),IF(AU18=6,"or",IF(AU18=7,"and","NONE"))))))))</f>
        <v>xor</v>
      </c>
      <c r="AY18" s="1" t="str">
        <f t="shared" si="6"/>
        <v>lbu</v>
      </c>
      <c r="AZ18" s="1" t="str">
        <f>IF(AU18=0,"addi",IF(AU18=1,"slli",IF(AU18=2,"slti",IF(AU18=3,"sltiu",IF(AU18=4,"xori",IF(AU18=5,IF(AV18=0,"srli",IF(AV18=100000,"srai","NONE")),IF(AU18=6,"ori",IF(AU18=7,"andi","NONE"))))))))</f>
        <v>xori</v>
      </c>
      <c r="BA18" s="1" t="str">
        <f>IF(AU18=0,"sb",IF(AU18=1,"sh",IF(AU18=2,"sw",IF(AU18=3,"sd","NONE"))))</f>
        <v>NONE</v>
      </c>
      <c r="BB18" s="1" t="str">
        <f t="shared" si="7"/>
        <v>blt</v>
      </c>
    </row>
    <row r="19" spans="1:54" x14ac:dyDescent="0.25">
      <c r="A19" t="str">
        <f>IF(AS19="S",CONCATENATE(AI19," x",AL19,", ",AN19,"(x",AK19,")"),IF(AS19="R",CONCATENATE(AI19," x",AJ19,", x",AK19,", x",AL19),IF(AS19="L",CONCATENATE(AI19," x",AJ19,", ",AM19,"(x",AK19,")"),IF(OR(AS19="I",AS19="SHFTI"),CONCATENATE(AI19," x",AJ19,", x",AK19,", ",AM19),IF(AS19="SB",CONCATENATE(AI19," x",AK19,", x",AL19,", ",AO19),IF(AS19="JALR",CONCATENATE(AI19," x",AJ19,",  ",AM19,"(x",AK19,")"),IF(AS19="UJ",CONCATENATE(AI19," x",AJ19,", ",AR19),IF(AS19="U",CONCATENATE(AI19," x",AJ19,", 0x",AQ19)))))))))</f>
        <v>ori x26, x31, -871</v>
      </c>
      <c r="B19" s="7">
        <v>1</v>
      </c>
      <c r="C19" s="8">
        <v>1</v>
      </c>
      <c r="D19" s="8">
        <v>0</v>
      </c>
      <c r="E19" s="8">
        <v>0</v>
      </c>
      <c r="F19" s="8">
        <v>1</v>
      </c>
      <c r="G19" s="8">
        <v>0</v>
      </c>
      <c r="H19" s="9">
        <v>0</v>
      </c>
      <c r="I19" s="7">
        <v>1</v>
      </c>
      <c r="J19" s="8">
        <v>1</v>
      </c>
      <c r="K19" s="8">
        <v>0</v>
      </c>
      <c r="L19" s="8">
        <v>0</v>
      </c>
      <c r="M19" s="9">
        <v>1</v>
      </c>
      <c r="N19" s="7">
        <v>1</v>
      </c>
      <c r="O19" s="8">
        <v>1</v>
      </c>
      <c r="P19" s="8">
        <v>1</v>
      </c>
      <c r="Q19" s="8">
        <v>1</v>
      </c>
      <c r="R19" s="9">
        <v>1</v>
      </c>
      <c r="S19" s="7">
        <v>1</v>
      </c>
      <c r="T19" s="8">
        <v>1</v>
      </c>
      <c r="U19" s="9">
        <v>0</v>
      </c>
      <c r="V19" s="7">
        <v>1</v>
      </c>
      <c r="W19" s="8">
        <v>1</v>
      </c>
      <c r="X19" s="8">
        <v>0</v>
      </c>
      <c r="Y19" s="8">
        <v>1</v>
      </c>
      <c r="Z19" s="9">
        <v>0</v>
      </c>
      <c r="AA19" s="7">
        <v>0</v>
      </c>
      <c r="AB19" s="8">
        <v>0</v>
      </c>
      <c r="AC19" s="8">
        <v>1</v>
      </c>
      <c r="AD19" s="8">
        <v>0</v>
      </c>
      <c r="AE19" s="8">
        <v>0</v>
      </c>
      <c r="AF19" s="8">
        <v>1</v>
      </c>
      <c r="AG19" s="9">
        <v>1</v>
      </c>
      <c r="AH19" s="1" t="str">
        <f>CONCATENATE("0x",DEC2HEX(AG19+2*AF19+4*AE19+8*AD19+16*AC19+32*AB19+64*AA19+128*Z19+256*Y19+512*X19+1024*W19+2048*V19+4096*U19+8192*T19+16384*S19+32768*R19+65536*Q19+2*65536*P19+4*65536*O19+8*65536*N19+16*65536*M19+32*65536*L19+64*65536*K19+128*65536*J19+256*65536*I19+512*65536*H19+1024*65536*G19+2048*65536*F19+4096*65536*E19+8192*65536*D19+16384*65536*C19+32768*65536*B19))</f>
        <v>0xC99FED13</v>
      </c>
      <c r="AI19" s="1" t="str">
        <f>IF(AS19="R",AX19,IF(AS19="L",AY19,IF(OR(AS19="I",AS19="SHFTI"),AZ19,IF(AS19="S",BA19,IF(AS19="SB",BB19,IF(AS19="JALR",IF(AU19=0,"jalr","NONE"),IF(AS19="U",IF(AB19=0,"auipc","lui"),IF(AS19="UJ","jal"))))))))</f>
        <v>ori</v>
      </c>
      <c r="AJ19">
        <f>IF(OR(AS19="S",AS19="SB"),"",Z19+2*Y19+4*X19+8*W19+16*V19)</f>
        <v>26</v>
      </c>
      <c r="AK19">
        <f>IF(OR(AS19="U",AS19="UJ"),"",R19+2*Q19+4*P19+8*O19+16*N19)</f>
        <v>31</v>
      </c>
      <c r="AL19" t="str">
        <f>IF(OR(AS19="I",AS19="U",AS19="UJ",AS19="L", AS19="JALR"),"",M19+2*L19+4*K19+8*J19+16*I19)</f>
        <v/>
      </c>
      <c r="AM19">
        <f>IF(OR(AS19="I",AS19="L",AS19="JALR"),M19+2*L19+4*K19+8*J19+16*I19+32*H19+64*G19+128*F19+256*E19+512*D19+1024*C19-2048*B19,IF(AS19="SHFTI",M19+2*L19+4*K19+8*J19+16*I19+32*H19,""))</f>
        <v>-871</v>
      </c>
      <c r="AN19" t="str">
        <f>IF(AS19="S",Z19+2*Y19+4*X19+8*W19+16*V19+32*H19+64*G19+128*F19+256*E19+512*D19+1024*C19-2048*B19,"")</f>
        <v/>
      </c>
      <c r="AO19" t="str">
        <f>IF(AS19="SB",2048*Z19+2*Y19+4*X19+8*W19+16*V19+32*H19+64*G19+128*F19+256*E19+512*D19+1024*C19-4096*B19,"")</f>
        <v/>
      </c>
      <c r="AP19" t="str">
        <f>IF(AS19="U",U19+2*T19+4*S19+8*R19+16*Q19+32*P19+64*O19+128*N19+256*M19+512*L19+1024*K19+2048*J19+4096*I19+8192*H19+16384*G19+32768*F19+65536*E19+65536*2*D19+65536*4*C19+65536*8*B19,"")</f>
        <v/>
      </c>
      <c r="AQ19" t="str">
        <f>IF(AS19="U",DEC2HEX(U19+2*T19+4*S19+8*R19+16*Q19+32*P19+64*O19+128*N19+256*M19+512*L19+1024*K19+2048*J19+4096*I19+8192*H19+16384*G19+32768*F19+65536*E19+65536*2*D19+65536*4*C19+65536*8*B19),"")</f>
        <v/>
      </c>
      <c r="AR19" t="str">
        <f>IF(AS19="UJ",2*L19+4*K19+8*J19+16*I19+32*H19+64*G19+128*F19+256*E19+512*D19+1024*C19+2048*M19+4096*U19+8192*T19+16384*S19+32768*R19+65536*Q19+65536*2*P19+65536*4*O19+65536*8*N19-65536*16*B19,"")</f>
        <v/>
      </c>
      <c r="AS19" s="1" t="str">
        <f t="shared" si="1"/>
        <v>I</v>
      </c>
      <c r="AT19">
        <f t="shared" si="2"/>
        <v>10011</v>
      </c>
      <c r="AU19">
        <f t="shared" si="3"/>
        <v>6</v>
      </c>
      <c r="AV19">
        <f t="shared" si="4"/>
        <v>1100000</v>
      </c>
      <c r="AW19">
        <f t="shared" si="5"/>
        <v>110000</v>
      </c>
      <c r="AX19" s="1" t="str">
        <f>IF(AU19=0,IF(AV19=0,"add",IF(AV19=100000,"sub","NONE")),IF(AU19=1,"sll",IF(AU19=2,"slt",IF(AU19=3,"sltu",IF(AU19=4,"xor",IF(AU19=5,IF(AV19=0,"srl",IF(AV19=100000,"sra","NONE")),IF(AU19=6,"or",IF(AU19=7,"and","NONE"))))))))</f>
        <v>or</v>
      </c>
      <c r="AY19" s="1" t="str">
        <f t="shared" si="6"/>
        <v>lwu</v>
      </c>
      <c r="AZ19" s="1" t="str">
        <f>IF(AU19=0,"addi",IF(AU19=1,"slli",IF(AU19=2,"slti",IF(AU19=3,"sltiu",IF(AU19=4,"xori",IF(AU19=5,IF(AV19=0,"srli",IF(AV19=100000,"srai","NONE")),IF(AU19=6,"ori",IF(AU19=7,"andi","NONE"))))))))</f>
        <v>ori</v>
      </c>
      <c r="BA19" s="1" t="str">
        <f>IF(AU19=0,"sb",IF(AU19=1,"sh",IF(AU19=2,"sw",IF(AU19=3,"sd","NONE"))))</f>
        <v>NONE</v>
      </c>
      <c r="BB19" s="1" t="str">
        <f t="shared" si="7"/>
        <v>bltu</v>
      </c>
    </row>
    <row r="20" spans="1:54" x14ac:dyDescent="0.25">
      <c r="A20" t="str">
        <f>IF(AS20="S",CONCATENATE(AI20," x",AL20,", ",AN20,"(x",AK20,")"),IF(AS20="R",CONCATENATE(AI20," x",AJ20,", x",AK20,", x",AL20),IF(AS20="L",CONCATENATE(AI20," x",AJ20,", ",AM20,"(x",AK20,")"),IF(OR(AS20="I",AS20="SHFTI"),CONCATENATE(AI20," x",AJ20,", x",AK20,", ",AM20),IF(AS20="SB",CONCATENATE(AI20," x",AK20,", x",AL20,", ",AO20),IF(AS20="JALR",CONCATENATE(AI20," x",AJ20,",  ",AM20,"(x",AK20,")"),IF(AS20="UJ",CONCATENATE(AI20," x",AJ20,", ",AR20),IF(AS20="U",CONCATENATE(AI20," x",AJ20,", 0x",AQ20)))))))))</f>
        <v>jal x9, -9044</v>
      </c>
      <c r="B20" s="7">
        <v>1</v>
      </c>
      <c r="C20" s="8">
        <v>1</v>
      </c>
      <c r="D20" s="8">
        <v>0</v>
      </c>
      <c r="E20" s="8">
        <v>0</v>
      </c>
      <c r="F20" s="8">
        <v>1</v>
      </c>
      <c r="G20" s="8">
        <v>0</v>
      </c>
      <c r="H20" s="9">
        <v>1</v>
      </c>
      <c r="I20" s="7">
        <v>0</v>
      </c>
      <c r="J20" s="8">
        <v>1</v>
      </c>
      <c r="K20" s="8">
        <v>1</v>
      </c>
      <c r="L20" s="8">
        <v>0</v>
      </c>
      <c r="M20" s="9">
        <v>1</v>
      </c>
      <c r="N20" s="7">
        <v>1</v>
      </c>
      <c r="O20" s="8">
        <v>1</v>
      </c>
      <c r="P20" s="8">
        <v>1</v>
      </c>
      <c r="Q20" s="8">
        <v>1</v>
      </c>
      <c r="R20" s="9">
        <v>1</v>
      </c>
      <c r="S20" s="7">
        <v>1</v>
      </c>
      <c r="T20" s="8">
        <v>0</v>
      </c>
      <c r="U20" s="9">
        <v>1</v>
      </c>
      <c r="V20" s="7">
        <v>0</v>
      </c>
      <c r="W20" s="8">
        <v>1</v>
      </c>
      <c r="X20" s="8">
        <v>0</v>
      </c>
      <c r="Y20" s="8">
        <v>0</v>
      </c>
      <c r="Z20" s="9">
        <v>1</v>
      </c>
      <c r="AA20" s="7">
        <v>1</v>
      </c>
      <c r="AB20" s="8">
        <v>1</v>
      </c>
      <c r="AC20" s="8">
        <v>0</v>
      </c>
      <c r="AD20" s="8">
        <v>1</v>
      </c>
      <c r="AE20" s="8">
        <v>1</v>
      </c>
      <c r="AF20" s="8">
        <v>1</v>
      </c>
      <c r="AG20" s="9">
        <v>1</v>
      </c>
      <c r="AH20" s="1" t="str">
        <f>CONCATENATE("0x",DEC2HEX(AG20+2*AF20+4*AE20+8*AD20+16*AC20+32*AB20+64*AA20+128*Z20+256*Y20+512*X20+1024*W20+2048*V20+4096*U20+8192*T20+16384*S20+32768*R20+65536*Q20+2*65536*P20+4*65536*O20+8*65536*N20+16*65536*M20+32*65536*L20+64*65536*K20+128*65536*J20+256*65536*I20+512*65536*H20+1024*65536*G20+2048*65536*F20+4096*65536*E20+8192*65536*D20+16384*65536*C20+32768*65536*B20))</f>
        <v>0xCADFD4EF</v>
      </c>
      <c r="AI20" s="1" t="str">
        <f>IF(AS20="R",AX20,IF(AS20="L",AY20,IF(OR(AS20="I",AS20="SHFTI"),AZ20,IF(AS20="S",BA20,IF(AS20="SB",BB20,IF(AS20="JALR",IF(AU20=0,"jalr","NONE"),IF(AS20="U",IF(AB20=0,"auipc","lui"),IF(AS20="UJ","jal"))))))))</f>
        <v>jal</v>
      </c>
      <c r="AJ20">
        <f>IF(OR(AS20="S",AS20="SB"),"",Z20+2*Y20+4*X20+8*W20+16*V20)</f>
        <v>9</v>
      </c>
      <c r="AK20" t="str">
        <f>IF(OR(AS20="U",AS20="UJ"),"",R20+2*Q20+4*P20+8*O20+16*N20)</f>
        <v/>
      </c>
      <c r="AL20" t="str">
        <f>IF(OR(AS20="I",AS20="U",AS20="UJ",AS20="L", AS20="JALR"),"",M20+2*L20+4*K20+8*J20+16*I20)</f>
        <v/>
      </c>
      <c r="AM20" t="str">
        <f>IF(OR(AS20="I",AS20="L",AS20="JALR"),M20+2*L20+4*K20+8*J20+16*I20+32*H20+64*G20+128*F20+256*E20+512*D20+1024*C20-2048*B20,IF(AS20="SHFTI",M20+2*L20+4*K20+8*J20+16*I20+32*H20,""))</f>
        <v/>
      </c>
      <c r="AN20" t="str">
        <f>IF(AS20="S",Z20+2*Y20+4*X20+8*W20+16*V20+32*H20+64*G20+128*F20+256*E20+512*D20+1024*C20-2048*B20,"")</f>
        <v/>
      </c>
      <c r="AO20" t="str">
        <f>IF(AS20="SB",2048*Z20+2*Y20+4*X20+8*W20+16*V20+32*H20+64*G20+128*F20+256*E20+512*D20+1024*C20-4096*B20,"")</f>
        <v/>
      </c>
      <c r="AP20" t="str">
        <f>IF(AS20="U",U20+2*T20+4*S20+8*R20+16*Q20+32*P20+64*O20+128*N20+256*M20+512*L20+1024*K20+2048*J20+4096*I20+8192*H20+16384*G20+32768*F20+65536*E20+65536*2*D20+65536*4*C20+65536*8*B20,"")</f>
        <v/>
      </c>
      <c r="AQ20" t="str">
        <f>IF(AS20="U",DEC2HEX(U20+2*T20+4*S20+8*R20+16*Q20+32*P20+64*O20+128*N20+256*M20+512*L20+1024*K20+2048*J20+4096*I20+8192*H20+16384*G20+32768*F20+65536*E20+65536*2*D20+65536*4*C20+65536*8*B20),"")</f>
        <v/>
      </c>
      <c r="AR20">
        <f>IF(AS20="UJ",2*L20+4*K20+8*J20+16*I20+32*H20+64*G20+128*F20+256*E20+512*D20+1024*C20+2048*M20+4096*U20+8192*T20+16384*S20+32768*R20+65536*Q20+65536*2*P20+65536*4*O20+65536*8*N20-65536*16*B20,"")</f>
        <v>-9044</v>
      </c>
      <c r="AS20" s="1" t="str">
        <f t="shared" si="1"/>
        <v>UJ</v>
      </c>
      <c r="AT20">
        <f t="shared" si="2"/>
        <v>1101111</v>
      </c>
      <c r="AU20">
        <f t="shared" si="3"/>
        <v>5</v>
      </c>
      <c r="AV20">
        <f t="shared" si="4"/>
        <v>1100001</v>
      </c>
      <c r="AW20">
        <f t="shared" si="5"/>
        <v>110000</v>
      </c>
      <c r="AX20" s="1" t="str">
        <f>IF(AU20=0,IF(AV20=0,"add",IF(AV20=100000,"sub","NONE")),IF(AU20=1,"sll",IF(AU20=2,"slt",IF(AU20=3,"sltu",IF(AU20=4,"xor",IF(AU20=5,IF(AV20=0,"srl",IF(AV20=100000,"sra","NONE")),IF(AU20=6,"or",IF(AU20=7,"and","NONE"))))))))</f>
        <v>NONE</v>
      </c>
      <c r="AY20" s="1" t="str">
        <f t="shared" si="6"/>
        <v>lhu</v>
      </c>
      <c r="AZ20" s="1" t="str">
        <f>IF(AU20=0,"addi",IF(AU20=1,"slli",IF(AU20=2,"slti",IF(AU20=3,"sltiu",IF(AU20=4,"xori",IF(AU20=5,IF(AV20=0,"srli",IF(AV20=100000,"srai","NONE")),IF(AU20=6,"ori",IF(AU20=7,"andi","NONE"))))))))</f>
        <v>NONE</v>
      </c>
      <c r="BA20" s="1" t="str">
        <f>IF(AU20=0,"sb",IF(AU20=1,"sh",IF(AU20=2,"sw",IF(AU20=3,"sd","NONE"))))</f>
        <v>NONE</v>
      </c>
      <c r="BB20" s="1" t="str">
        <f t="shared" si="7"/>
        <v>bge</v>
      </c>
    </row>
    <row r="21" spans="1:54" x14ac:dyDescent="0.25">
      <c r="B21" s="2"/>
      <c r="H21" s="3"/>
      <c r="I21" s="2"/>
      <c r="M21" s="3"/>
      <c r="N21" s="2"/>
      <c r="R21" s="3"/>
      <c r="S21" s="2"/>
      <c r="U21" s="3"/>
      <c r="V21" s="2"/>
      <c r="Z21" s="3"/>
      <c r="AA21" s="2"/>
      <c r="AG21" s="3"/>
      <c r="AI21" s="1"/>
      <c r="AS21" s="1"/>
      <c r="AX21" s="1"/>
      <c r="AY21" s="1"/>
      <c r="AZ21" s="1"/>
      <c r="BA21" s="1"/>
      <c r="BB21" s="1"/>
    </row>
    <row r="22" spans="1:54" x14ac:dyDescent="0.25">
      <c r="A22" t="str">
        <f>IF(AS22="S",CONCATENATE(AI22," x",AL22,", ",AN22,"(x",AK22,")"),IF(AS22="R",CONCATENATE(AI22," x",AJ22,", x",AK22,", x",AL22),IF(AS22="L",CONCATENATE(AI22," x",AJ22,", ",AM22,"(x",AK22,")"),IF(OR(AS22="I",AS22="SHFTI"),CONCATENATE(AI22," x",AJ22,", x",AK22,", ",AM22),IF(AS22="SB",CONCATENATE(AI22," x",AK22,", x",AL22,", ",AO22),IF(AS22="JALR",CONCATENATE(AI22," x",AJ22,",  ",AM22,"(x",AK22,")"),IF(AS22="UJ",CONCATENATE(AI22," x",AJ22,", ",AR22),IF(AS22="U",CONCATENATE(AI22," x",AJ22,", 0x",AQ22)))))))))</f>
        <v>sh x11, 281(x16)</v>
      </c>
      <c r="B22" s="7">
        <v>0</v>
      </c>
      <c r="C22" s="8">
        <v>0</v>
      </c>
      <c r="D22" s="8">
        <v>0</v>
      </c>
      <c r="E22" s="8">
        <v>1</v>
      </c>
      <c r="F22" s="8">
        <v>0</v>
      </c>
      <c r="G22" s="8">
        <v>0</v>
      </c>
      <c r="H22" s="9">
        <v>0</v>
      </c>
      <c r="I22" s="7">
        <v>0</v>
      </c>
      <c r="J22" s="8">
        <v>1</v>
      </c>
      <c r="K22" s="8">
        <v>0</v>
      </c>
      <c r="L22" s="8">
        <v>1</v>
      </c>
      <c r="M22" s="9">
        <v>1</v>
      </c>
      <c r="N22" s="7">
        <v>1</v>
      </c>
      <c r="O22" s="8">
        <v>0</v>
      </c>
      <c r="P22" s="8">
        <v>0</v>
      </c>
      <c r="Q22" s="8">
        <v>0</v>
      </c>
      <c r="R22" s="9">
        <v>0</v>
      </c>
      <c r="S22" s="7">
        <v>0</v>
      </c>
      <c r="T22" s="8">
        <v>0</v>
      </c>
      <c r="U22" s="9">
        <v>1</v>
      </c>
      <c r="V22" s="7">
        <v>1</v>
      </c>
      <c r="W22" s="8">
        <v>1</v>
      </c>
      <c r="X22" s="8">
        <v>0</v>
      </c>
      <c r="Y22" s="8">
        <v>0</v>
      </c>
      <c r="Z22" s="9">
        <v>1</v>
      </c>
      <c r="AA22" s="7">
        <v>0</v>
      </c>
      <c r="AB22" s="8">
        <v>1</v>
      </c>
      <c r="AC22" s="8">
        <v>0</v>
      </c>
      <c r="AD22" s="8">
        <v>0</v>
      </c>
      <c r="AE22" s="8">
        <v>0</v>
      </c>
      <c r="AF22" s="8">
        <v>1</v>
      </c>
      <c r="AG22" s="9">
        <v>1</v>
      </c>
      <c r="AH22" s="1" t="str">
        <f>CONCATENATE("0x",DEC2HEX(AG22+2*AF22+4*AE22+8*AD22+16*AC22+32*AB22+64*AA22+128*Z22+256*Y22+512*X22+1024*W22+2048*V22+4096*U22+8192*T22+16384*S22+32768*R22+65536*Q22+2*65536*P22+4*65536*O22+8*65536*N22+16*65536*M22+32*65536*L22+64*65536*K22+128*65536*J22+256*65536*I22+512*65536*H22+1024*65536*G22+2048*65536*F22+4096*65536*E22+8192*65536*D22+16384*65536*C22+32768*65536*B22))</f>
        <v>0x10B81CA3</v>
      </c>
      <c r="AI22" s="1" t="str">
        <f>IF(AS22="R",AX22,IF(AS22="L",AY22,IF(OR(AS22="I",AS22="SHFTI"),AZ22,IF(AS22="S",BA22,IF(AS22="SB",BB22,IF(AS22="JALR",IF(AU22=0,"jalr","NONE"),IF(AS22="U",IF(AB22=0,"auipc","lui"),IF(AS22="UJ","jal"))))))))</f>
        <v>sh</v>
      </c>
      <c r="AJ22" t="str">
        <f>IF(OR(AS22="S",AS22="SB"),"",Z22+2*Y22+4*X22+8*W22+16*V22)</f>
        <v/>
      </c>
      <c r="AK22">
        <f>IF(OR(AS22="U",AS22="UJ"),"",R22+2*Q22+4*P22+8*O22+16*N22)</f>
        <v>16</v>
      </c>
      <c r="AL22">
        <f>IF(OR(AS22="I",AS22="U",AS22="UJ",AS22="L", AS22="JALR"),"",M22+2*L22+4*K22+8*J22+16*I22)</f>
        <v>11</v>
      </c>
      <c r="AM22" t="str">
        <f t="shared" ref="AM22:AM33" si="8">IF(OR(AS22="I",AS22="L",AS22="JALR"),M22+2*L22+4*K22+8*J22+16*I22+32*H22+64*G22+128*F22+256*E22+512*D22+1024*C22-2048*B22,IF(AS22="SHFTI",M22+2*L22+4*K22+8*J22+16*I22+32*H22,""))</f>
        <v/>
      </c>
      <c r="AN22">
        <f>IF(AS22="S",Z22+2*Y22+4*X22+8*W22+16*V22+32*H22+64*G22+128*F22+256*E22+512*D22+1024*C22-2048*B22,"")</f>
        <v>281</v>
      </c>
      <c r="AO22" t="str">
        <f>IF(AS22="SB",2048*Z22+2*Y22+4*X22+8*W22+16*V22+32*H22+64*G22+128*F22+256*E22+512*D22+1024*C22-4096*B22,"")</f>
        <v/>
      </c>
      <c r="AP22" t="str">
        <f>IF(AS22="U",U22+2*T22+4*S22+8*R22+16*Q22+32*P22+64*O22+128*N22+256*M22+512*L22+1024*K22+2048*J22+4096*I22+8192*H22+16384*G22+32768*F22+65536*E22+65536*2*D22+65536*4*C22+65536*8*B22,"")</f>
        <v/>
      </c>
      <c r="AQ22" t="str">
        <f>IF(AS22="U",DEC2HEX(U22+2*T22+4*S22+8*R22+16*Q22+32*P22+64*O22+128*N22+256*M22+512*L22+1024*K22+2048*J22+4096*I22+8192*H22+16384*G22+32768*F22+65536*E22+65536*2*D22+65536*4*C22+65536*8*B22),"")</f>
        <v/>
      </c>
      <c r="AR22" t="str">
        <f>IF(AS22="UJ",2*L22+4*K22+8*J22+16*I22+32*H22+64*G22+128*F22+256*E22+512*D22+1024*C22+2048*M22+4096*U22+8192*T22+16384*S22+32768*R22+65536*Q22+65536*2*P22+65536*4*O22+65536*8*N22-65536*16*B22,"")</f>
        <v/>
      </c>
      <c r="AS22" s="1" t="str">
        <f t="shared" si="1"/>
        <v>S</v>
      </c>
      <c r="AT22">
        <f>AG22+10*AF22+100*AE22+1000*AD22+10000*AC22+100000*AB22+1000000*AA22</f>
        <v>100011</v>
      </c>
      <c r="AU22">
        <f>U22+2*T22+4*S22</f>
        <v>1</v>
      </c>
      <c r="AV22">
        <f>H22+10*G22*100*F22+1000*E22+10000*D22+100000*C22+1000000*B22</f>
        <v>1000</v>
      </c>
      <c r="AW22">
        <f>G22*10*F22+100*E22+1000*D22+10000*C22+100000*B22</f>
        <v>100</v>
      </c>
      <c r="AX22" s="1" t="str">
        <f>IF(AU22=0,IF(AV22=0,"add",IF(AV22=100000,"sub","NONE")),IF(AU22=1,"sll",IF(AU22=2,"slt",IF(AU22=3,"sltu",IF(AU22=4,"xor",IF(AU22=5,IF(AV22=0,"srl",IF(AV22=100000,"sra","NONE")),IF(AU22=6,"or",IF(AU22=7,"and","NONE"))))))))</f>
        <v>sll</v>
      </c>
      <c r="AY22" s="1" t="str">
        <f>IF(AU22=0,"lb",IF(AU22=1,"lh",IF(AU22=2,"lw",IF(AU22=3,"ld",IF(AU22=4,"lbu",IF(AU22=5,"lhu",IF(AU22=6,"lwu","NONE")))))))</f>
        <v>lh</v>
      </c>
      <c r="AZ22" s="1" t="str">
        <f>IF(AU22=0,"addi",IF(AU22=1,"slli",IF(AU22=2,"slti",IF(AU22=3,"sltiu",IF(AU22=4,"xori",IF(AU22=5,IF(AV22=0,"srli",IF(AV22=100000,"srai","NONE")),IF(AU22=6,"ori",IF(AU22=7,"andi","NONE"))))))))</f>
        <v>slli</v>
      </c>
      <c r="BA22" s="1" t="str">
        <f>IF(AU22=0,"sb",IF(AU22=1,"sh",IF(AU22=2,"sw",IF(AU22=3,"sd","NONE"))))</f>
        <v>sh</v>
      </c>
      <c r="BB22" s="1" t="str">
        <f>IF(AU22=0,"beq",IF(AU22=1,"bne",IF(AU22=4,"blt",IF(AU22=5,"bge",IF(AU22=6,"bltu",IF(AU22=7,"bgeu","NONE"))))))</f>
        <v>bne</v>
      </c>
    </row>
    <row r="23" spans="1:54" x14ac:dyDescent="0.25">
      <c r="A23" t="str">
        <f>IF(AS23="S",CONCATENATE(AI23," x",AL23,", ",AN23,"(x",AK23,")"),IF(AS23="R",CONCATENATE(AI23," x",AJ23,", x",AK23,", x",AL23),IF(AS23="L",CONCATENATE(AI23," x",AJ23,", ",AM23,"(x",AK23,")"),IF(OR(AS23="I",AS23="SHFTI"),CONCATENATE(AI23," x",AJ23,", x",AK23,", ",AM23),IF(AS23="SB",CONCATENATE(AI23," x",AK23,", x",AL23,", ",AO23),IF(AS23="JALR",CONCATENATE(AI23," x",AJ23,",  ",AM23,"(x",AK23,")"),IF(AS23="UJ",CONCATENATE(AI23," x",AJ23,", ",AR23),IF(AS23="U",CONCATENATE(AI23," x",AJ23,", 0x",AQ23)))))))))</f>
        <v>bge x21, x6, -1054</v>
      </c>
      <c r="B23" s="7">
        <v>1</v>
      </c>
      <c r="C23" s="8">
        <v>0</v>
      </c>
      <c r="D23" s="8">
        <v>1</v>
      </c>
      <c r="E23" s="8">
        <v>1</v>
      </c>
      <c r="F23" s="8">
        <v>1</v>
      </c>
      <c r="G23" s="8">
        <v>1</v>
      </c>
      <c r="H23" s="9">
        <v>1</v>
      </c>
      <c r="I23" s="7">
        <v>0</v>
      </c>
      <c r="J23" s="8">
        <v>0</v>
      </c>
      <c r="K23" s="8">
        <v>1</v>
      </c>
      <c r="L23" s="8">
        <v>1</v>
      </c>
      <c r="M23" s="9">
        <v>0</v>
      </c>
      <c r="N23" s="7">
        <v>1</v>
      </c>
      <c r="O23" s="8">
        <v>0</v>
      </c>
      <c r="P23" s="8">
        <v>1</v>
      </c>
      <c r="Q23" s="8">
        <v>0</v>
      </c>
      <c r="R23" s="9">
        <v>1</v>
      </c>
      <c r="S23" s="7">
        <v>1</v>
      </c>
      <c r="T23" s="8">
        <v>0</v>
      </c>
      <c r="U23" s="9">
        <v>1</v>
      </c>
      <c r="V23" s="7">
        <v>0</v>
      </c>
      <c r="W23" s="8">
        <v>0</v>
      </c>
      <c r="X23" s="8">
        <v>0</v>
      </c>
      <c r="Y23" s="8">
        <v>1</v>
      </c>
      <c r="Z23" s="9">
        <v>1</v>
      </c>
      <c r="AA23" s="7">
        <v>1</v>
      </c>
      <c r="AB23" s="8">
        <v>1</v>
      </c>
      <c r="AC23" s="8">
        <v>0</v>
      </c>
      <c r="AD23" s="8">
        <v>0</v>
      </c>
      <c r="AE23" s="8">
        <v>0</v>
      </c>
      <c r="AF23" s="8">
        <v>1</v>
      </c>
      <c r="AG23" s="9">
        <v>1</v>
      </c>
      <c r="AH23" s="1" t="str">
        <f>CONCATENATE("0x",DEC2HEX(AG23+2*AF23+4*AE23+8*AD23+16*AC23+32*AB23+64*AA23+128*Z23+256*Y23+512*X23+1024*W23+2048*V23+4096*U23+8192*T23+16384*S23+32768*R23+65536*Q23+2*65536*P23+4*65536*O23+8*65536*N23+16*65536*M23+32*65536*L23+64*65536*K23+128*65536*J23+256*65536*I23+512*65536*H23+1024*65536*G23+2048*65536*F23+4096*65536*E23+8192*65536*D23+16384*65536*C23+32768*65536*B23))</f>
        <v>0xBE6AD1E3</v>
      </c>
      <c r="AI23" s="1" t="str">
        <f>IF(AS23="R",AX23,IF(AS23="L",AY23,IF(OR(AS23="I",AS23="SHFTI"),AZ23,IF(AS23="S",BA23,IF(AS23="SB",BB23,IF(AS23="JALR",IF(AU23=0,"jalr","NONE"),IF(AS23="U",IF(AB23=0,"auipc","lui"),IF(AS23="UJ","jal"))))))))</f>
        <v>bge</v>
      </c>
      <c r="AJ23" t="str">
        <f>IF(OR(AS23="S",AS23="SB"),"",Z23+2*Y23+4*X23+8*W23+16*V23)</f>
        <v/>
      </c>
      <c r="AK23">
        <f>IF(OR(AS23="U",AS23="UJ"),"",R23+2*Q23+4*P23+8*O23+16*N23)</f>
        <v>21</v>
      </c>
      <c r="AL23">
        <f>IF(OR(AS23="I",AS23="U",AS23="UJ",AS23="L", AS23="JALR"),"",M23+2*L23+4*K23+8*J23+16*I23)</f>
        <v>6</v>
      </c>
      <c r="AM23" t="str">
        <f t="shared" si="8"/>
        <v/>
      </c>
      <c r="AN23" t="str">
        <f>IF(AS23="S",Z23+2*Y23+4*X23+8*W23+16*V23+32*H23+64*G23+128*F23+256*E23+512*D23+1024*C23-2048*B23,"")</f>
        <v/>
      </c>
      <c r="AO23">
        <f>IF(AS23="SB",2048*Z23+2*Y23+4*X23+8*W23+16*V23+32*H23+64*G23+128*F23+256*E23+512*D23+1024*C23-4096*B23,"")</f>
        <v>-1054</v>
      </c>
      <c r="AP23" t="str">
        <f>IF(AS23="U",U23+2*T23+4*S23+8*R23+16*Q23+32*P23+64*O23+128*N23+256*M23+512*L23+1024*K23+2048*J23+4096*I23+8192*H23+16384*G23+32768*F23+65536*E23+65536*2*D23+65536*4*C23+65536*8*B23,"")</f>
        <v/>
      </c>
      <c r="AQ23" t="str">
        <f>IF(AS23="U",DEC2HEX(U23+2*T23+4*S23+8*R23+16*Q23+32*P23+64*O23+128*N23+256*M23+512*L23+1024*K23+2048*J23+4096*I23+8192*H23+16384*G23+32768*F23+65536*E23+65536*2*D23+65536*4*C23+65536*8*B23),"")</f>
        <v/>
      </c>
      <c r="AR23" t="str">
        <f>IF(AS23="UJ",2*L23+4*K23+8*J23+16*I23+32*H23+64*G23+128*F23+256*E23+512*D23+1024*C23+2048*M23+4096*U23+8192*T23+16384*S23+32768*R23+65536*Q23+65536*2*P23+65536*4*O23+65536*8*N23-65536*16*B23,"")</f>
        <v/>
      </c>
      <c r="AS23" s="1" t="str">
        <f t="shared" si="1"/>
        <v>SB</v>
      </c>
      <c r="AT23">
        <f>AG23+10*AF23+100*AE23+1000*AD23+10000*AC23+100000*AB23+1000000*AA23</f>
        <v>1100011</v>
      </c>
      <c r="AU23">
        <f>U23+2*T23+4*S23</f>
        <v>5</v>
      </c>
      <c r="AV23">
        <f>H23+10*G23*100*F23+1000*E23+10000*D23+100000*C23+1000000*B23</f>
        <v>1012001</v>
      </c>
      <c r="AW23">
        <f>G23*10*F23+100*E23+1000*D23+10000*C23+100000*B23</f>
        <v>101110</v>
      </c>
      <c r="AX23" s="1" t="str">
        <f>IF(AU23=0,IF(AV23=0,"add",IF(AV23=100000,"sub","NONE")),IF(AU23=1,"sll",IF(AU23=2,"slt",IF(AU23=3,"sltu",IF(AU23=4,"xor",IF(AU23=5,IF(AV23=0,"srl",IF(AV23=100000,"sra","NONE")),IF(AU23=6,"or",IF(AU23=7,"and","NONE"))))))))</f>
        <v>NONE</v>
      </c>
      <c r="AY23" s="1" t="str">
        <f>IF(AU23=0,"lb",IF(AU23=1,"lh",IF(AU23=2,"lw",IF(AU23=3,"ld",IF(AU23=4,"lbu",IF(AU23=5,"lhu",IF(AU23=6,"lwu","NONE")))))))</f>
        <v>lhu</v>
      </c>
      <c r="AZ23" s="1" t="str">
        <f>IF(AU23=0,"addi",IF(AU23=1,"slli",IF(AU23=2,"slti",IF(AU23=3,"sltiu",IF(AU23=4,"xori",IF(AU23=5,IF(AV23=0,"srli",IF(AV23=100000,"srai","NONE")),IF(AU23=6,"ori",IF(AU23=7,"andi","NONE"))))))))</f>
        <v>NONE</v>
      </c>
      <c r="BA23" s="1" t="str">
        <f>IF(AU23=0,"sb",IF(AU23=1,"sh",IF(AU23=2,"sw",IF(AU23=3,"sd","NONE"))))</f>
        <v>NONE</v>
      </c>
      <c r="BB23" s="1" t="str">
        <f>IF(AU23=0,"beq",IF(AU23=1,"bne",IF(AU23=4,"blt",IF(AU23=5,"bge",IF(AU23=6,"bltu",IF(AU23=7,"bgeu","NONE"))))))</f>
        <v>bge</v>
      </c>
    </row>
    <row r="24" spans="1:54" x14ac:dyDescent="0.25">
      <c r="A24" t="str">
        <f>IF(AS24="S",CONCATENATE(AI24," x",AL24,", ",AN24,"(x",AK24,")"),IF(AS24="R",CONCATENATE(AI24," x",AJ24,", x",AK24,", x",AL24),IF(AS24="L",CONCATENATE(AI24," x",AJ24,", ",AM24,"(x",AK24,")"),IF(OR(AS24="I",AS24="SHFTI"),CONCATENATE(AI24," x",AJ24,", x",AK24,", ",AM24),IF(AS24="SB",CONCATENATE(AI24," x",AK24,", x",AL24,", ",AO24),IF(AS24="JALR",CONCATENATE(AI24," x",AJ24,",  ",AM24,"(x",AK24,")"),IF(AS24="UJ",CONCATENATE(AI24," x",AJ24,", ",AR24),IF(AS24="U",CONCATENATE(AI24," x",AJ24,", 0x",AQ24)))))))))</f>
        <v>lbu x18, 377(x10)</v>
      </c>
      <c r="B24" s="7">
        <v>0</v>
      </c>
      <c r="C24" s="8">
        <v>0</v>
      </c>
      <c r="D24" s="8">
        <v>0</v>
      </c>
      <c r="E24" s="8">
        <v>1</v>
      </c>
      <c r="F24" s="8">
        <v>0</v>
      </c>
      <c r="G24" s="8">
        <v>1</v>
      </c>
      <c r="H24" s="9">
        <v>1</v>
      </c>
      <c r="I24" s="7">
        <v>1</v>
      </c>
      <c r="J24" s="8">
        <v>1</v>
      </c>
      <c r="K24" s="8">
        <v>0</v>
      </c>
      <c r="L24" s="8">
        <v>0</v>
      </c>
      <c r="M24" s="9">
        <v>1</v>
      </c>
      <c r="N24" s="7">
        <v>0</v>
      </c>
      <c r="O24" s="8">
        <v>1</v>
      </c>
      <c r="P24" s="8">
        <v>0</v>
      </c>
      <c r="Q24" s="8">
        <v>1</v>
      </c>
      <c r="R24" s="9">
        <v>0</v>
      </c>
      <c r="S24" s="7">
        <v>1</v>
      </c>
      <c r="T24" s="8">
        <v>0</v>
      </c>
      <c r="U24" s="9">
        <v>0</v>
      </c>
      <c r="V24" s="7">
        <v>1</v>
      </c>
      <c r="W24" s="8">
        <v>0</v>
      </c>
      <c r="X24" s="8">
        <v>0</v>
      </c>
      <c r="Y24" s="8">
        <v>1</v>
      </c>
      <c r="Z24" s="9">
        <v>0</v>
      </c>
      <c r="AA24" s="7">
        <v>0</v>
      </c>
      <c r="AB24" s="8">
        <v>0</v>
      </c>
      <c r="AC24" s="8">
        <v>0</v>
      </c>
      <c r="AD24" s="8">
        <v>0</v>
      </c>
      <c r="AE24" s="8">
        <v>0</v>
      </c>
      <c r="AF24" s="8">
        <v>1</v>
      </c>
      <c r="AG24" s="9">
        <v>1</v>
      </c>
      <c r="AH24" s="1" t="str">
        <f>CONCATENATE("0x",DEC2HEX(AG24+2*AF24+4*AE24+8*AD24+16*AC24+32*AB24+64*AA24+128*Z24+256*Y24+512*X24+1024*W24+2048*V24+4096*U24+8192*T24+16384*S24+32768*R24+65536*Q24+2*65536*P24+4*65536*O24+8*65536*N24+16*65536*M24+32*65536*L24+64*65536*K24+128*65536*J24+256*65536*I24+512*65536*H24+1024*65536*G24+2048*65536*F24+4096*65536*E24+8192*65536*D24+16384*65536*C24+32768*65536*B24))</f>
        <v>0x17954903</v>
      </c>
      <c r="AI24" s="1" t="str">
        <f>IF(AS24="R",AX24,IF(AS24="L",AY24,IF(OR(AS24="I",AS24="SHFTI"),AZ24,IF(AS24="S",BA24,IF(AS24="SB",BB24,IF(AS24="JALR",IF(AU24=0,"jalr","NONE"),IF(AS24="U",IF(AB24=0,"auipc","lui"),IF(AS24="UJ","jal"))))))))</f>
        <v>lbu</v>
      </c>
      <c r="AJ24">
        <f>IF(OR(AS24="S",AS24="SB"),"",Z24+2*Y24+4*X24+8*W24+16*V24)</f>
        <v>18</v>
      </c>
      <c r="AK24">
        <f>IF(OR(AS24="U",AS24="UJ"),"",R24+2*Q24+4*P24+8*O24+16*N24)</f>
        <v>10</v>
      </c>
      <c r="AL24" t="str">
        <f>IF(OR(AS24="I",AS24="U",AS24="UJ",AS24="L", AS24="JALR"),"",M24+2*L24+4*K24+8*J24+16*I24)</f>
        <v/>
      </c>
      <c r="AM24">
        <f t="shared" si="8"/>
        <v>377</v>
      </c>
      <c r="AN24" t="str">
        <f>IF(AS24="S",Z24+2*Y24+4*X24+8*W24+16*V24+32*H24+64*G24+128*F24+256*E24+512*D24+1024*C24-2048*B24,"")</f>
        <v/>
      </c>
      <c r="AO24" t="str">
        <f>IF(AS24="SB",2048*Z24+2*Y24+4*X24+8*W24+16*V24+32*H24+64*G24+128*F24+256*E24+512*D24+1024*C24-4096*B24,"")</f>
        <v/>
      </c>
      <c r="AP24" t="str">
        <f>IF(AS24="U",U24+2*T24+4*S24+8*R24+16*Q24+32*P24+64*O24+128*N24+256*M24+512*L24+1024*K24+2048*J24+4096*I24+8192*H24+16384*G24+32768*F24+65536*E24+65536*2*D24+65536*4*C24+65536*8*B24,"")</f>
        <v/>
      </c>
      <c r="AQ24" t="str">
        <f>IF(AS24="U",DEC2HEX(U24+2*T24+4*S24+8*R24+16*Q24+32*P24+64*O24+128*N24+256*M24+512*L24+1024*K24+2048*J24+4096*I24+8192*H24+16384*G24+32768*F24+65536*E24+65536*2*D24+65536*4*C24+65536*8*B24),"")</f>
        <v/>
      </c>
      <c r="AR24" t="str">
        <f>IF(AS24="UJ",2*L24+4*K24+8*J24+16*I24+32*H24+64*G24+128*F24+256*E24+512*D24+1024*C24+2048*M24+4096*U24+8192*T24+16384*S24+32768*R24+65536*Q24+65536*2*P24+65536*4*O24+65536*8*N24-65536*16*B24,"")</f>
        <v/>
      </c>
      <c r="AS24" s="1" t="str">
        <f t="shared" si="1"/>
        <v>L</v>
      </c>
      <c r="AT24">
        <f>AG24+10*AF24+100*AE24+1000*AD24+10000*AC24+100000*AB24+1000000*AA24</f>
        <v>11</v>
      </c>
      <c r="AU24">
        <f>U24+2*T24+4*S24</f>
        <v>4</v>
      </c>
      <c r="AV24">
        <f>H24+10*G24*100*F24+1000*E24+10000*D24+100000*C24+1000000*B24</f>
        <v>1001</v>
      </c>
      <c r="AW24">
        <f>G24*10*F24+100*E24+1000*D24+10000*C24+100000*B24</f>
        <v>100</v>
      </c>
      <c r="AX24" s="1" t="str">
        <f>IF(AU24=0,IF(AV24=0,"add",IF(AV24=100000,"sub","NONE")),IF(AU24=1,"sll",IF(AU24=2,"slt",IF(AU24=3,"sltu",IF(AU24=4,"xor",IF(AU24=5,IF(AV24=0,"srl",IF(AV24=100000,"sra","NONE")),IF(AU24=6,"or",IF(AU24=7,"and","NONE"))))))))</f>
        <v>xor</v>
      </c>
      <c r="AY24" s="1" t="str">
        <f>IF(AU24=0,"lb",IF(AU24=1,"lh",IF(AU24=2,"lw",IF(AU24=3,"ld",IF(AU24=4,"lbu",IF(AU24=5,"lhu",IF(AU24=6,"lwu","NONE")))))))</f>
        <v>lbu</v>
      </c>
      <c r="AZ24" s="1" t="str">
        <f>IF(AU24=0,"addi",IF(AU24=1,"slli",IF(AU24=2,"slti",IF(AU24=3,"sltiu",IF(AU24=4,"xori",IF(AU24=5,IF(AV24=0,"srli",IF(AV24=100000,"srai","NONE")),IF(AU24=6,"ori",IF(AU24=7,"andi","NONE"))))))))</f>
        <v>xori</v>
      </c>
      <c r="BA24" s="1" t="str">
        <f>IF(AU24=0,"sb",IF(AU24=1,"sh",IF(AU24=2,"sw",IF(AU24=3,"sd","NONE"))))</f>
        <v>NONE</v>
      </c>
      <c r="BB24" s="1" t="str">
        <f>IF(AU24=0,"beq",IF(AU24=1,"bne",IF(AU24=4,"blt",IF(AU24=5,"bge",IF(AU24=6,"bltu",IF(AU24=7,"bgeu","NONE"))))))</f>
        <v>blt</v>
      </c>
    </row>
    <row r="25" spans="1:54" x14ac:dyDescent="0.25">
      <c r="A25" t="str">
        <f>IF(AS25="S",CONCATENATE(AI25," x",AL25,", ",AN25,"(x",AK25,")"),IF(AS25="R",CONCATENATE(AI25," x",AJ25,", x",AK25,", x",AL25),IF(AS25="L",CONCATENATE(AI25," x",AJ25,", ",AM25,"(x",AK25,")"),IF(OR(AS25="I",AS25="SHFTI"),CONCATENATE(AI25," x",AJ25,", x",AK25,", ",AM25),IF(AS25="SB",CONCATENATE(AI25," x",AK25,", x",AL25,", ",AO25),IF(AS25="JALR",CONCATENATE(AI25," x",AJ25,",  ",AM25,"(x",AK25,")"),IF(AS25="UJ",CONCATENATE(AI25," x",AJ25,", ",AR25),IF(AS25="U",CONCATENATE(AI25," x",AJ25,", 0x",AQ25)))))))))</f>
        <v>jalr x7,  -932(x1)</v>
      </c>
      <c r="B25" s="7">
        <v>1</v>
      </c>
      <c r="C25" s="8">
        <v>1</v>
      </c>
      <c r="D25" s="8">
        <v>0</v>
      </c>
      <c r="E25" s="8">
        <v>0</v>
      </c>
      <c r="F25" s="8">
        <v>0</v>
      </c>
      <c r="G25" s="8">
        <v>1</v>
      </c>
      <c r="H25" s="9">
        <v>0</v>
      </c>
      <c r="I25" s="7">
        <v>1</v>
      </c>
      <c r="J25" s="8">
        <v>1</v>
      </c>
      <c r="K25" s="8">
        <v>1</v>
      </c>
      <c r="L25" s="8">
        <v>0</v>
      </c>
      <c r="M25" s="9">
        <v>0</v>
      </c>
      <c r="N25" s="7">
        <v>0</v>
      </c>
      <c r="O25" s="8">
        <v>0</v>
      </c>
      <c r="P25" s="8">
        <v>0</v>
      </c>
      <c r="Q25" s="8">
        <v>0</v>
      </c>
      <c r="R25" s="9">
        <v>1</v>
      </c>
      <c r="S25" s="7">
        <v>0</v>
      </c>
      <c r="T25" s="8">
        <v>0</v>
      </c>
      <c r="U25" s="9">
        <v>0</v>
      </c>
      <c r="V25" s="7">
        <v>0</v>
      </c>
      <c r="W25" s="8">
        <v>0</v>
      </c>
      <c r="X25" s="8">
        <v>1</v>
      </c>
      <c r="Y25" s="8">
        <v>1</v>
      </c>
      <c r="Z25" s="9">
        <v>1</v>
      </c>
      <c r="AA25" s="7">
        <v>1</v>
      </c>
      <c r="AB25" s="8">
        <v>1</v>
      </c>
      <c r="AC25" s="8">
        <v>0</v>
      </c>
      <c r="AD25" s="8">
        <v>0</v>
      </c>
      <c r="AE25" s="8">
        <v>1</v>
      </c>
      <c r="AF25" s="8">
        <v>1</v>
      </c>
      <c r="AG25" s="9">
        <v>1</v>
      </c>
      <c r="AH25" s="1" t="str">
        <f t="shared" ref="AH25:AH33" si="9">CONCATENATE("0x",DEC2HEX(AG25+2*AF25+4*AE25+8*AD25+16*AC25+32*AB25+64*AA25+128*Z25+256*Y25+512*X25+1024*W25+2048*V25+4096*U25+8192*T25+16384*S25+32768*R25+65536*Q25+2*65536*P25+4*65536*O25+8*65536*N25+16*65536*M25+32*65536*L25+64*65536*K25+128*65536*J25+256*65536*I25+512*65536*H25+1024*65536*G25+2048*65536*F25+4096*65536*E25+8192*65536*D25+16384*65536*C25+32768*65536*B25))</f>
        <v>0xC5C083E7</v>
      </c>
      <c r="AI25" s="1" t="str">
        <f>IF(AS25="R",AX25,IF(AS25="L",AY25,IF(OR(AS25="I",AS25="SHFTI"),AZ25,IF(AS25="S",BA25,IF(AS25="SB",BB25,IF(AS25="JALR",IF(AU25=0,"jalr","NONE"),IF(AS25="U",IF(AB25=0,"auipc","lui"),IF(AS25="UJ","jal"))))))))</f>
        <v>jalr</v>
      </c>
      <c r="AJ25">
        <f t="shared" ref="AJ25:AJ33" si="10">IF(OR(AS25="S",AS25="SB"),"",Z25+2*Y25+4*X25+8*W25+16*V25)</f>
        <v>7</v>
      </c>
      <c r="AK25">
        <f t="shared" ref="AK25:AK33" si="11">IF(OR(AS25="U",AS25="UJ"),"",R25+2*Q25+4*P25+8*O25+16*N25)</f>
        <v>1</v>
      </c>
      <c r="AL25" t="str">
        <f t="shared" ref="AL25:AL33" si="12">IF(OR(AS25="I",AS25="U",AS25="UJ",AS25="L", AS25="JALR"),"",M25+2*L25+4*K25+8*J25+16*I25)</f>
        <v/>
      </c>
      <c r="AM25">
        <f t="shared" si="8"/>
        <v>-932</v>
      </c>
      <c r="AN25" t="str">
        <f t="shared" ref="AN25:AN33" si="13">IF(AS25="S",Z25+2*Y25+4*X25+8*W25+16*V25+32*H25+64*G25+128*F25+256*E25+512*D25+1024*C25-2048*B25,"")</f>
        <v/>
      </c>
      <c r="AO25" t="str">
        <f t="shared" ref="AO25:AO33" si="14">IF(AS25="SB",2048*Z25+2*Y25+4*X25+8*W25+16*V25+32*H25+64*G25+128*F25+256*E25+512*D25+1024*C25-4096*B25,"")</f>
        <v/>
      </c>
      <c r="AP25" t="str">
        <f t="shared" ref="AP25:AP33" si="15">IF(AS25="U",U25+2*T25+4*S25+8*R25+16*Q25+32*P25+64*O25+128*N25+256*M25+512*L25+1024*K25+2048*J25+4096*I25+8192*H25+16384*G25+32768*F25+65536*E25+65536*2*D25+65536*4*C25+65536*8*B25,"")</f>
        <v/>
      </c>
      <c r="AQ25" t="str">
        <f t="shared" ref="AQ25:AQ33" si="16">IF(AS25="U",DEC2HEX(U25+2*T25+4*S25+8*R25+16*Q25+32*P25+64*O25+128*N25+256*M25+512*L25+1024*K25+2048*J25+4096*I25+8192*H25+16384*G25+32768*F25+65536*E25+65536*2*D25+65536*4*C25+65536*8*B25),"")</f>
        <v/>
      </c>
      <c r="AR25" t="str">
        <f t="shared" ref="AR25:AR33" si="17">IF(AS25="UJ",2*L25+4*K25+8*J25+16*I25+32*H25+64*G25+128*F25+256*E25+512*D25+1024*C25+2048*M25+4096*U25+8192*T25+16384*S25+32768*R25+65536*Q25+65536*2*P25+65536*4*O25+65536*8*N25-65536*16*B25,"")</f>
        <v/>
      </c>
      <c r="AS25" s="1" t="str">
        <f t="shared" si="1"/>
        <v>JALR</v>
      </c>
      <c r="AT25">
        <f t="shared" si="2"/>
        <v>1100111</v>
      </c>
      <c r="AU25">
        <f t="shared" si="3"/>
        <v>0</v>
      </c>
      <c r="AV25">
        <f t="shared" si="4"/>
        <v>1100000</v>
      </c>
      <c r="AW25">
        <f t="shared" si="5"/>
        <v>110000</v>
      </c>
      <c r="AX25" s="1" t="str">
        <f>IF(AU25=0,IF(AV25=0,"add",IF(AV25=100000,"sub","NONE")),IF(AU25=1,"sll",IF(AU25=2,"slt",IF(AU25=3,"sltu",IF(AU25=4,"xor",IF(AU25=5,IF(AV25=0,"srl",IF(AV25=100000,"sra","NONE")),IF(AU25=6,"or",IF(AU25=7,"and","NONE"))))))))</f>
        <v>NONE</v>
      </c>
      <c r="AY25" s="1" t="str">
        <f t="shared" si="6"/>
        <v>lb</v>
      </c>
      <c r="AZ25" s="1" t="str">
        <f>IF(AU25=0,"addi",IF(AU25=1,"slli",IF(AU25=2,"slti",IF(AU25=3,"sltiu",IF(AU25=4,"xori",IF(AU25=5,IF(AV25=0,"srli",IF(AV25=100000,"srai","NONE")),IF(AU25=6,"ori",IF(AU25=7,"andi","NONE"))))))))</f>
        <v>addi</v>
      </c>
      <c r="BA25" s="1" t="str">
        <f t="shared" ref="BA25:BA33" si="18">IF(AU25=0,"sb",IF(AU25=1,"sh",IF(AU25=2,"sw",IF(AU25=3,"sd","NONE"))))</f>
        <v>sb</v>
      </c>
      <c r="BB25" s="1" t="str">
        <f t="shared" si="7"/>
        <v>beq</v>
      </c>
    </row>
    <row r="26" spans="1:54" x14ac:dyDescent="0.25">
      <c r="B26" s="2"/>
      <c r="H26" s="3"/>
      <c r="I26" s="2"/>
      <c r="M26" s="3"/>
      <c r="N26" s="2"/>
      <c r="R26" s="3"/>
      <c r="S26" s="2"/>
      <c r="U26" s="3"/>
      <c r="V26" s="2"/>
      <c r="Z26" s="3"/>
      <c r="AA26" s="2"/>
      <c r="AG26" s="3"/>
      <c r="AI26" s="1"/>
      <c r="AM26" t="str">
        <f t="shared" si="8"/>
        <v/>
      </c>
      <c r="AS26" s="1"/>
      <c r="AX26" s="1"/>
      <c r="AY26" s="1"/>
      <c r="AZ26" s="1"/>
      <c r="BA26" s="1"/>
      <c r="BB26" s="1"/>
    </row>
    <row r="27" spans="1:54" s="14" customFormat="1" x14ac:dyDescent="0.25">
      <c r="B27" s="15"/>
      <c r="H27" s="16"/>
      <c r="I27" s="15"/>
      <c r="M27" s="16"/>
      <c r="N27" s="15"/>
      <c r="R27" s="16"/>
      <c r="S27" s="15"/>
      <c r="U27" s="16"/>
      <c r="V27" s="15"/>
      <c r="Z27" s="16"/>
      <c r="AA27" s="15"/>
      <c r="AG27" s="16"/>
      <c r="AH27" s="17"/>
      <c r="AI27" s="17"/>
      <c r="AS27" s="17"/>
      <c r="AX27" s="17"/>
      <c r="AY27" s="17"/>
      <c r="AZ27" s="17"/>
      <c r="BA27" s="17"/>
      <c r="BB27" s="17"/>
    </row>
    <row r="28" spans="1:54" s="14" customFormat="1" x14ac:dyDescent="0.25">
      <c r="B28" s="15"/>
      <c r="H28" s="16"/>
      <c r="I28" s="15"/>
      <c r="M28" s="16"/>
      <c r="N28" s="15"/>
      <c r="R28" s="16"/>
      <c r="S28" s="15"/>
      <c r="U28" s="16"/>
      <c r="V28" s="15"/>
      <c r="Z28" s="16"/>
      <c r="AA28" s="15"/>
      <c r="AG28" s="16"/>
      <c r="AH28" s="17"/>
      <c r="AI28" s="17"/>
      <c r="AS28" s="17"/>
      <c r="AX28" s="17"/>
      <c r="AY28" s="17"/>
      <c r="AZ28" s="17"/>
      <c r="BA28" s="17"/>
      <c r="BB28" s="17"/>
    </row>
    <row r="29" spans="1:54" s="14" customFormat="1" x14ac:dyDescent="0.25">
      <c r="B29" s="15"/>
      <c r="H29" s="16"/>
      <c r="I29" s="15"/>
      <c r="M29" s="16"/>
      <c r="N29" s="15"/>
      <c r="R29" s="16"/>
      <c r="S29" s="15"/>
      <c r="U29" s="16"/>
      <c r="V29" s="15"/>
      <c r="Z29" s="16"/>
      <c r="AA29" s="15"/>
      <c r="AG29" s="16"/>
      <c r="AH29" s="17"/>
      <c r="AI29" s="17"/>
      <c r="AS29" s="17"/>
      <c r="AX29" s="17"/>
      <c r="AY29" s="17"/>
      <c r="AZ29" s="17"/>
      <c r="BA29" s="17"/>
      <c r="BB29" s="17"/>
    </row>
    <row r="30" spans="1:54" s="14" customFormat="1" x14ac:dyDescent="0.25">
      <c r="B30" s="15"/>
      <c r="H30" s="16"/>
      <c r="I30" s="15"/>
      <c r="M30" s="16"/>
      <c r="N30" s="15"/>
      <c r="R30" s="16"/>
      <c r="S30" s="15"/>
      <c r="U30" s="16"/>
      <c r="V30" s="15"/>
      <c r="Z30" s="16"/>
      <c r="AA30" s="15"/>
      <c r="AG30" s="16"/>
      <c r="AH30" s="17"/>
      <c r="AI30" s="17"/>
      <c r="AS30" s="17"/>
      <c r="AX30" s="17"/>
      <c r="AY30" s="17"/>
      <c r="AZ30" s="17"/>
      <c r="BA30" s="17"/>
      <c r="BB30" s="17"/>
    </row>
    <row r="31" spans="1:54" s="14" customFormat="1" x14ac:dyDescent="0.25">
      <c r="B31" s="15"/>
      <c r="H31" s="16"/>
      <c r="I31" s="15"/>
      <c r="M31" s="16"/>
      <c r="N31" s="15"/>
      <c r="R31" s="16"/>
      <c r="S31" s="15"/>
      <c r="U31" s="16"/>
      <c r="V31" s="15"/>
      <c r="Z31" s="16"/>
      <c r="AA31" s="15"/>
      <c r="AG31" s="16"/>
      <c r="AH31" s="17"/>
      <c r="AI31" s="17"/>
      <c r="AS31" s="17"/>
      <c r="AX31" s="17"/>
      <c r="AY31" s="17"/>
      <c r="AZ31" s="17"/>
      <c r="BA31" s="17"/>
      <c r="BB31" s="17"/>
    </row>
    <row r="32" spans="1:54" s="14" customFormat="1" x14ac:dyDescent="0.25">
      <c r="B32" s="15"/>
      <c r="H32" s="16"/>
      <c r="I32" s="15"/>
      <c r="M32" s="16"/>
      <c r="N32" s="15"/>
      <c r="R32" s="16"/>
      <c r="S32" s="15"/>
      <c r="U32" s="16"/>
      <c r="V32" s="15"/>
      <c r="Z32" s="16"/>
      <c r="AA32" s="15"/>
      <c r="AG32" s="16"/>
      <c r="AH32" s="17"/>
      <c r="AI32" s="17"/>
      <c r="AS32" s="17"/>
      <c r="AX32" s="17"/>
      <c r="AY32" s="17"/>
      <c r="AZ32" s="17"/>
      <c r="BA32" s="17"/>
      <c r="BB32" s="17"/>
    </row>
    <row r="33" spans="2:54" s="14" customFormat="1" x14ac:dyDescent="0.25">
      <c r="B33" s="15"/>
      <c r="H33" s="16"/>
      <c r="I33" s="15"/>
      <c r="M33" s="16"/>
      <c r="N33" s="15"/>
      <c r="R33" s="16"/>
      <c r="S33" s="15"/>
      <c r="U33" s="16"/>
      <c r="V33" s="15"/>
      <c r="Z33" s="16"/>
      <c r="AA33" s="15"/>
      <c r="AG33" s="16"/>
      <c r="AH33" s="17"/>
      <c r="AI33" s="17"/>
      <c r="AS33" s="17"/>
      <c r="AX33" s="17"/>
      <c r="AY33" s="17"/>
      <c r="AZ33" s="17"/>
      <c r="BA33" s="17"/>
      <c r="BB33" s="17"/>
    </row>
    <row r="34" spans="2:54" s="14" customFormat="1" x14ac:dyDescent="0.25">
      <c r="B34" s="15"/>
      <c r="H34" s="16"/>
      <c r="I34" s="15"/>
      <c r="M34" s="16"/>
      <c r="N34" s="15"/>
      <c r="R34" s="16"/>
      <c r="S34" s="15"/>
      <c r="U34" s="16"/>
      <c r="V34" s="15"/>
      <c r="Z34" s="16"/>
      <c r="AA34" s="15"/>
      <c r="AG34" s="16"/>
      <c r="AH34" s="17"/>
      <c r="AI34" s="17"/>
      <c r="AS34" s="17"/>
      <c r="AX34" s="17"/>
      <c r="AY34" s="17"/>
      <c r="AZ34" s="17"/>
      <c r="BA34" s="17"/>
      <c r="BB34" s="17"/>
    </row>
    <row r="35" spans="2:54" s="14" customFormat="1" x14ac:dyDescent="0.25">
      <c r="B35" s="15"/>
      <c r="H35" s="16"/>
      <c r="I35" s="15"/>
      <c r="M35" s="16"/>
      <c r="N35" s="15"/>
      <c r="R35" s="16"/>
      <c r="S35" s="15"/>
      <c r="U35" s="16"/>
      <c r="V35" s="15"/>
      <c r="Z35" s="16"/>
      <c r="AA35" s="15"/>
      <c r="AG35" s="16"/>
      <c r="AH35" s="17"/>
      <c r="AI35" s="17"/>
      <c r="AS35" s="17"/>
      <c r="AX35" s="17"/>
      <c r="AY35" s="17"/>
      <c r="AZ35" s="17"/>
      <c r="BA35" s="17"/>
      <c r="BB35" s="17"/>
    </row>
    <row r="36" spans="2:54" s="14" customFormat="1" x14ac:dyDescent="0.25">
      <c r="B36" s="15"/>
      <c r="H36" s="16"/>
      <c r="I36" s="15"/>
      <c r="M36" s="16"/>
      <c r="N36" s="15"/>
      <c r="R36" s="16"/>
      <c r="S36" s="15"/>
      <c r="U36" s="16"/>
      <c r="V36" s="15"/>
      <c r="Z36" s="16"/>
      <c r="AA36" s="15"/>
      <c r="AG36" s="16"/>
      <c r="AH36" s="17"/>
      <c r="AI36" s="17"/>
      <c r="AS36" s="17"/>
      <c r="AX36" s="17"/>
      <c r="AY36" s="17"/>
      <c r="AZ36" s="17"/>
      <c r="BA36" s="17"/>
      <c r="BB36" s="17"/>
    </row>
    <row r="37" spans="2:54" s="14" customFormat="1" x14ac:dyDescent="0.25">
      <c r="B37" s="15"/>
      <c r="H37" s="16"/>
      <c r="I37" s="15"/>
      <c r="M37" s="16"/>
      <c r="N37" s="15"/>
      <c r="R37" s="16"/>
      <c r="S37" s="15"/>
      <c r="U37" s="16"/>
      <c r="V37" s="15"/>
      <c r="Z37" s="16"/>
      <c r="AA37" s="15"/>
      <c r="AG37" s="16"/>
      <c r="AH37" s="17"/>
      <c r="AI37" s="17"/>
      <c r="AS37" s="17"/>
      <c r="AX37" s="17"/>
      <c r="AY37" s="17"/>
      <c r="AZ37" s="17"/>
      <c r="BA37" s="17"/>
      <c r="BB37" s="17"/>
    </row>
    <row r="38" spans="2:54" s="14" customFormat="1" x14ac:dyDescent="0.25">
      <c r="B38" s="15"/>
      <c r="H38" s="16"/>
      <c r="I38" s="15"/>
      <c r="M38" s="16"/>
      <c r="N38" s="15"/>
      <c r="R38" s="16"/>
      <c r="S38" s="15"/>
      <c r="U38" s="16"/>
      <c r="V38" s="15"/>
      <c r="Z38" s="16"/>
      <c r="AA38" s="15"/>
      <c r="AG38" s="16"/>
      <c r="AH38" s="17"/>
      <c r="AI38" s="17"/>
      <c r="AS38" s="17"/>
      <c r="AX38" s="17"/>
      <c r="AY38" s="17"/>
      <c r="AZ38" s="17"/>
      <c r="BA38" s="17"/>
      <c r="BB38" s="17"/>
    </row>
    <row r="39" spans="2:54" s="14" customFormat="1" x14ac:dyDescent="0.25">
      <c r="B39" s="15"/>
      <c r="H39" s="16"/>
      <c r="I39" s="15"/>
      <c r="M39" s="16"/>
      <c r="N39" s="15"/>
      <c r="R39" s="16"/>
      <c r="S39" s="15"/>
      <c r="U39" s="16"/>
      <c r="V39" s="15"/>
      <c r="Z39" s="16"/>
      <c r="AA39" s="15"/>
      <c r="AG39" s="16"/>
      <c r="AH39" s="17"/>
      <c r="AI39" s="17"/>
      <c r="AS39" s="17"/>
      <c r="AX39" s="17"/>
      <c r="AY39" s="17"/>
      <c r="AZ39" s="17"/>
      <c r="BA39" s="17"/>
      <c r="BB39" s="17"/>
    </row>
    <row r="40" spans="2:54" s="14" customFormat="1" x14ac:dyDescent="0.25">
      <c r="B40" s="15"/>
      <c r="H40" s="16"/>
      <c r="I40" s="15"/>
      <c r="M40" s="16"/>
      <c r="N40" s="15"/>
      <c r="R40" s="16"/>
      <c r="S40" s="15"/>
      <c r="U40" s="16"/>
      <c r="V40" s="15"/>
      <c r="Z40" s="16"/>
      <c r="AA40" s="15"/>
      <c r="AG40" s="16"/>
      <c r="AH40" s="17"/>
      <c r="AI40" s="17"/>
      <c r="AS40" s="17"/>
      <c r="AX40" s="17"/>
      <c r="AY40" s="17"/>
      <c r="AZ40" s="17"/>
      <c r="BA40" s="17"/>
      <c r="BB40" s="17"/>
    </row>
    <row r="41" spans="2:54" s="14" customFormat="1" x14ac:dyDescent="0.25">
      <c r="B41" s="15"/>
      <c r="H41" s="16"/>
      <c r="I41" s="15"/>
      <c r="M41" s="16"/>
      <c r="N41" s="15"/>
      <c r="R41" s="16"/>
      <c r="S41" s="15"/>
      <c r="U41" s="16"/>
      <c r="V41" s="15"/>
      <c r="Z41" s="16"/>
      <c r="AA41" s="15"/>
      <c r="AG41" s="16"/>
      <c r="AH41" s="17"/>
      <c r="AI41" s="17"/>
      <c r="AS41" s="17"/>
      <c r="AX41" s="17"/>
      <c r="AY41" s="17"/>
      <c r="AZ41" s="17"/>
      <c r="BA41" s="17"/>
      <c r="BB41" s="17"/>
    </row>
    <row r="42" spans="2:54" s="14" customFormat="1" x14ac:dyDescent="0.25">
      <c r="B42" s="15"/>
      <c r="H42" s="16"/>
      <c r="I42" s="15"/>
      <c r="M42" s="16"/>
      <c r="N42" s="15"/>
      <c r="R42" s="16"/>
      <c r="S42" s="15"/>
      <c r="U42" s="16"/>
      <c r="V42" s="15"/>
      <c r="Z42" s="16"/>
      <c r="AA42" s="15"/>
      <c r="AG42" s="16"/>
      <c r="AH42" s="17"/>
      <c r="AI42" s="17"/>
      <c r="AS42" s="17"/>
      <c r="AX42" s="17"/>
      <c r="AY42" s="17"/>
      <c r="AZ42" s="17"/>
      <c r="BA42" s="17"/>
      <c r="BB42" s="17"/>
    </row>
    <row r="43" spans="2:54" s="14" customFormat="1" x14ac:dyDescent="0.25">
      <c r="B43" s="15"/>
      <c r="H43" s="16"/>
      <c r="I43" s="15"/>
      <c r="M43" s="16"/>
      <c r="N43" s="15"/>
      <c r="R43" s="16"/>
      <c r="S43" s="15"/>
      <c r="U43" s="16"/>
      <c r="V43" s="15"/>
      <c r="Z43" s="16"/>
      <c r="AA43" s="15"/>
      <c r="AG43" s="16"/>
      <c r="AH43" s="17"/>
      <c r="AI43" s="17"/>
      <c r="AS43" s="17"/>
      <c r="AX43" s="17"/>
      <c r="AY43" s="17"/>
      <c r="AZ43" s="17"/>
      <c r="BA43" s="17"/>
      <c r="BB43" s="17"/>
    </row>
    <row r="44" spans="2:54" s="14" customFormat="1" x14ac:dyDescent="0.25">
      <c r="B44" s="15"/>
      <c r="H44" s="16"/>
      <c r="I44" s="15"/>
      <c r="M44" s="16"/>
      <c r="N44" s="15"/>
      <c r="R44" s="16"/>
      <c r="S44" s="15"/>
      <c r="U44" s="16"/>
      <c r="V44" s="15"/>
      <c r="Z44" s="16"/>
      <c r="AA44" s="15"/>
      <c r="AG44" s="16"/>
      <c r="AH44" s="17"/>
      <c r="AI44" s="17"/>
      <c r="AS44" s="17"/>
      <c r="AX44" s="17"/>
      <c r="AY44" s="17"/>
      <c r="AZ44" s="17"/>
      <c r="BA44" s="17"/>
      <c r="BB44" s="17"/>
    </row>
    <row r="45" spans="2:54" s="14" customFormat="1" x14ac:dyDescent="0.25">
      <c r="B45" s="15"/>
      <c r="H45" s="16"/>
      <c r="I45" s="15"/>
      <c r="M45" s="16"/>
      <c r="N45" s="15"/>
      <c r="R45" s="16"/>
      <c r="S45" s="15"/>
      <c r="U45" s="16"/>
      <c r="V45" s="15"/>
      <c r="Z45" s="16"/>
      <c r="AA45" s="15"/>
      <c r="AG45" s="16"/>
      <c r="AH45" s="17"/>
      <c r="AI45" s="17"/>
      <c r="AS45" s="17"/>
      <c r="AX45" s="17"/>
      <c r="AY45" s="17"/>
      <c r="AZ45" s="17"/>
      <c r="BA45" s="17"/>
      <c r="BB45" s="17"/>
    </row>
    <row r="46" spans="2:54" s="14" customFormat="1" x14ac:dyDescent="0.25">
      <c r="B46" s="15"/>
      <c r="H46" s="16"/>
      <c r="I46" s="15"/>
      <c r="M46" s="16"/>
      <c r="N46" s="15"/>
      <c r="R46" s="16"/>
      <c r="S46" s="15"/>
      <c r="U46" s="16"/>
      <c r="V46" s="15"/>
      <c r="Z46" s="16"/>
      <c r="AA46" s="15"/>
      <c r="AG46" s="16"/>
      <c r="AH46" s="17"/>
      <c r="AI46" s="17"/>
      <c r="AS46" s="17"/>
      <c r="AX46" s="17"/>
      <c r="AY46" s="17"/>
      <c r="AZ46" s="17"/>
      <c r="BA46" s="17"/>
      <c r="BB46" s="17"/>
    </row>
    <row r="47" spans="2:54" s="14" customFormat="1" x14ac:dyDescent="0.25">
      <c r="B47" s="15"/>
      <c r="H47" s="16"/>
      <c r="I47" s="15"/>
      <c r="M47" s="16"/>
      <c r="N47" s="15"/>
      <c r="R47" s="16"/>
      <c r="S47" s="15"/>
      <c r="U47" s="16"/>
      <c r="V47" s="15"/>
      <c r="Z47" s="16"/>
      <c r="AA47" s="15"/>
      <c r="AG47" s="16"/>
      <c r="AH47" s="17"/>
      <c r="AI47" s="17"/>
      <c r="AS47" s="17"/>
      <c r="AX47" s="17"/>
      <c r="AY47" s="17"/>
      <c r="AZ47" s="17"/>
      <c r="BA47" s="17"/>
      <c r="BB47" s="17"/>
    </row>
    <row r="48" spans="2:54" s="14" customFormat="1" x14ac:dyDescent="0.25">
      <c r="B48" s="15"/>
      <c r="H48" s="16"/>
      <c r="I48" s="15"/>
      <c r="M48" s="16"/>
      <c r="N48" s="15"/>
      <c r="R48" s="16"/>
      <c r="S48" s="15"/>
      <c r="U48" s="16"/>
      <c r="V48" s="15"/>
      <c r="Z48" s="16"/>
      <c r="AA48" s="15"/>
      <c r="AG48" s="16"/>
      <c r="AH48" s="17"/>
      <c r="AI48" s="17"/>
      <c r="AS48" s="17"/>
      <c r="AX48" s="17"/>
      <c r="AY48" s="17"/>
      <c r="AZ48" s="17"/>
      <c r="BA48" s="17"/>
      <c r="BB48" s="17"/>
    </row>
    <row r="49" spans="2:54" s="14" customFormat="1" x14ac:dyDescent="0.25">
      <c r="B49" s="15"/>
      <c r="H49" s="16"/>
      <c r="I49" s="15"/>
      <c r="M49" s="16"/>
      <c r="N49" s="15"/>
      <c r="R49" s="16"/>
      <c r="S49" s="15"/>
      <c r="U49" s="16"/>
      <c r="V49" s="15"/>
      <c r="Z49" s="16"/>
      <c r="AA49" s="15"/>
      <c r="AG49" s="16"/>
      <c r="AH49" s="17"/>
      <c r="AI49" s="17"/>
      <c r="AS49" s="17"/>
      <c r="AX49" s="17"/>
      <c r="AY49" s="17"/>
      <c r="AZ49" s="17"/>
      <c r="BA49" s="17"/>
      <c r="BB49" s="17"/>
    </row>
    <row r="50" spans="2:54" s="14" customFormat="1" x14ac:dyDescent="0.25">
      <c r="B50" s="15"/>
      <c r="H50" s="16"/>
      <c r="I50" s="15"/>
      <c r="M50" s="16"/>
      <c r="N50" s="15"/>
      <c r="R50" s="16"/>
      <c r="S50" s="15"/>
      <c r="U50" s="16"/>
      <c r="V50" s="15"/>
      <c r="Z50" s="16"/>
      <c r="AA50" s="15"/>
      <c r="AG50" s="16"/>
      <c r="AH50" s="17"/>
      <c r="AI50" s="17"/>
      <c r="AS50" s="17"/>
      <c r="AX50" s="17"/>
      <c r="AY50" s="17"/>
      <c r="AZ50" s="17"/>
      <c r="BA50" s="17"/>
      <c r="BB50" s="17"/>
    </row>
    <row r="51" spans="2:54" s="14" customFormat="1" x14ac:dyDescent="0.25">
      <c r="AH51" s="17"/>
    </row>
    <row r="52" spans="2:54" s="14" customFormat="1" x14ac:dyDescent="0.25">
      <c r="B52" s="15"/>
      <c r="H52" s="16"/>
      <c r="I52" s="15"/>
      <c r="M52" s="16"/>
      <c r="N52" s="15"/>
      <c r="R52" s="16"/>
      <c r="S52" s="15"/>
      <c r="U52" s="16"/>
      <c r="V52" s="15"/>
      <c r="Z52" s="16"/>
      <c r="AA52" s="15"/>
      <c r="AG52" s="16"/>
      <c r="AH52" s="17"/>
      <c r="AI52" s="17"/>
      <c r="AS52" s="17"/>
      <c r="AX52" s="17"/>
      <c r="AY52" s="17"/>
      <c r="AZ52" s="17"/>
      <c r="BA52" s="17"/>
      <c r="BB52" s="17"/>
    </row>
    <row r="53" spans="2:54" s="14" customFormat="1" x14ac:dyDescent="0.25">
      <c r="B53" s="15"/>
      <c r="H53" s="16"/>
      <c r="I53" s="15"/>
      <c r="M53" s="16"/>
      <c r="N53" s="15"/>
      <c r="R53" s="16"/>
      <c r="S53" s="15"/>
      <c r="U53" s="16"/>
      <c r="V53" s="15"/>
      <c r="Z53" s="16"/>
      <c r="AA53" s="15"/>
      <c r="AG53" s="16"/>
      <c r="AH53" s="17"/>
      <c r="AI53" s="17"/>
      <c r="AS53" s="17"/>
      <c r="AX53" s="17"/>
      <c r="AY53" s="17"/>
      <c r="AZ53" s="17"/>
      <c r="BA53" s="17"/>
      <c r="BB53" s="17"/>
    </row>
    <row r="54" spans="2:54" s="14" customFormat="1" x14ac:dyDescent="0.25">
      <c r="B54" s="15"/>
      <c r="H54" s="16"/>
      <c r="I54" s="15"/>
      <c r="M54" s="16"/>
      <c r="N54" s="15"/>
      <c r="R54" s="16"/>
      <c r="S54" s="15"/>
      <c r="U54" s="16"/>
      <c r="V54" s="15"/>
      <c r="Z54" s="16"/>
      <c r="AA54" s="15"/>
      <c r="AG54" s="16"/>
      <c r="AH54" s="17"/>
      <c r="AI54" s="17"/>
      <c r="AS54" s="17"/>
      <c r="AX54" s="17"/>
      <c r="AY54" s="17"/>
      <c r="AZ54" s="17"/>
      <c r="BA54" s="17"/>
      <c r="BB54" s="17"/>
    </row>
    <row r="55" spans="2:54" s="14" customFormat="1" x14ac:dyDescent="0.25">
      <c r="B55" s="15"/>
      <c r="H55" s="16"/>
      <c r="I55" s="15"/>
      <c r="M55" s="16"/>
      <c r="N55" s="15"/>
      <c r="R55" s="16"/>
      <c r="S55" s="15"/>
      <c r="U55" s="16"/>
      <c r="V55" s="15"/>
      <c r="Z55" s="16"/>
      <c r="AA55" s="15"/>
      <c r="AG55" s="16"/>
      <c r="AH55" s="17"/>
      <c r="AI55" s="17"/>
      <c r="AS55" s="17"/>
      <c r="AX55" s="17"/>
      <c r="AY55" s="17"/>
      <c r="AZ55" s="17"/>
      <c r="BA55" s="17"/>
      <c r="BB55" s="17"/>
    </row>
    <row r="56" spans="2:54" s="14" customFormat="1" x14ac:dyDescent="0.25">
      <c r="B56" s="15"/>
      <c r="H56" s="16"/>
      <c r="I56" s="15"/>
      <c r="M56" s="16"/>
      <c r="N56" s="15"/>
      <c r="R56" s="16"/>
      <c r="S56" s="15"/>
      <c r="U56" s="16"/>
      <c r="V56" s="15"/>
      <c r="Z56" s="16"/>
      <c r="AA56" s="15"/>
      <c r="AG56" s="16"/>
      <c r="AH56" s="17"/>
      <c r="AI56" s="17"/>
      <c r="AS56" s="17"/>
      <c r="AX56" s="17"/>
      <c r="AY56" s="17"/>
      <c r="AZ56" s="17"/>
      <c r="BA56" s="17"/>
      <c r="BB56" s="17"/>
    </row>
    <row r="57" spans="2:54" s="14" customFormat="1" x14ac:dyDescent="0.25">
      <c r="B57" s="15"/>
      <c r="H57" s="16"/>
      <c r="I57" s="15"/>
      <c r="M57" s="16"/>
      <c r="N57" s="15"/>
      <c r="R57" s="16"/>
      <c r="S57" s="15"/>
      <c r="U57" s="16"/>
      <c r="V57" s="15"/>
      <c r="Z57" s="16"/>
      <c r="AA57" s="15"/>
      <c r="AG57" s="16"/>
      <c r="AH57" s="17"/>
      <c r="AI57" s="17"/>
      <c r="AS57" s="17"/>
      <c r="AX57" s="17"/>
      <c r="AY57" s="17"/>
      <c r="AZ57" s="17"/>
      <c r="BA57" s="17"/>
      <c r="BB57" s="17"/>
    </row>
    <row r="58" spans="2:54" s="14" customFormat="1" x14ac:dyDescent="0.25">
      <c r="AH58" s="17"/>
    </row>
    <row r="59" spans="2:54" s="14" customFormat="1" x14ac:dyDescent="0.25">
      <c r="AH59" s="17"/>
    </row>
    <row r="60" spans="2:54" s="14" customFormat="1" x14ac:dyDescent="0.25">
      <c r="AH60" s="17"/>
    </row>
    <row r="61" spans="2:54" s="14" customFormat="1" x14ac:dyDescent="0.25">
      <c r="AH61" s="17"/>
    </row>
    <row r="62" spans="2:54" s="14" customFormat="1" x14ac:dyDescent="0.25">
      <c r="B62" s="15"/>
      <c r="H62" s="16"/>
      <c r="I62" s="15"/>
      <c r="M62" s="16"/>
      <c r="N62" s="15"/>
      <c r="R62" s="16"/>
      <c r="S62" s="15"/>
      <c r="U62" s="16"/>
      <c r="V62" s="15"/>
      <c r="Z62" s="16"/>
      <c r="AA62" s="15"/>
      <c r="AG62" s="16"/>
      <c r="AH62" s="17"/>
      <c r="AI62" s="17"/>
      <c r="AS62" s="17"/>
      <c r="AX62" s="17"/>
      <c r="AY62" s="17"/>
      <c r="AZ62" s="17"/>
      <c r="BA62" s="17"/>
      <c r="BB62" s="17"/>
    </row>
    <row r="63" spans="2:54" s="14" customFormat="1" x14ac:dyDescent="0.25">
      <c r="B63" s="15"/>
      <c r="H63" s="16"/>
      <c r="I63" s="15"/>
      <c r="M63" s="16"/>
      <c r="N63" s="15"/>
      <c r="R63" s="16"/>
      <c r="S63" s="15"/>
      <c r="U63" s="16"/>
      <c r="V63" s="15"/>
      <c r="Z63" s="16"/>
      <c r="AA63" s="15"/>
      <c r="AG63" s="16"/>
      <c r="AH63" s="17"/>
      <c r="AI63" s="17"/>
      <c r="AS63" s="17"/>
      <c r="AX63" s="17"/>
      <c r="AY63" s="17"/>
      <c r="AZ63" s="17"/>
      <c r="BA63" s="17"/>
      <c r="BB63" s="17"/>
    </row>
    <row r="64" spans="2:54" s="14" customFormat="1" x14ac:dyDescent="0.25">
      <c r="B64" s="15"/>
      <c r="H64" s="16"/>
      <c r="I64" s="15"/>
      <c r="M64" s="16"/>
      <c r="N64" s="15"/>
      <c r="R64" s="16"/>
      <c r="S64" s="15"/>
      <c r="U64" s="16"/>
      <c r="V64" s="15"/>
      <c r="Z64" s="16"/>
      <c r="AA64" s="15"/>
      <c r="AG64" s="16"/>
      <c r="AH64" s="17"/>
      <c r="AI64" s="17"/>
      <c r="AS64" s="17"/>
      <c r="AX64" s="17"/>
      <c r="AY64" s="17"/>
      <c r="AZ64" s="17"/>
      <c r="BA64" s="17"/>
      <c r="BB64" s="17"/>
    </row>
    <row r="65" spans="2:54" s="14" customFormat="1" x14ac:dyDescent="0.25">
      <c r="B65" s="15"/>
      <c r="H65" s="16"/>
      <c r="I65" s="15"/>
      <c r="M65" s="16"/>
      <c r="N65" s="15"/>
      <c r="R65" s="16"/>
      <c r="S65" s="15"/>
      <c r="U65" s="16"/>
      <c r="V65" s="15"/>
      <c r="Z65" s="16"/>
      <c r="AA65" s="15"/>
      <c r="AG65" s="16"/>
      <c r="AH65" s="17"/>
      <c r="AI65" s="17"/>
      <c r="AS65" s="17"/>
      <c r="AX65" s="17"/>
      <c r="AY65" s="17"/>
      <c r="AZ65" s="17"/>
      <c r="BA65" s="17"/>
      <c r="BB65" s="17"/>
    </row>
    <row r="66" spans="2:54" s="14" customFormat="1" x14ac:dyDescent="0.25">
      <c r="AH66" s="17"/>
    </row>
    <row r="67" spans="2:54" s="14" customFormat="1" x14ac:dyDescent="0.25">
      <c r="AH67" s="17"/>
    </row>
    <row r="68" spans="2:54" s="14" customFormat="1" x14ac:dyDescent="0.25">
      <c r="B68" s="15"/>
      <c r="H68" s="16"/>
      <c r="I68" s="15"/>
      <c r="M68" s="16"/>
      <c r="N68" s="15"/>
      <c r="R68" s="16"/>
      <c r="S68" s="15"/>
      <c r="U68" s="16"/>
      <c r="V68" s="15"/>
      <c r="Z68" s="16"/>
      <c r="AA68" s="15"/>
      <c r="AG68" s="16"/>
      <c r="AH68" s="17"/>
      <c r="AI68" s="17"/>
      <c r="AS68" s="17"/>
      <c r="AX68" s="17"/>
      <c r="AY68" s="17"/>
      <c r="AZ68" s="17"/>
      <c r="BA68" s="17"/>
      <c r="BB68" s="17"/>
    </row>
    <row r="69" spans="2:54" s="14" customFormat="1" x14ac:dyDescent="0.25">
      <c r="B69" s="15"/>
      <c r="H69" s="16"/>
      <c r="I69" s="15"/>
      <c r="M69" s="16"/>
      <c r="N69" s="15"/>
      <c r="R69" s="16"/>
      <c r="S69" s="15"/>
      <c r="U69" s="16"/>
      <c r="V69" s="15"/>
      <c r="Z69" s="16"/>
      <c r="AA69" s="15"/>
      <c r="AG69" s="16"/>
      <c r="AH69" s="17"/>
      <c r="AI69" s="17"/>
      <c r="AS69" s="17"/>
      <c r="AX69" s="17"/>
      <c r="AY69" s="17"/>
      <c r="AZ69" s="17"/>
      <c r="BA69" s="17"/>
      <c r="BB69" s="17"/>
    </row>
    <row r="70" spans="2:54" s="14" customFormat="1" x14ac:dyDescent="0.25">
      <c r="B70" s="15"/>
      <c r="H70" s="16"/>
      <c r="I70" s="15"/>
      <c r="M70" s="16"/>
      <c r="N70" s="15"/>
      <c r="R70" s="16"/>
      <c r="S70" s="15"/>
      <c r="U70" s="16"/>
      <c r="V70" s="15"/>
      <c r="Z70" s="16"/>
      <c r="AA70" s="15"/>
      <c r="AG70" s="16"/>
      <c r="AH70" s="17"/>
      <c r="AI70" s="17"/>
      <c r="AS70" s="17"/>
      <c r="AX70" s="17"/>
      <c r="AY70" s="17"/>
      <c r="AZ70" s="17"/>
      <c r="BA70" s="17"/>
      <c r="BB70" s="17"/>
    </row>
    <row r="71" spans="2:54" s="14" customFormat="1" x14ac:dyDescent="0.25">
      <c r="B71" s="15"/>
      <c r="H71" s="16"/>
      <c r="I71" s="15"/>
      <c r="M71" s="16"/>
      <c r="N71" s="15"/>
      <c r="R71" s="16"/>
      <c r="S71" s="15"/>
      <c r="U71" s="16"/>
      <c r="V71" s="15"/>
      <c r="Z71" s="16"/>
      <c r="AA71" s="15"/>
      <c r="AG71" s="16"/>
      <c r="AH71" s="17"/>
      <c r="AI71" s="17"/>
      <c r="AS71" s="17"/>
      <c r="AX71" s="17"/>
      <c r="AY71" s="17"/>
      <c r="AZ71" s="17"/>
      <c r="BA71" s="17"/>
      <c r="BB71" s="17"/>
    </row>
    <row r="72" spans="2:54" s="14" customFormat="1" x14ac:dyDescent="0.25">
      <c r="AH72" s="17"/>
    </row>
    <row r="73" spans="2:54" s="14" customFormat="1" x14ac:dyDescent="0.25">
      <c r="AH73" s="17"/>
    </row>
    <row r="74" spans="2:54" s="14" customFormat="1" x14ac:dyDescent="0.25">
      <c r="B74" s="15"/>
      <c r="H74" s="16"/>
      <c r="I74" s="15"/>
      <c r="M74" s="16"/>
      <c r="N74" s="15"/>
      <c r="R74" s="16"/>
      <c r="S74" s="15"/>
      <c r="U74" s="16"/>
      <c r="V74" s="15"/>
      <c r="Z74" s="16"/>
      <c r="AA74" s="15"/>
      <c r="AG74" s="16"/>
      <c r="AH74" s="17"/>
      <c r="AI74" s="17"/>
      <c r="AS74" s="17"/>
      <c r="AX74" s="17"/>
      <c r="AY74" s="17"/>
      <c r="AZ74" s="17"/>
      <c r="BA74" s="17"/>
      <c r="BB74" s="17"/>
    </row>
    <row r="75" spans="2:54" s="14" customFormat="1" x14ac:dyDescent="0.25">
      <c r="B75" s="15"/>
      <c r="H75" s="16"/>
      <c r="I75" s="15"/>
      <c r="M75" s="16"/>
      <c r="N75" s="15"/>
      <c r="R75" s="16"/>
      <c r="S75" s="15"/>
      <c r="U75" s="16"/>
      <c r="V75" s="15"/>
      <c r="Z75" s="16"/>
      <c r="AA75" s="15"/>
      <c r="AG75" s="16"/>
      <c r="AH75" s="17"/>
      <c r="AI75" s="17"/>
      <c r="AS75" s="17"/>
      <c r="AX75" s="17"/>
      <c r="AY75" s="17"/>
      <c r="AZ75" s="17"/>
      <c r="BA75" s="17"/>
      <c r="BB75" s="17"/>
    </row>
    <row r="76" spans="2:54" s="14" customFormat="1" x14ac:dyDescent="0.25">
      <c r="B76" s="15"/>
      <c r="H76" s="16"/>
      <c r="I76" s="15"/>
      <c r="M76" s="16"/>
      <c r="N76" s="15"/>
      <c r="R76" s="16"/>
      <c r="S76" s="15"/>
      <c r="U76" s="16"/>
      <c r="V76" s="15"/>
      <c r="Z76" s="16"/>
      <c r="AA76" s="15"/>
      <c r="AG76" s="16"/>
      <c r="AH76" s="17"/>
      <c r="AI76" s="17"/>
      <c r="AS76" s="17"/>
      <c r="AX76" s="17"/>
      <c r="AY76" s="17"/>
      <c r="AZ76" s="17"/>
      <c r="BA76" s="17"/>
      <c r="BB76" s="17"/>
    </row>
    <row r="77" spans="2:54" s="14" customFormat="1" x14ac:dyDescent="0.25">
      <c r="B77" s="15"/>
      <c r="H77" s="16"/>
      <c r="I77" s="15"/>
      <c r="M77" s="16"/>
      <c r="N77" s="15"/>
      <c r="R77" s="16"/>
      <c r="S77" s="15"/>
      <c r="U77" s="16"/>
      <c r="V77" s="15"/>
      <c r="Z77" s="16"/>
      <c r="AA77" s="15"/>
      <c r="AG77" s="16"/>
      <c r="AH77" s="17"/>
      <c r="AI77" s="17"/>
      <c r="AS77" s="17"/>
      <c r="AX77" s="17"/>
      <c r="AY77" s="17"/>
      <c r="AZ77" s="17"/>
      <c r="BA77" s="17"/>
      <c r="BB77" s="17"/>
    </row>
    <row r="78" spans="2:54" s="14" customFormat="1" x14ac:dyDescent="0.25">
      <c r="AH78" s="17"/>
    </row>
    <row r="79" spans="2:54" s="14" customFormat="1" x14ac:dyDescent="0.25">
      <c r="B79" s="15"/>
      <c r="H79" s="16"/>
      <c r="I79" s="15"/>
      <c r="M79" s="16"/>
      <c r="N79" s="15"/>
      <c r="R79" s="16"/>
      <c r="S79" s="15"/>
      <c r="U79" s="16"/>
      <c r="V79" s="15"/>
      <c r="Z79" s="16"/>
      <c r="AA79" s="15"/>
      <c r="AG79" s="16"/>
      <c r="AH79" s="17"/>
      <c r="AI79" s="17"/>
      <c r="AS79" s="17"/>
      <c r="AX79" s="17"/>
      <c r="AY79" s="17"/>
      <c r="AZ79" s="17"/>
      <c r="BA79" s="17"/>
      <c r="BB79" s="17"/>
    </row>
  </sheetData>
  <mergeCells count="29">
    <mergeCell ref="AA5:AG5"/>
    <mergeCell ref="V4:Z4"/>
    <mergeCell ref="AA4:AG4"/>
    <mergeCell ref="B4:U4"/>
    <mergeCell ref="V3:Z3"/>
    <mergeCell ref="AA3:AG3"/>
    <mergeCell ref="B3:U3"/>
    <mergeCell ref="V5:Z5"/>
    <mergeCell ref="B6:H6"/>
    <mergeCell ref="B5:H5"/>
    <mergeCell ref="I5:M5"/>
    <mergeCell ref="N5:R5"/>
    <mergeCell ref="S5:U5"/>
    <mergeCell ref="AA6:AG6"/>
    <mergeCell ref="V6:Z6"/>
    <mergeCell ref="I6:M6"/>
    <mergeCell ref="N6:R6"/>
    <mergeCell ref="S6:U6"/>
    <mergeCell ref="B8:H8"/>
    <mergeCell ref="B7:M7"/>
    <mergeCell ref="N7:R7"/>
    <mergeCell ref="S7:U7"/>
    <mergeCell ref="AA7:AG7"/>
    <mergeCell ref="V7:Z7"/>
    <mergeCell ref="AA8:AG8"/>
    <mergeCell ref="V8:Z8"/>
    <mergeCell ref="S8:U8"/>
    <mergeCell ref="N8:R8"/>
    <mergeCell ref="I8:M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108A-5F0C-4A2A-93EE-5BE409BE1E57}">
  <dimension ref="A1:S39"/>
  <sheetViews>
    <sheetView zoomScaleNormal="100" workbookViewId="0">
      <selection activeCell="C37" sqref="C37"/>
    </sheetView>
  </sheetViews>
  <sheetFormatPr defaultRowHeight="15" x14ac:dyDescent="0.25"/>
  <cols>
    <col min="1" max="1" width="20" customWidth="1"/>
    <col min="3" max="19" width="2.7109375" customWidth="1"/>
  </cols>
  <sheetData>
    <row r="1" spans="1:19" x14ac:dyDescent="0.25">
      <c r="A1" t="s">
        <v>35</v>
      </c>
      <c r="B1" t="s">
        <v>7</v>
      </c>
      <c r="C1" s="12" t="s">
        <v>0</v>
      </c>
      <c r="D1" s="12"/>
      <c r="E1" s="12"/>
      <c r="F1" s="12"/>
      <c r="G1" s="12"/>
      <c r="H1" s="12"/>
      <c r="I1" s="12"/>
      <c r="J1" s="12" t="s">
        <v>4</v>
      </c>
      <c r="K1" s="12"/>
      <c r="L1" s="12"/>
      <c r="M1" s="12" t="s">
        <v>5</v>
      </c>
      <c r="N1" s="12"/>
      <c r="O1" s="12"/>
      <c r="P1" s="12"/>
      <c r="Q1" s="12"/>
      <c r="R1" s="12"/>
      <c r="S1" s="12"/>
    </row>
    <row r="3" spans="1:19" x14ac:dyDescent="0.25">
      <c r="A3" t="s">
        <v>36</v>
      </c>
      <c r="B3" t="s">
        <v>46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t="s">
        <v>37</v>
      </c>
      <c r="B4" t="s">
        <v>46</v>
      </c>
      <c r="C4">
        <v>0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5">
      <c r="A5" t="s">
        <v>38</v>
      </c>
      <c r="B5" t="s">
        <v>46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5">
      <c r="A6" t="s">
        <v>39</v>
      </c>
      <c r="B6" t="s">
        <v>46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t="s">
        <v>40</v>
      </c>
      <c r="B7" t="s">
        <v>46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5">
      <c r="A8" t="s">
        <v>41</v>
      </c>
      <c r="B8" t="s">
        <v>46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t="s">
        <v>42</v>
      </c>
      <c r="B9" t="s">
        <v>46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5">
      <c r="A10" t="s">
        <v>43</v>
      </c>
      <c r="B10" t="s">
        <v>46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t="s">
        <v>44</v>
      </c>
      <c r="B11" t="s">
        <v>46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 t="s">
        <v>45</v>
      </c>
      <c r="B12" t="s">
        <v>46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 t="s">
        <v>47</v>
      </c>
      <c r="B13" t="s">
        <v>48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t="s">
        <v>49</v>
      </c>
      <c r="B14" t="s">
        <v>48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 t="s">
        <v>50</v>
      </c>
      <c r="B15" t="s">
        <v>48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 t="s">
        <v>51</v>
      </c>
      <c r="B16" t="s">
        <v>48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 t="s">
        <v>56</v>
      </c>
      <c r="B17" t="s">
        <v>48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 t="s">
        <v>52</v>
      </c>
      <c r="B18" t="s">
        <v>48</v>
      </c>
      <c r="C18">
        <v>0</v>
      </c>
      <c r="D18">
        <v>0</v>
      </c>
      <c r="E18">
        <v>1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 t="s">
        <v>53</v>
      </c>
      <c r="B19" t="s">
        <v>57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 t="s">
        <v>54</v>
      </c>
      <c r="B20" t="s">
        <v>57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55</v>
      </c>
      <c r="B21" t="s">
        <v>57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 t="s">
        <v>58</v>
      </c>
      <c r="B22" t="s">
        <v>64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t="s">
        <v>59</v>
      </c>
      <c r="B23" t="s">
        <v>64</v>
      </c>
      <c r="C23">
        <v>1</v>
      </c>
      <c r="D23">
        <v>1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 t="s">
        <v>60</v>
      </c>
      <c r="B24" t="s">
        <v>64</v>
      </c>
      <c r="C24">
        <v>1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 t="s">
        <v>61</v>
      </c>
      <c r="B25" t="s">
        <v>64</v>
      </c>
      <c r="C25">
        <v>1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 t="s">
        <v>62</v>
      </c>
      <c r="B26" t="s">
        <v>64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 t="s">
        <v>63</v>
      </c>
      <c r="B27" t="s">
        <v>64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 t="s">
        <v>65</v>
      </c>
      <c r="B28" t="s">
        <v>70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 t="s">
        <v>66</v>
      </c>
      <c r="B29" t="s">
        <v>70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 t="s">
        <v>67</v>
      </c>
      <c r="B30" t="s">
        <v>70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 t="s">
        <v>68</v>
      </c>
      <c r="B31" t="s">
        <v>70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 t="s">
        <v>69</v>
      </c>
      <c r="B32" t="s">
        <v>70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5">
      <c r="A33" t="s">
        <v>71</v>
      </c>
      <c r="B33" t="s">
        <v>74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5">
      <c r="A34" t="s">
        <v>72</v>
      </c>
      <c r="B34" t="s">
        <v>74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t="s">
        <v>73</v>
      </c>
      <c r="B35" t="s">
        <v>74</v>
      </c>
      <c r="C35">
        <v>0</v>
      </c>
      <c r="D35">
        <v>1</v>
      </c>
      <c r="E35">
        <v>0</v>
      </c>
      <c r="F35">
        <v>0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5">
      <c r="A36" t="s">
        <v>75</v>
      </c>
      <c r="B36" t="s">
        <v>79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5">
      <c r="A37" t="s">
        <v>76</v>
      </c>
      <c r="B37" t="s">
        <v>80</v>
      </c>
      <c r="C37">
        <v>1</v>
      </c>
      <c r="D37">
        <v>1</v>
      </c>
      <c r="E37">
        <v>0</v>
      </c>
      <c r="F37">
        <v>0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5">
      <c r="A38" t="s">
        <v>77</v>
      </c>
      <c r="B38" t="s">
        <v>81</v>
      </c>
      <c r="C38">
        <v>0</v>
      </c>
      <c r="D38">
        <v>1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5">
      <c r="A39" t="s">
        <v>78</v>
      </c>
      <c r="B39" t="s">
        <v>81</v>
      </c>
      <c r="C39">
        <v>0</v>
      </c>
      <c r="D39">
        <v>0</v>
      </c>
      <c r="E39">
        <v>1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</sheetData>
  <mergeCells count="3">
    <mergeCell ref="C1:I1"/>
    <mergeCell ref="J1:L1"/>
    <mergeCell ref="M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Disassembler</vt:lpstr>
      <vt:lpstr>Decode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Sheafor</dc:creator>
  <cp:lastModifiedBy>Steve Sheafor</cp:lastModifiedBy>
  <dcterms:created xsi:type="dcterms:W3CDTF">2018-01-25T21:47:23Z</dcterms:created>
  <dcterms:modified xsi:type="dcterms:W3CDTF">2019-10-09T20:09:02Z</dcterms:modified>
</cp:coreProperties>
</file>