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8"/>
  <workbookPr/>
  <mc:AlternateContent xmlns:mc="http://schemas.openxmlformats.org/markup-compatibility/2006">
    <mc:Choice Requires="x15">
      <x15ac:absPath xmlns:x15ac="http://schemas.microsoft.com/office/spreadsheetml/2010/11/ac" url="https://uespe-my.sharepoint.com/personal/sjpozo1_espe_edu_ec/Documents/"/>
    </mc:Choice>
  </mc:AlternateContent>
  <xr:revisionPtr revIDLastSave="0" documentId="8_{9A4B0D80-374D-4D7A-B642-1E18AF50C60C}" xr6:coauthVersionLast="47" xr6:coauthVersionMax="47" xr10:uidLastSave="{00000000-0000-0000-0000-000000000000}"/>
  <bookViews>
    <workbookView xWindow="-108" yWindow="-108" windowWidth="23256" windowHeight="12456" firstSheet="8" activeTab="7" xr2:uid="{8E53AA27-372D-40FA-B0AD-8003E555C9CB}"/>
  </bookViews>
  <sheets>
    <sheet name="Estimacion 6.2_flutter" sheetId="5" r:id="rId1"/>
    <sheet name="Estimacion 6.3_flutter" sheetId="7" r:id="rId2"/>
    <sheet name="Estimacion 6.4 _flutter" sheetId="8" r:id="rId3"/>
    <sheet name="CRT_MASCOTAS" sheetId="9" r:id="rId4"/>
    <sheet name="Diccionario de actividades" sheetId="10" r:id="rId5"/>
    <sheet name="Cuaderno_trabajo" sheetId="11" r:id="rId6"/>
    <sheet name="Estimación_Semanal" sheetId="12" r:id="rId7"/>
    <sheet name="Defectos" sheetId="4" r:id="rId8"/>
    <sheet name="Resumen PSP" sheetId="13"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4" l="1"/>
  <c r="L35" i="13"/>
  <c r="L34" i="13"/>
  <c r="L33" i="13"/>
  <c r="L32" i="13"/>
  <c r="L31" i="13"/>
  <c r="L30" i="13"/>
  <c r="L38" i="13"/>
  <c r="L42" i="13"/>
  <c r="L43" i="13"/>
  <c r="L41" i="13"/>
  <c r="L40" i="13"/>
  <c r="L39" i="13"/>
  <c r="J43" i="13"/>
  <c r="J42" i="13"/>
  <c r="J41" i="13"/>
  <c r="J40" i="13"/>
  <c r="J39" i="13"/>
  <c r="J38" i="13"/>
  <c r="J30" i="13"/>
  <c r="H44" i="13"/>
  <c r="F44" i="13"/>
  <c r="L20" i="13"/>
  <c r="L21" i="13"/>
  <c r="L22" i="13"/>
  <c r="L23" i="13"/>
  <c r="L24" i="13"/>
  <c r="L25" i="13"/>
  <c r="L26" i="13"/>
  <c r="L19" i="13"/>
  <c r="F26" i="13"/>
  <c r="I25" i="13"/>
  <c r="D44" i="13"/>
  <c r="I20" i="13"/>
  <c r="I21" i="13"/>
  <c r="I19" i="13"/>
  <c r="F20" i="13"/>
  <c r="F21" i="13"/>
  <c r="F22" i="13"/>
  <c r="I22" i="13" s="1"/>
  <c r="F23" i="13"/>
  <c r="I23" i="13" s="1"/>
  <c r="F24" i="13"/>
  <c r="I24" i="13" s="1"/>
  <c r="F25" i="13"/>
  <c r="F19" i="13"/>
  <c r="J35" i="13"/>
  <c r="J34" i="13"/>
  <c r="J33" i="13"/>
  <c r="J32" i="13"/>
  <c r="J31" i="13"/>
  <c r="H33" i="13"/>
  <c r="H32" i="13"/>
  <c r="H36" i="13"/>
  <c r="F36" i="13"/>
  <c r="D36" i="13"/>
  <c r="F33" i="13"/>
  <c r="F32" i="13"/>
  <c r="I26" i="13"/>
  <c r="D26" i="13"/>
  <c r="G9" i="13"/>
  <c r="K9" i="13" s="1"/>
  <c r="G15" i="13"/>
  <c r="D15" i="13"/>
  <c r="G11" i="13"/>
  <c r="K11" i="13" s="1"/>
  <c r="D11" i="13"/>
  <c r="D10" i="13"/>
  <c r="K9" i="4"/>
  <c r="K36" i="8"/>
  <c r="K5" i="4"/>
  <c r="O38" i="8"/>
  <c r="O39" i="8" s="1"/>
  <c r="G10" i="13" s="1"/>
  <c r="K10" i="13" s="1"/>
  <c r="M39" i="8"/>
  <c r="K39" i="8"/>
  <c r="K37" i="8"/>
  <c r="W23" i="11"/>
  <c r="W21" i="11"/>
  <c r="W19" i="11"/>
  <c r="W17" i="11"/>
  <c r="W15" i="11"/>
  <c r="W13" i="11"/>
  <c r="W11" i="11"/>
  <c r="O37" i="8"/>
  <c r="M37" i="8"/>
  <c r="Y25" i="11"/>
  <c r="Y23" i="11"/>
  <c r="Y21" i="11"/>
  <c r="Y19" i="11"/>
  <c r="AA19" i="11" s="1"/>
  <c r="Y17" i="11"/>
  <c r="AA17" i="11" s="1"/>
  <c r="Y15" i="11"/>
  <c r="AA15" i="11" s="1"/>
  <c r="Y13" i="11"/>
  <c r="AA13" i="11" s="1"/>
  <c r="Y11" i="11"/>
  <c r="AA11" i="11" s="1"/>
  <c r="Y9" i="11"/>
  <c r="Y7" i="11"/>
  <c r="T25" i="11"/>
  <c r="T23" i="11"/>
  <c r="T21" i="11"/>
  <c r="T19" i="11"/>
  <c r="T17" i="11"/>
  <c r="T15" i="11"/>
  <c r="T13" i="11"/>
  <c r="T11" i="11"/>
  <c r="M38" i="8"/>
  <c r="D9" i="13" s="1"/>
  <c r="U25" i="11"/>
  <c r="U23" i="11"/>
  <c r="X23" i="11" s="1"/>
  <c r="U21" i="11"/>
  <c r="X21" i="11" s="1"/>
  <c r="U19" i="11"/>
  <c r="U17" i="11"/>
  <c r="X17" i="11" s="1"/>
  <c r="U15" i="11"/>
  <c r="U13" i="11"/>
  <c r="U11" i="11"/>
  <c r="U9" i="11"/>
  <c r="U7" i="11"/>
  <c r="S26" i="11"/>
  <c r="S24" i="11"/>
  <c r="S22" i="11"/>
  <c r="S20" i="11"/>
  <c r="S18" i="11"/>
  <c r="S16" i="11"/>
  <c r="S14" i="11"/>
  <c r="S12" i="11"/>
  <c r="S10" i="11"/>
  <c r="S8" i="11"/>
  <c r="R7" i="11"/>
  <c r="K38" i="8"/>
  <c r="R19" i="11"/>
  <c r="W7" i="11"/>
  <c r="X7" i="11"/>
  <c r="T9" i="11"/>
  <c r="T7" i="11"/>
  <c r="R25" i="11"/>
  <c r="R23" i="11"/>
  <c r="R21" i="11"/>
  <c r="R17" i="11"/>
  <c r="R15" i="11"/>
  <c r="R13" i="11"/>
  <c r="R11" i="11"/>
  <c r="R9" i="11"/>
  <c r="C33" i="11"/>
  <c r="C31" i="11"/>
  <c r="C29" i="11"/>
  <c r="C27" i="11"/>
  <c r="C25" i="11"/>
  <c r="C23" i="11"/>
  <c r="C21" i="11"/>
  <c r="C19" i="11"/>
  <c r="C17" i="11"/>
  <c r="C15" i="11"/>
  <c r="C13" i="11"/>
  <c r="C11" i="11"/>
  <c r="C9" i="11"/>
  <c r="C7" i="11"/>
  <c r="E7" i="11"/>
  <c r="AA7" i="11"/>
  <c r="W9" i="11"/>
  <c r="X9" i="11" s="1"/>
  <c r="AA9" i="11"/>
  <c r="X11" i="11"/>
  <c r="X13" i="11"/>
  <c r="X15" i="11"/>
  <c r="X19" i="11"/>
  <c r="AA21" i="11"/>
  <c r="AA23" i="11"/>
  <c r="W25" i="11"/>
  <c r="X25" i="11" s="1"/>
  <c r="AA25" i="11"/>
  <c r="H22" i="8"/>
  <c r="H21" i="8"/>
  <c r="R32" i="8"/>
  <c r="AB3" i="12"/>
  <c r="G21" i="8"/>
  <c r="N11" i="8"/>
  <c r="F33" i="11"/>
  <c r="H33" i="11" s="1"/>
  <c r="I33" i="11" s="1"/>
  <c r="F31" i="11"/>
  <c r="H31" i="11" s="1"/>
  <c r="I31" i="11" s="1"/>
  <c r="F29" i="11"/>
  <c r="H29" i="11" s="1"/>
  <c r="I29" i="11" s="1"/>
  <c r="F27" i="11"/>
  <c r="H27" i="11" s="1"/>
  <c r="I27" i="11" s="1"/>
  <c r="F25" i="11"/>
  <c r="H25" i="11" s="1"/>
  <c r="I25" i="11" s="1"/>
  <c r="F23" i="11"/>
  <c r="H23" i="11" s="1"/>
  <c r="I23" i="11" s="1"/>
  <c r="D72" i="4"/>
  <c r="F21" i="11"/>
  <c r="H21" i="11" s="1"/>
  <c r="I21" i="11" s="1"/>
  <c r="E52" i="4"/>
  <c r="E53" i="4"/>
  <c r="E54" i="4"/>
  <c r="E55" i="4"/>
  <c r="E56" i="4"/>
  <c r="E57" i="4"/>
  <c r="E58" i="4"/>
  <c r="E59" i="4"/>
  <c r="E60" i="4"/>
  <c r="E61" i="4"/>
  <c r="E62" i="4"/>
  <c r="E63" i="4"/>
  <c r="E64" i="4"/>
  <c r="E65" i="4"/>
  <c r="E66" i="4"/>
  <c r="E67" i="4"/>
  <c r="E68" i="4"/>
  <c r="E69" i="4"/>
  <c r="E70" i="4"/>
  <c r="E71" i="4"/>
  <c r="F19" i="11"/>
  <c r="H19" i="11" s="1"/>
  <c r="I19" i="11" s="1"/>
  <c r="E51" i="4"/>
  <c r="F17" i="11"/>
  <c r="H17" i="11" s="1"/>
  <c r="I17" i="11" s="1"/>
  <c r="F15" i="11"/>
  <c r="H15" i="11" s="1"/>
  <c r="I15" i="11" s="1"/>
  <c r="F13" i="11"/>
  <c r="H13" i="11" s="1"/>
  <c r="I13" i="11" s="1"/>
  <c r="E42" i="4"/>
  <c r="E43" i="4"/>
  <c r="E44" i="4"/>
  <c r="E72" i="4" s="1"/>
  <c r="E45" i="4"/>
  <c r="E46" i="4"/>
  <c r="E47" i="4"/>
  <c r="E48" i="4"/>
  <c r="E49" i="4"/>
  <c r="E50" i="4"/>
  <c r="F11" i="11"/>
  <c r="H11" i="11" s="1"/>
  <c r="I11" i="11" s="1"/>
  <c r="E41" i="4"/>
  <c r="F9" i="11"/>
  <c r="H9" i="11" s="1"/>
  <c r="I9" i="11" s="1"/>
  <c r="F7" i="11"/>
  <c r="H7" i="11" s="1"/>
  <c r="I7" i="11" s="1"/>
  <c r="C68" i="4"/>
  <c r="C69" i="4"/>
  <c r="C70" i="4"/>
  <c r="C71" i="4"/>
  <c r="C62" i="4"/>
  <c r="C63" i="4"/>
  <c r="C64" i="4"/>
  <c r="C65" i="4"/>
  <c r="C66" i="4"/>
  <c r="C67" i="4"/>
  <c r="C52" i="4"/>
  <c r="C53" i="4"/>
  <c r="C54" i="4"/>
  <c r="C55" i="4"/>
  <c r="C56" i="4"/>
  <c r="C57" i="4"/>
  <c r="C58" i="4"/>
  <c r="C59" i="4"/>
  <c r="C60" i="4"/>
  <c r="C61" i="4"/>
  <c r="C51" i="4"/>
  <c r="C15" i="4"/>
  <c r="C42" i="4"/>
  <c r="C43" i="4"/>
  <c r="C44" i="4"/>
  <c r="C45" i="4"/>
  <c r="C46" i="4"/>
  <c r="C47" i="4"/>
  <c r="C48" i="4"/>
  <c r="C49" i="4"/>
  <c r="C50" i="4"/>
  <c r="C41" i="4"/>
  <c r="C5" i="4"/>
  <c r="D36" i="4"/>
  <c r="E15" i="4"/>
  <c r="M12" i="8"/>
  <c r="M13" i="8"/>
  <c r="M14" i="8"/>
  <c r="M15" i="8"/>
  <c r="M16" i="8"/>
  <c r="M17" i="8"/>
  <c r="M18" i="8"/>
  <c r="M19" i="8"/>
  <c r="M20" i="8"/>
  <c r="M21" i="8"/>
  <c r="M22" i="8"/>
  <c r="M23" i="8"/>
  <c r="M24" i="8"/>
  <c r="M25" i="8"/>
  <c r="M26" i="8"/>
  <c r="M27" i="8"/>
  <c r="M28" i="8"/>
  <c r="M29" i="8"/>
  <c r="M30" i="8"/>
  <c r="M31" i="8"/>
  <c r="M11" i="8"/>
  <c r="N12" i="8"/>
  <c r="N13" i="8"/>
  <c r="N14" i="8"/>
  <c r="N15" i="8"/>
  <c r="N16" i="8"/>
  <c r="N17" i="8"/>
  <c r="N18" i="8"/>
  <c r="N19" i="8"/>
  <c r="N20" i="8"/>
  <c r="N21" i="8"/>
  <c r="N22" i="8"/>
  <c r="N23" i="8"/>
  <c r="N24" i="8"/>
  <c r="N25" i="8"/>
  <c r="N26" i="8"/>
  <c r="N27" i="8"/>
  <c r="N28" i="8"/>
  <c r="N29" i="8"/>
  <c r="N30" i="8"/>
  <c r="N31" i="8"/>
  <c r="E10" i="4"/>
  <c r="E36" i="4" s="1"/>
  <c r="E11" i="4"/>
  <c r="E12" i="4"/>
  <c r="E14" i="4"/>
  <c r="D11" i="8"/>
  <c r="C25" i="4"/>
  <c r="C26" i="4"/>
  <c r="C27" i="4"/>
  <c r="C28" i="4"/>
  <c r="C29" i="4"/>
  <c r="C30" i="4"/>
  <c r="C31" i="4"/>
  <c r="C32" i="4"/>
  <c r="C33" i="4"/>
  <c r="C34" i="4"/>
  <c r="C35" i="4"/>
  <c r="C16" i="4"/>
  <c r="C17" i="4"/>
  <c r="C18" i="4"/>
  <c r="C19" i="4"/>
  <c r="C20" i="4"/>
  <c r="C21" i="4"/>
  <c r="C22" i="4"/>
  <c r="C23" i="4"/>
  <c r="C24" i="4"/>
  <c r="C6" i="4"/>
  <c r="C7" i="4"/>
  <c r="C8" i="4"/>
  <c r="C9" i="4"/>
  <c r="C10" i="4"/>
  <c r="C11" i="4"/>
  <c r="C12" i="4"/>
  <c r="C13" i="4"/>
  <c r="C14" i="4"/>
  <c r="C11" i="8"/>
  <c r="L7" i="11"/>
  <c r="L9" i="11"/>
  <c r="L11" i="11"/>
  <c r="L13" i="11"/>
  <c r="L15" i="11"/>
  <c r="L17" i="11"/>
  <c r="L19" i="11"/>
  <c r="L21" i="11"/>
  <c r="L23" i="11"/>
  <c r="L25" i="11"/>
  <c r="L27" i="11"/>
  <c r="L29" i="11"/>
  <c r="L31" i="11"/>
  <c r="L33" i="11"/>
  <c r="K15" i="13" l="1"/>
  <c r="D17" i="13"/>
  <c r="D16" i="13"/>
  <c r="D28" i="13"/>
  <c r="D27" i="13"/>
  <c r="L3" i="12"/>
  <c r="F20" i="9"/>
  <c r="E33" i="11" s="1"/>
  <c r="F19" i="9"/>
  <c r="E31" i="11" s="1"/>
  <c r="F18" i="9"/>
  <c r="E29" i="11" s="1"/>
  <c r="F17" i="9"/>
  <c r="E27" i="11" s="1"/>
  <c r="F16" i="9"/>
  <c r="E25" i="11" s="1"/>
  <c r="F15" i="9"/>
  <c r="E23" i="11" s="1"/>
  <c r="F14" i="9"/>
  <c r="E21" i="11" s="1"/>
  <c r="F13" i="9"/>
  <c r="E19" i="11" s="1"/>
  <c r="F12" i="9"/>
  <c r="E17" i="11" s="1"/>
  <c r="F11" i="9"/>
  <c r="E15" i="11" s="1"/>
  <c r="F10" i="9"/>
  <c r="E13" i="11" s="1"/>
  <c r="F9" i="9"/>
  <c r="E11" i="11" s="1"/>
  <c r="F8" i="9"/>
  <c r="E9" i="11" s="1"/>
  <c r="F7" i="9"/>
  <c r="R33" i="8" l="1"/>
  <c r="S21" i="8"/>
  <c r="S22" i="8"/>
  <c r="S23" i="8"/>
  <c r="S24" i="8"/>
  <c r="S26" i="8"/>
  <c r="S27" i="8"/>
  <c r="Q22" i="8"/>
  <c r="Q23" i="8"/>
  <c r="Q24" i="8"/>
  <c r="Q25" i="8"/>
  <c r="Q26" i="8"/>
  <c r="Q27" i="8"/>
  <c r="Q28" i="8"/>
  <c r="Q29" i="8"/>
  <c r="R22" i="8"/>
  <c r="R23" i="8"/>
  <c r="R24" i="8"/>
  <c r="R25" i="8"/>
  <c r="S25" i="8" s="1"/>
  <c r="R26" i="8"/>
  <c r="R27" i="8"/>
  <c r="R28" i="8"/>
  <c r="S28" i="8" s="1"/>
  <c r="R29" i="8"/>
  <c r="S29" i="8" s="1"/>
  <c r="R30" i="8"/>
  <c r="Q30" i="8" s="1"/>
  <c r="R31" i="8"/>
  <c r="Q31" i="8" s="1"/>
  <c r="R12" i="8"/>
  <c r="S12" i="8" s="1"/>
  <c r="R13" i="8"/>
  <c r="R14" i="8"/>
  <c r="R15" i="8"/>
  <c r="R16" i="8"/>
  <c r="S16" i="8" s="1"/>
  <c r="R17" i="8"/>
  <c r="Q17" i="8" s="1"/>
  <c r="R18" i="8"/>
  <c r="R19" i="8"/>
  <c r="Q19" i="8" s="1"/>
  <c r="R20" i="8"/>
  <c r="Q20" i="8" s="1"/>
  <c r="R21" i="8"/>
  <c r="R11" i="8"/>
  <c r="Q11" i="8" s="1"/>
  <c r="O12" i="8"/>
  <c r="O13" i="8"/>
  <c r="O14" i="8"/>
  <c r="O15" i="8"/>
  <c r="O16" i="8"/>
  <c r="O17" i="8"/>
  <c r="O18" i="8"/>
  <c r="O19" i="8"/>
  <c r="O20" i="8"/>
  <c r="O21" i="8"/>
  <c r="O22" i="8"/>
  <c r="O23" i="8"/>
  <c r="O24" i="8"/>
  <c r="O25" i="8"/>
  <c r="O26" i="8"/>
  <c r="O27" i="8"/>
  <c r="O28" i="8"/>
  <c r="O29" i="8"/>
  <c r="O30" i="8"/>
  <c r="O31" i="8"/>
  <c r="O11" i="8"/>
  <c r="E11" i="8"/>
  <c r="L23" i="8"/>
  <c r="L24" i="8"/>
  <c r="L25" i="8"/>
  <c r="L26" i="8"/>
  <c r="L27" i="8"/>
  <c r="L28" i="8"/>
  <c r="L29" i="8"/>
  <c r="L30" i="8"/>
  <c r="L31" i="8"/>
  <c r="L22" i="8"/>
  <c r="L21" i="8"/>
  <c r="L20" i="8"/>
  <c r="L19" i="8"/>
  <c r="S18" i="8"/>
  <c r="L18" i="8"/>
  <c r="L17" i="8"/>
  <c r="L16" i="8"/>
  <c r="Q15" i="8"/>
  <c r="L15" i="8"/>
  <c r="S14" i="8"/>
  <c r="L14" i="8"/>
  <c r="Q13" i="8"/>
  <c r="L13" i="8"/>
  <c r="L12" i="8"/>
  <c r="L11" i="8"/>
  <c r="D22" i="5"/>
  <c r="H12" i="8"/>
  <c r="G12" i="8" s="1"/>
  <c r="H13" i="8"/>
  <c r="G13" i="8" s="1"/>
  <c r="H14" i="8"/>
  <c r="I14" i="8" s="1"/>
  <c r="H15" i="8"/>
  <c r="I15" i="8" s="1"/>
  <c r="H16" i="8"/>
  <c r="G16" i="8" s="1"/>
  <c r="H17" i="8"/>
  <c r="I17" i="8" s="1"/>
  <c r="H18" i="8"/>
  <c r="G18" i="8" s="1"/>
  <c r="H19" i="8"/>
  <c r="I19" i="8" s="1"/>
  <c r="H20" i="8"/>
  <c r="I20" i="8" s="1"/>
  <c r="H11" i="8"/>
  <c r="S20" i="8" l="1"/>
  <c r="Q16" i="8"/>
  <c r="S31" i="8"/>
  <c r="S30" i="8"/>
  <c r="G14" i="8"/>
  <c r="G20" i="8"/>
  <c r="I12" i="8"/>
  <c r="I16" i="8"/>
  <c r="I18" i="8"/>
  <c r="Q12" i="8"/>
  <c r="Q33" i="8" s="1"/>
  <c r="G15" i="8"/>
  <c r="S11" i="8"/>
  <c r="S15" i="8"/>
  <c r="S19" i="8"/>
  <c r="G11" i="8"/>
  <c r="I11" i="8"/>
  <c r="I13" i="8"/>
  <c r="G19" i="8"/>
  <c r="G17" i="8"/>
  <c r="S13" i="8"/>
  <c r="S17" i="8"/>
  <c r="Q21" i="8"/>
  <c r="Q14" i="8"/>
  <c r="Q18" i="8"/>
  <c r="S33" i="8" l="1"/>
  <c r="S32" i="8"/>
  <c r="Q32" i="8"/>
  <c r="I21" i="8"/>
  <c r="I22" i="8"/>
  <c r="G22" i="8"/>
  <c r="E12" i="8"/>
  <c r="E13" i="8"/>
  <c r="E14" i="8"/>
  <c r="E15" i="8"/>
  <c r="E16" i="8"/>
  <c r="E17" i="8"/>
  <c r="E18" i="8"/>
  <c r="E19" i="8"/>
  <c r="E20" i="8"/>
  <c r="D12" i="8"/>
  <c r="D13" i="8"/>
  <c r="D14" i="8"/>
  <c r="D15" i="8"/>
  <c r="D16" i="8"/>
  <c r="D17" i="8"/>
  <c r="D18" i="8"/>
  <c r="D19" i="8"/>
  <c r="D20" i="8"/>
  <c r="C12" i="8"/>
  <c r="C13" i="8"/>
  <c r="C14" i="8"/>
  <c r="C15" i="8"/>
  <c r="C16" i="8"/>
  <c r="C17" i="8"/>
  <c r="C18" i="8"/>
  <c r="C19" i="8"/>
  <c r="C20" i="8"/>
  <c r="C21" i="8"/>
  <c r="C22" i="8"/>
  <c r="F12" i="7"/>
  <c r="Q34" i="7"/>
  <c r="P34" i="7"/>
  <c r="O34" i="7"/>
  <c r="Q33" i="7"/>
  <c r="P33" i="7"/>
  <c r="O33" i="7"/>
  <c r="E23" i="7"/>
  <c r="G22" i="7"/>
  <c r="Q13" i="7"/>
  <c r="Q14" i="7"/>
  <c r="Q15" i="7"/>
  <c r="Q16" i="7"/>
  <c r="Q17" i="7"/>
  <c r="Q18" i="7"/>
  <c r="Q19" i="7"/>
  <c r="Q20" i="7"/>
  <c r="Q21" i="7"/>
  <c r="Q22" i="7"/>
  <c r="Q23" i="7"/>
  <c r="Q24" i="7"/>
  <c r="Q25" i="7"/>
  <c r="Q26" i="7"/>
  <c r="Q27" i="7"/>
  <c r="Q28" i="7"/>
  <c r="Q29" i="7"/>
  <c r="Q30" i="7"/>
  <c r="Q31" i="7"/>
  <c r="Q32" i="7"/>
  <c r="F22" i="7"/>
  <c r="Q12" i="7"/>
  <c r="E22" i="7"/>
  <c r="G13" i="7"/>
  <c r="G14" i="7"/>
  <c r="G15" i="7"/>
  <c r="G16" i="7"/>
  <c r="G17" i="7"/>
  <c r="G18" i="7"/>
  <c r="G19" i="7"/>
  <c r="G20" i="7"/>
  <c r="G21" i="7"/>
  <c r="G12" i="7"/>
  <c r="P13" i="7"/>
  <c r="P14" i="7"/>
  <c r="P15" i="7"/>
  <c r="P16" i="7"/>
  <c r="P17" i="7"/>
  <c r="P18" i="7"/>
  <c r="P19" i="7"/>
  <c r="P20" i="7"/>
  <c r="P21" i="7"/>
  <c r="P22" i="7"/>
  <c r="P23" i="7"/>
  <c r="P24" i="7"/>
  <c r="P25" i="7"/>
  <c r="P26" i="7"/>
  <c r="P27" i="7"/>
  <c r="P28" i="7"/>
  <c r="P29" i="7"/>
  <c r="P30" i="7"/>
  <c r="P31" i="7"/>
  <c r="P32" i="7"/>
  <c r="P12" i="7"/>
  <c r="O12" i="7"/>
  <c r="F13" i="7"/>
  <c r="F14" i="7"/>
  <c r="F15" i="7"/>
  <c r="F16" i="7"/>
  <c r="F17" i="7"/>
  <c r="F18" i="7"/>
  <c r="F19" i="7"/>
  <c r="F20" i="7"/>
  <c r="F21" i="7"/>
  <c r="O13" i="7"/>
  <c r="O14" i="7"/>
  <c r="O15" i="7"/>
  <c r="O16" i="7"/>
  <c r="O17" i="7"/>
  <c r="O18" i="7"/>
  <c r="O19" i="7"/>
  <c r="O20" i="7"/>
  <c r="O21" i="7"/>
  <c r="O22" i="7"/>
  <c r="O23" i="7"/>
  <c r="O24" i="7"/>
  <c r="O25" i="7"/>
  <c r="O26" i="7"/>
  <c r="O27" i="7"/>
  <c r="O28" i="7"/>
  <c r="O29" i="7"/>
  <c r="O30" i="7"/>
  <c r="O31" i="7"/>
  <c r="O32" i="7"/>
  <c r="F23" i="7"/>
  <c r="E12" i="7"/>
  <c r="E13" i="7"/>
  <c r="E14" i="7"/>
  <c r="E15" i="7"/>
  <c r="E16" i="7"/>
  <c r="E17" i="7"/>
  <c r="E18" i="7"/>
  <c r="E19" i="7"/>
  <c r="E20" i="7"/>
  <c r="E21" i="7"/>
  <c r="E22" i="5"/>
  <c r="D21" i="5"/>
  <c r="P33" i="5"/>
  <c r="O33" i="5"/>
  <c r="N33" i="5"/>
  <c r="P32" i="5"/>
  <c r="O32" i="5"/>
  <c r="N32" i="5"/>
  <c r="P31" i="5"/>
  <c r="P30" i="5"/>
  <c r="P29" i="5"/>
  <c r="P28" i="5"/>
  <c r="P27" i="5"/>
  <c r="P26" i="5"/>
  <c r="P25" i="5"/>
  <c r="P24" i="5"/>
  <c r="P23" i="5"/>
  <c r="P22" i="5"/>
  <c r="P21" i="5"/>
  <c r="E21" i="5"/>
  <c r="P20" i="5"/>
  <c r="F20" i="5"/>
  <c r="P19" i="5"/>
  <c r="F19" i="5"/>
  <c r="P18" i="5"/>
  <c r="F18" i="5"/>
  <c r="P17" i="5"/>
  <c r="F17" i="5"/>
  <c r="P16" i="5"/>
  <c r="F16" i="5"/>
  <c r="P15" i="5"/>
  <c r="F15" i="5"/>
  <c r="P14" i="5"/>
  <c r="F14" i="5"/>
  <c r="F21" i="5" s="1"/>
  <c r="P13" i="5"/>
  <c r="F13" i="5"/>
  <c r="P12" i="5"/>
  <c r="F12" i="5"/>
  <c r="P11" i="5"/>
  <c r="F11" i="5"/>
  <c r="F22" i="5" s="1"/>
  <c r="G23" i="7" l="1"/>
</calcChain>
</file>

<file path=xl/sharedStrings.xml><?xml version="1.0" encoding="utf-8"?>
<sst xmlns="http://schemas.openxmlformats.org/spreadsheetml/2006/main" count="706" uniqueCount="280">
  <si>
    <t xml:space="preserve">Tabla </t>
  </si>
  <si>
    <t>Estimacion 6.2</t>
  </si>
  <si>
    <t>Estudiantes</t>
  </si>
  <si>
    <t>Morales Marley</t>
  </si>
  <si>
    <t>Profesor</t>
  </si>
  <si>
    <t>Dario Morales</t>
  </si>
  <si>
    <t>Fecha</t>
  </si>
  <si>
    <t>Pozo Steven</t>
  </si>
  <si>
    <t>Ramirez Erick</t>
  </si>
  <si>
    <t>Clase</t>
  </si>
  <si>
    <t>Aplicaciones Distribuidas</t>
  </si>
  <si>
    <t>Torres Sebastian</t>
  </si>
  <si>
    <t>Repositorio</t>
  </si>
  <si>
    <t>https://github.com/jmmorales11/PRUEBAS_PRO.git
https://github.com/LuisBurbano/backMascotas.git</t>
  </si>
  <si>
    <t>BackMascota</t>
  </si>
  <si>
    <t>FrontMascotas</t>
  </si>
  <si>
    <t>Nro</t>
  </si>
  <si>
    <t>Programa</t>
  </si>
  <si>
    <t>Tiempo de desarrollo</t>
  </si>
  <si>
    <t>LOC</t>
  </si>
  <si>
    <t>Minutos/LOC</t>
  </si>
  <si>
    <t>Imágenes.js</t>
  </si>
  <si>
    <t>LoginPage.dart</t>
  </si>
  <si>
    <t>Mascotas.js</t>
  </si>
  <si>
    <t>Mascota.dart</t>
  </si>
  <si>
    <t>Users.js</t>
  </si>
  <si>
    <t>MascotasDeatlle.dart</t>
  </si>
  <si>
    <t>Vacunas.js</t>
  </si>
  <si>
    <t>MascotasPage.dart</t>
  </si>
  <si>
    <t>img.js</t>
  </si>
  <si>
    <t>registrar_mascota.dart</t>
  </si>
  <si>
    <t>mascotas.js</t>
  </si>
  <si>
    <t>ejemplo_screen.dart</t>
  </si>
  <si>
    <t>users.js</t>
  </si>
  <si>
    <t>home_screen.dart</t>
  </si>
  <si>
    <t>database.js</t>
  </si>
  <si>
    <t>ApiServices_Users.dart</t>
  </si>
  <si>
    <t>app.js</t>
  </si>
  <si>
    <t>encrypt_data.dart</t>
  </si>
  <si>
    <t>index.js</t>
  </si>
  <si>
    <t>RegisterPage.dart</t>
  </si>
  <si>
    <t>Total</t>
  </si>
  <si>
    <t>Background.dart</t>
  </si>
  <si>
    <t>Media</t>
  </si>
  <si>
    <t>tab_bar.dart</t>
  </si>
  <si>
    <t>main.dart</t>
  </si>
  <si>
    <t>Validations.dart</t>
  </si>
  <si>
    <t>inputsRegisterMascotas_test.dart</t>
  </si>
  <si>
    <t>inputsRegisterUser_test.dart</t>
  </si>
  <si>
    <t>app_test.dart</t>
  </si>
  <si>
    <t>app.dart</t>
  </si>
  <si>
    <t>login_test.dart</t>
  </si>
  <si>
    <t>mascotas_page_test.dart</t>
  </si>
  <si>
    <t>Estimacion 6.3</t>
  </si>
  <si>
    <t>Funciones</t>
  </si>
  <si>
    <t>Definición del esquema y el modelo de MongoDB para la colección de imágenes, que contiene los campos de mascota, privacidad, y imagen</t>
  </si>
  <si>
    <t xml:space="preserve">Pagína que contiene el formulario de inicio de sesión para los usuarios </t>
  </si>
  <si>
    <t>Definición del esquema y el modelo de MongoDB para la colección de mascotas, que contiene los campos de nombre_mas, raza, sexo, fecha_nac, color_pelaje, tipo, privacidad, descripcion, y user</t>
  </si>
  <si>
    <t>Modelo que permite manejar los datos de las mascotas</t>
  </si>
  <si>
    <t>Definición del esquema y el modelo de MongoDB para la colección de usuarios, que contiene los campos de firstName, lastName, phoneNumber, email, dateBirthday, username, password, userPicture, y role</t>
  </si>
  <si>
    <t>MascotasDetalle.dart</t>
  </si>
  <si>
    <t>Muestra la información de una mascota y permite agregar información sobre sus vacunas y desparasitación.</t>
  </si>
  <si>
    <t>Definición del esquema y el modelo de MongoDB para la colección de vacunas.</t>
  </si>
  <si>
    <t>Mostrar una lista de mascotas asociadas a su dueño. Además de permitir ver los detalles de cada una y agregar nuevas mascotas a la lista</t>
  </si>
  <si>
    <t>Definición de todas las rutas relacionadas con la gestión de imágenes</t>
  </si>
  <si>
    <t>Componente que contiene Formulario de Registro, subida de imágenes de la mascota, envío de datos a la API, carga de datos localmente</t>
  </si>
  <si>
    <t>Definición de todas las rutas relacionadas con la gestión de mascotas y vacunas</t>
  </si>
  <si>
    <t>Pantalla que incluye el fondo personalizado para la app.</t>
  </si>
  <si>
    <t>Definición de todas las rutas relacionadas con la gestión de usuarios</t>
  </si>
  <si>
    <t>Mostrar imágenes y detalles de mascotas en una cuadrícula de diseño dinámico</t>
  </si>
  <si>
    <t>Manejo de la conexión con la base de datos de MongoDB</t>
  </si>
  <si>
    <t>Creación de un servicio para la comunicación con la API REST que maneja los usuarios</t>
  </si>
  <si>
    <t>Configuración de la aplicación Express y definición de las rutas y middlewares.</t>
  </si>
  <si>
    <t>Permite manejar el cifrado de contraseñas</t>
  </si>
  <si>
    <t>Iniciar el servidor y conectar a la base de datos de MongoDB</t>
  </si>
  <si>
    <t>Componente que tiene la funcionalidad de permitir que los usuarios creen una cuenta proporcionando información personal y una imagen de perfil</t>
  </si>
  <si>
    <t>Se implementa un gradiente radial como fondo para la pantalla</t>
  </si>
  <si>
    <t>Barra de navegación personalizada utilizando CurvedNavigationBar, con un diseño atractivo y una interacción fluida</t>
  </si>
  <si>
    <t>Componente que inicializa la aplicación de flutter y dirige al usuario a la pantalla principal de inicio de sesión</t>
  </si>
  <si>
    <t>Componente que se encarga de las validaciones de los formularios tanto para los usuarios como para las mascotas</t>
  </si>
  <si>
    <t>Validación de diferentes tipos de entrada para el formulario de las mascotas</t>
  </si>
  <si>
    <t>Validación de diferentes tipos de entrada para el formulario de los usuarios</t>
  </si>
  <si>
    <t>Prueba automatizada que verifica que el AlertDialog se muestra correctamente cuando se toca un botón, las opciones de cámara se desplieguen correctamente</t>
  </si>
  <si>
    <t>Punto principal de la app para realizar las pruebas de integración, que renderiza la pantalla de Registro</t>
  </si>
  <si>
    <t>Verificar que el FloatingActionButton (FAB) funcione correctamente para actualizar las imágenes mostradas en la interfaz de usuario.</t>
  </si>
  <si>
    <t>prueba automatizada que asegura de que la aplicación maneje correctamente los errores de inicio de sesión mostrando un mensaje de error</t>
  </si>
  <si>
    <t>Esta prueba automatizada valida que en la página de mascotas, la lista de mascotas está presente.
Al menos un ítem de la lista (mascota) se muestra correctamente.</t>
  </si>
  <si>
    <t>Estimacion 6.4</t>
  </si>
  <si>
    <t>BackMascotas</t>
  </si>
  <si>
    <t xml:space="preserve">Programa </t>
  </si>
  <si>
    <t>Func. Anterior</t>
  </si>
  <si>
    <t>Funcion Estimada</t>
  </si>
  <si>
    <t>Min</t>
  </si>
  <si>
    <t>Max</t>
  </si>
  <si>
    <t>Ninguna</t>
  </si>
  <si>
    <t>NInguna</t>
  </si>
  <si>
    <t>TOTAL</t>
  </si>
  <si>
    <t>MEDIA</t>
  </si>
  <si>
    <t>Total LOC</t>
  </si>
  <si>
    <t>Total Minutos Min</t>
  </si>
  <si>
    <t>Total Minutos Media</t>
  </si>
  <si>
    <t>Total Minutos Maz</t>
  </si>
  <si>
    <t>Minutos/Loc</t>
  </si>
  <si>
    <t>LOC/Hora</t>
  </si>
  <si>
    <t>Red social de mascotas</t>
  </si>
  <si>
    <t>CUADERNO DE REGISTRO DE TIEMPOS Nª</t>
  </si>
  <si>
    <t>Estudiantes:</t>
  </si>
  <si>
    <t>Morales Marley
Pozo Steven
Ramírez Erick
Torres Sebastian</t>
  </si>
  <si>
    <r>
      <t>Fecha: 05</t>
    </r>
    <r>
      <rPr>
        <sz val="10"/>
        <color rgb="FF000000"/>
        <rFont val="Book Antiqua"/>
        <family val="1"/>
      </rPr>
      <t>-01-2025</t>
    </r>
  </si>
  <si>
    <t>Profesor:</t>
  </si>
  <si>
    <t>Ing. Jenny Ruíz</t>
  </si>
  <si>
    <t>Class: 2567</t>
  </si>
  <si>
    <t>Comienzo</t>
  </si>
  <si>
    <t>Fin</t>
  </si>
  <si>
    <t>T.Interrup.</t>
  </si>
  <si>
    <t>Inc. Tiempo</t>
  </si>
  <si>
    <t>Actividad</t>
  </si>
  <si>
    <t>Comentarios</t>
  </si>
  <si>
    <t>C</t>
  </si>
  <si>
    <t>U</t>
  </si>
  <si>
    <t>Tarea 1</t>
  </si>
  <si>
    <t>Creación de la base de datos en MongoDB</t>
  </si>
  <si>
    <t>x</t>
  </si>
  <si>
    <t>Requisto 1</t>
  </si>
  <si>
    <t xml:space="preserve">Desarrollo del frontend  de inicio de sesion </t>
  </si>
  <si>
    <t>Análisis de los requerimientos para el componente de inicio de sesión</t>
  </si>
  <si>
    <t xml:space="preserve">Implementación autorizacion para el ingreso al sistema </t>
  </si>
  <si>
    <t>Diseño UX/UI en Figma</t>
  </si>
  <si>
    <t>Requisto 2</t>
  </si>
  <si>
    <t xml:space="preserve">Diseño de la interfaz que rodea el formulario del registro de usuario </t>
  </si>
  <si>
    <t>Desarrollo del frontend y backend</t>
  </si>
  <si>
    <t>0.35</t>
  </si>
  <si>
    <t>Mostrar las excepciones de los campos del formualrio</t>
  </si>
  <si>
    <t>Análisis de datos requeridos para guardar un usuario</t>
  </si>
  <si>
    <t>Requisto 3</t>
  </si>
  <si>
    <t>Cambiar el diseño para que sean diferentes patrones en la interfaz</t>
  </si>
  <si>
    <t>Conexión a la colección referente a usuarios en la base de datos</t>
  </si>
  <si>
    <t>Extraer los datos correctos de la base de datos para mostrarlos en la pagina princiapl</t>
  </si>
  <si>
    <t>Desarrollo de interfaz de registro de usuario</t>
  </si>
  <si>
    <t>Continuar con el diseño para que sean diferentes patrones en la interfaz mostrando los datos de la base de datos</t>
  </si>
  <si>
    <t>Análisis de los campos requeridos para el registro</t>
  </si>
  <si>
    <t>Requisto 4</t>
  </si>
  <si>
    <t>Diseñar las vista de las tres imágenes a publicar cuando se crea la mascota</t>
  </si>
  <si>
    <t>Diseño UX/UI, relación con la base de datos</t>
  </si>
  <si>
    <t>Continuar Diseñar las vista de las tres imágenes a publicar cuando se crea la mascota</t>
  </si>
  <si>
    <t>Desarrollo de las funcionalidades para guardar adecuadamente en la base de datos</t>
  </si>
  <si>
    <t>Mostrar las excepciones de los campos del formulario  de registro de mascotas</t>
  </si>
  <si>
    <t>Implementación de validación de los datos en el frontend de los campos de registro de mascotas</t>
  </si>
  <si>
    <t>Tarea 2</t>
  </si>
  <si>
    <t>Identificación de la información que se va a mostrar en la pantalla principal</t>
  </si>
  <si>
    <t>Diseño UX/UI para la página principal</t>
  </si>
  <si>
    <t>Implementación de la funcionalidad de refresco de la página, grid para las imágenes</t>
  </si>
  <si>
    <t>Diccionario de Actividades</t>
  </si>
  <si>
    <t>Identificador</t>
  </si>
  <si>
    <t>Descripcion</t>
  </si>
  <si>
    <t>Diagramacion de la base de datos en MongoDB, analizando las entidades que se van a usar en el sistema</t>
  </si>
  <si>
    <t>Requisito 1</t>
  </si>
  <si>
    <t>El sistema permitirá el inicio de sesión con usuarios registrados, quienes podrán acceder a la red social de mascotas ingresando su nombre de usuario y contraseña.</t>
  </si>
  <si>
    <t>Requisito 2</t>
  </si>
  <si>
    <t>El sistema permitirá el registro de nuevos usuarios en caso de que no estén registrados. Para completar el registro, se solicitarán los siguientes datos: nombre, apellido, número de teléfono, correo electrónico, fecha de nacimiento, nombre de usuario y contraseña. Además, opcionalmente, podrán agregar una foto de perfil.</t>
  </si>
  <si>
    <t>Requisito 3</t>
  </si>
  <si>
    <t>El sistema permitirá recargar la página para visualizar las fotos de otros usuarios, las cuales irán cambiando cada vez que los usuarios presionen el botón de actualizar.</t>
  </si>
  <si>
    <t>Requisito 4</t>
  </si>
  <si>
    <t>El sistema permitirá a cada usuario crear una ficha con los datos de su mascota. En esta ficha se podrán ingresar los siguientes datos: nombre de la mascota, raza, sexo, fecha de nacimiento, color del pelaje, tipo de mascota, descripción, fotos y configuración de privacidad. En cuanto a la privacidad, el usuario podrá decidir si permite que las fotos de su mascota sean visibles para todos los usuarios del sistema o no.</t>
  </si>
  <si>
    <t>CUADERNO DE TRABAJO  N1</t>
  </si>
  <si>
    <t>CUADERNO DE TRABAJO  N2</t>
  </si>
  <si>
    <t>Nombre:</t>
  </si>
  <si>
    <t>Marley Morales, Steven Pozo, Erick Ramirez, Sebastián Torres.</t>
  </si>
  <si>
    <t>Fecha:</t>
  </si>
  <si>
    <t>Trabajo</t>
  </si>
  <si>
    <t>Proceso</t>
  </si>
  <si>
    <t>Estimado</t>
  </si>
  <si>
    <t>Real</t>
  </si>
  <si>
    <t>Hasta la fecha</t>
  </si>
  <si>
    <t>Tiempo</t>
  </si>
  <si>
    <t>Unidades</t>
  </si>
  <si>
    <t>Velocidad</t>
  </si>
  <si>
    <t>MAX</t>
  </si>
  <si>
    <t>MIN</t>
  </si>
  <si>
    <t>Creación</t>
  </si>
  <si>
    <t>Codificación</t>
  </si>
  <si>
    <t>Descripción</t>
  </si>
  <si>
    <t>Análisis</t>
  </si>
  <si>
    <t>Diseño</t>
  </si>
  <si>
    <t>Codificacion</t>
  </si>
  <si>
    <t>Conexión</t>
  </si>
  <si>
    <t>Tipos de defectos</t>
  </si>
  <si>
    <t>Documentación</t>
  </si>
  <si>
    <t>Interfaz</t>
  </si>
  <si>
    <t>Sistema</t>
  </si>
  <si>
    <t xml:space="preserve">TOTAL EN MINUTOS: </t>
  </si>
  <si>
    <t>Sintaxis</t>
  </si>
  <si>
    <t>Comprobación</t>
  </si>
  <si>
    <t>Entorno</t>
  </si>
  <si>
    <t>Construcción Paquetes</t>
  </si>
  <si>
    <t>Datos</t>
  </si>
  <si>
    <t>Asignación</t>
  </si>
  <si>
    <t>Función</t>
  </si>
  <si>
    <t>Nombre</t>
  </si>
  <si>
    <t>Morales Marley
Pozo Steven
Ramirez Erick
Sebastian Torres</t>
  </si>
  <si>
    <t xml:space="preserve">  </t>
  </si>
  <si>
    <t>Ing. Jenny Ruiz</t>
  </si>
  <si>
    <t>Nº</t>
  </si>
  <si>
    <t>Tipo</t>
  </si>
  <si>
    <t>Introducido</t>
  </si>
  <si>
    <t>Eliminado</t>
  </si>
  <si>
    <t>T. Corrección (minutos)</t>
  </si>
  <si>
    <t>Defecto Corregido</t>
  </si>
  <si>
    <t xml:space="preserve">Analisis e implementacion </t>
  </si>
  <si>
    <t>SI</t>
  </si>
  <si>
    <t>Implementación</t>
  </si>
  <si>
    <t>Descripción:</t>
  </si>
  <si>
    <t>La base de datos no utiliza relaciones entre entidades, ya que se trata de una base de datos no relacional. Sin embargo, se han implementado códigos que permiten establecer la conexión entre los usuarios y sus mascotas.</t>
  </si>
  <si>
    <t>El diseño no plasmaba lo maqueta, y el marco de los datos no se mostraba adecuadamente</t>
  </si>
  <si>
    <t>T. Corrección</t>
  </si>
  <si>
    <t>Se añadió un nuevo atributo al sistema, como el tipo de mascota, ya que este dato no existía previamente en la colección de la base de datos.</t>
  </si>
  <si>
    <t>El servidor no mostraba el mensaje de error al iniciar la sesión y no redirige a la pantalla principal</t>
  </si>
  <si>
    <t xml:space="preserve">Flutter no permitió personalizar fácilmente el diseño del Container en el widget cuadrado, limitando opciones como bordes, sombras o formas específicas sin usar combinaciones complejas de widgets. </t>
  </si>
  <si>
    <t>No se muestran el mensaje de error en una ventana emergente para que aparezcan las excepciones en el formulario</t>
  </si>
  <si>
    <t>Implementación de diseño UI</t>
  </si>
  <si>
    <t>No se muestra mensaje que indique en un usuario se registró exitosamente</t>
  </si>
  <si>
    <t>La página no recargaba correctamente los nuevos patrones para las imágenes en la pantalla principal</t>
  </si>
  <si>
    <t>Error para el control de accesos de los usuarios</t>
  </si>
  <si>
    <t>No se mostraban las imágenes de forma ascendente</t>
  </si>
  <si>
    <t>NO</t>
  </si>
  <si>
    <t>si</t>
  </si>
  <si>
    <t>Falla de inserción a la base de datos al tratar de crear un usuario</t>
  </si>
  <si>
    <t>Las imágenes no se suben al sistema, ya que si superaban un tamaño, y existía un problema al momento de enviar la imagen en base 64</t>
  </si>
  <si>
    <t>No</t>
  </si>
  <si>
    <t>Se produjo un error al mostrar los datos incorrectos en el registro de mascotas, así como en el tamaño de las imágenes durante el proceso de registro.</t>
  </si>
  <si>
    <t>No se mostraban las imágenes correctamente, estaban muy pequeñas para ser visualizadas en la ventana principal</t>
  </si>
  <si>
    <t>Primera semana</t>
  </si>
  <si>
    <t>Densidad - Primera semana</t>
  </si>
  <si>
    <t>a</t>
  </si>
  <si>
    <t>Nombre de programa</t>
  </si>
  <si>
    <t>Defectos (D)</t>
  </si>
  <si>
    <t>LOC (N)</t>
  </si>
  <si>
    <t>Dd</t>
  </si>
  <si>
    <t>Conclusión</t>
  </si>
  <si>
    <t>En base a la primera semana se encontraron 16 errores por cada 1000 lineas de código, donde las vistas fueron las que tenían más errores.</t>
  </si>
  <si>
    <t>Densidad - Segunda semana</t>
  </si>
  <si>
    <t>Con la segunda semana, las líneas de código aumentaron 866 línas más a las de la primera semana y aunque se corrigieron 44 de los 46 errores. La probabilidad de de los errores que se encontrarán por cada línea de código a aumentado.</t>
  </si>
  <si>
    <t>¿Por qué pasa esto?</t>
  </si>
  <si>
    <t>Añadir 866 LOC incrementa la complejidad del sistema, lo que introduce más oportunidades para nuevos errores</t>
  </si>
  <si>
    <t>Con más LOC, la probabilidad de encontrar errores en cada bloque de código también aumenta, especialmente si las nuevas características son complejas.</t>
  </si>
  <si>
    <t>Segunda semana</t>
  </si>
  <si>
    <t>Tabla 15.3 Resumen del plan del proyecto del PSP</t>
  </si>
  <si>
    <t xml:space="preserve">Estudiantes: </t>
  </si>
  <si>
    <t>Marley Morales, Steven Pozo, Erick Ramirez, Sebastián Torres</t>
  </si>
  <si>
    <t xml:space="preserve">Fecha: </t>
  </si>
  <si>
    <t>Lunes 24 de febrero del 2025</t>
  </si>
  <si>
    <t>Programa:</t>
  </si>
  <si>
    <t>Red Social de Mascotas</t>
  </si>
  <si>
    <t>Programa #</t>
  </si>
  <si>
    <t xml:space="preserve"> Ing. Jenny Ruiz</t>
  </si>
  <si>
    <t>Lenguaje</t>
  </si>
  <si>
    <t>Dart</t>
  </si>
  <si>
    <t>Resumen</t>
  </si>
  <si>
    <t>Plan</t>
  </si>
  <si>
    <t>Hasta la Fecha</t>
  </si>
  <si>
    <t>Defectos/KLOC</t>
  </si>
  <si>
    <t>Rendimiento</t>
  </si>
  <si>
    <t>V/F</t>
  </si>
  <si>
    <t>Tamaño Programa (LOC)</t>
  </si>
  <si>
    <t>Total Nuevo &amp; Cambiado</t>
  </si>
  <si>
    <t>Tamaño Máximo</t>
  </si>
  <si>
    <t>Tamaño Mínimo</t>
  </si>
  <si>
    <t>Tiempo por Fase (.min)</t>
  </si>
  <si>
    <t>%Hasta la Fecha</t>
  </si>
  <si>
    <t>Planificación</t>
  </si>
  <si>
    <t>Revisión del código</t>
  </si>
  <si>
    <t>Compilación</t>
  </si>
  <si>
    <t>Pruebas</t>
  </si>
  <si>
    <t>Postmorten</t>
  </si>
  <si>
    <t>Tiempo Máximo</t>
  </si>
  <si>
    <t>Tiempo Mínimo</t>
  </si>
  <si>
    <t>Defectos introducidos</t>
  </si>
  <si>
    <t>Def./Hora</t>
  </si>
  <si>
    <t>Defectos eliminados</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</si>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</sst>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6" formatCode="0.0"/>
    <numFmt numFmtId="171" formatCode="0.00000"/>
  </numFmts>
  <fonts count="29">
    <font>
      <sz val="11"/>
      <color theme="1"/>
      <name val="Aptos Narrow"/>
      <family val="2"/>
      <scheme val="minor"/>
    </font>
    <font>
      <b/>
      <sz val="11"/>
      <color theme="1"/>
      <name val="Aptos Narrow"/>
      <family val="2"/>
      <scheme val="minor"/>
    </font>
    <font>
      <u/>
      <sz val="11"/>
      <color theme="10"/>
      <name val="Aptos Narrow"/>
      <family val="2"/>
      <scheme val="minor"/>
    </font>
    <font>
      <u/>
      <sz val="11"/>
      <color theme="1"/>
      <name val="Aptos Narrow"/>
      <family val="2"/>
      <scheme val="minor"/>
    </font>
    <font>
      <sz val="11"/>
      <color rgb="FF000000"/>
      <name val="Aptos Narrow"/>
      <family val="2"/>
    </font>
    <font>
      <b/>
      <sz val="8"/>
      <name val="Book Antiqua"/>
      <family val="1"/>
    </font>
    <font>
      <sz val="10"/>
      <name val="Book Antiqua"/>
      <family val="1"/>
    </font>
    <font>
      <sz val="8"/>
      <name val="Book Antiqua"/>
      <family val="1"/>
    </font>
    <font>
      <b/>
      <sz val="10"/>
      <name val="Book Antiqua"/>
      <family val="1"/>
    </font>
    <font>
      <b/>
      <sz val="10"/>
      <color rgb="FF000000"/>
      <name val="Book Antiqua"/>
      <family val="1"/>
    </font>
    <font>
      <sz val="7"/>
      <name val="Book Antiqua"/>
      <family val="1"/>
    </font>
    <font>
      <sz val="10"/>
      <color rgb="FF000000"/>
      <name val="Book Antiqua"/>
      <family val="1"/>
    </font>
    <font>
      <sz val="10"/>
      <color theme="1"/>
      <name val="Times New Roman"/>
      <family val="1"/>
    </font>
    <font>
      <b/>
      <sz val="24"/>
      <color theme="1"/>
      <name val="Times New Roman"/>
      <family val="1"/>
    </font>
    <font>
      <sz val="12"/>
      <color theme="1"/>
      <name val="Times New Roman"/>
      <family val="1"/>
    </font>
    <font>
      <b/>
      <sz val="14"/>
      <color theme="1"/>
      <name val="Times New Roman"/>
      <family val="1"/>
    </font>
    <font>
      <sz val="14"/>
      <color theme="1"/>
      <name val="Times New Roman"/>
      <family val="1"/>
    </font>
    <font>
      <b/>
      <sz val="11"/>
      <color theme="1"/>
      <name val="Times New Roman"/>
      <family val="1"/>
    </font>
    <font>
      <b/>
      <i/>
      <sz val="8"/>
      <name val="Book Antiqua"/>
      <family val="1"/>
    </font>
    <font>
      <b/>
      <sz val="12"/>
      <name val="Book Antiqua"/>
      <family val="1"/>
    </font>
    <font>
      <b/>
      <sz val="11"/>
      <name val="Book Antiqua"/>
      <family val="1"/>
    </font>
    <font>
      <sz val="11"/>
      <name val="Book Antiqua"/>
      <family val="1"/>
    </font>
    <font>
      <b/>
      <i/>
      <sz val="10"/>
      <name val="Book Antiqua"/>
      <family val="1"/>
    </font>
    <font>
      <sz val="8"/>
      <color theme="1"/>
      <name val="Book Antiqua"/>
      <family val="1"/>
    </font>
    <font>
      <i/>
      <sz val="8"/>
      <name val="Book Antiqua"/>
      <family val="1"/>
    </font>
    <font>
      <b/>
      <sz val="10"/>
      <color indexed="9"/>
      <name val="Book Antiqua"/>
      <family val="1"/>
    </font>
    <font>
      <sz val="10"/>
      <color indexed="9"/>
      <name val="Book Antiqua"/>
      <family val="1"/>
    </font>
    <font>
      <sz val="8"/>
      <color indexed="9"/>
      <name val="Book Antiqua"/>
      <family val="1"/>
    </font>
    <font>
      <u/>
      <sz val="10"/>
      <name val="Book Antiqua"/>
      <family val="1"/>
    </font>
  </fonts>
  <fills count="16">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indexed="9"/>
        <bgColor indexed="64"/>
      </patternFill>
    </fill>
    <fill>
      <patternFill patternType="solid">
        <fgColor indexed="46"/>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FF0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306">
    <xf numFmtId="0" fontId="0" fillId="0" borderId="0" xfId="0"/>
    <xf numFmtId="0" fontId="0" fillId="0" borderId="1" xfId="0" applyBorder="1" applyAlignment="1">
      <alignment vertical="center"/>
    </xf>
    <xf numFmtId="0" fontId="0" fillId="0" borderId="1" xfId="0" applyBorder="1" applyAlignment="1">
      <alignment horizontal="center" vertical="center"/>
    </xf>
    <xf numFmtId="0" fontId="1" fillId="2" borderId="4" xfId="0" applyFont="1" applyFill="1" applyBorder="1" applyAlignment="1">
      <alignment horizontal="center" vertical="center"/>
    </xf>
    <xf numFmtId="0" fontId="0" fillId="0" borderId="3" xfId="0" applyBorder="1" applyAlignment="1">
      <alignment horizontal="center" vertical="center"/>
    </xf>
    <xf numFmtId="164" fontId="0" fillId="0" borderId="3" xfId="0" applyNumberFormat="1" applyBorder="1" applyAlignment="1">
      <alignment horizontal="center" vertical="center"/>
    </xf>
    <xf numFmtId="0" fontId="1" fillId="0" borderId="1" xfId="0" applyFont="1" applyBorder="1"/>
    <xf numFmtId="0" fontId="1" fillId="0" borderId="10"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1" fillId="2" borderId="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xf>
    <xf numFmtId="0" fontId="1" fillId="6" borderId="3" xfId="0" applyFont="1"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1" fillId="5" borderId="1" xfId="0" applyFont="1" applyFill="1" applyBorder="1"/>
    <xf numFmtId="0" fontId="0" fillId="0" borderId="4" xfId="0" applyBorder="1" applyAlignment="1">
      <alignment horizontal="center" vertical="center"/>
    </xf>
    <xf numFmtId="0" fontId="1" fillId="2" borderId="18" xfId="0" applyFont="1" applyFill="1" applyBorder="1" applyAlignment="1">
      <alignment horizontal="center" vertical="center"/>
    </xf>
    <xf numFmtId="0" fontId="1" fillId="2" borderId="1" xfId="0" applyFont="1" applyFill="1" applyBorder="1" applyAlignment="1">
      <alignment horizontal="center" vertical="center"/>
    </xf>
    <xf numFmtId="164" fontId="1" fillId="5" borderId="1" xfId="0" applyNumberFormat="1" applyFont="1" applyFill="1" applyBorder="1"/>
    <xf numFmtId="0" fontId="1" fillId="2" borderId="3" xfId="0" applyFont="1" applyFill="1" applyBorder="1" applyAlignment="1">
      <alignment horizontal="center" vertical="center"/>
    </xf>
    <xf numFmtId="0" fontId="1" fillId="2" borderId="19" xfId="0" applyFont="1" applyFill="1" applyBorder="1" applyAlignment="1">
      <alignment horizontal="center" vertical="center"/>
    </xf>
    <xf numFmtId="164" fontId="0" fillId="0" borderId="17" xfId="0" applyNumberFormat="1" applyBorder="1" applyAlignment="1">
      <alignment horizontal="center" vertical="center"/>
    </xf>
    <xf numFmtId="0" fontId="1" fillId="2" borderId="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quotePrefix="1" applyAlignment="1">
      <alignment horizontal="center"/>
    </xf>
    <xf numFmtId="0" fontId="1" fillId="0" borderId="0" xfId="0" applyFont="1"/>
    <xf numFmtId="0" fontId="1" fillId="0" borderId="0" xfId="0" applyFont="1" applyAlignment="1">
      <alignment horizontal="center"/>
    </xf>
    <xf numFmtId="0" fontId="1" fillId="2" borderId="17" xfId="0" applyFont="1" applyFill="1" applyBorder="1" applyAlignment="1">
      <alignment horizontal="center" vertical="center" wrapText="1"/>
    </xf>
    <xf numFmtId="0" fontId="0" fillId="0" borderId="3" xfId="0" applyBorder="1" applyAlignment="1">
      <alignment wrapText="1"/>
    </xf>
    <xf numFmtId="0" fontId="0" fillId="0" borderId="0" xfId="0" applyAlignment="1">
      <alignment wrapText="1"/>
    </xf>
    <xf numFmtId="0" fontId="1" fillId="0" borderId="10" xfId="0" applyFont="1" applyBorder="1" applyAlignment="1">
      <alignment horizontal="center" vertical="center" wrapText="1"/>
    </xf>
    <xf numFmtId="0" fontId="4" fillId="0" borderId="0" xfId="0" applyFont="1" applyAlignment="1">
      <alignment wrapText="1"/>
    </xf>
    <xf numFmtId="0" fontId="0" fillId="5" borderId="1" xfId="0" applyFill="1" applyBorder="1" applyAlignment="1">
      <alignment horizontal="center" vertical="center"/>
    </xf>
    <xf numFmtId="0" fontId="5" fillId="8" borderId="0" xfId="0" applyFont="1" applyFill="1" applyAlignment="1">
      <alignment horizontal="center"/>
    </xf>
    <xf numFmtId="0" fontId="5" fillId="9" borderId="20" xfId="0" applyFont="1" applyFill="1" applyBorder="1" applyAlignment="1">
      <alignment horizontal="center"/>
    </xf>
    <xf numFmtId="0" fontId="5" fillId="9" borderId="21" xfId="0" applyFont="1" applyFill="1" applyBorder="1" applyAlignment="1">
      <alignment horizontal="center"/>
    </xf>
    <xf numFmtId="0" fontId="5" fillId="9" borderId="22" xfId="0" applyFont="1" applyFill="1" applyBorder="1" applyAlignment="1">
      <alignment horizontal="center"/>
    </xf>
    <xf numFmtId="0" fontId="6" fillId="8" borderId="0" xfId="0" applyFont="1" applyFill="1"/>
    <xf numFmtId="14" fontId="7" fillId="8" borderId="23" xfId="0" applyNumberFormat="1" applyFont="1" applyFill="1" applyBorder="1" applyAlignment="1">
      <alignment horizontal="center"/>
    </xf>
    <xf numFmtId="20" fontId="7" fillId="8" borderId="23" xfId="0" applyNumberFormat="1" applyFont="1" applyFill="1" applyBorder="1" applyAlignment="1">
      <alignment horizontal="center"/>
    </xf>
    <xf numFmtId="20" fontId="7" fillId="8" borderId="1" xfId="0" applyNumberFormat="1" applyFont="1" applyFill="1" applyBorder="1" applyAlignment="1">
      <alignment horizontal="center"/>
    </xf>
    <xf numFmtId="0" fontId="7" fillId="8" borderId="1" xfId="0" applyFont="1" applyFill="1" applyBorder="1" applyAlignment="1">
      <alignment horizontal="center"/>
    </xf>
    <xf numFmtId="0" fontId="7" fillId="8" borderId="10" xfId="0" applyFont="1" applyFill="1" applyBorder="1" applyAlignment="1">
      <alignment horizontal="center"/>
    </xf>
    <xf numFmtId="0" fontId="5" fillId="8" borderId="10" xfId="0" applyFont="1" applyFill="1" applyBorder="1" applyAlignment="1">
      <alignment horizontal="center"/>
    </xf>
    <xf numFmtId="0" fontId="7" fillId="8" borderId="24" xfId="0" applyFont="1" applyFill="1" applyBorder="1" applyAlignment="1">
      <alignment horizontal="center"/>
    </xf>
    <xf numFmtId="0" fontId="7" fillId="8" borderId="1" xfId="0" applyFont="1" applyFill="1" applyBorder="1" applyAlignment="1">
      <alignment horizontal="center" wrapText="1"/>
    </xf>
    <xf numFmtId="0" fontId="5" fillId="8" borderId="1" xfId="0" applyFont="1" applyFill="1" applyBorder="1" applyAlignment="1">
      <alignment horizontal="center"/>
    </xf>
    <xf numFmtId="0" fontId="7" fillId="8" borderId="25" xfId="0" applyFont="1" applyFill="1" applyBorder="1" applyAlignment="1">
      <alignment horizontal="center"/>
    </xf>
    <xf numFmtId="0" fontId="7" fillId="8" borderId="0" xfId="0" applyFont="1" applyFill="1"/>
    <xf numFmtId="0" fontId="8" fillId="8" borderId="26" xfId="0" applyFont="1" applyFill="1" applyBorder="1" applyAlignment="1">
      <alignment vertical="center"/>
    </xf>
    <xf numFmtId="0" fontId="6" fillId="8" borderId="27" xfId="0" applyFont="1" applyFill="1" applyBorder="1"/>
    <xf numFmtId="0" fontId="9" fillId="8" borderId="27" xfId="0" applyFont="1" applyFill="1" applyBorder="1"/>
    <xf numFmtId="0" fontId="8" fillId="8" borderId="29" xfId="0" applyFont="1" applyFill="1" applyBorder="1"/>
    <xf numFmtId="0" fontId="6" fillId="8" borderId="30" xfId="0" applyFont="1" applyFill="1" applyBorder="1"/>
    <xf numFmtId="0" fontId="8" fillId="8" borderId="30" xfId="0" applyFont="1" applyFill="1" applyBorder="1"/>
    <xf numFmtId="14" fontId="7" fillId="8" borderId="32" xfId="0" applyNumberFormat="1" applyFont="1" applyFill="1" applyBorder="1" applyAlignment="1">
      <alignment horizontal="center"/>
    </xf>
    <xf numFmtId="0" fontId="12" fillId="0" borderId="0" xfId="0" applyFont="1" applyAlignment="1">
      <alignment horizontal="center" vertical="center"/>
    </xf>
    <xf numFmtId="0" fontId="12" fillId="0" borderId="0" xfId="0" applyFont="1"/>
    <xf numFmtId="0" fontId="14" fillId="0" borderId="0" xfId="0" applyFont="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2" xfId="0" applyFont="1" applyBorder="1" applyAlignment="1">
      <alignment horizontal="center" vertical="center" wrapText="1"/>
    </xf>
    <xf numFmtId="0" fontId="16" fillId="0" borderId="25" xfId="0" applyFont="1" applyBorder="1" applyAlignment="1">
      <alignment horizontal="center" vertical="center" wrapText="1"/>
    </xf>
    <xf numFmtId="0" fontId="17" fillId="0" borderId="0" xfId="0" applyFont="1" applyAlignment="1">
      <alignment horizontal="center" vertical="center"/>
    </xf>
    <xf numFmtId="0" fontId="6" fillId="0" borderId="0" xfId="0" applyFont="1"/>
    <xf numFmtId="0" fontId="18" fillId="0" borderId="0" xfId="0" applyFont="1"/>
    <xf numFmtId="0" fontId="19" fillId="0" borderId="35" xfId="0" applyFont="1" applyBorder="1"/>
    <xf numFmtId="0" fontId="6" fillId="0" borderId="36" xfId="0" applyFont="1" applyBorder="1"/>
    <xf numFmtId="0" fontId="6" fillId="0" borderId="37" xfId="0" applyFont="1" applyBorder="1"/>
    <xf numFmtId="0" fontId="6" fillId="0" borderId="38" xfId="0" applyFont="1" applyBorder="1"/>
    <xf numFmtId="0" fontId="6" fillId="0" borderId="39" xfId="0" applyFont="1" applyBorder="1"/>
    <xf numFmtId="0" fontId="6" fillId="0" borderId="0" xfId="0" applyFont="1" applyAlignment="1">
      <alignment horizontal="center"/>
    </xf>
    <xf numFmtId="0" fontId="6" fillId="0" borderId="11" xfId="0" applyFont="1" applyBorder="1"/>
    <xf numFmtId="0" fontId="6" fillId="0" borderId="12" xfId="0" applyFont="1" applyBorder="1"/>
    <xf numFmtId="0" fontId="6" fillId="0" borderId="13" xfId="0" applyFont="1" applyBorder="1"/>
    <xf numFmtId="0" fontId="6" fillId="0" borderId="0" xfId="0" applyFont="1" applyAlignment="1">
      <alignment vertical="center"/>
    </xf>
    <xf numFmtId="0" fontId="20" fillId="0" borderId="0" xfId="0" applyFont="1" applyAlignment="1">
      <alignment vertical="center"/>
    </xf>
    <xf numFmtId="0" fontId="21" fillId="0" borderId="0" xfId="0" applyFont="1"/>
    <xf numFmtId="0" fontId="20" fillId="0" borderId="0" xfId="0" applyFont="1"/>
    <xf numFmtId="0" fontId="6" fillId="0" borderId="26" xfId="0" applyFont="1" applyBorder="1"/>
    <xf numFmtId="0" fontId="6" fillId="0" borderId="27" xfId="0" applyFont="1" applyBorder="1"/>
    <xf numFmtId="0" fontId="6" fillId="0" borderId="28" xfId="0" applyFont="1" applyBorder="1"/>
    <xf numFmtId="0" fontId="18" fillId="10" borderId="40" xfId="0" applyFont="1" applyFill="1" applyBorder="1"/>
    <xf numFmtId="0" fontId="18" fillId="10" borderId="0" xfId="0" applyFont="1" applyFill="1"/>
    <xf numFmtId="0" fontId="18" fillId="10" borderId="41" xfId="0" applyFont="1" applyFill="1" applyBorder="1"/>
    <xf numFmtId="0" fontId="6" fillId="0" borderId="40" xfId="0" applyFont="1" applyBorder="1"/>
    <xf numFmtId="0" fontId="6" fillId="0" borderId="41" xfId="0" applyFont="1" applyBorder="1"/>
    <xf numFmtId="0" fontId="6" fillId="0" borderId="1" xfId="0" applyFont="1" applyBorder="1"/>
    <xf numFmtId="0" fontId="6" fillId="0" borderId="42" xfId="0" applyFont="1" applyBorder="1"/>
    <xf numFmtId="14" fontId="6" fillId="0" borderId="1" xfId="0" applyNumberFormat="1" applyFont="1" applyBorder="1" applyAlignment="1">
      <alignment horizontal="center" vertical="center"/>
    </xf>
    <xf numFmtId="0" fontId="6" fillId="0" borderId="25" xfId="0" applyFont="1" applyBorder="1"/>
    <xf numFmtId="0" fontId="22" fillId="10" borderId="40" xfId="0" applyFont="1" applyFill="1" applyBorder="1"/>
    <xf numFmtId="0" fontId="6" fillId="0" borderId="29" xfId="0" applyFont="1" applyBorder="1"/>
    <xf numFmtId="0" fontId="6" fillId="0" borderId="30" xfId="0" applyFont="1" applyBorder="1"/>
    <xf numFmtId="0" fontId="6" fillId="0" borderId="31" xfId="0" applyFont="1" applyBorder="1"/>
    <xf numFmtId="14" fontId="23" fillId="8" borderId="23" xfId="0" applyNumberFormat="1" applyFont="1" applyFill="1" applyBorder="1" applyAlignment="1">
      <alignment horizontal="center"/>
    </xf>
    <xf numFmtId="0" fontId="6" fillId="0" borderId="1" xfId="0" applyFont="1" applyBorder="1" applyAlignment="1">
      <alignment wrapText="1"/>
    </xf>
    <xf numFmtId="0" fontId="6" fillId="0" borderId="1" xfId="0" applyFont="1" applyBorder="1" applyAlignment="1">
      <alignment horizontal="right"/>
    </xf>
    <xf numFmtId="14" fontId="7" fillId="8" borderId="1" xfId="0" applyNumberFormat="1" applyFont="1" applyFill="1" applyBorder="1" applyAlignment="1">
      <alignment horizontal="center"/>
    </xf>
    <xf numFmtId="0" fontId="24" fillId="0" borderId="0" xfId="0" applyFont="1"/>
    <xf numFmtId="0" fontId="8" fillId="0" borderId="0" xfId="0" applyFont="1" applyAlignment="1">
      <alignment horizontal="center" vertical="center"/>
    </xf>
    <xf numFmtId="0" fontId="6" fillId="0" borderId="0" xfId="0" applyFont="1" applyAlignment="1">
      <alignment horizontal="center" vertical="center"/>
    </xf>
    <xf numFmtId="0" fontId="25" fillId="11" borderId="44" xfId="0" applyFont="1" applyFill="1" applyBorder="1"/>
    <xf numFmtId="0" fontId="26" fillId="11" borderId="45" xfId="0" applyFont="1" applyFill="1" applyBorder="1"/>
    <xf numFmtId="0" fontId="25" fillId="11" borderId="45" xfId="0" applyFont="1" applyFill="1" applyBorder="1" applyAlignment="1">
      <alignment horizontal="center" vertical="center"/>
    </xf>
    <xf numFmtId="0" fontId="26" fillId="11" borderId="45" xfId="0" applyFont="1" applyFill="1" applyBorder="1" applyAlignment="1">
      <alignment horizontal="center" vertical="center"/>
    </xf>
    <xf numFmtId="0" fontId="26" fillId="11" borderId="45" xfId="0" applyFont="1" applyFill="1" applyBorder="1" applyAlignment="1">
      <alignment horizontal="center"/>
    </xf>
    <xf numFmtId="0" fontId="25" fillId="11" borderId="45" xfId="0" applyFont="1" applyFill="1" applyBorder="1" applyAlignment="1">
      <alignment horizontal="center"/>
    </xf>
    <xf numFmtId="14" fontId="27" fillId="11" borderId="45" xfId="0" applyNumberFormat="1" applyFont="1" applyFill="1" applyBorder="1" applyAlignment="1">
      <alignment horizontal="center" vertical="center"/>
    </xf>
    <xf numFmtId="0" fontId="26" fillId="11" borderId="46" xfId="0" applyFont="1" applyFill="1" applyBorder="1" applyAlignment="1">
      <alignment horizontal="center"/>
    </xf>
    <xf numFmtId="0" fontId="20" fillId="10" borderId="47" xfId="0" applyFont="1" applyFill="1" applyBorder="1"/>
    <xf numFmtId="0" fontId="20" fillId="10" borderId="48" xfId="0" applyFont="1" applyFill="1" applyBorder="1"/>
    <xf numFmtId="0" fontId="20" fillId="10" borderId="49" xfId="0" applyFont="1" applyFill="1" applyBorder="1"/>
    <xf numFmtId="0" fontId="20" fillId="10" borderId="50" xfId="0" applyFont="1" applyFill="1" applyBorder="1" applyAlignment="1">
      <alignment horizontal="center"/>
    </xf>
    <xf numFmtId="0" fontId="20" fillId="10" borderId="51" xfId="0" applyFont="1" applyFill="1" applyBorder="1" applyAlignment="1">
      <alignment horizontal="center"/>
    </xf>
    <xf numFmtId="0" fontId="20" fillId="10" borderId="27" xfId="0" applyFont="1" applyFill="1" applyBorder="1" applyAlignment="1">
      <alignment horizontal="center"/>
    </xf>
    <xf numFmtId="0" fontId="20" fillId="10" borderId="28" xfId="0" applyFont="1" applyFill="1" applyBorder="1" applyAlignment="1">
      <alignment horizontal="center"/>
    </xf>
    <xf numFmtId="0" fontId="24" fillId="10" borderId="52" xfId="0" applyFont="1" applyFill="1" applyBorder="1"/>
    <xf numFmtId="0" fontId="24" fillId="10" borderId="53" xfId="0" applyFont="1" applyFill="1" applyBorder="1"/>
    <xf numFmtId="0" fontId="24" fillId="10" borderId="54" xfId="0" applyFont="1" applyFill="1" applyBorder="1"/>
    <xf numFmtId="0" fontId="24" fillId="10" borderId="55" xfId="0" applyFont="1" applyFill="1" applyBorder="1"/>
    <xf numFmtId="0" fontId="24" fillId="10" borderId="56" xfId="0" applyFont="1" applyFill="1" applyBorder="1"/>
    <xf numFmtId="0" fontId="18" fillId="10" borderId="55" xfId="0" applyFont="1" applyFill="1" applyBorder="1" applyAlignment="1">
      <alignment horizontal="center" vertical="center"/>
    </xf>
    <xf numFmtId="0" fontId="24" fillId="10" borderId="30" xfId="0" applyFont="1" applyFill="1" applyBorder="1" applyAlignment="1">
      <alignment horizontal="center" vertical="center"/>
    </xf>
    <xf numFmtId="0" fontId="24" fillId="10" borderId="56" xfId="0" applyFont="1" applyFill="1" applyBorder="1" applyAlignment="1">
      <alignment horizontal="center"/>
    </xf>
    <xf numFmtId="0" fontId="24" fillId="10" borderId="30" xfId="0" applyFont="1" applyFill="1" applyBorder="1" applyAlignment="1">
      <alignment horizontal="center"/>
    </xf>
    <xf numFmtId="0" fontId="24" fillId="10" borderId="31" xfId="0" applyFont="1" applyFill="1" applyBorder="1" applyAlignment="1">
      <alignment horizontal="center"/>
    </xf>
    <xf numFmtId="0" fontId="6" fillId="0" borderId="47" xfId="0" applyFont="1" applyBorder="1" applyAlignment="1">
      <alignment horizontal="center"/>
    </xf>
    <xf numFmtId="0" fontId="6" fillId="0" borderId="58" xfId="0" applyFont="1" applyBorder="1"/>
    <xf numFmtId="0" fontId="8" fillId="0" borderId="57" xfId="0" applyFont="1" applyBorder="1" applyAlignment="1">
      <alignment horizontal="center" vertical="center"/>
    </xf>
    <xf numFmtId="0" fontId="6" fillId="0" borderId="57" xfId="0" applyFont="1" applyBorder="1" applyAlignment="1">
      <alignment horizontal="center" vertical="center"/>
    </xf>
    <xf numFmtId="0" fontId="6" fillId="0" borderId="57" xfId="0" applyFont="1" applyBorder="1" applyAlignment="1">
      <alignment horizontal="center"/>
    </xf>
    <xf numFmtId="0" fontId="6" fillId="0" borderId="59" xfId="0" applyFont="1" applyBorder="1" applyAlignment="1">
      <alignment horizontal="center"/>
    </xf>
    <xf numFmtId="2" fontId="6" fillId="0" borderId="59" xfId="0" applyNumberFormat="1" applyFont="1" applyBorder="1" applyAlignment="1">
      <alignment horizontal="center"/>
    </xf>
    <xf numFmtId="0" fontId="6" fillId="0" borderId="59" xfId="0" applyFont="1" applyBorder="1" applyAlignment="1">
      <alignment horizontal="center" vertical="center"/>
    </xf>
    <xf numFmtId="0" fontId="6" fillId="0" borderId="60" xfId="0" applyFont="1" applyBorder="1" applyAlignment="1">
      <alignment horizontal="center"/>
    </xf>
    <xf numFmtId="0" fontId="6" fillId="0" borderId="52" xfId="0" applyFont="1" applyBorder="1" applyAlignment="1">
      <alignment horizontal="center"/>
    </xf>
    <xf numFmtId="0" fontId="5" fillId="0" borderId="8" xfId="0" applyFont="1" applyBorder="1"/>
    <xf numFmtId="0" fontId="6" fillId="0" borderId="61" xfId="0" applyFont="1" applyBorder="1" applyAlignment="1">
      <alignment horizontal="left"/>
    </xf>
    <xf numFmtId="0" fontId="6" fillId="0" borderId="62" xfId="0" applyFont="1" applyBorder="1" applyAlignment="1">
      <alignment horizontal="left"/>
    </xf>
    <xf numFmtId="0" fontId="6" fillId="0" borderId="63" xfId="0" applyFont="1" applyBorder="1" applyAlignment="1">
      <alignment horizontal="left"/>
    </xf>
    <xf numFmtId="0" fontId="28" fillId="0" borderId="0" xfId="0" applyFont="1"/>
    <xf numFmtId="2" fontId="6" fillId="0" borderId="57" xfId="0" applyNumberFormat="1" applyFont="1" applyBorder="1" applyAlignment="1">
      <alignment horizontal="center"/>
    </xf>
    <xf numFmtId="14" fontId="7" fillId="8" borderId="64" xfId="0" applyNumberFormat="1" applyFont="1" applyFill="1" applyBorder="1" applyAlignment="1">
      <alignment horizontal="center"/>
    </xf>
    <xf numFmtId="14" fontId="7" fillId="8" borderId="0" xfId="0" applyNumberFormat="1" applyFont="1" applyFill="1" applyAlignment="1">
      <alignment horizontal="center"/>
    </xf>
    <xf numFmtId="20" fontId="7" fillId="8" borderId="0" xfId="0" applyNumberFormat="1" applyFont="1" applyFill="1" applyAlignment="1">
      <alignment horizontal="center"/>
    </xf>
    <xf numFmtId="0" fontId="7" fillId="8" borderId="0" xfId="0" applyFont="1" applyFill="1" applyAlignment="1">
      <alignment horizontal="center"/>
    </xf>
    <xf numFmtId="0" fontId="1" fillId="6" borderId="5" xfId="0" applyFont="1" applyFill="1" applyBorder="1" applyAlignment="1">
      <alignment horizontal="center"/>
    </xf>
    <xf numFmtId="0" fontId="1" fillId="7" borderId="4" xfId="0" applyFont="1" applyFill="1" applyBorder="1" applyAlignment="1">
      <alignment horizontal="center"/>
    </xf>
    <xf numFmtId="0" fontId="0" fillId="0" borderId="0" xfId="0" applyAlignment="1">
      <alignment horizontal="left"/>
    </xf>
    <xf numFmtId="0" fontId="1" fillId="14" borderId="6" xfId="0" applyFont="1" applyFill="1" applyBorder="1" applyAlignment="1">
      <alignment vertical="center"/>
    </xf>
    <xf numFmtId="0" fontId="0" fillId="14" borderId="1" xfId="0" applyFill="1" applyBorder="1"/>
    <xf numFmtId="0" fontId="1" fillId="14" borderId="6" xfId="0" applyFont="1" applyFill="1" applyBorder="1"/>
    <xf numFmtId="0" fontId="1" fillId="14" borderId="1" xfId="0" applyFont="1" applyFill="1" applyBorder="1" applyAlignment="1">
      <alignment vertical="center"/>
    </xf>
    <xf numFmtId="0" fontId="1" fillId="14" borderId="1" xfId="0" applyFont="1" applyFill="1" applyBorder="1"/>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20" fontId="6" fillId="0" borderId="57" xfId="0" applyNumberFormat="1" applyFont="1" applyBorder="1"/>
    <xf numFmtId="0" fontId="7" fillId="8" borderId="0" xfId="0" applyFont="1" applyFill="1" applyAlignment="1">
      <alignment horizontal="center" wrapText="1"/>
    </xf>
    <xf numFmtId="14" fontId="23" fillId="8" borderId="1" xfId="0" applyNumberFormat="1" applyFont="1" applyFill="1" applyBorder="1" applyAlignment="1">
      <alignment horizontal="center"/>
    </xf>
    <xf numFmtId="2" fontId="0" fillId="0" borderId="0" xfId="0" applyNumberFormat="1" applyAlignment="1">
      <alignment horizontal="center"/>
    </xf>
    <xf numFmtId="0" fontId="1" fillId="6" borderId="0" xfId="0" applyFont="1" applyFill="1"/>
    <xf numFmtId="20" fontId="6" fillId="0" borderId="0" xfId="0" applyNumberFormat="1" applyFont="1"/>
    <xf numFmtId="2" fontId="6" fillId="0" borderId="0" xfId="0" applyNumberFormat="1" applyFont="1" applyAlignment="1">
      <alignment horizontal="center"/>
    </xf>
    <xf numFmtId="0" fontId="5" fillId="0" borderId="0" xfId="0" applyFont="1"/>
    <xf numFmtId="0" fontId="6" fillId="0" borderId="0" xfId="0" applyFont="1" applyAlignment="1">
      <alignment horizontal="left"/>
    </xf>
    <xf numFmtId="20" fontId="6" fillId="0" borderId="50" xfId="0" applyNumberFormat="1" applyFont="1" applyBorder="1"/>
    <xf numFmtId="0" fontId="6" fillId="0" borderId="51" xfId="0" applyFont="1" applyBorder="1"/>
    <xf numFmtId="0" fontId="8" fillId="0" borderId="50" xfId="0" applyFont="1" applyBorder="1" applyAlignment="1">
      <alignment horizontal="center" vertical="center"/>
    </xf>
    <xf numFmtId="0" fontId="6" fillId="0" borderId="50" xfId="0" applyFont="1" applyBorder="1" applyAlignment="1">
      <alignment horizontal="center" vertical="center"/>
    </xf>
    <xf numFmtId="0" fontId="6" fillId="0" borderId="27" xfId="0" applyFont="1" applyBorder="1" applyAlignment="1">
      <alignment horizontal="center"/>
    </xf>
    <xf numFmtId="0" fontId="6" fillId="0" borderId="27" xfId="0" applyFont="1" applyBorder="1" applyAlignment="1">
      <alignment horizontal="center" vertical="center"/>
    </xf>
    <xf numFmtId="0" fontId="6" fillId="0" borderId="28" xfId="0" applyFont="1" applyBorder="1" applyAlignment="1">
      <alignment horizontal="center"/>
    </xf>
    <xf numFmtId="0" fontId="6" fillId="0" borderId="3" xfId="0" applyFont="1" applyBorder="1" applyAlignment="1">
      <alignment horizontal="center"/>
    </xf>
    <xf numFmtId="14" fontId="7" fillId="0" borderId="0" xfId="0" applyNumberFormat="1" applyFont="1" applyAlignment="1">
      <alignment horizontal="center"/>
    </xf>
    <xf numFmtId="0" fontId="5" fillId="0" borderId="19" xfId="0" applyFont="1" applyBorder="1"/>
    <xf numFmtId="0" fontId="6" fillId="0" borderId="67" xfId="0" applyFont="1" applyBorder="1" applyAlignment="1">
      <alignment horizontal="left"/>
    </xf>
    <xf numFmtId="0" fontId="6" fillId="0" borderId="68" xfId="0" applyFont="1" applyBorder="1" applyAlignment="1">
      <alignment horizontal="left"/>
    </xf>
    <xf numFmtId="0" fontId="22" fillId="0" borderId="0" xfId="0" applyFont="1"/>
    <xf numFmtId="2" fontId="0" fillId="15" borderId="0" xfId="0" applyNumberFormat="1" applyFill="1" applyAlignment="1">
      <alignment horizontal="center"/>
    </xf>
    <xf numFmtId="2" fontId="6" fillId="0" borderId="27" xfId="0" applyNumberFormat="1" applyFont="1" applyBorder="1" applyAlignment="1">
      <alignment horizontal="center"/>
    </xf>
    <xf numFmtId="2" fontId="6" fillId="0" borderId="50" xfId="0" applyNumberFormat="1" applyFont="1" applyBorder="1" applyAlignment="1">
      <alignment horizontal="center"/>
    </xf>
    <xf numFmtId="0" fontId="1" fillId="4" borderId="1" xfId="0" applyFont="1" applyFill="1" applyBorder="1" applyAlignment="1">
      <alignment horizontal="center"/>
    </xf>
    <xf numFmtId="0" fontId="1" fillId="2"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2" fillId="0" borderId="11" xfId="1" applyBorder="1" applyAlignment="1">
      <alignment horizontal="center" wrapText="1"/>
    </xf>
    <xf numFmtId="0" fontId="2" fillId="0" borderId="12" xfId="1" applyBorder="1" applyAlignment="1">
      <alignment horizontal="center"/>
    </xf>
    <xf numFmtId="0" fontId="2" fillId="0" borderId="13" xfId="1" applyBorder="1" applyAlignment="1">
      <alignment horizontal="center"/>
    </xf>
    <xf numFmtId="0" fontId="1" fillId="0" borderId="2"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14" fontId="0" fillId="0" borderId="2" xfId="0" applyNumberFormat="1" applyBorder="1" applyAlignment="1">
      <alignment horizontal="center" vertical="center"/>
    </xf>
    <xf numFmtId="0" fontId="1" fillId="0" borderId="6" xfId="0" applyFont="1" applyBorder="1" applyAlignment="1">
      <alignment horizontal="center" vertical="center"/>
    </xf>
    <xf numFmtId="0" fontId="1" fillId="2" borderId="5"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1" xfId="0" applyFill="1" applyBorder="1" applyAlignment="1">
      <alignment horizontal="center" vertical="center"/>
    </xf>
    <xf numFmtId="0" fontId="0" fillId="5" borderId="1" xfId="0" applyFill="1" applyBorder="1" applyAlignment="1">
      <alignment horizontal="center"/>
    </xf>
    <xf numFmtId="0" fontId="0" fillId="0" borderId="0" xfId="0" applyAlignment="1">
      <alignment horizont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8" borderId="27" xfId="0" applyFont="1" applyFill="1" applyBorder="1" applyAlignment="1">
      <alignment horizontal="center" wrapText="1"/>
    </xf>
    <xf numFmtId="14" fontId="10" fillId="8" borderId="27" xfId="0" applyNumberFormat="1" applyFont="1" applyFill="1" applyBorder="1" applyAlignment="1">
      <alignment horizontal="center"/>
    </xf>
    <xf numFmtId="0" fontId="10" fillId="8" borderId="28" xfId="0" applyFont="1" applyFill="1" applyBorder="1" applyAlignment="1">
      <alignment horizontal="center"/>
    </xf>
    <xf numFmtId="0" fontId="6" fillId="8" borderId="30" xfId="0" applyFont="1" applyFill="1" applyBorder="1" applyAlignment="1">
      <alignment horizontal="center"/>
    </xf>
    <xf numFmtId="0" fontId="7" fillId="8" borderId="30" xfId="0" applyFont="1" applyFill="1" applyBorder="1" applyAlignment="1">
      <alignment horizontal="center"/>
    </xf>
    <xf numFmtId="0" fontId="7" fillId="8" borderId="31" xfId="0" applyFont="1" applyFill="1" applyBorder="1" applyAlignment="1">
      <alignment horizontal="center"/>
    </xf>
    <xf numFmtId="0" fontId="13" fillId="0" borderId="0" xfId="0" applyFont="1" applyAlignment="1">
      <alignment horizontal="center" vertical="center" wrapText="1"/>
    </xf>
    <xf numFmtId="0" fontId="6" fillId="0" borderId="47" xfId="0" applyFont="1" applyBorder="1" applyAlignment="1">
      <alignment horizontal="center"/>
    </xf>
    <xf numFmtId="0" fontId="6" fillId="0" borderId="52" xfId="0" applyFont="1" applyBorder="1" applyAlignment="1">
      <alignment horizontal="center"/>
    </xf>
    <xf numFmtId="0" fontId="6" fillId="0" borderId="61" xfId="0" applyFont="1" applyBorder="1" applyAlignment="1">
      <alignment horizontal="left"/>
    </xf>
    <xf numFmtId="0" fontId="6" fillId="0" borderId="62" xfId="0" applyFont="1" applyBorder="1" applyAlignment="1">
      <alignment horizontal="left"/>
    </xf>
    <xf numFmtId="0" fontId="6" fillId="0" borderId="63" xfId="0" applyFont="1" applyBorder="1" applyAlignment="1">
      <alignment horizontal="left"/>
    </xf>
    <xf numFmtId="0" fontId="20" fillId="10" borderId="50" xfId="0" applyFont="1" applyFill="1" applyBorder="1" applyAlignment="1">
      <alignment horizontal="center"/>
    </xf>
    <xf numFmtId="0" fontId="20" fillId="10" borderId="51" xfId="0" applyFont="1" applyFill="1" applyBorder="1" applyAlignment="1">
      <alignment horizontal="center"/>
    </xf>
    <xf numFmtId="0" fontId="20" fillId="10" borderId="27" xfId="0" applyFont="1" applyFill="1" applyBorder="1" applyAlignment="1">
      <alignment horizontal="center"/>
    </xf>
    <xf numFmtId="0" fontId="20" fillId="10" borderId="28" xfId="0" applyFont="1" applyFill="1" applyBorder="1" applyAlignment="1">
      <alignment horizontal="center"/>
    </xf>
    <xf numFmtId="0" fontId="7" fillId="0" borderId="6" xfId="0" applyFont="1" applyBorder="1" applyAlignment="1">
      <alignment horizontal="left"/>
    </xf>
    <xf numFmtId="0" fontId="7" fillId="0" borderId="7" xfId="0" applyFont="1" applyBorder="1" applyAlignment="1">
      <alignment horizontal="left"/>
    </xf>
    <xf numFmtId="0" fontId="7" fillId="0" borderId="43" xfId="0" applyFont="1" applyBorder="1" applyAlignment="1">
      <alignment horizontal="left"/>
    </xf>
    <xf numFmtId="0" fontId="7" fillId="0" borderId="25" xfId="0" applyFont="1" applyBorder="1" applyAlignment="1">
      <alignment horizontal="left"/>
    </xf>
    <xf numFmtId="0" fontId="8" fillId="0" borderId="0" xfId="0" applyFont="1" applyAlignment="1">
      <alignment horizontal="center"/>
    </xf>
    <xf numFmtId="0" fontId="21" fillId="0" borderId="0" xfId="0" applyFont="1" applyAlignment="1">
      <alignment horizontal="left" vertical="center" wrapText="1"/>
    </xf>
    <xf numFmtId="14" fontId="6" fillId="0" borderId="0" xfId="0" applyNumberFormat="1" applyFont="1" applyAlignment="1">
      <alignment horizontal="left" vertical="center"/>
    </xf>
    <xf numFmtId="0" fontId="21" fillId="0" borderId="0" xfId="0" applyFont="1" applyAlignment="1">
      <alignment horizontal="left"/>
    </xf>
    <xf numFmtId="14" fontId="6" fillId="0" borderId="0" xfId="0" applyNumberFormat="1" applyFont="1" applyAlignment="1">
      <alignment horizontal="left"/>
    </xf>
    <xf numFmtId="0" fontId="7" fillId="0" borderId="0" xfId="0" applyFont="1" applyAlignment="1">
      <alignment horizontal="left"/>
    </xf>
    <xf numFmtId="0" fontId="7" fillId="0" borderId="6" xfId="0" applyFont="1" applyBorder="1" applyAlignment="1">
      <alignment horizontal="left" wrapText="1"/>
    </xf>
    <xf numFmtId="0" fontId="0" fillId="0" borderId="1" xfId="0" applyBorder="1" applyAlignment="1">
      <alignment horizontal="center"/>
    </xf>
    <xf numFmtId="0" fontId="1" fillId="13" borderId="1" xfId="0" applyFont="1" applyFill="1" applyBorder="1" applyAlignment="1">
      <alignment horizontal="center"/>
    </xf>
    <xf numFmtId="0" fontId="0" fillId="13" borderId="1" xfId="0" applyFill="1" applyBorder="1" applyAlignment="1">
      <alignment horizontal="center"/>
    </xf>
    <xf numFmtId="0" fontId="0" fillId="0" borderId="15" xfId="0" applyBorder="1" applyAlignment="1">
      <alignment horizontal="center" wrapText="1"/>
    </xf>
    <xf numFmtId="0" fontId="0" fillId="0" borderId="14" xfId="0" applyBorder="1" applyAlignment="1">
      <alignment horizontal="center" wrapText="1"/>
    </xf>
    <xf numFmtId="0" fontId="0" fillId="0" borderId="16" xfId="0" applyBorder="1" applyAlignment="1">
      <alignment horizontal="center" wrapText="1"/>
    </xf>
    <xf numFmtId="0" fontId="0" fillId="0" borderId="65" xfId="0" applyBorder="1" applyAlignment="1">
      <alignment horizontal="center" wrapText="1"/>
    </xf>
    <xf numFmtId="0" fontId="0" fillId="0" borderId="0" xfId="0" applyAlignment="1">
      <alignment horizontal="center" wrapText="1"/>
    </xf>
    <xf numFmtId="0" fontId="0" fillId="0" borderId="66" xfId="0" applyBorder="1" applyAlignment="1">
      <alignment horizontal="center" wrapText="1"/>
    </xf>
    <xf numFmtId="0" fontId="0" fillId="0" borderId="1" xfId="0"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5" borderId="3" xfId="0" applyFont="1" applyFill="1" applyBorder="1" applyAlignment="1">
      <alignment horizontal="center"/>
    </xf>
    <xf numFmtId="0" fontId="1" fillId="12" borderId="1" xfId="0" applyFont="1" applyFill="1" applyBorder="1" applyAlignment="1">
      <alignment horizontal="center"/>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 fillId="4" borderId="6" xfId="0" applyFont="1" applyFill="1" applyBorder="1" applyAlignment="1">
      <alignment horizontal="left" vertical="center"/>
    </xf>
    <xf numFmtId="0" fontId="1" fillId="4" borderId="8" xfId="0" applyFont="1" applyFill="1" applyBorder="1" applyAlignment="1">
      <alignment horizontal="left" vertical="center"/>
    </xf>
    <xf numFmtId="2" fontId="0" fillId="0" borderId="35" xfId="0" applyNumberFormat="1" applyBorder="1" applyAlignment="1">
      <alignment horizontal="center" vertical="center" wrapText="1"/>
    </xf>
    <xf numFmtId="2" fontId="0" fillId="0" borderId="36" xfId="0" applyNumberFormat="1" applyBorder="1" applyAlignment="1">
      <alignment horizontal="center" vertical="center" wrapText="1"/>
    </xf>
    <xf numFmtId="2" fontId="0" fillId="0" borderId="37" xfId="0" applyNumberFormat="1" applyBorder="1" applyAlignment="1">
      <alignment horizontal="center" vertical="center" wrapText="1"/>
    </xf>
    <xf numFmtId="0" fontId="1" fillId="14" borderId="6" xfId="0" applyFont="1" applyFill="1" applyBorder="1" applyAlignment="1">
      <alignment horizontal="left"/>
    </xf>
    <xf numFmtId="0" fontId="1" fillId="14" borderId="8" xfId="0" applyFont="1" applyFill="1" applyBorder="1" applyAlignment="1">
      <alignment horizontal="left"/>
    </xf>
    <xf numFmtId="0" fontId="1" fillId="12" borderId="2" xfId="0" applyFont="1" applyFill="1" applyBorder="1" applyAlignment="1">
      <alignment horizontal="center"/>
    </xf>
    <xf numFmtId="0" fontId="1" fillId="12" borderId="6" xfId="0" applyFont="1" applyFill="1" applyBorder="1" applyAlignment="1">
      <alignment horizontal="center"/>
    </xf>
    <xf numFmtId="0" fontId="1" fillId="12" borderId="7" xfId="0" applyFont="1" applyFill="1" applyBorder="1" applyAlignment="1">
      <alignment horizontal="center"/>
    </xf>
    <xf numFmtId="0" fontId="1" fillId="12" borderId="8" xfId="0" applyFont="1" applyFill="1" applyBorder="1" applyAlignment="1">
      <alignment horizontal="center"/>
    </xf>
    <xf numFmtId="0" fontId="0" fillId="0" borderId="36" xfId="0" applyBorder="1" applyAlignment="1">
      <alignment horizontal="center" vertical="center" wrapText="1"/>
    </xf>
    <xf numFmtId="0" fontId="0" fillId="0" borderId="37" xfId="0" applyBorder="1" applyAlignment="1">
      <alignment horizontal="center" vertical="center" wrapText="1"/>
    </xf>
    <xf numFmtId="1" fontId="0" fillId="0" borderId="8" xfId="0" applyNumberFormat="1" applyBorder="1" applyAlignment="1">
      <alignment horizontal="center"/>
    </xf>
    <xf numFmtId="1" fontId="0" fillId="0" borderId="1" xfId="0" applyNumberFormat="1" applyBorder="1" applyAlignment="1">
      <alignment horizontal="center"/>
    </xf>
    <xf numFmtId="0" fontId="0" fillId="6" borderId="1" xfId="0" applyFill="1" applyBorder="1" applyAlignment="1">
      <alignment horizontal="center"/>
    </xf>
    <xf numFmtId="2" fontId="0" fillId="0" borderId="1" xfId="0" applyNumberFormat="1" applyBorder="1" applyAlignment="1">
      <alignment horizontal="center"/>
    </xf>
    <xf numFmtId="2" fontId="0" fillId="0" borderId="8" xfId="0" applyNumberFormat="1" applyBorder="1" applyAlignment="1">
      <alignment horizontal="center"/>
    </xf>
    <xf numFmtId="1" fontId="0" fillId="0" borderId="35" xfId="0" applyNumberFormat="1" applyBorder="1" applyAlignment="1">
      <alignment horizontal="center" vertical="center" wrapText="1"/>
    </xf>
    <xf numFmtId="1" fontId="0" fillId="0" borderId="36" xfId="0" applyNumberFormat="1" applyBorder="1" applyAlignment="1">
      <alignment horizontal="center" vertical="center" wrapText="1"/>
    </xf>
    <xf numFmtId="1" fontId="0" fillId="0" borderId="37" xfId="0" applyNumberFormat="1" applyBorder="1" applyAlignment="1">
      <alignment horizontal="center" vertical="center" wrapText="1"/>
    </xf>
    <xf numFmtId="2" fontId="0" fillId="0" borderId="6" xfId="0" applyNumberFormat="1" applyBorder="1" applyAlignment="1">
      <alignment horizontal="center" vertical="center" wrapText="1"/>
    </xf>
    <xf numFmtId="2" fontId="0" fillId="0" borderId="7" xfId="0" applyNumberFormat="1" applyBorder="1" applyAlignment="1">
      <alignment horizontal="center" vertical="center" wrapText="1"/>
    </xf>
    <xf numFmtId="2" fontId="0" fillId="0" borderId="8" xfId="0" applyNumberFormat="1" applyBorder="1" applyAlignment="1">
      <alignment horizontal="center" vertical="center" wrapText="1"/>
    </xf>
    <xf numFmtId="0" fontId="1" fillId="4" borderId="7" xfId="0" applyFont="1" applyFill="1" applyBorder="1" applyAlignment="1">
      <alignment horizontal="left" vertical="center"/>
    </xf>
    <xf numFmtId="171" fontId="0" fillId="0" borderId="1" xfId="0" applyNumberFormat="1" applyBorder="1" applyAlignment="1">
      <alignment horizontal="center"/>
    </xf>
    <xf numFmtId="166" fontId="0" fillId="0" borderId="8" xfId="0" applyNumberFormat="1" applyBorder="1" applyAlignment="1">
      <alignment horizontal="center"/>
    </xf>
    <xf numFmtId="166" fontId="0" fillId="0" borderId="1" xfId="0" applyNumberFormat="1" applyBorder="1" applyAlignment="1">
      <alignment horizontal="center"/>
    </xf>
    <xf numFmtId="0" fontId="0" fillId="6" borderId="8" xfId="0" applyFill="1"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4" fontId="0" fillId="0" borderId="1" xfId="0" applyNumberFormat="1" applyBorder="1" applyAlignment="1">
      <alignment horizontal="center"/>
    </xf>
    <xf numFmtId="4" fontId="0" fillId="0" borderId="6" xfId="0" applyNumberFormat="1" applyBorder="1" applyAlignment="1">
      <alignment horizontal="center"/>
    </xf>
    <xf numFmtId="3" fontId="0" fillId="0" borderId="8" xfId="0" applyNumberFormat="1" applyBorder="1" applyAlignment="1">
      <alignment horizontal="center"/>
    </xf>
    <xf numFmtId="0" fontId="0" fillId="6" borderId="7" xfId="0" applyFill="1" applyBorder="1" applyAlignment="1">
      <alignment horizontal="center"/>
    </xf>
    <xf numFmtId="4" fontId="0" fillId="6" borderId="6" xfId="0" applyNumberFormat="1" applyFill="1" applyBorder="1" applyAlignment="1">
      <alignment horizontal="center"/>
    </xf>
    <xf numFmtId="4" fontId="0" fillId="6" borderId="7" xfId="0" applyNumberFormat="1" applyFill="1" applyBorder="1" applyAlignment="1">
      <alignment horizontal="center"/>
    </xf>
    <xf numFmtId="4" fontId="0" fillId="6" borderId="8" xfId="0" applyNumberFormat="1" applyFill="1" applyBorder="1" applyAlignment="1">
      <alignment horizontal="center"/>
    </xf>
    <xf numFmtId="3" fontId="0" fillId="6" borderId="6" xfId="0" applyNumberFormat="1" applyFill="1" applyBorder="1" applyAlignment="1">
      <alignment horizontal="center"/>
    </xf>
    <xf numFmtId="3" fontId="0" fillId="6" borderId="7" xfId="0" applyNumberFormat="1" applyFill="1" applyBorder="1" applyAlignment="1">
      <alignment horizontal="center"/>
    </xf>
    <xf numFmtId="3" fontId="0" fillId="6" borderId="8" xfId="0" applyNumberFormat="1" applyFill="1" applyBorder="1" applyAlignment="1">
      <alignment horizontal="center"/>
    </xf>
    <xf numFmtId="4" fontId="0" fillId="6" borderId="1" xfId="0" applyNumberFormat="1" applyFill="1" applyBorder="1" applyAlignment="1">
      <alignment horizontal="center"/>
    </xf>
    <xf numFmtId="4" fontId="0" fillId="0" borderId="8" xfId="0" applyNumberFormat="1" applyBorder="1" applyAlignment="1">
      <alignment horizontal="center"/>
    </xf>
    <xf numFmtId="9" fontId="0" fillId="0" borderId="1" xfId="0" applyNumberFormat="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jmmorales11/PRUEBAS_PRO.g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jmmorales11/PRUEBAS_PRO.g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jmmorales11/PRUEBAS_PRO.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ADE67-C667-40A7-BD25-040AA69BF8A2}">
  <dimension ref="B1:P33"/>
  <sheetViews>
    <sheetView workbookViewId="0"/>
  </sheetViews>
  <sheetFormatPr defaultColWidth="11.42578125" defaultRowHeight="14.45"/>
  <cols>
    <col min="3" max="3" width="26.7109375" customWidth="1"/>
    <col min="4" max="4" width="18.7109375" customWidth="1"/>
    <col min="5" max="5" width="16" customWidth="1"/>
    <col min="6" max="6" width="17.7109375" customWidth="1"/>
    <col min="10" max="10" width="12.5703125" customWidth="1"/>
    <col min="12" max="12" width="12.28515625" customWidth="1"/>
    <col min="13" max="13" width="19.7109375" customWidth="1"/>
    <col min="14" max="16" width="18.42578125" customWidth="1"/>
  </cols>
  <sheetData>
    <row r="1" spans="2:16" ht="15" customHeight="1">
      <c r="C1" s="1" t="s">
        <v>0</v>
      </c>
      <c r="D1" s="189" t="s">
        <v>1</v>
      </c>
      <c r="E1" s="189"/>
      <c r="F1" s="189"/>
      <c r="G1" s="189"/>
      <c r="H1" s="189"/>
      <c r="I1" s="189"/>
      <c r="J1" s="189"/>
    </row>
    <row r="2" spans="2:16" ht="15" customHeight="1">
      <c r="C2" s="193" t="s">
        <v>2</v>
      </c>
      <c r="D2" s="189" t="s">
        <v>3</v>
      </c>
      <c r="E2" s="189"/>
      <c r="F2" s="189"/>
      <c r="G2" s="196" t="s">
        <v>4</v>
      </c>
      <c r="H2" s="197" t="s">
        <v>5</v>
      </c>
      <c r="I2" s="196" t="s">
        <v>6</v>
      </c>
      <c r="J2" s="198">
        <v>45691</v>
      </c>
    </row>
    <row r="3" spans="2:16" ht="19.149999999999999" customHeight="1">
      <c r="C3" s="194"/>
      <c r="D3" s="189" t="s">
        <v>7</v>
      </c>
      <c r="E3" s="189"/>
      <c r="F3" s="189"/>
      <c r="G3" s="196"/>
      <c r="H3" s="197"/>
      <c r="I3" s="196"/>
      <c r="J3" s="199"/>
    </row>
    <row r="4" spans="2:16" ht="16.149999999999999" customHeight="1">
      <c r="C4" s="194"/>
      <c r="D4" s="189" t="s">
        <v>8</v>
      </c>
      <c r="E4" s="189"/>
      <c r="F4" s="189"/>
      <c r="G4" s="196"/>
      <c r="H4" s="197"/>
      <c r="I4" s="200" t="s">
        <v>9</v>
      </c>
      <c r="J4" s="188" t="s">
        <v>10</v>
      </c>
    </row>
    <row r="5" spans="2:16" ht="15" customHeight="1">
      <c r="C5" s="195"/>
      <c r="D5" s="189" t="s">
        <v>11</v>
      </c>
      <c r="E5" s="189"/>
      <c r="F5" s="189"/>
      <c r="G5" s="196"/>
      <c r="H5" s="197"/>
      <c r="I5" s="200"/>
      <c r="J5" s="188"/>
    </row>
    <row r="6" spans="2:16" ht="37.9" customHeight="1">
      <c r="C6" s="7" t="s">
        <v>12</v>
      </c>
      <c r="D6" s="190" t="s">
        <v>13</v>
      </c>
      <c r="E6" s="191"/>
      <c r="F6" s="191"/>
      <c r="G6" s="191"/>
      <c r="H6" s="191"/>
      <c r="I6" s="191"/>
      <c r="J6" s="192"/>
    </row>
    <row r="7" spans="2:16" ht="31.9" customHeight="1"/>
    <row r="8" spans="2:16" ht="31.9" customHeight="1"/>
    <row r="9" spans="2:16" ht="31.9" customHeight="1">
      <c r="C9" s="187" t="s">
        <v>14</v>
      </c>
      <c r="D9" s="187"/>
      <c r="E9" s="187"/>
      <c r="F9" s="187"/>
      <c r="M9" s="187" t="s">
        <v>15</v>
      </c>
      <c r="N9" s="187"/>
      <c r="O9" s="187"/>
      <c r="P9" s="187"/>
    </row>
    <row r="10" spans="2:16" ht="31.9" customHeight="1">
      <c r="B10" s="20" t="s">
        <v>16</v>
      </c>
      <c r="C10" s="19" t="s">
        <v>17</v>
      </c>
      <c r="D10" s="3" t="s">
        <v>18</v>
      </c>
      <c r="E10" s="3" t="s">
        <v>19</v>
      </c>
      <c r="F10" s="3" t="s">
        <v>20</v>
      </c>
      <c r="L10" s="20" t="s">
        <v>16</v>
      </c>
      <c r="M10" s="19" t="s">
        <v>17</v>
      </c>
      <c r="N10" s="3" t="s">
        <v>18</v>
      </c>
      <c r="O10" s="3" t="s">
        <v>19</v>
      </c>
      <c r="P10" s="3" t="s">
        <v>20</v>
      </c>
    </row>
    <row r="11" spans="2:16" ht="28.15" customHeight="1">
      <c r="B11" s="18">
        <v>1</v>
      </c>
      <c r="C11" s="4" t="s">
        <v>21</v>
      </c>
      <c r="D11" s="4">
        <v>5</v>
      </c>
      <c r="E11" s="4">
        <v>17</v>
      </c>
      <c r="F11" s="5">
        <f t="shared" ref="F11:F20" si="0">D11/E11</f>
        <v>0.29411764705882354</v>
      </c>
      <c r="L11" s="18">
        <v>1</v>
      </c>
      <c r="M11" s="4" t="s">
        <v>22</v>
      </c>
      <c r="N11" s="4">
        <v>3000</v>
      </c>
      <c r="O11" s="4">
        <v>284</v>
      </c>
      <c r="P11" s="5">
        <f t="shared" ref="P11:P31" si="1">N11/O11</f>
        <v>10.56338028169014</v>
      </c>
    </row>
    <row r="12" spans="2:16" ht="28.15" customHeight="1">
      <c r="B12" s="4">
        <v>2</v>
      </c>
      <c r="C12" s="4" t="s">
        <v>23</v>
      </c>
      <c r="D12" s="4">
        <v>10</v>
      </c>
      <c r="E12" s="4">
        <v>41</v>
      </c>
      <c r="F12" s="5">
        <f t="shared" si="0"/>
        <v>0.24390243902439024</v>
      </c>
      <c r="L12" s="4">
        <v>2</v>
      </c>
      <c r="M12" s="4" t="s">
        <v>24</v>
      </c>
      <c r="N12" s="4">
        <v>1440</v>
      </c>
      <c r="O12" s="4">
        <v>41</v>
      </c>
      <c r="P12" s="5">
        <f t="shared" si="1"/>
        <v>35.121951219512198</v>
      </c>
    </row>
    <row r="13" spans="2:16" ht="28.15" customHeight="1">
      <c r="B13" s="18">
        <v>3</v>
      </c>
      <c r="C13" s="4" t="s">
        <v>25</v>
      </c>
      <c r="D13" s="4">
        <v>10</v>
      </c>
      <c r="E13" s="4">
        <v>41</v>
      </c>
      <c r="F13" s="5">
        <f t="shared" si="0"/>
        <v>0.24390243902439024</v>
      </c>
      <c r="L13" s="18">
        <v>3</v>
      </c>
      <c r="M13" s="4" t="s">
        <v>26</v>
      </c>
      <c r="N13" s="4">
        <v>4400</v>
      </c>
      <c r="O13" s="4">
        <v>349</v>
      </c>
      <c r="P13" s="5">
        <f t="shared" si="1"/>
        <v>12.607449856733524</v>
      </c>
    </row>
    <row r="14" spans="2:16" ht="28.15" customHeight="1">
      <c r="B14" s="4">
        <v>4</v>
      </c>
      <c r="C14" s="4" t="s">
        <v>27</v>
      </c>
      <c r="D14" s="4">
        <v>5</v>
      </c>
      <c r="E14" s="4">
        <v>19</v>
      </c>
      <c r="F14" s="5">
        <f t="shared" si="0"/>
        <v>0.26315789473684209</v>
      </c>
      <c r="L14" s="4">
        <v>4</v>
      </c>
      <c r="M14" s="4" t="s">
        <v>28</v>
      </c>
      <c r="N14" s="4">
        <v>2020</v>
      </c>
      <c r="O14" s="4">
        <v>159</v>
      </c>
      <c r="P14" s="5">
        <f t="shared" si="1"/>
        <v>12.70440251572327</v>
      </c>
    </row>
    <row r="15" spans="2:16" ht="28.9" customHeight="1">
      <c r="B15" s="18">
        <v>5</v>
      </c>
      <c r="C15" s="4" t="s">
        <v>29</v>
      </c>
      <c r="D15" s="4">
        <v>20</v>
      </c>
      <c r="E15" s="4">
        <v>29</v>
      </c>
      <c r="F15" s="5">
        <f t="shared" si="0"/>
        <v>0.68965517241379315</v>
      </c>
      <c r="L15" s="18">
        <v>5</v>
      </c>
      <c r="M15" s="4" t="s">
        <v>30</v>
      </c>
      <c r="N15" s="4">
        <v>10000</v>
      </c>
      <c r="O15" s="4">
        <v>894</v>
      </c>
      <c r="P15" s="5">
        <f t="shared" si="1"/>
        <v>11.185682326621924</v>
      </c>
    </row>
    <row r="16" spans="2:16" ht="28.9" customHeight="1">
      <c r="B16" s="4">
        <v>6</v>
      </c>
      <c r="C16" s="4" t="s">
        <v>31</v>
      </c>
      <c r="D16" s="4">
        <v>30</v>
      </c>
      <c r="E16" s="4">
        <v>89</v>
      </c>
      <c r="F16" s="5">
        <f t="shared" si="0"/>
        <v>0.33707865168539325</v>
      </c>
      <c r="L16" s="4">
        <v>6</v>
      </c>
      <c r="M16" s="4" t="s">
        <v>32</v>
      </c>
      <c r="N16" s="4">
        <v>1800</v>
      </c>
      <c r="O16" s="4">
        <v>31</v>
      </c>
      <c r="P16" s="5">
        <f t="shared" si="1"/>
        <v>58.064516129032256</v>
      </c>
    </row>
    <row r="17" spans="2:16" ht="28.9" customHeight="1">
      <c r="B17" s="18">
        <v>7</v>
      </c>
      <c r="C17" s="2" t="s">
        <v>33</v>
      </c>
      <c r="D17" s="2">
        <v>30</v>
      </c>
      <c r="E17" s="2">
        <v>36</v>
      </c>
      <c r="F17" s="5">
        <f t="shared" si="0"/>
        <v>0.83333333333333337</v>
      </c>
      <c r="L17" s="18">
        <v>7</v>
      </c>
      <c r="M17" s="2" t="s">
        <v>34</v>
      </c>
      <c r="N17" s="2">
        <v>2030</v>
      </c>
      <c r="O17" s="2">
        <v>171</v>
      </c>
      <c r="P17" s="5">
        <f t="shared" si="1"/>
        <v>11.871345029239766</v>
      </c>
    </row>
    <row r="18" spans="2:16" ht="28.9" customHeight="1">
      <c r="B18" s="4">
        <v>8</v>
      </c>
      <c r="C18" s="2" t="s">
        <v>35</v>
      </c>
      <c r="D18" s="2">
        <v>5</v>
      </c>
      <c r="E18" s="2">
        <v>9</v>
      </c>
      <c r="F18" s="5">
        <f t="shared" si="0"/>
        <v>0.55555555555555558</v>
      </c>
      <c r="L18" s="4">
        <v>8</v>
      </c>
      <c r="M18" s="2" t="s">
        <v>36</v>
      </c>
      <c r="N18" s="2">
        <v>1900</v>
      </c>
      <c r="O18" s="2">
        <v>25</v>
      </c>
      <c r="P18" s="5">
        <f t="shared" si="1"/>
        <v>76</v>
      </c>
    </row>
    <row r="19" spans="2:16" ht="28.9" customHeight="1">
      <c r="B19" s="18">
        <v>9</v>
      </c>
      <c r="C19" s="2" t="s">
        <v>37</v>
      </c>
      <c r="D19" s="2">
        <v>30</v>
      </c>
      <c r="E19" s="2">
        <v>17</v>
      </c>
      <c r="F19" s="5">
        <f t="shared" si="0"/>
        <v>1.7647058823529411</v>
      </c>
      <c r="L19" s="18">
        <v>9</v>
      </c>
      <c r="M19" s="2" t="s">
        <v>38</v>
      </c>
      <c r="N19" s="2">
        <v>40</v>
      </c>
      <c r="O19" s="2">
        <v>12</v>
      </c>
      <c r="P19" s="5">
        <f t="shared" si="1"/>
        <v>3.3333333333333335</v>
      </c>
    </row>
    <row r="20" spans="2:16" ht="28.9" customHeight="1">
      <c r="B20" s="4">
        <v>10</v>
      </c>
      <c r="C20" s="2" t="s">
        <v>39</v>
      </c>
      <c r="D20" s="2">
        <v>10</v>
      </c>
      <c r="E20" s="2">
        <v>15</v>
      </c>
      <c r="F20" s="5">
        <f t="shared" si="0"/>
        <v>0.66666666666666663</v>
      </c>
      <c r="L20" s="4">
        <v>10</v>
      </c>
      <c r="M20" s="2" t="s">
        <v>40</v>
      </c>
      <c r="N20" s="2">
        <v>10000</v>
      </c>
      <c r="O20" s="2">
        <v>872</v>
      </c>
      <c r="P20" s="5">
        <f t="shared" si="1"/>
        <v>11.467889908256881</v>
      </c>
    </row>
    <row r="21" spans="2:16" ht="28.9" customHeight="1">
      <c r="C21" s="17" t="s">
        <v>41</v>
      </c>
      <c r="D21" s="17">
        <f>SUM(D11:D20)</f>
        <v>155</v>
      </c>
      <c r="E21" s="17">
        <f>SUM(E11:E20)</f>
        <v>313</v>
      </c>
      <c r="F21" s="21">
        <f>SUM(F11:F20)</f>
        <v>5.8920756818521296</v>
      </c>
      <c r="L21" s="18">
        <v>11</v>
      </c>
      <c r="M21" s="2" t="s">
        <v>42</v>
      </c>
      <c r="N21" s="2">
        <v>40</v>
      </c>
      <c r="O21" s="2">
        <v>23</v>
      </c>
      <c r="P21" s="5">
        <f t="shared" si="1"/>
        <v>1.7391304347826086</v>
      </c>
    </row>
    <row r="22" spans="2:16" ht="28.9" customHeight="1">
      <c r="C22" s="17" t="s">
        <v>43</v>
      </c>
      <c r="D22" s="17">
        <f>AVERAGE(D11:D20)</f>
        <v>15.5</v>
      </c>
      <c r="E22" s="17">
        <f>AVERAGE(E11:E20)</f>
        <v>31.3</v>
      </c>
      <c r="F22" s="21">
        <f>AVERAGE(F11:F20)</f>
        <v>0.58920756818521292</v>
      </c>
      <c r="L22" s="4">
        <v>12</v>
      </c>
      <c r="M22" s="2" t="s">
        <v>44</v>
      </c>
      <c r="N22" s="2">
        <v>120</v>
      </c>
      <c r="O22" s="2">
        <v>119</v>
      </c>
      <c r="P22" s="5">
        <f t="shared" si="1"/>
        <v>1.0084033613445378</v>
      </c>
    </row>
    <row r="23" spans="2:16" ht="28.9" customHeight="1">
      <c r="L23" s="18">
        <v>13</v>
      </c>
      <c r="M23" s="2" t="s">
        <v>45</v>
      </c>
      <c r="N23" s="2">
        <v>20</v>
      </c>
      <c r="O23" s="2">
        <v>21</v>
      </c>
      <c r="P23" s="5">
        <f t="shared" si="1"/>
        <v>0.95238095238095233</v>
      </c>
    </row>
    <row r="24" spans="2:16" ht="28.9" customHeight="1">
      <c r="L24" s="4">
        <v>14</v>
      </c>
      <c r="M24" s="2" t="s">
        <v>46</v>
      </c>
      <c r="N24" s="2">
        <v>200</v>
      </c>
      <c r="O24" s="2">
        <v>144</v>
      </c>
      <c r="P24" s="5">
        <f t="shared" si="1"/>
        <v>1.3888888888888888</v>
      </c>
    </row>
    <row r="25" spans="2:16" ht="28.9" customHeight="1">
      <c r="L25" s="18">
        <v>15</v>
      </c>
      <c r="M25" s="12" t="s">
        <v>47</v>
      </c>
      <c r="N25" s="2">
        <v>45</v>
      </c>
      <c r="O25" s="2">
        <v>32</v>
      </c>
      <c r="P25" s="5">
        <f t="shared" si="1"/>
        <v>1.40625</v>
      </c>
    </row>
    <row r="26" spans="2:16" ht="28.9" customHeight="1">
      <c r="L26" s="4">
        <v>16</v>
      </c>
      <c r="M26" s="12" t="s">
        <v>48</v>
      </c>
      <c r="N26" s="2">
        <v>90</v>
      </c>
      <c r="O26" s="2">
        <v>180</v>
      </c>
      <c r="P26" s="5">
        <f t="shared" si="1"/>
        <v>0.5</v>
      </c>
    </row>
    <row r="27" spans="2:16" ht="28.9" customHeight="1">
      <c r="L27" s="18">
        <v>17</v>
      </c>
      <c r="M27" s="2" t="s">
        <v>49</v>
      </c>
      <c r="N27" s="2">
        <v>300</v>
      </c>
      <c r="O27" s="2">
        <v>31</v>
      </c>
      <c r="P27" s="5">
        <f t="shared" si="1"/>
        <v>9.67741935483871</v>
      </c>
    </row>
    <row r="28" spans="2:16" ht="28.9" customHeight="1">
      <c r="L28" s="4">
        <v>18</v>
      </c>
      <c r="M28" s="2" t="s">
        <v>50</v>
      </c>
      <c r="N28" s="2">
        <v>20</v>
      </c>
      <c r="O28" s="2">
        <v>15</v>
      </c>
      <c r="P28" s="5">
        <f t="shared" si="1"/>
        <v>1.3333333333333333</v>
      </c>
    </row>
    <row r="29" spans="2:16" ht="28.9" customHeight="1">
      <c r="L29" s="18">
        <v>19</v>
      </c>
      <c r="M29" s="2" t="s">
        <v>34</v>
      </c>
      <c r="N29" s="2">
        <v>300</v>
      </c>
      <c r="O29" s="2">
        <v>29</v>
      </c>
      <c r="P29" s="5">
        <f t="shared" si="1"/>
        <v>10.344827586206897</v>
      </c>
    </row>
    <row r="30" spans="2:16" ht="28.9" customHeight="1">
      <c r="L30" s="4">
        <v>20</v>
      </c>
      <c r="M30" s="2" t="s">
        <v>51</v>
      </c>
      <c r="N30" s="2">
        <v>400</v>
      </c>
      <c r="O30" s="2">
        <v>39</v>
      </c>
      <c r="P30" s="5">
        <f t="shared" si="1"/>
        <v>10.256410256410257</v>
      </c>
    </row>
    <row r="31" spans="2:16" ht="28.9" customHeight="1">
      <c r="L31" s="18">
        <v>21</v>
      </c>
      <c r="M31" s="12" t="s">
        <v>52</v>
      </c>
      <c r="N31" s="2">
        <v>500</v>
      </c>
      <c r="O31" s="2">
        <v>30</v>
      </c>
      <c r="P31" s="5">
        <f t="shared" si="1"/>
        <v>16.666666666666668</v>
      </c>
    </row>
    <row r="32" spans="2:16" ht="28.9" customHeight="1">
      <c r="M32" s="17" t="s">
        <v>41</v>
      </c>
      <c r="N32" s="17">
        <f>SUM(N11:N31)</f>
        <v>38665</v>
      </c>
      <c r="O32" s="17">
        <f>SUM(O11:O31)</f>
        <v>3501</v>
      </c>
      <c r="P32" s="21">
        <f>SUM(P11:P31)</f>
        <v>298.19366143499622</v>
      </c>
    </row>
    <row r="33" spans="13:16" ht="28.9" customHeight="1">
      <c r="M33" s="17" t="s">
        <v>43</v>
      </c>
      <c r="N33" s="17">
        <f>AVERAGE(N11:N31)</f>
        <v>1841.1904761904761</v>
      </c>
      <c r="O33" s="17">
        <f>AVERAGE(O11:O31)</f>
        <v>166.71428571428572</v>
      </c>
      <c r="P33" s="21">
        <f>AVERAGE(P11:P31)</f>
        <v>14.199698163571249</v>
      </c>
    </row>
  </sheetData>
  <mergeCells count="15">
    <mergeCell ref="D1:J1"/>
    <mergeCell ref="C2:C5"/>
    <mergeCell ref="D2:F2"/>
    <mergeCell ref="G2:G5"/>
    <mergeCell ref="H2:H5"/>
    <mergeCell ref="I2:I3"/>
    <mergeCell ref="J2:J3"/>
    <mergeCell ref="D3:F3"/>
    <mergeCell ref="D4:F4"/>
    <mergeCell ref="I4:I5"/>
    <mergeCell ref="M9:P9"/>
    <mergeCell ref="J4:J5"/>
    <mergeCell ref="D5:F5"/>
    <mergeCell ref="D6:J6"/>
    <mergeCell ref="C9:F9"/>
  </mergeCells>
  <hyperlinks>
    <hyperlink ref="D6" r:id="rId1" display="https://github.com/jmmorales11/PRUEBAS_PRO.git" xr:uid="{C4E683E0-C297-4015-82AE-DFD376E3FAB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6FC1D-9C5A-4F67-B0BA-D153B25E1E23}">
  <dimension ref="C1:AI34"/>
  <sheetViews>
    <sheetView zoomScale="69" workbookViewId="0">
      <selection activeCell="J11" sqref="J11"/>
    </sheetView>
  </sheetViews>
  <sheetFormatPr defaultColWidth="11.42578125" defaultRowHeight="15"/>
  <cols>
    <col min="5" max="5" width="11.28515625" bestFit="1" customWidth="1"/>
    <col min="6" max="6" width="24.7109375" bestFit="1" customWidth="1"/>
    <col min="7" max="7" width="18.28515625" customWidth="1"/>
    <col min="8" max="8" width="35.28515625" customWidth="1"/>
    <col min="9" max="9" width="9.140625" bestFit="1" customWidth="1"/>
    <col min="10" max="10" width="15.42578125" customWidth="1"/>
    <col min="11" max="11" width="15.140625" customWidth="1"/>
    <col min="12" max="12" width="13.140625" customWidth="1"/>
    <col min="14" max="14" width="20" customWidth="1"/>
    <col min="18" max="18" width="26.7109375" customWidth="1"/>
  </cols>
  <sheetData>
    <row r="1" spans="3:35">
      <c r="E1" s="9" t="s">
        <v>0</v>
      </c>
      <c r="F1" s="200" t="s">
        <v>53</v>
      </c>
      <c r="G1" s="203"/>
      <c r="H1" s="203"/>
      <c r="I1" s="203"/>
      <c r="J1" s="203"/>
      <c r="K1" s="203"/>
      <c r="L1" s="204"/>
    </row>
    <row r="2" spans="3:35">
      <c r="E2" s="196" t="s">
        <v>2</v>
      </c>
      <c r="F2" s="202" t="s">
        <v>3</v>
      </c>
      <c r="G2" s="202"/>
      <c r="H2" s="202"/>
      <c r="I2" s="196" t="s">
        <v>4</v>
      </c>
      <c r="J2" s="189" t="s">
        <v>5</v>
      </c>
      <c r="K2" s="196" t="s">
        <v>6</v>
      </c>
      <c r="L2" s="198">
        <v>45691</v>
      </c>
    </row>
    <row r="3" spans="3:35">
      <c r="E3" s="196"/>
      <c r="F3" s="202" t="s">
        <v>7</v>
      </c>
      <c r="G3" s="202"/>
      <c r="H3" s="202"/>
      <c r="I3" s="196"/>
      <c r="J3" s="189"/>
      <c r="K3" s="196"/>
      <c r="L3" s="199"/>
    </row>
    <row r="4" spans="3:35">
      <c r="E4" s="196"/>
      <c r="F4" s="202" t="s">
        <v>8</v>
      </c>
      <c r="G4" s="202"/>
      <c r="H4" s="202"/>
      <c r="I4" s="196"/>
      <c r="J4" s="189"/>
      <c r="K4" s="200" t="s">
        <v>9</v>
      </c>
      <c r="L4" s="188" t="s">
        <v>10</v>
      </c>
    </row>
    <row r="5" spans="3:35">
      <c r="E5" s="196"/>
      <c r="F5" s="202" t="s">
        <v>11</v>
      </c>
      <c r="G5" s="202"/>
      <c r="H5" s="202"/>
      <c r="I5" s="196"/>
      <c r="J5" s="189"/>
      <c r="K5" s="200"/>
      <c r="L5" s="188"/>
    </row>
    <row r="6" spans="3:35">
      <c r="E6" s="6" t="s">
        <v>12</v>
      </c>
      <c r="F6" s="190" t="s">
        <v>13</v>
      </c>
      <c r="G6" s="191"/>
      <c r="H6" s="191"/>
      <c r="I6" s="191"/>
      <c r="J6" s="191"/>
      <c r="K6" s="191"/>
      <c r="L6" s="192"/>
    </row>
    <row r="9" spans="3:35">
      <c r="AD9" s="29"/>
      <c r="AE9" s="29"/>
      <c r="AF9" s="29"/>
      <c r="AG9" s="29"/>
      <c r="AH9" s="30"/>
      <c r="AI9" s="30"/>
    </row>
    <row r="10" spans="3:35">
      <c r="D10" s="187" t="s">
        <v>14</v>
      </c>
      <c r="E10" s="187"/>
      <c r="F10" s="201"/>
      <c r="G10" s="201"/>
      <c r="N10" s="201" t="s">
        <v>15</v>
      </c>
      <c r="O10" s="201"/>
      <c r="P10" s="201"/>
      <c r="Q10" s="201"/>
      <c r="AD10" s="30"/>
      <c r="AE10" s="30"/>
      <c r="AF10" s="30"/>
      <c r="AG10" s="30"/>
      <c r="AH10" s="30"/>
      <c r="AI10" s="30"/>
    </row>
    <row r="11" spans="3:35" ht="29.25">
      <c r="C11" s="20" t="s">
        <v>16</v>
      </c>
      <c r="D11" s="19" t="s">
        <v>17</v>
      </c>
      <c r="E11" s="31" t="s">
        <v>18</v>
      </c>
      <c r="F11" s="22" t="s">
        <v>19</v>
      </c>
      <c r="G11" s="23" t="s">
        <v>20</v>
      </c>
      <c r="H11" s="22" t="s">
        <v>54</v>
      </c>
      <c r="M11" s="22" t="s">
        <v>16</v>
      </c>
      <c r="N11" s="22" t="s">
        <v>17</v>
      </c>
      <c r="O11" s="11" t="s">
        <v>18</v>
      </c>
      <c r="P11" s="22" t="s">
        <v>19</v>
      </c>
      <c r="Q11" s="22" t="s">
        <v>20</v>
      </c>
      <c r="R11" s="25" t="s">
        <v>54</v>
      </c>
      <c r="AD11" s="26"/>
      <c r="AE11" s="26"/>
      <c r="AF11" s="26"/>
      <c r="AG11" s="26"/>
      <c r="AH11" s="27"/>
      <c r="AI11" s="27"/>
    </row>
    <row r="12" spans="3:35" ht="57.75">
      <c r="C12" s="18">
        <v>1</v>
      </c>
      <c r="D12" s="4" t="s">
        <v>21</v>
      </c>
      <c r="E12" s="4">
        <f>'Estimacion 6.2_flutter'!D11</f>
        <v>5</v>
      </c>
      <c r="F12" s="18">
        <f>'Estimacion 6.2_flutter'!E11</f>
        <v>17</v>
      </c>
      <c r="G12" s="24">
        <f>'Estimacion 6.2_flutter'!F11</f>
        <v>0.29411764705882354</v>
      </c>
      <c r="H12" s="32" t="s">
        <v>55</v>
      </c>
      <c r="M12" s="18">
        <v>1</v>
      </c>
      <c r="N12" s="18" t="s">
        <v>22</v>
      </c>
      <c r="O12" s="18">
        <f>'Estimacion 6.2_flutter'!N11</f>
        <v>3000</v>
      </c>
      <c r="P12" s="18">
        <f>'Estimacion 6.2_flutter'!O11</f>
        <v>284</v>
      </c>
      <c r="Q12" s="24">
        <f>'Estimacion 6.2_flutter'!P11</f>
        <v>10.56338028169014</v>
      </c>
      <c r="R12" s="32" t="s">
        <v>56</v>
      </c>
      <c r="AD12" s="26"/>
      <c r="AE12" s="26"/>
      <c r="AF12" s="26"/>
      <c r="AG12" s="26"/>
      <c r="AH12" s="27"/>
      <c r="AI12" s="27"/>
    </row>
    <row r="13" spans="3:35" ht="87">
      <c r="C13" s="4">
        <v>2</v>
      </c>
      <c r="D13" s="4" t="s">
        <v>23</v>
      </c>
      <c r="E13" s="4">
        <f>'Estimacion 6.2_flutter'!D12</f>
        <v>10</v>
      </c>
      <c r="F13" s="18">
        <f>'Estimacion 6.2_flutter'!E12</f>
        <v>41</v>
      </c>
      <c r="G13" s="24">
        <f>'Estimacion 6.2_flutter'!F12</f>
        <v>0.24390243902439024</v>
      </c>
      <c r="H13" s="32" t="s">
        <v>57</v>
      </c>
      <c r="M13" s="4">
        <v>2</v>
      </c>
      <c r="N13" s="4" t="s">
        <v>24</v>
      </c>
      <c r="O13" s="18">
        <f>'Estimacion 6.2_flutter'!N12</f>
        <v>1440</v>
      </c>
      <c r="P13" s="18">
        <f>'Estimacion 6.2_flutter'!O12</f>
        <v>41</v>
      </c>
      <c r="Q13" s="24">
        <f>'Estimacion 6.2_flutter'!P12</f>
        <v>35.121951219512198</v>
      </c>
      <c r="R13" s="32" t="s">
        <v>58</v>
      </c>
      <c r="AD13" s="26"/>
      <c r="AE13" s="26"/>
      <c r="AF13" s="26"/>
      <c r="AG13" s="26"/>
      <c r="AH13" s="27"/>
      <c r="AI13" s="27"/>
    </row>
    <row r="14" spans="3:35" ht="87">
      <c r="C14" s="18">
        <v>3</v>
      </c>
      <c r="D14" s="4" t="s">
        <v>25</v>
      </c>
      <c r="E14" s="4">
        <f>'Estimacion 6.2_flutter'!D13</f>
        <v>10</v>
      </c>
      <c r="F14" s="18">
        <f>'Estimacion 6.2_flutter'!E13</f>
        <v>41</v>
      </c>
      <c r="G14" s="24">
        <f>'Estimacion 6.2_flutter'!F13</f>
        <v>0.24390243902439024</v>
      </c>
      <c r="H14" s="32" t="s">
        <v>59</v>
      </c>
      <c r="M14" s="18">
        <v>3</v>
      </c>
      <c r="N14" s="4" t="s">
        <v>60</v>
      </c>
      <c r="O14" s="18">
        <f>'Estimacion 6.2_flutter'!N13</f>
        <v>4400</v>
      </c>
      <c r="P14" s="18">
        <f>'Estimacion 6.2_flutter'!O13</f>
        <v>349</v>
      </c>
      <c r="Q14" s="24">
        <f>'Estimacion 6.2_flutter'!P13</f>
        <v>12.607449856733524</v>
      </c>
      <c r="R14" s="32" t="s">
        <v>61</v>
      </c>
      <c r="AD14" s="26"/>
      <c r="AE14" s="26"/>
      <c r="AF14" s="26"/>
      <c r="AG14" s="26"/>
      <c r="AH14" s="27"/>
      <c r="AI14" s="27"/>
    </row>
    <row r="15" spans="3:35" ht="42.6" customHeight="1">
      <c r="C15" s="4">
        <v>4</v>
      </c>
      <c r="D15" s="4" t="s">
        <v>27</v>
      </c>
      <c r="E15" s="4">
        <f>'Estimacion 6.2_flutter'!D14</f>
        <v>5</v>
      </c>
      <c r="F15" s="18">
        <f>'Estimacion 6.2_flutter'!E14</f>
        <v>19</v>
      </c>
      <c r="G15" s="24">
        <f>'Estimacion 6.2_flutter'!F14</f>
        <v>0.26315789473684209</v>
      </c>
      <c r="H15" s="32" t="s">
        <v>62</v>
      </c>
      <c r="M15" s="4">
        <v>4</v>
      </c>
      <c r="N15" s="4" t="s">
        <v>28</v>
      </c>
      <c r="O15" s="18">
        <f>'Estimacion 6.2_flutter'!N14</f>
        <v>2020</v>
      </c>
      <c r="P15" s="18">
        <f>'Estimacion 6.2_flutter'!O14</f>
        <v>159</v>
      </c>
      <c r="Q15" s="24">
        <f>'Estimacion 6.2_flutter'!P14</f>
        <v>12.70440251572327</v>
      </c>
      <c r="R15" s="32" t="s">
        <v>63</v>
      </c>
      <c r="AD15" s="26"/>
      <c r="AE15" s="26"/>
      <c r="AF15" s="26"/>
      <c r="AG15" s="26"/>
      <c r="AH15" s="27"/>
      <c r="AI15" s="27"/>
    </row>
    <row r="16" spans="3:35" ht="35.450000000000003" customHeight="1">
      <c r="C16" s="18">
        <v>5</v>
      </c>
      <c r="D16" s="4" t="s">
        <v>29</v>
      </c>
      <c r="E16" s="4">
        <f>'Estimacion 6.2_flutter'!D15</f>
        <v>20</v>
      </c>
      <c r="F16" s="18">
        <f>'Estimacion 6.2_flutter'!E15</f>
        <v>29</v>
      </c>
      <c r="G16" s="24">
        <f>'Estimacion 6.2_flutter'!F15</f>
        <v>0.68965517241379315</v>
      </c>
      <c r="H16" s="32" t="s">
        <v>64</v>
      </c>
      <c r="M16" s="18">
        <v>5</v>
      </c>
      <c r="N16" s="4" t="s">
        <v>30</v>
      </c>
      <c r="O16" s="18">
        <f>'Estimacion 6.2_flutter'!N15</f>
        <v>10000</v>
      </c>
      <c r="P16" s="18">
        <f>'Estimacion 6.2_flutter'!O15</f>
        <v>894</v>
      </c>
      <c r="Q16" s="24">
        <f>'Estimacion 6.2_flutter'!P15</f>
        <v>11.185682326621924</v>
      </c>
      <c r="R16" s="32" t="s">
        <v>65</v>
      </c>
      <c r="AD16" s="26"/>
      <c r="AE16" s="26"/>
      <c r="AF16" s="26"/>
      <c r="AG16" s="26"/>
      <c r="AH16" s="27"/>
      <c r="AI16" s="27"/>
    </row>
    <row r="17" spans="3:35" ht="43.5">
      <c r="C17" s="4">
        <v>6</v>
      </c>
      <c r="D17" s="4" t="s">
        <v>31</v>
      </c>
      <c r="E17" s="4">
        <f>'Estimacion 6.2_flutter'!D16</f>
        <v>30</v>
      </c>
      <c r="F17" s="18">
        <f>'Estimacion 6.2_flutter'!E16</f>
        <v>89</v>
      </c>
      <c r="G17" s="24">
        <f>'Estimacion 6.2_flutter'!F16</f>
        <v>0.33707865168539325</v>
      </c>
      <c r="H17" s="32" t="s">
        <v>66</v>
      </c>
      <c r="M17" s="4">
        <v>6</v>
      </c>
      <c r="N17" s="4" t="s">
        <v>32</v>
      </c>
      <c r="O17" s="18">
        <f>'Estimacion 6.2_flutter'!N16</f>
        <v>1800</v>
      </c>
      <c r="P17" s="18">
        <f>'Estimacion 6.2_flutter'!O16</f>
        <v>31</v>
      </c>
      <c r="Q17" s="24">
        <f>'Estimacion 6.2_flutter'!P16</f>
        <v>58.064516129032256</v>
      </c>
      <c r="R17" s="32" t="s">
        <v>67</v>
      </c>
      <c r="AD17" s="26"/>
      <c r="AE17" s="26"/>
      <c r="AF17" s="26"/>
      <c r="AG17" s="26"/>
      <c r="AH17" s="27"/>
      <c r="AI17" s="27"/>
    </row>
    <row r="18" spans="3:35" ht="57.75">
      <c r="C18" s="18">
        <v>7</v>
      </c>
      <c r="D18" s="2" t="s">
        <v>33</v>
      </c>
      <c r="E18" s="4">
        <f>'Estimacion 6.2_flutter'!D17</f>
        <v>30</v>
      </c>
      <c r="F18" s="18">
        <f>'Estimacion 6.2_flutter'!E17</f>
        <v>36</v>
      </c>
      <c r="G18" s="24">
        <f>'Estimacion 6.2_flutter'!F17</f>
        <v>0.83333333333333337</v>
      </c>
      <c r="H18" s="32" t="s">
        <v>68</v>
      </c>
      <c r="M18" s="18">
        <v>7</v>
      </c>
      <c r="N18" s="2" t="s">
        <v>34</v>
      </c>
      <c r="O18" s="18">
        <f>'Estimacion 6.2_flutter'!N17</f>
        <v>2030</v>
      </c>
      <c r="P18" s="18">
        <f>'Estimacion 6.2_flutter'!O17</f>
        <v>171</v>
      </c>
      <c r="Q18" s="24">
        <f>'Estimacion 6.2_flutter'!P17</f>
        <v>11.871345029239766</v>
      </c>
      <c r="R18" s="32" t="s">
        <v>69</v>
      </c>
      <c r="AD18" s="13"/>
      <c r="AE18" s="13"/>
      <c r="AF18" s="13"/>
      <c r="AG18" s="13"/>
      <c r="AH18" s="13"/>
      <c r="AI18" s="13"/>
    </row>
    <row r="19" spans="3:35" ht="43.5">
      <c r="C19" s="4">
        <v>8</v>
      </c>
      <c r="D19" s="2" t="s">
        <v>35</v>
      </c>
      <c r="E19" s="4">
        <f>'Estimacion 6.2_flutter'!D18</f>
        <v>5</v>
      </c>
      <c r="F19" s="18">
        <f>'Estimacion 6.2_flutter'!E18</f>
        <v>9</v>
      </c>
      <c r="G19" s="24">
        <f>'Estimacion 6.2_flutter'!F18</f>
        <v>0.55555555555555558</v>
      </c>
      <c r="H19" s="32" t="s">
        <v>70</v>
      </c>
      <c r="M19" s="4">
        <v>8</v>
      </c>
      <c r="N19" s="2" t="s">
        <v>36</v>
      </c>
      <c r="O19" s="18">
        <f>'Estimacion 6.2_flutter'!N18</f>
        <v>1900</v>
      </c>
      <c r="P19" s="18">
        <f>'Estimacion 6.2_flutter'!O18</f>
        <v>25</v>
      </c>
      <c r="Q19" s="24">
        <f>'Estimacion 6.2_flutter'!P18</f>
        <v>76</v>
      </c>
      <c r="R19" s="32" t="s">
        <v>71</v>
      </c>
      <c r="AD19" s="26"/>
      <c r="AE19" s="26"/>
      <c r="AF19" s="26"/>
      <c r="AG19" s="26"/>
      <c r="AH19" s="27"/>
      <c r="AI19" s="27"/>
    </row>
    <row r="20" spans="3:35" ht="29.25">
      <c r="C20" s="18">
        <v>9</v>
      </c>
      <c r="D20" s="2" t="s">
        <v>37</v>
      </c>
      <c r="E20" s="4">
        <f>'Estimacion 6.2_flutter'!D19</f>
        <v>30</v>
      </c>
      <c r="F20" s="18">
        <f>'Estimacion 6.2_flutter'!E19</f>
        <v>17</v>
      </c>
      <c r="G20" s="24">
        <f>'Estimacion 6.2_flutter'!F19</f>
        <v>1.7647058823529411</v>
      </c>
      <c r="H20" s="32" t="s">
        <v>72</v>
      </c>
      <c r="M20" s="18">
        <v>9</v>
      </c>
      <c r="N20" s="2" t="s">
        <v>38</v>
      </c>
      <c r="O20" s="18">
        <f>'Estimacion 6.2_flutter'!N19</f>
        <v>40</v>
      </c>
      <c r="P20" s="18">
        <f>'Estimacion 6.2_flutter'!O19</f>
        <v>12</v>
      </c>
      <c r="Q20" s="24">
        <f>'Estimacion 6.2_flutter'!P19</f>
        <v>3.3333333333333335</v>
      </c>
      <c r="R20" s="32" t="s">
        <v>73</v>
      </c>
      <c r="AD20" s="26"/>
      <c r="AE20" s="26"/>
      <c r="AF20" s="26"/>
      <c r="AG20" s="26"/>
      <c r="AH20" s="27"/>
      <c r="AI20" s="27"/>
    </row>
    <row r="21" spans="3:35" ht="38.450000000000003" customHeight="1">
      <c r="C21" s="4">
        <v>10</v>
      </c>
      <c r="D21" s="2" t="s">
        <v>39</v>
      </c>
      <c r="E21" s="4">
        <f>'Estimacion 6.2_flutter'!D20</f>
        <v>10</v>
      </c>
      <c r="F21" s="18">
        <f>'Estimacion 6.2_flutter'!E20</f>
        <v>15</v>
      </c>
      <c r="G21" s="24">
        <f>'Estimacion 6.2_flutter'!F20</f>
        <v>0.66666666666666663</v>
      </c>
      <c r="H21" s="32" t="s">
        <v>74</v>
      </c>
      <c r="M21" s="4">
        <v>10</v>
      </c>
      <c r="N21" s="2" t="s">
        <v>40</v>
      </c>
      <c r="O21" s="18">
        <f>'Estimacion 6.2_flutter'!N20</f>
        <v>10000</v>
      </c>
      <c r="P21" s="18">
        <f>'Estimacion 6.2_flutter'!O20</f>
        <v>872</v>
      </c>
      <c r="Q21" s="24">
        <f>'Estimacion 6.2_flutter'!P20</f>
        <v>11.467889908256881</v>
      </c>
      <c r="R21" s="32" t="s">
        <v>75</v>
      </c>
      <c r="AD21" s="26"/>
      <c r="AE21" s="26"/>
      <c r="AF21" s="26"/>
      <c r="AG21" s="26"/>
      <c r="AH21" s="27"/>
      <c r="AI21" s="27"/>
    </row>
    <row r="22" spans="3:35" ht="21" customHeight="1">
      <c r="D22" s="17" t="s">
        <v>41</v>
      </c>
      <c r="E22" s="17">
        <f>SUM(E12:E21)</f>
        <v>155</v>
      </c>
      <c r="F22" s="17">
        <f>SUM(F12:F21)</f>
        <v>313</v>
      </c>
      <c r="G22" s="21">
        <f>SUM(G12:G21)</f>
        <v>5.8920756818521296</v>
      </c>
      <c r="M22" s="18">
        <v>11</v>
      </c>
      <c r="N22" s="2" t="s">
        <v>42</v>
      </c>
      <c r="O22" s="18">
        <f>'Estimacion 6.2_flutter'!N21</f>
        <v>40</v>
      </c>
      <c r="P22" s="18">
        <f>'Estimacion 6.2_flutter'!O21</f>
        <v>23</v>
      </c>
      <c r="Q22" s="24">
        <f>'Estimacion 6.2_flutter'!P21</f>
        <v>1.7391304347826086</v>
      </c>
      <c r="R22" s="32" t="s">
        <v>76</v>
      </c>
      <c r="AD22" s="26"/>
      <c r="AE22" s="26"/>
      <c r="AF22" s="26"/>
      <c r="AG22" s="26"/>
      <c r="AH22" s="27"/>
      <c r="AI22" s="27"/>
    </row>
    <row r="23" spans="3:35" ht="31.15" customHeight="1">
      <c r="D23" s="17" t="s">
        <v>43</v>
      </c>
      <c r="E23" s="17">
        <f>AVERAGE(E12:E21)</f>
        <v>15.5</v>
      </c>
      <c r="F23" s="17">
        <f>AVERAGE(F12:F21)</f>
        <v>31.3</v>
      </c>
      <c r="G23" s="21">
        <f>AVERAGE(G12:G21)</f>
        <v>0.58920756818521292</v>
      </c>
      <c r="M23" s="4">
        <v>12</v>
      </c>
      <c r="N23" s="2" t="s">
        <v>44</v>
      </c>
      <c r="O23" s="18">
        <f>'Estimacion 6.2_flutter'!N22</f>
        <v>120</v>
      </c>
      <c r="P23" s="18">
        <f>'Estimacion 6.2_flutter'!O22</f>
        <v>119</v>
      </c>
      <c r="Q23" s="24">
        <f>'Estimacion 6.2_flutter'!P22</f>
        <v>1.0084033613445378</v>
      </c>
      <c r="R23" s="32" t="s">
        <v>77</v>
      </c>
      <c r="AD23" s="26"/>
      <c r="AE23" s="26"/>
      <c r="AF23" s="26"/>
      <c r="AG23" s="26"/>
      <c r="AH23" s="27"/>
      <c r="AI23" s="27"/>
    </row>
    <row r="24" spans="3:35" ht="57.75">
      <c r="M24" s="18">
        <v>13</v>
      </c>
      <c r="N24" s="2" t="s">
        <v>45</v>
      </c>
      <c r="O24" s="18">
        <f>'Estimacion 6.2_flutter'!N23</f>
        <v>20</v>
      </c>
      <c r="P24" s="18">
        <f>'Estimacion 6.2_flutter'!O23</f>
        <v>21</v>
      </c>
      <c r="Q24" s="24">
        <f>'Estimacion 6.2_flutter'!P23</f>
        <v>0.95238095238095233</v>
      </c>
      <c r="R24" s="32" t="s">
        <v>78</v>
      </c>
      <c r="AD24" s="26"/>
      <c r="AE24" s="26"/>
      <c r="AF24" s="26"/>
      <c r="AG24" s="26"/>
      <c r="AH24" s="27"/>
      <c r="AI24" s="27"/>
    </row>
    <row r="25" spans="3:35" ht="72.75">
      <c r="M25" s="4">
        <v>14</v>
      </c>
      <c r="N25" s="2" t="s">
        <v>46</v>
      </c>
      <c r="O25" s="18">
        <f>'Estimacion 6.2_flutter'!N24</f>
        <v>200</v>
      </c>
      <c r="P25" s="18">
        <f>'Estimacion 6.2_flutter'!O24</f>
        <v>144</v>
      </c>
      <c r="Q25" s="24">
        <f>'Estimacion 6.2_flutter'!P24</f>
        <v>1.3888888888888888</v>
      </c>
      <c r="R25" s="32" t="s">
        <v>79</v>
      </c>
      <c r="AD25" s="26"/>
      <c r="AE25" s="26"/>
      <c r="AF25" s="26"/>
      <c r="AG25" s="26"/>
      <c r="AH25" s="27"/>
      <c r="AI25" s="27"/>
    </row>
    <row r="26" spans="3:35" ht="43.5">
      <c r="M26" s="18">
        <v>15</v>
      </c>
      <c r="N26" s="12" t="s">
        <v>47</v>
      </c>
      <c r="O26" s="18">
        <f>'Estimacion 6.2_flutter'!N25</f>
        <v>45</v>
      </c>
      <c r="P26" s="18">
        <f>'Estimacion 6.2_flutter'!O25</f>
        <v>32</v>
      </c>
      <c r="Q26" s="24">
        <f>'Estimacion 6.2_flutter'!P25</f>
        <v>1.40625</v>
      </c>
      <c r="R26" s="35" t="s">
        <v>80</v>
      </c>
      <c r="AD26" s="26"/>
      <c r="AE26" s="26"/>
      <c r="AF26" s="26"/>
      <c r="AG26" s="26"/>
      <c r="AH26" s="27"/>
      <c r="AI26" s="27"/>
    </row>
    <row r="27" spans="3:35" ht="43.5">
      <c r="M27" s="4">
        <v>16</v>
      </c>
      <c r="N27" s="12" t="s">
        <v>48</v>
      </c>
      <c r="O27" s="18">
        <f>'Estimacion 6.2_flutter'!N26</f>
        <v>90</v>
      </c>
      <c r="P27" s="18">
        <f>'Estimacion 6.2_flutter'!O26</f>
        <v>180</v>
      </c>
      <c r="Q27" s="24">
        <f>'Estimacion 6.2_flutter'!P26</f>
        <v>0.5</v>
      </c>
      <c r="R27" s="32" t="s">
        <v>81</v>
      </c>
      <c r="AD27" s="26"/>
      <c r="AE27" s="26"/>
      <c r="AF27" s="26"/>
      <c r="AG27" s="26"/>
      <c r="AH27" s="27"/>
      <c r="AI27" s="27"/>
    </row>
    <row r="28" spans="3:35" ht="87">
      <c r="M28" s="18">
        <v>17</v>
      </c>
      <c r="N28" s="2" t="s">
        <v>49</v>
      </c>
      <c r="O28" s="18">
        <f>'Estimacion 6.2_flutter'!N27</f>
        <v>300</v>
      </c>
      <c r="P28" s="18">
        <f>'Estimacion 6.2_flutter'!O27</f>
        <v>31</v>
      </c>
      <c r="Q28" s="24">
        <f>'Estimacion 6.2_flutter'!P27</f>
        <v>9.67741935483871</v>
      </c>
      <c r="R28" s="32" t="s">
        <v>82</v>
      </c>
      <c r="AD28" s="26"/>
      <c r="AE28" s="26"/>
      <c r="AF28" s="26"/>
      <c r="AG28" s="26"/>
      <c r="AH28" s="27"/>
      <c r="AI28" s="27"/>
    </row>
    <row r="29" spans="3:35" ht="57.75">
      <c r="M29" s="4">
        <v>18</v>
      </c>
      <c r="N29" s="2" t="s">
        <v>50</v>
      </c>
      <c r="O29" s="18">
        <f>'Estimacion 6.2_flutter'!N28</f>
        <v>20</v>
      </c>
      <c r="P29" s="18">
        <f>'Estimacion 6.2_flutter'!O28</f>
        <v>15</v>
      </c>
      <c r="Q29" s="24">
        <f>'Estimacion 6.2_flutter'!P28</f>
        <v>1.3333333333333333</v>
      </c>
      <c r="R29" s="32" t="s">
        <v>83</v>
      </c>
      <c r="AH29" s="28"/>
      <c r="AI29" s="13"/>
    </row>
    <row r="30" spans="3:35" ht="87">
      <c r="M30" s="18">
        <v>19</v>
      </c>
      <c r="N30" s="2" t="s">
        <v>34</v>
      </c>
      <c r="O30" s="18">
        <f>'Estimacion 6.2_flutter'!N29</f>
        <v>300</v>
      </c>
      <c r="P30" s="18">
        <f>'Estimacion 6.2_flutter'!O29</f>
        <v>29</v>
      </c>
      <c r="Q30" s="24">
        <f>'Estimacion 6.2_flutter'!P29</f>
        <v>10.344827586206897</v>
      </c>
      <c r="R30" s="32" t="s">
        <v>84</v>
      </c>
    </row>
    <row r="31" spans="3:35" ht="87">
      <c r="M31" s="4">
        <v>20</v>
      </c>
      <c r="N31" s="2" t="s">
        <v>51</v>
      </c>
      <c r="O31" s="18">
        <f>'Estimacion 6.2_flutter'!N30</f>
        <v>400</v>
      </c>
      <c r="P31" s="18">
        <f>'Estimacion 6.2_flutter'!O30</f>
        <v>39</v>
      </c>
      <c r="Q31" s="24">
        <f>'Estimacion 6.2_flutter'!P30</f>
        <v>10.256410256410257</v>
      </c>
      <c r="R31" s="32" t="s">
        <v>85</v>
      </c>
    </row>
    <row r="32" spans="3:35" ht="101.25">
      <c r="M32" s="18">
        <v>21</v>
      </c>
      <c r="N32" s="12" t="s">
        <v>52</v>
      </c>
      <c r="O32" s="18">
        <f>'Estimacion 6.2_flutter'!N31</f>
        <v>500</v>
      </c>
      <c r="P32" s="18">
        <f>'Estimacion 6.2_flutter'!O31</f>
        <v>30</v>
      </c>
      <c r="Q32" s="24">
        <f>'Estimacion 6.2_flutter'!P31</f>
        <v>16.666666666666668</v>
      </c>
      <c r="R32" s="33" t="s">
        <v>86</v>
      </c>
    </row>
    <row r="33" spans="14:17">
      <c r="N33" s="17" t="s">
        <v>41</v>
      </c>
      <c r="O33" s="17">
        <f>SUM(O12:O32)</f>
        <v>38665</v>
      </c>
      <c r="P33" s="17">
        <f>SUM(P12:P32)</f>
        <v>3501</v>
      </c>
      <c r="Q33" s="21">
        <f>SUM(Q12:Q32)</f>
        <v>298.19366143499622</v>
      </c>
    </row>
    <row r="34" spans="14:17">
      <c r="N34" s="17" t="s">
        <v>43</v>
      </c>
      <c r="O34" s="17">
        <f>AVERAGE(O12:O32)</f>
        <v>1841.1904761904761</v>
      </c>
      <c r="P34" s="17">
        <f>AVERAGE(P12:P32)</f>
        <v>166.71428571428572</v>
      </c>
      <c r="Q34" s="21">
        <f>AVERAGE(Q12:Q32)</f>
        <v>14.199698163571249</v>
      </c>
    </row>
  </sheetData>
  <mergeCells count="15">
    <mergeCell ref="F1:L1"/>
    <mergeCell ref="E2:E5"/>
    <mergeCell ref="F2:H2"/>
    <mergeCell ref="I2:I5"/>
    <mergeCell ref="J2:J5"/>
    <mergeCell ref="K2:K3"/>
    <mergeCell ref="L2:L3"/>
    <mergeCell ref="F3:H3"/>
    <mergeCell ref="F4:H4"/>
    <mergeCell ref="K4:K5"/>
    <mergeCell ref="D10:G10"/>
    <mergeCell ref="N10:Q10"/>
    <mergeCell ref="L4:L5"/>
    <mergeCell ref="F5:H5"/>
    <mergeCell ref="F6:L6"/>
  </mergeCells>
  <hyperlinks>
    <hyperlink ref="F6" r:id="rId1" display="https://github.com/jmmorales11/PRUEBAS_PRO.git" xr:uid="{1E7EDA1F-3210-4908-B880-E717FBCF17E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EFBB9-EC3D-4747-80FD-D8C033D8AF23}">
  <dimension ref="B1:S39"/>
  <sheetViews>
    <sheetView workbookViewId="0">
      <selection activeCell="K14" sqref="K14"/>
    </sheetView>
  </sheetViews>
  <sheetFormatPr defaultColWidth="11.42578125" defaultRowHeight="14.45"/>
  <cols>
    <col min="5" max="5" width="46.85546875" customWidth="1"/>
    <col min="6" max="6" width="13.7109375" customWidth="1"/>
    <col min="7" max="7" width="58.7109375" customWidth="1"/>
    <col min="9" max="9" width="13" customWidth="1"/>
    <col min="10" max="10" width="15.5703125" customWidth="1"/>
    <col min="11" max="11" width="13.5703125" bestFit="1" customWidth="1"/>
    <col min="12" max="12" width="18.5703125" customWidth="1"/>
    <col min="13" max="14" width="20.5703125" customWidth="1"/>
    <col min="15" max="15" width="34.85546875" customWidth="1"/>
    <col min="16" max="19" width="17.5703125" customWidth="1"/>
  </cols>
  <sheetData>
    <row r="1" spans="2:19">
      <c r="E1" s="9" t="s">
        <v>0</v>
      </c>
      <c r="F1" s="200" t="s">
        <v>87</v>
      </c>
      <c r="G1" s="203"/>
      <c r="H1" s="203"/>
      <c r="I1" s="203"/>
      <c r="J1" s="203"/>
      <c r="K1" s="203"/>
      <c r="L1" s="204"/>
    </row>
    <row r="2" spans="2:19">
      <c r="E2" s="196" t="s">
        <v>2</v>
      </c>
      <c r="F2" s="202" t="s">
        <v>3</v>
      </c>
      <c r="G2" s="202"/>
      <c r="H2" s="202"/>
      <c r="I2" s="196" t="s">
        <v>4</v>
      </c>
      <c r="J2" s="189" t="s">
        <v>5</v>
      </c>
      <c r="K2" s="196" t="s">
        <v>6</v>
      </c>
      <c r="L2" s="198">
        <v>45691</v>
      </c>
    </row>
    <row r="3" spans="2:19">
      <c r="E3" s="196"/>
      <c r="F3" s="202" t="s">
        <v>7</v>
      </c>
      <c r="G3" s="202"/>
      <c r="H3" s="202"/>
      <c r="I3" s="196"/>
      <c r="J3" s="189"/>
      <c r="K3" s="196"/>
      <c r="L3" s="199"/>
    </row>
    <row r="4" spans="2:19">
      <c r="E4" s="196"/>
      <c r="F4" s="202" t="s">
        <v>8</v>
      </c>
      <c r="G4" s="202"/>
      <c r="H4" s="202"/>
      <c r="I4" s="196"/>
      <c r="J4" s="189"/>
      <c r="K4" s="200" t="s">
        <v>9</v>
      </c>
      <c r="L4" s="188" t="s">
        <v>10</v>
      </c>
    </row>
    <row r="5" spans="2:19">
      <c r="E5" s="196"/>
      <c r="F5" s="202" t="s">
        <v>11</v>
      </c>
      <c r="G5" s="202"/>
      <c r="H5" s="202"/>
      <c r="I5" s="196"/>
      <c r="J5" s="189"/>
      <c r="K5" s="200"/>
      <c r="L5" s="188"/>
    </row>
    <row r="6" spans="2:19">
      <c r="E6" s="6" t="s">
        <v>12</v>
      </c>
      <c r="F6" s="190" t="s">
        <v>13</v>
      </c>
      <c r="G6" s="191"/>
      <c r="H6" s="191"/>
      <c r="I6" s="191"/>
      <c r="J6" s="191"/>
      <c r="K6" s="191"/>
      <c r="L6" s="192"/>
    </row>
    <row r="9" spans="2:19">
      <c r="B9" s="208" t="s">
        <v>88</v>
      </c>
      <c r="C9" s="208"/>
      <c r="D9" s="208"/>
      <c r="E9" s="208"/>
      <c r="F9" s="208"/>
      <c r="G9" s="208"/>
      <c r="H9" s="208"/>
      <c r="I9" s="208"/>
      <c r="L9" s="205" t="s">
        <v>15</v>
      </c>
      <c r="M9" s="206"/>
      <c r="N9" s="206"/>
      <c r="O9" s="206"/>
      <c r="P9" s="206"/>
      <c r="Q9" s="206"/>
      <c r="R9" s="206"/>
      <c r="S9" s="207"/>
    </row>
    <row r="10" spans="2:19" s="26" customFormat="1" ht="28.9">
      <c r="B10" s="10" t="s">
        <v>16</v>
      </c>
      <c r="C10" s="34" t="s">
        <v>89</v>
      </c>
      <c r="D10" s="34" t="s">
        <v>19</v>
      </c>
      <c r="E10" s="34" t="s">
        <v>90</v>
      </c>
      <c r="F10" s="34" t="s">
        <v>91</v>
      </c>
      <c r="G10" s="34" t="s">
        <v>92</v>
      </c>
      <c r="H10" s="34" t="s">
        <v>43</v>
      </c>
      <c r="I10" s="34" t="s">
        <v>93</v>
      </c>
      <c r="L10" s="159" t="s">
        <v>16</v>
      </c>
      <c r="M10" s="160" t="s">
        <v>17</v>
      </c>
      <c r="N10" s="8" t="s">
        <v>19</v>
      </c>
      <c r="O10" s="8" t="s">
        <v>90</v>
      </c>
      <c r="P10" s="8" t="s">
        <v>91</v>
      </c>
      <c r="Q10" s="8" t="s">
        <v>92</v>
      </c>
      <c r="R10" s="8" t="s">
        <v>43</v>
      </c>
      <c r="S10" s="8" t="s">
        <v>93</v>
      </c>
    </row>
    <row r="11" spans="2:19" s="26" customFormat="1" ht="43.15">
      <c r="B11" s="2">
        <v>1</v>
      </c>
      <c r="C11" s="2" t="str">
        <f>'Estimacion 6.2_flutter'!C11</f>
        <v>Imágenes.js</v>
      </c>
      <c r="D11" s="2">
        <f>'Estimacion 6.2_flutter'!D11</f>
        <v>5</v>
      </c>
      <c r="E11" s="12" t="str">
        <f>'Estimacion 6.3_flutter'!H12</f>
        <v>Definición del esquema y el modelo de MongoDB para la colección de imágenes, que contiene los campos de mascota, privacidad, y imagen</v>
      </c>
      <c r="F11" s="2" t="s">
        <v>94</v>
      </c>
      <c r="G11" s="2">
        <f>H11*0.5</f>
        <v>2.5</v>
      </c>
      <c r="H11" s="2">
        <f>'Estimacion 6.2_flutter'!D11</f>
        <v>5</v>
      </c>
      <c r="I11" s="2">
        <f>H11*1.5</f>
        <v>7.5</v>
      </c>
      <c r="L11" s="4">
        <f>'Estimacion 6.2_flutter'!L11</f>
        <v>1</v>
      </c>
      <c r="M11" s="4" t="str">
        <f>'Estimacion 6.2_flutter'!M11</f>
        <v>LoginPage.dart</v>
      </c>
      <c r="N11" s="2">
        <f>'Estimacion 6.2_flutter'!O11</f>
        <v>284</v>
      </c>
      <c r="O11" s="12" t="str">
        <f>'Estimacion 6.3_flutter'!R12</f>
        <v xml:space="preserve">Pagína que contiene el formulario de inicio de sesión para los usuarios </v>
      </c>
      <c r="P11" s="2"/>
      <c r="Q11" s="2">
        <f>R11*0.5</f>
        <v>1500</v>
      </c>
      <c r="R11" s="2">
        <f>'Estimacion 6.2_flutter'!N11</f>
        <v>3000</v>
      </c>
      <c r="S11" s="2">
        <f>R11*1.5</f>
        <v>4500</v>
      </c>
    </row>
    <row r="12" spans="2:19" s="26" customFormat="1" ht="57.6">
      <c r="B12" s="2">
        <v>2</v>
      </c>
      <c r="C12" s="2" t="str">
        <f>'Estimacion 6.2_flutter'!C12</f>
        <v>Mascotas.js</v>
      </c>
      <c r="D12" s="2">
        <f>'Estimacion 6.2_flutter'!D12</f>
        <v>10</v>
      </c>
      <c r="E12" s="12" t="str">
        <f>'Estimacion 6.3_flutter'!H13</f>
        <v>Definición del esquema y el modelo de MongoDB para la colección de mascotas, que contiene los campos de nombre_mas, raza, sexo, fecha_nac, color_pelaje, tipo, privacidad, descripcion, y user</v>
      </c>
      <c r="F12" s="2" t="s">
        <v>94</v>
      </c>
      <c r="G12" s="2">
        <f t="shared" ref="G12:G21" si="0">H12*0.5</f>
        <v>5</v>
      </c>
      <c r="H12" s="2">
        <f>'Estimacion 6.2_flutter'!D12</f>
        <v>10</v>
      </c>
      <c r="I12" s="2">
        <f t="shared" ref="I12:I20" si="1">H12*1.5</f>
        <v>15</v>
      </c>
      <c r="L12" s="4">
        <f>'Estimacion 6.2_flutter'!L12</f>
        <v>2</v>
      </c>
      <c r="M12" s="4" t="str">
        <f>'Estimacion 6.2_flutter'!M12</f>
        <v>Mascota.dart</v>
      </c>
      <c r="N12" s="2">
        <f>'Estimacion 6.2_flutter'!O12</f>
        <v>41</v>
      </c>
      <c r="O12" s="12" t="str">
        <f>'Estimacion 6.3_flutter'!R13</f>
        <v>Modelo que permite manejar los datos de las mascotas</v>
      </c>
      <c r="P12" s="2"/>
      <c r="Q12" s="2">
        <f t="shared" ref="Q12:Q31" si="2">R12*0.5</f>
        <v>720</v>
      </c>
      <c r="R12" s="2">
        <f>'Estimacion 6.2_flutter'!N12</f>
        <v>1440</v>
      </c>
      <c r="S12" s="2">
        <f t="shared" ref="S12:S31" si="3">R12*1.5</f>
        <v>2160</v>
      </c>
    </row>
    <row r="13" spans="2:19" s="26" customFormat="1" ht="57.6">
      <c r="B13" s="2">
        <v>3</v>
      </c>
      <c r="C13" s="2" t="str">
        <f>'Estimacion 6.2_flutter'!C13</f>
        <v>Users.js</v>
      </c>
      <c r="D13" s="2">
        <f>'Estimacion 6.2_flutter'!D13</f>
        <v>10</v>
      </c>
      <c r="E13" s="12" t="str">
        <f>'Estimacion 6.3_flutter'!H14</f>
        <v>Definición del esquema y el modelo de MongoDB para la colección de usuarios, que contiene los campos de firstName, lastName, phoneNumber, email, dateBirthday, username, password, userPicture, y role</v>
      </c>
      <c r="F13" s="12" t="s">
        <v>94</v>
      </c>
      <c r="G13" s="2">
        <f t="shared" si="0"/>
        <v>5</v>
      </c>
      <c r="H13" s="2">
        <f>'Estimacion 6.2_flutter'!D13</f>
        <v>10</v>
      </c>
      <c r="I13" s="2">
        <f t="shared" si="1"/>
        <v>15</v>
      </c>
      <c r="L13" s="4">
        <f>'Estimacion 6.2_flutter'!L13</f>
        <v>3</v>
      </c>
      <c r="M13" s="4" t="str">
        <f>'Estimacion 6.2_flutter'!M13</f>
        <v>MascotasDeatlle.dart</v>
      </c>
      <c r="N13" s="2">
        <f>'Estimacion 6.2_flutter'!O13</f>
        <v>349</v>
      </c>
      <c r="O13" s="12" t="str">
        <f>'Estimacion 6.3_flutter'!R14</f>
        <v>Muestra la información de una mascota y permite agregar información sobre sus vacunas y desparasitación.</v>
      </c>
      <c r="P13" s="12"/>
      <c r="Q13" s="2">
        <f t="shared" si="2"/>
        <v>2200</v>
      </c>
      <c r="R13" s="2">
        <f>'Estimacion 6.2_flutter'!N13</f>
        <v>4400</v>
      </c>
      <c r="S13" s="2">
        <f t="shared" si="3"/>
        <v>6600</v>
      </c>
    </row>
    <row r="14" spans="2:19" s="26" customFormat="1" ht="57.6">
      <c r="B14" s="2">
        <v>4</v>
      </c>
      <c r="C14" s="2" t="str">
        <f>'Estimacion 6.2_flutter'!C14</f>
        <v>Vacunas.js</v>
      </c>
      <c r="D14" s="2">
        <f>'Estimacion 6.2_flutter'!D14</f>
        <v>5</v>
      </c>
      <c r="E14" s="12" t="str">
        <f>'Estimacion 6.3_flutter'!H15</f>
        <v>Definición del esquema y el modelo de MongoDB para la colección de vacunas.</v>
      </c>
      <c r="F14" s="2" t="s">
        <v>95</v>
      </c>
      <c r="G14" s="2">
        <f t="shared" si="0"/>
        <v>2.5</v>
      </c>
      <c r="H14" s="2">
        <f>'Estimacion 6.2_flutter'!D14</f>
        <v>5</v>
      </c>
      <c r="I14" s="2">
        <f t="shared" si="1"/>
        <v>7.5</v>
      </c>
      <c r="L14" s="4">
        <f>'Estimacion 6.2_flutter'!L14</f>
        <v>4</v>
      </c>
      <c r="M14" s="4" t="str">
        <f>'Estimacion 6.2_flutter'!M14</f>
        <v>MascotasPage.dart</v>
      </c>
      <c r="N14" s="2">
        <f>'Estimacion 6.2_flutter'!O14</f>
        <v>159</v>
      </c>
      <c r="O14" s="12" t="str">
        <f>'Estimacion 6.3_flutter'!R15</f>
        <v>Mostrar una lista de mascotas asociadas a su dueño. Además de permitir ver los detalles de cada una y agregar nuevas mascotas a la lista</v>
      </c>
      <c r="P14" s="2"/>
      <c r="Q14" s="2">
        <f t="shared" si="2"/>
        <v>1010</v>
      </c>
      <c r="R14" s="2">
        <f>'Estimacion 6.2_flutter'!N14</f>
        <v>2020</v>
      </c>
      <c r="S14" s="2">
        <f t="shared" si="3"/>
        <v>3030</v>
      </c>
    </row>
    <row r="15" spans="2:19" s="26" customFormat="1" ht="57.6">
      <c r="B15" s="2">
        <v>5</v>
      </c>
      <c r="C15" s="2" t="str">
        <f>'Estimacion 6.2_flutter'!C15</f>
        <v>img.js</v>
      </c>
      <c r="D15" s="2">
        <f>'Estimacion 6.2_flutter'!D15</f>
        <v>20</v>
      </c>
      <c r="E15" s="12" t="str">
        <f>'Estimacion 6.3_flutter'!H16</f>
        <v>Definición de todas las rutas relacionadas con la gestión de imágenes</v>
      </c>
      <c r="F15" s="12"/>
      <c r="G15" s="2">
        <f>H15*0.5</f>
        <v>10</v>
      </c>
      <c r="H15" s="2">
        <f>'Estimacion 6.2_flutter'!D15</f>
        <v>20</v>
      </c>
      <c r="I15" s="2">
        <f t="shared" si="1"/>
        <v>30</v>
      </c>
      <c r="L15" s="4">
        <f>'Estimacion 6.2_flutter'!L15</f>
        <v>5</v>
      </c>
      <c r="M15" s="4" t="str">
        <f>'Estimacion 6.2_flutter'!M15</f>
        <v>registrar_mascota.dart</v>
      </c>
      <c r="N15" s="2">
        <f>'Estimacion 6.2_flutter'!O15</f>
        <v>894</v>
      </c>
      <c r="O15" s="12" t="str">
        <f>'Estimacion 6.3_flutter'!R16</f>
        <v>Componente que contiene Formulario de Registro, subida de imágenes de la mascota, envío de datos a la API, carga de datos localmente</v>
      </c>
      <c r="P15" s="12"/>
      <c r="Q15" s="2">
        <f t="shared" si="2"/>
        <v>5000</v>
      </c>
      <c r="R15" s="2">
        <f>'Estimacion 6.2_flutter'!N15</f>
        <v>10000</v>
      </c>
      <c r="S15" s="2">
        <f t="shared" si="3"/>
        <v>15000</v>
      </c>
    </row>
    <row r="16" spans="2:19" s="26" customFormat="1" ht="28.9">
      <c r="B16" s="2">
        <v>6</v>
      </c>
      <c r="C16" s="2" t="str">
        <f>'Estimacion 6.2_flutter'!C16</f>
        <v>mascotas.js</v>
      </c>
      <c r="D16" s="2">
        <f>'Estimacion 6.2_flutter'!D16</f>
        <v>30</v>
      </c>
      <c r="E16" s="12" t="str">
        <f>'Estimacion 6.3_flutter'!H17</f>
        <v>Definición de todas las rutas relacionadas con la gestión de mascotas y vacunas</v>
      </c>
      <c r="F16" s="2"/>
      <c r="G16" s="2">
        <f t="shared" si="0"/>
        <v>15</v>
      </c>
      <c r="H16" s="2">
        <f>'Estimacion 6.2_flutter'!D16</f>
        <v>30</v>
      </c>
      <c r="I16" s="2">
        <f t="shared" si="1"/>
        <v>45</v>
      </c>
      <c r="L16" s="4">
        <f>'Estimacion 6.2_flutter'!L16</f>
        <v>6</v>
      </c>
      <c r="M16" s="4" t="str">
        <f>'Estimacion 6.2_flutter'!M16</f>
        <v>ejemplo_screen.dart</v>
      </c>
      <c r="N16" s="2">
        <f>'Estimacion 6.2_flutter'!O16</f>
        <v>31</v>
      </c>
      <c r="O16" s="12" t="str">
        <f>'Estimacion 6.3_flutter'!R17</f>
        <v>Pantalla que incluye el fondo personalizado para la app.</v>
      </c>
      <c r="P16" s="2"/>
      <c r="Q16" s="2">
        <f t="shared" si="2"/>
        <v>900</v>
      </c>
      <c r="R16" s="2">
        <f>'Estimacion 6.2_flutter'!N16</f>
        <v>1800</v>
      </c>
      <c r="S16" s="2">
        <f t="shared" si="3"/>
        <v>2700</v>
      </c>
    </row>
    <row r="17" spans="2:19" s="26" customFormat="1" ht="28.9">
      <c r="B17" s="2">
        <v>7</v>
      </c>
      <c r="C17" s="2" t="str">
        <f>'Estimacion 6.2_flutter'!C17</f>
        <v>users.js</v>
      </c>
      <c r="D17" s="2">
        <f>'Estimacion 6.2_flutter'!D17</f>
        <v>30</v>
      </c>
      <c r="E17" s="12" t="str">
        <f>'Estimacion 6.3_flutter'!H18</f>
        <v>Definición de todas las rutas relacionadas con la gestión de usuarios</v>
      </c>
      <c r="F17" s="2"/>
      <c r="G17" s="2">
        <f t="shared" si="0"/>
        <v>15</v>
      </c>
      <c r="H17" s="2">
        <f>'Estimacion 6.2_flutter'!D17</f>
        <v>30</v>
      </c>
      <c r="I17" s="2">
        <f t="shared" si="1"/>
        <v>45</v>
      </c>
      <c r="L17" s="4">
        <f>'Estimacion 6.2_flutter'!L17</f>
        <v>7</v>
      </c>
      <c r="M17" s="4" t="str">
        <f>'Estimacion 6.2_flutter'!M17</f>
        <v>home_screen.dart</v>
      </c>
      <c r="N17" s="2">
        <f>'Estimacion 6.2_flutter'!O17</f>
        <v>171</v>
      </c>
      <c r="O17" s="12" t="str">
        <f>'Estimacion 6.3_flutter'!R18</f>
        <v>Mostrar imágenes y detalles de mascotas en una cuadrícula de diseño dinámico</v>
      </c>
      <c r="P17" s="2"/>
      <c r="Q17" s="2">
        <f t="shared" si="2"/>
        <v>1015</v>
      </c>
      <c r="R17" s="2">
        <f>'Estimacion 6.2_flutter'!N17</f>
        <v>2030</v>
      </c>
      <c r="S17" s="2">
        <f t="shared" si="3"/>
        <v>3045</v>
      </c>
    </row>
    <row r="18" spans="2:19" s="26" customFormat="1" ht="43.15">
      <c r="B18" s="2">
        <v>8</v>
      </c>
      <c r="C18" s="2" t="str">
        <f>'Estimacion 6.2_flutter'!C18</f>
        <v>database.js</v>
      </c>
      <c r="D18" s="2">
        <f>'Estimacion 6.2_flutter'!D18</f>
        <v>5</v>
      </c>
      <c r="E18" s="12" t="str">
        <f>'Estimacion 6.3_flutter'!H19</f>
        <v>Manejo de la conexión con la base de datos de MongoDB</v>
      </c>
      <c r="F18" s="2" t="s">
        <v>94</v>
      </c>
      <c r="G18" s="2">
        <f t="shared" si="0"/>
        <v>2.5</v>
      </c>
      <c r="H18" s="2">
        <f>'Estimacion 6.2_flutter'!D18</f>
        <v>5</v>
      </c>
      <c r="I18" s="2">
        <f t="shared" si="1"/>
        <v>7.5</v>
      </c>
      <c r="L18" s="4">
        <f>'Estimacion 6.2_flutter'!L18</f>
        <v>8</v>
      </c>
      <c r="M18" s="4" t="str">
        <f>'Estimacion 6.2_flutter'!M18</f>
        <v>ApiServices_Users.dart</v>
      </c>
      <c r="N18" s="2">
        <f>'Estimacion 6.2_flutter'!O18</f>
        <v>25</v>
      </c>
      <c r="O18" s="12" t="str">
        <f>'Estimacion 6.3_flutter'!R19</f>
        <v>Creación de un servicio para la comunicación con la API REST que maneja los usuarios</v>
      </c>
      <c r="P18" s="2"/>
      <c r="Q18" s="2">
        <f t="shared" si="2"/>
        <v>950</v>
      </c>
      <c r="R18" s="2">
        <f>'Estimacion 6.2_flutter'!N18</f>
        <v>1900</v>
      </c>
      <c r="S18" s="2">
        <f t="shared" si="3"/>
        <v>2850</v>
      </c>
    </row>
    <row r="19" spans="2:19" s="26" customFormat="1" ht="28.9">
      <c r="B19" s="2">
        <v>9</v>
      </c>
      <c r="C19" s="2" t="str">
        <f>'Estimacion 6.2_flutter'!C19</f>
        <v>app.js</v>
      </c>
      <c r="D19" s="2">
        <f>'Estimacion 6.2_flutter'!D19</f>
        <v>30</v>
      </c>
      <c r="E19" s="12" t="str">
        <f>'Estimacion 6.3_flutter'!H20</f>
        <v>Configuración de la aplicación Express y definición de las rutas y middlewares.</v>
      </c>
      <c r="F19" s="2"/>
      <c r="G19" s="2">
        <f t="shared" si="0"/>
        <v>15</v>
      </c>
      <c r="H19" s="2">
        <f>'Estimacion 6.2_flutter'!D19</f>
        <v>30</v>
      </c>
      <c r="I19" s="2">
        <f t="shared" si="1"/>
        <v>45</v>
      </c>
      <c r="L19" s="4">
        <f>'Estimacion 6.2_flutter'!L19</f>
        <v>9</v>
      </c>
      <c r="M19" s="4" t="str">
        <f>'Estimacion 6.2_flutter'!M19</f>
        <v>encrypt_data.dart</v>
      </c>
      <c r="N19" s="2">
        <f>'Estimacion 6.2_flutter'!O19</f>
        <v>12</v>
      </c>
      <c r="O19" s="12" t="str">
        <f>'Estimacion 6.3_flutter'!R20</f>
        <v>Permite manejar el cifrado de contraseñas</v>
      </c>
      <c r="P19" s="2" t="s">
        <v>94</v>
      </c>
      <c r="Q19" s="2">
        <f t="shared" si="2"/>
        <v>20</v>
      </c>
      <c r="R19" s="2">
        <f>'Estimacion 6.2_flutter'!N19</f>
        <v>40</v>
      </c>
      <c r="S19" s="2">
        <f t="shared" si="3"/>
        <v>60</v>
      </c>
    </row>
    <row r="20" spans="2:19" s="26" customFormat="1" ht="57.6">
      <c r="B20" s="2">
        <v>10</v>
      </c>
      <c r="C20" s="2" t="str">
        <f>'Estimacion 6.2_flutter'!C20</f>
        <v>index.js</v>
      </c>
      <c r="D20" s="2">
        <f>'Estimacion 6.2_flutter'!D20</f>
        <v>10</v>
      </c>
      <c r="E20" s="12" t="str">
        <f>'Estimacion 6.3_flutter'!H21</f>
        <v>Iniciar el servidor y conectar a la base de datos de MongoDB</v>
      </c>
      <c r="F20" s="2" t="s">
        <v>94</v>
      </c>
      <c r="G20" s="2">
        <f t="shared" si="0"/>
        <v>5</v>
      </c>
      <c r="H20" s="2">
        <f>'Estimacion 6.2_flutter'!D20</f>
        <v>10</v>
      </c>
      <c r="I20" s="2">
        <f t="shared" si="1"/>
        <v>15</v>
      </c>
      <c r="L20" s="4">
        <f>'Estimacion 6.2_flutter'!L20</f>
        <v>10</v>
      </c>
      <c r="M20" s="4" t="str">
        <f>'Estimacion 6.2_flutter'!M20</f>
        <v>RegisterPage.dart</v>
      </c>
      <c r="N20" s="2">
        <f>'Estimacion 6.2_flutter'!O20</f>
        <v>872</v>
      </c>
      <c r="O20" s="12" t="str">
        <f>'Estimacion 6.3_flutter'!R21</f>
        <v>Componente que tiene la funcionalidad de permitir que los usuarios creen una cuenta proporcionando información personal y una imagen de perfil</v>
      </c>
      <c r="P20" s="2"/>
      <c r="Q20" s="2">
        <f t="shared" si="2"/>
        <v>5000</v>
      </c>
      <c r="R20" s="2">
        <f>'Estimacion 6.2_flutter'!N20</f>
        <v>10000</v>
      </c>
      <c r="S20" s="2">
        <f t="shared" si="3"/>
        <v>15000</v>
      </c>
    </row>
    <row r="21" spans="2:19" s="26" customFormat="1" ht="28.9">
      <c r="C21" s="211" t="str">
        <f>'Estimacion 6.2_flutter'!C21</f>
        <v>Total</v>
      </c>
      <c r="D21" s="212"/>
      <c r="E21" s="212"/>
      <c r="F21" s="213"/>
      <c r="G21" s="36">
        <f>H21*0.5</f>
        <v>77.5</v>
      </c>
      <c r="H21" s="36">
        <f>SUM(H11:H20)</f>
        <v>155</v>
      </c>
      <c r="I21" s="36">
        <f>SUM(I11:I20)</f>
        <v>232.5</v>
      </c>
      <c r="L21" s="4">
        <f>'Estimacion 6.2_flutter'!L21</f>
        <v>11</v>
      </c>
      <c r="M21" s="4" t="str">
        <f>'Estimacion 6.2_flutter'!M21</f>
        <v>Background.dart</v>
      </c>
      <c r="N21" s="2">
        <f>'Estimacion 6.2_flutter'!O21</f>
        <v>23</v>
      </c>
      <c r="O21" s="12" t="str">
        <f>'Estimacion 6.3_flutter'!R22</f>
        <v>Se implementa un gradiente radial como fondo para la pantalla</v>
      </c>
      <c r="P21" s="2"/>
      <c r="Q21" s="2">
        <f t="shared" si="2"/>
        <v>20</v>
      </c>
      <c r="R21" s="2">
        <f>'Estimacion 6.2_flutter'!N21</f>
        <v>40</v>
      </c>
      <c r="S21" s="2">
        <f t="shared" si="3"/>
        <v>60</v>
      </c>
    </row>
    <row r="22" spans="2:19" s="26" customFormat="1" ht="43.15">
      <c r="C22" s="211" t="str">
        <f>'Estimacion 6.2_flutter'!C22</f>
        <v>Media</v>
      </c>
      <c r="D22" s="212"/>
      <c r="E22" s="212"/>
      <c r="F22" s="213"/>
      <c r="G22" s="36">
        <f>AVERAGE(G11:G20)</f>
        <v>7.75</v>
      </c>
      <c r="H22" s="36">
        <f>AVERAGE(H11:H20)</f>
        <v>15.5</v>
      </c>
      <c r="I22" s="36">
        <f>AVERAGE(I11:I20)</f>
        <v>23.25</v>
      </c>
      <c r="L22" s="4">
        <f>'Estimacion 6.2_flutter'!L22</f>
        <v>12</v>
      </c>
      <c r="M22" s="4" t="str">
        <f>'Estimacion 6.2_flutter'!M22</f>
        <v>tab_bar.dart</v>
      </c>
      <c r="N22" s="2">
        <f>'Estimacion 6.2_flutter'!O22</f>
        <v>119</v>
      </c>
      <c r="O22" s="12" t="str">
        <f>'Estimacion 6.3_flutter'!R23</f>
        <v>Barra de navegación personalizada utilizando CurvedNavigationBar, con un diseño atractivo y una interacción fluida</v>
      </c>
      <c r="P22" s="2"/>
      <c r="Q22" s="2">
        <f t="shared" si="2"/>
        <v>60</v>
      </c>
      <c r="R22" s="2">
        <f>'Estimacion 6.2_flutter'!N22</f>
        <v>120</v>
      </c>
      <c r="S22" s="2">
        <f t="shared" si="3"/>
        <v>180</v>
      </c>
    </row>
    <row r="23" spans="2:19" s="26" customFormat="1" ht="43.15">
      <c r="C23"/>
      <c r="D23"/>
      <c r="E23"/>
      <c r="F23"/>
      <c r="G23"/>
      <c r="H23"/>
      <c r="I23"/>
      <c r="L23" s="4">
        <f>'Estimacion 6.2_flutter'!L23</f>
        <v>13</v>
      </c>
      <c r="M23" s="4" t="str">
        <f>'Estimacion 6.2_flutter'!M23</f>
        <v>main.dart</v>
      </c>
      <c r="N23" s="2">
        <f>'Estimacion 6.2_flutter'!O23</f>
        <v>21</v>
      </c>
      <c r="O23" s="12" t="str">
        <f>'Estimacion 6.3_flutter'!R24</f>
        <v>Componente que inicializa la aplicación de flutter y dirige al usuario a la pantalla principal de inicio de sesión</v>
      </c>
      <c r="P23" s="2" t="s">
        <v>94</v>
      </c>
      <c r="Q23" s="2">
        <f t="shared" si="2"/>
        <v>10</v>
      </c>
      <c r="R23" s="2">
        <f>'Estimacion 6.2_flutter'!N23</f>
        <v>20</v>
      </c>
      <c r="S23" s="2">
        <f t="shared" si="3"/>
        <v>30</v>
      </c>
    </row>
    <row r="24" spans="2:19" ht="43.15">
      <c r="L24" s="4">
        <f>'Estimacion 6.2_flutter'!L24</f>
        <v>14</v>
      </c>
      <c r="M24" s="4" t="str">
        <f>'Estimacion 6.2_flutter'!M24</f>
        <v>Validations.dart</v>
      </c>
      <c r="N24" s="2">
        <f>'Estimacion 6.2_flutter'!O24</f>
        <v>144</v>
      </c>
      <c r="O24" s="12" t="str">
        <f>'Estimacion 6.3_flutter'!R25</f>
        <v>Componente que se encarga de las validaciones de los formularios tanto para los usuarios como para las mascotas</v>
      </c>
      <c r="P24" s="2"/>
      <c r="Q24" s="2">
        <f t="shared" si="2"/>
        <v>100</v>
      </c>
      <c r="R24" s="2">
        <f>'Estimacion 6.2_flutter'!N24</f>
        <v>200</v>
      </c>
      <c r="S24" s="2">
        <f t="shared" si="3"/>
        <v>300</v>
      </c>
    </row>
    <row r="25" spans="2:19" ht="28.9">
      <c r="L25" s="4">
        <f>'Estimacion 6.2_flutter'!L25</f>
        <v>15</v>
      </c>
      <c r="M25" s="4" t="str">
        <f>'Estimacion 6.2_flutter'!M25</f>
        <v>inputsRegisterMascotas_test.dart</v>
      </c>
      <c r="N25" s="2">
        <f>'Estimacion 6.2_flutter'!O25</f>
        <v>32</v>
      </c>
      <c r="O25" s="12" t="str">
        <f>'Estimacion 6.3_flutter'!R26</f>
        <v>Validación de diferentes tipos de entrada para el formulario de las mascotas</v>
      </c>
      <c r="P25" s="2" t="s">
        <v>94</v>
      </c>
      <c r="Q25" s="2">
        <f t="shared" si="2"/>
        <v>22.5</v>
      </c>
      <c r="R25" s="2">
        <f>'Estimacion 6.2_flutter'!N25</f>
        <v>45</v>
      </c>
      <c r="S25" s="2">
        <f t="shared" si="3"/>
        <v>67.5</v>
      </c>
    </row>
    <row r="26" spans="2:19" ht="28.9">
      <c r="L26" s="4">
        <f>'Estimacion 6.2_flutter'!L26</f>
        <v>16</v>
      </c>
      <c r="M26" s="4" t="str">
        <f>'Estimacion 6.2_flutter'!M26</f>
        <v>inputsRegisterUser_test.dart</v>
      </c>
      <c r="N26" s="2">
        <f>'Estimacion 6.2_flutter'!O26</f>
        <v>180</v>
      </c>
      <c r="O26" s="12" t="str">
        <f>'Estimacion 6.3_flutter'!R27</f>
        <v>Validación de diferentes tipos de entrada para el formulario de los usuarios</v>
      </c>
      <c r="P26" s="2" t="s">
        <v>94</v>
      </c>
      <c r="Q26" s="2">
        <f t="shared" si="2"/>
        <v>45</v>
      </c>
      <c r="R26" s="2">
        <f>'Estimacion 6.2_flutter'!N26</f>
        <v>90</v>
      </c>
      <c r="S26" s="2">
        <f t="shared" si="3"/>
        <v>135</v>
      </c>
    </row>
    <row r="27" spans="2:19" ht="57.6">
      <c r="L27" s="4">
        <f>'Estimacion 6.2_flutter'!L27</f>
        <v>17</v>
      </c>
      <c r="M27" s="4" t="str">
        <f>'Estimacion 6.2_flutter'!M27</f>
        <v>app_test.dart</v>
      </c>
      <c r="N27" s="2">
        <f>'Estimacion 6.2_flutter'!O27</f>
        <v>31</v>
      </c>
      <c r="O27" s="12" t="str">
        <f>'Estimacion 6.3_flutter'!R28</f>
        <v>Prueba automatizada que verifica que el AlertDialog se muestra correctamente cuando se toca un botón, las opciones de cámara se desplieguen correctamente</v>
      </c>
      <c r="P27" s="2"/>
      <c r="Q27" s="2">
        <f t="shared" si="2"/>
        <v>150</v>
      </c>
      <c r="R27" s="2">
        <f>'Estimacion 6.2_flutter'!N27</f>
        <v>300</v>
      </c>
      <c r="S27" s="2">
        <f t="shared" si="3"/>
        <v>450</v>
      </c>
    </row>
    <row r="28" spans="2:19" ht="43.15">
      <c r="L28" s="4">
        <f>'Estimacion 6.2_flutter'!L28</f>
        <v>18</v>
      </c>
      <c r="M28" s="4" t="str">
        <f>'Estimacion 6.2_flutter'!M28</f>
        <v>app.dart</v>
      </c>
      <c r="N28" s="2">
        <f>'Estimacion 6.2_flutter'!O28</f>
        <v>15</v>
      </c>
      <c r="O28" s="12" t="str">
        <f>'Estimacion 6.3_flutter'!R29</f>
        <v>Punto principal de la app para realizar las pruebas de integración, que renderiza la pantalla de Registro</v>
      </c>
      <c r="P28" s="2" t="s">
        <v>95</v>
      </c>
      <c r="Q28" s="2">
        <f t="shared" si="2"/>
        <v>10</v>
      </c>
      <c r="R28" s="2">
        <f>'Estimacion 6.2_flutter'!N28</f>
        <v>20</v>
      </c>
      <c r="S28" s="2">
        <f t="shared" si="3"/>
        <v>30</v>
      </c>
    </row>
    <row r="29" spans="2:19" ht="57.6">
      <c r="L29" s="4">
        <f>'Estimacion 6.2_flutter'!L29</f>
        <v>19</v>
      </c>
      <c r="M29" s="4" t="str">
        <f>'Estimacion 6.2_flutter'!M29</f>
        <v>home_screen.dart</v>
      </c>
      <c r="N29" s="2">
        <f>'Estimacion 6.2_flutter'!O29</f>
        <v>29</v>
      </c>
      <c r="O29" s="12" t="str">
        <f>'Estimacion 6.3_flutter'!R30</f>
        <v>Verificar que el FloatingActionButton (FAB) funcione correctamente para actualizar las imágenes mostradas en la interfaz de usuario.</v>
      </c>
      <c r="P29" s="2"/>
      <c r="Q29" s="2">
        <f t="shared" si="2"/>
        <v>150</v>
      </c>
      <c r="R29" s="2">
        <f>'Estimacion 6.2_flutter'!N29</f>
        <v>300</v>
      </c>
      <c r="S29" s="2">
        <f t="shared" si="3"/>
        <v>450</v>
      </c>
    </row>
    <row r="30" spans="2:19" ht="57.6">
      <c r="L30" s="4">
        <f>'Estimacion 6.2_flutter'!L30</f>
        <v>20</v>
      </c>
      <c r="M30" s="4" t="str">
        <f>'Estimacion 6.2_flutter'!M30</f>
        <v>login_test.dart</v>
      </c>
      <c r="N30" s="2">
        <f>'Estimacion 6.2_flutter'!O30</f>
        <v>39</v>
      </c>
      <c r="O30" s="12" t="str">
        <f>'Estimacion 6.3_flutter'!R31</f>
        <v>prueba automatizada que asegura de que la aplicación maneje correctamente los errores de inicio de sesión mostrando un mensaje de error</v>
      </c>
      <c r="P30" s="2"/>
      <c r="Q30" s="2">
        <f t="shared" si="2"/>
        <v>200</v>
      </c>
      <c r="R30" s="2">
        <f>'Estimacion 6.2_flutter'!N30</f>
        <v>400</v>
      </c>
      <c r="S30" s="2">
        <f t="shared" si="3"/>
        <v>600</v>
      </c>
    </row>
    <row r="31" spans="2:19" ht="72">
      <c r="L31" s="4">
        <f>'Estimacion 6.2_flutter'!L31</f>
        <v>21</v>
      </c>
      <c r="M31" s="4" t="str">
        <f>'Estimacion 6.2_flutter'!M31</f>
        <v>mascotas_page_test.dart</v>
      </c>
      <c r="N31" s="2">
        <f>'Estimacion 6.2_flutter'!O31</f>
        <v>30</v>
      </c>
      <c r="O31" s="12" t="str">
        <f>'Estimacion 6.3_flutter'!R32</f>
        <v>Esta prueba automatizada valida que en la página de mascotas, la lista de mascotas está presente.
Al menos un ítem de la lista (mascota) se muestra correctamente.</v>
      </c>
      <c r="P31" s="2"/>
      <c r="Q31" s="2">
        <f t="shared" si="2"/>
        <v>250</v>
      </c>
      <c r="R31" s="2">
        <f>'Estimacion 6.2_flutter'!N31</f>
        <v>500</v>
      </c>
      <c r="S31" s="2">
        <f t="shared" si="3"/>
        <v>750</v>
      </c>
    </row>
    <row r="32" spans="2:19">
      <c r="M32" s="209" t="s">
        <v>96</v>
      </c>
      <c r="N32" s="209"/>
      <c r="O32" s="209"/>
      <c r="P32" s="209"/>
      <c r="Q32" s="36">
        <f>SUM(Q11:Q31)</f>
        <v>19332.5</v>
      </c>
      <c r="R32" s="36">
        <f>SUM(R11:R31)</f>
        <v>38665</v>
      </c>
      <c r="S32" s="36">
        <f>SUM(S11:S31)</f>
        <v>57997.5</v>
      </c>
    </row>
    <row r="33" spans="10:19">
      <c r="M33" s="209" t="s">
        <v>97</v>
      </c>
      <c r="N33" s="209"/>
      <c r="O33" s="209"/>
      <c r="P33" s="209"/>
      <c r="Q33" s="36">
        <f>AVERAGE(Q11:Q31)</f>
        <v>920.59523809523807</v>
      </c>
      <c r="R33" s="36">
        <f>AVERAGE(R11:R31)</f>
        <v>1841.1904761904761</v>
      </c>
      <c r="S33" s="36">
        <f>AVERAGE(S11:S31)</f>
        <v>2761.7857142857142</v>
      </c>
    </row>
    <row r="34" spans="10:19">
      <c r="M34" s="210"/>
      <c r="N34" s="210"/>
      <c r="O34" s="210"/>
      <c r="P34" s="210"/>
    </row>
    <row r="36" spans="10:19">
      <c r="J36" s="13" t="s">
        <v>98</v>
      </c>
      <c r="K36" s="13">
        <f>SUM(D11:D20)+SUM(N11:N31)</f>
        <v>3656</v>
      </c>
      <c r="L36" s="13"/>
      <c r="M36" s="13"/>
      <c r="N36" s="13"/>
      <c r="O36" s="13"/>
    </row>
    <row r="37" spans="10:19">
      <c r="J37" s="13" t="s">
        <v>99</v>
      </c>
      <c r="K37" s="164">
        <f>(Q32+G21)</f>
        <v>19410</v>
      </c>
      <c r="L37" s="13" t="s">
        <v>100</v>
      </c>
      <c r="M37" s="164">
        <f>(R32+H21)</f>
        <v>38820</v>
      </c>
      <c r="N37" s="13" t="s">
        <v>101</v>
      </c>
      <c r="O37" s="164">
        <f>(S32+I21)</f>
        <v>58230</v>
      </c>
    </row>
    <row r="38" spans="10:19">
      <c r="J38" s="13" t="s">
        <v>102</v>
      </c>
      <c r="K38" s="164">
        <f>K37/K36</f>
        <v>5.3090809628008753</v>
      </c>
      <c r="L38" s="13"/>
      <c r="M38" s="164">
        <f>M37/K36</f>
        <v>10.618161925601751</v>
      </c>
      <c r="N38" s="13"/>
      <c r="O38" s="183">
        <f>O37/K36</f>
        <v>15.927242888402626</v>
      </c>
    </row>
    <row r="39" spans="10:19">
      <c r="J39" s="13" t="s">
        <v>103</v>
      </c>
      <c r="K39" s="13">
        <f>60/K38</f>
        <v>11.301391035548686</v>
      </c>
      <c r="L39" s="13"/>
      <c r="M39" s="13">
        <f>60/M38</f>
        <v>5.6506955177743432</v>
      </c>
      <c r="N39" s="13"/>
      <c r="O39" s="13">
        <f>60/O38</f>
        <v>3.7671303451828955</v>
      </c>
    </row>
  </sheetData>
  <mergeCells count="20">
    <mergeCell ref="F1:L1"/>
    <mergeCell ref="E2:E5"/>
    <mergeCell ref="F2:H2"/>
    <mergeCell ref="I2:I5"/>
    <mergeCell ref="J2:J5"/>
    <mergeCell ref="K2:K3"/>
    <mergeCell ref="L2:L3"/>
    <mergeCell ref="F3:H3"/>
    <mergeCell ref="F4:H4"/>
    <mergeCell ref="K4:K5"/>
    <mergeCell ref="L4:L5"/>
    <mergeCell ref="F5:H5"/>
    <mergeCell ref="F6:L6"/>
    <mergeCell ref="L9:S9"/>
    <mergeCell ref="B9:I9"/>
    <mergeCell ref="M32:P32"/>
    <mergeCell ref="M34:P34"/>
    <mergeCell ref="M33:P33"/>
    <mergeCell ref="C21:F21"/>
    <mergeCell ref="C22:F22"/>
  </mergeCells>
  <hyperlinks>
    <hyperlink ref="F6" r:id="rId1" display="https://github.com/jmmorales11/PRUEBAS_PRO.git" xr:uid="{D359A94F-BF49-4137-AA7F-0FB7FB0A03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4B025-D42C-40BE-BB4D-122BCB4F1D3E}">
  <dimension ref="B1:U43"/>
  <sheetViews>
    <sheetView workbookViewId="0">
      <selection activeCell="B8" sqref="B8"/>
    </sheetView>
  </sheetViews>
  <sheetFormatPr defaultColWidth="9.28515625" defaultRowHeight="13.9"/>
  <cols>
    <col min="1" max="1" width="2.7109375" style="41" customWidth="1"/>
    <col min="2" max="2" width="11.28515625" style="41" customWidth="1"/>
    <col min="3" max="4" width="9.28515625" style="41"/>
    <col min="5" max="5" width="8.7109375" style="41" customWidth="1"/>
    <col min="6" max="7" width="9.28515625" style="41"/>
    <col min="8" max="8" width="31.28515625" style="41" customWidth="1"/>
    <col min="9" max="10" width="3.7109375" style="41" customWidth="1"/>
    <col min="11" max="18" width="9.28515625" style="41"/>
    <col min="19" max="19" width="30.42578125" style="41" customWidth="1"/>
    <col min="20" max="16384" width="9.28515625" style="41"/>
  </cols>
  <sheetData>
    <row r="1" spans="2:21">
      <c r="B1" s="41" t="s">
        <v>104</v>
      </c>
      <c r="M1" s="41" t="s">
        <v>104</v>
      </c>
    </row>
    <row r="2" spans="2:21" ht="14.45" thickBot="1">
      <c r="B2" s="41" t="s">
        <v>105</v>
      </c>
      <c r="M2" s="41" t="s">
        <v>105</v>
      </c>
    </row>
    <row r="3" spans="2:21">
      <c r="B3" s="53" t="s">
        <v>106</v>
      </c>
      <c r="C3" s="214" t="s">
        <v>107</v>
      </c>
      <c r="D3" s="214"/>
      <c r="E3" s="214"/>
      <c r="F3" s="214"/>
      <c r="G3" s="54"/>
      <c r="H3" s="55" t="s">
        <v>108</v>
      </c>
      <c r="I3" s="215"/>
      <c r="J3" s="216"/>
      <c r="M3" s="53" t="s">
        <v>106</v>
      </c>
      <c r="N3" s="214" t="s">
        <v>107</v>
      </c>
      <c r="O3" s="214"/>
      <c r="P3" s="214"/>
      <c r="Q3" s="214"/>
      <c r="R3" s="54"/>
      <c r="S3" s="55" t="s">
        <v>108</v>
      </c>
      <c r="T3" s="215"/>
      <c r="U3" s="216"/>
    </row>
    <row r="4" spans="2:21" ht="14.45" thickBot="1">
      <c r="B4" s="56" t="s">
        <v>109</v>
      </c>
      <c r="C4" s="217" t="s">
        <v>110</v>
      </c>
      <c r="D4" s="217"/>
      <c r="E4" s="217"/>
      <c r="F4" s="217"/>
      <c r="G4" s="57"/>
      <c r="H4" s="58" t="s">
        <v>111</v>
      </c>
      <c r="I4" s="218"/>
      <c r="J4" s="219"/>
      <c r="M4" s="56" t="s">
        <v>109</v>
      </c>
      <c r="N4" s="217" t="s">
        <v>110</v>
      </c>
      <c r="O4" s="217"/>
      <c r="P4" s="217"/>
      <c r="Q4" s="217"/>
      <c r="R4" s="57"/>
      <c r="S4" s="58" t="s">
        <v>111</v>
      </c>
      <c r="T4" s="218"/>
      <c r="U4" s="219"/>
    </row>
    <row r="5" spans="2:21" ht="14.45" thickBot="1"/>
    <row r="6" spans="2:21" s="37" customFormat="1" ht="12.6" thickBot="1">
      <c r="B6" s="38" t="s">
        <v>6</v>
      </c>
      <c r="C6" s="39" t="s">
        <v>112</v>
      </c>
      <c r="D6" s="39" t="s">
        <v>113</v>
      </c>
      <c r="E6" s="39" t="s">
        <v>114</v>
      </c>
      <c r="F6" s="39" t="s">
        <v>115</v>
      </c>
      <c r="G6" s="39" t="s">
        <v>116</v>
      </c>
      <c r="H6" s="39" t="s">
        <v>117</v>
      </c>
      <c r="I6" s="39" t="s">
        <v>118</v>
      </c>
      <c r="J6" s="40" t="s">
        <v>119</v>
      </c>
      <c r="M6" s="38" t="s">
        <v>6</v>
      </c>
      <c r="N6" s="39" t="s">
        <v>112</v>
      </c>
      <c r="O6" s="39" t="s">
        <v>113</v>
      </c>
      <c r="P6" s="39" t="s">
        <v>114</v>
      </c>
      <c r="Q6" s="39" t="s">
        <v>115</v>
      </c>
      <c r="R6" s="39" t="s">
        <v>116</v>
      </c>
      <c r="S6" s="39" t="s">
        <v>117</v>
      </c>
      <c r="T6" s="39" t="s">
        <v>118</v>
      </c>
      <c r="U6" s="40" t="s">
        <v>119</v>
      </c>
    </row>
    <row r="7" spans="2:21">
      <c r="B7" s="42">
        <v>45446</v>
      </c>
      <c r="C7" s="43">
        <v>0.375</v>
      </c>
      <c r="D7" s="43">
        <v>0.41666666666666669</v>
      </c>
      <c r="E7" s="43"/>
      <c r="F7" s="44">
        <f t="shared" ref="F7:F16" si="0">D7-C7</f>
        <v>4.1666666666666685E-2</v>
      </c>
      <c r="G7" s="45" t="s">
        <v>120</v>
      </c>
      <c r="H7" s="46" t="s">
        <v>121</v>
      </c>
      <c r="I7" s="47" t="s">
        <v>122</v>
      </c>
      <c r="J7" s="48">
        <v>2</v>
      </c>
      <c r="M7" s="42">
        <v>45453</v>
      </c>
      <c r="N7" s="43">
        <v>0.33333333333333331</v>
      </c>
      <c r="O7" s="43">
        <v>0.41666666666666669</v>
      </c>
      <c r="P7" s="43">
        <v>2.0833333333333332E-2</v>
      </c>
      <c r="Q7" s="44">
        <v>0.16666666666666666</v>
      </c>
      <c r="R7" s="45" t="s">
        <v>123</v>
      </c>
      <c r="S7" s="49" t="s">
        <v>124</v>
      </c>
      <c r="T7" s="47" t="s">
        <v>122</v>
      </c>
      <c r="U7" s="48">
        <v>1</v>
      </c>
    </row>
    <row r="8" spans="2:21" ht="22.15">
      <c r="B8" s="42">
        <v>45446</v>
      </c>
      <c r="C8" s="43">
        <v>0.41666666666666669</v>
      </c>
      <c r="D8" s="43">
        <v>0.45833333333333331</v>
      </c>
      <c r="E8" s="45"/>
      <c r="F8" s="44">
        <f t="shared" si="0"/>
        <v>4.166666666666663E-2</v>
      </c>
      <c r="G8" s="45" t="s">
        <v>123</v>
      </c>
      <c r="H8" s="49" t="s">
        <v>125</v>
      </c>
      <c r="I8" s="50" t="s">
        <v>122</v>
      </c>
      <c r="J8" s="51">
        <v>1</v>
      </c>
      <c r="M8" s="42">
        <v>45453</v>
      </c>
      <c r="N8" s="43">
        <v>0.625</v>
      </c>
      <c r="O8" s="43">
        <v>0.6875</v>
      </c>
      <c r="P8" s="44">
        <v>1.0416666666666666E-2</v>
      </c>
      <c r="Q8" s="44">
        <v>6.25E-2</v>
      </c>
      <c r="R8" s="45" t="s">
        <v>123</v>
      </c>
      <c r="S8" s="49" t="s">
        <v>126</v>
      </c>
      <c r="T8" s="50" t="s">
        <v>122</v>
      </c>
      <c r="U8" s="51">
        <v>1</v>
      </c>
    </row>
    <row r="9" spans="2:21" ht="22.15">
      <c r="B9" s="42">
        <v>45446</v>
      </c>
      <c r="C9" s="43">
        <v>0.66666666666666663</v>
      </c>
      <c r="D9" s="43">
        <v>0.91666666666666663</v>
      </c>
      <c r="E9" s="43">
        <v>4.1666666666666664E-2</v>
      </c>
      <c r="F9" s="44">
        <f t="shared" si="0"/>
        <v>0.25</v>
      </c>
      <c r="G9" s="45" t="s">
        <v>123</v>
      </c>
      <c r="H9" s="49" t="s">
        <v>127</v>
      </c>
      <c r="I9" s="50" t="s">
        <v>122</v>
      </c>
      <c r="J9" s="51">
        <v>1</v>
      </c>
      <c r="M9" s="42">
        <v>45454</v>
      </c>
      <c r="N9" s="43">
        <v>0.375</v>
      </c>
      <c r="O9" s="43">
        <v>0.5</v>
      </c>
      <c r="P9" s="43">
        <v>2.0833333333333332E-2</v>
      </c>
      <c r="Q9" s="44">
        <v>0.125</v>
      </c>
      <c r="R9" s="45" t="s">
        <v>128</v>
      </c>
      <c r="S9" s="49" t="s">
        <v>129</v>
      </c>
      <c r="T9" s="50" t="s">
        <v>122</v>
      </c>
      <c r="U9" s="51">
        <v>1</v>
      </c>
    </row>
    <row r="10" spans="2:21" ht="22.15">
      <c r="B10" s="42">
        <v>45447</v>
      </c>
      <c r="C10" s="43">
        <v>0.54166666666666663</v>
      </c>
      <c r="D10" s="43">
        <v>0.79166666666666663</v>
      </c>
      <c r="E10" s="43">
        <v>4.1666666666666664E-2</v>
      </c>
      <c r="F10" s="44">
        <f t="shared" si="0"/>
        <v>0.25</v>
      </c>
      <c r="G10" s="45" t="s">
        <v>123</v>
      </c>
      <c r="H10" s="49" t="s">
        <v>130</v>
      </c>
      <c r="I10" s="50"/>
      <c r="J10" s="51">
        <v>2</v>
      </c>
      <c r="M10" s="42">
        <v>45454</v>
      </c>
      <c r="N10" s="43">
        <v>0.66666666666666663</v>
      </c>
      <c r="O10" s="43">
        <v>0.83333333333333337</v>
      </c>
      <c r="P10" s="43" t="s">
        <v>131</v>
      </c>
      <c r="Q10" s="44">
        <v>8.3333333333333329E-2</v>
      </c>
      <c r="R10" s="45" t="s">
        <v>128</v>
      </c>
      <c r="S10" s="49" t="s">
        <v>132</v>
      </c>
      <c r="T10" s="50" t="s">
        <v>122</v>
      </c>
      <c r="U10" s="51">
        <v>1</v>
      </c>
    </row>
    <row r="11" spans="2:21" ht="22.15">
      <c r="B11" s="42">
        <v>45446</v>
      </c>
      <c r="C11" s="43">
        <v>0.625</v>
      </c>
      <c r="D11" s="43">
        <v>0.66666666666666663</v>
      </c>
      <c r="E11" s="45"/>
      <c r="F11" s="44">
        <f t="shared" si="0"/>
        <v>4.166666666666663E-2</v>
      </c>
      <c r="G11" s="45" t="s">
        <v>128</v>
      </c>
      <c r="H11" s="49" t="s">
        <v>133</v>
      </c>
      <c r="I11" s="50" t="s">
        <v>122</v>
      </c>
      <c r="J11" s="51">
        <v>1</v>
      </c>
      <c r="M11" s="42">
        <v>45455</v>
      </c>
      <c r="N11" s="43">
        <v>0.375</v>
      </c>
      <c r="O11" s="43">
        <v>0.45833333333333331</v>
      </c>
      <c r="P11" s="44">
        <v>1.0416666666666666E-2</v>
      </c>
      <c r="Q11" s="44">
        <v>8.3333333333333329E-2</v>
      </c>
      <c r="R11" s="45" t="s">
        <v>134</v>
      </c>
      <c r="S11" s="49" t="s">
        <v>135</v>
      </c>
      <c r="T11" s="50"/>
      <c r="U11" s="51">
        <v>1</v>
      </c>
    </row>
    <row r="12" spans="2:21" ht="22.15">
      <c r="B12" s="42">
        <v>45447</v>
      </c>
      <c r="C12" s="43">
        <v>0.79166666666666663</v>
      </c>
      <c r="D12" s="43">
        <v>0.83333333333333337</v>
      </c>
      <c r="E12" s="45"/>
      <c r="F12" s="44">
        <f t="shared" si="0"/>
        <v>4.1666666666666741E-2</v>
      </c>
      <c r="G12" s="45" t="s">
        <v>128</v>
      </c>
      <c r="H12" s="49" t="s">
        <v>136</v>
      </c>
      <c r="I12" s="50" t="s">
        <v>122</v>
      </c>
      <c r="J12" s="51">
        <v>1</v>
      </c>
      <c r="M12" s="42">
        <v>45455</v>
      </c>
      <c r="N12" s="43">
        <v>0.58333333333333337</v>
      </c>
      <c r="O12" s="43">
        <v>0.625</v>
      </c>
      <c r="P12" s="45"/>
      <c r="Q12" s="44">
        <v>4.1666666666666664E-2</v>
      </c>
      <c r="R12" s="45" t="s">
        <v>134</v>
      </c>
      <c r="S12" s="49" t="s">
        <v>137</v>
      </c>
      <c r="T12" s="50" t="s">
        <v>122</v>
      </c>
      <c r="U12" s="51">
        <v>1</v>
      </c>
    </row>
    <row r="13" spans="2:21" ht="33">
      <c r="B13" s="42">
        <v>45448</v>
      </c>
      <c r="C13" s="43">
        <v>0.375</v>
      </c>
      <c r="D13" s="44">
        <v>0.45833333333333331</v>
      </c>
      <c r="E13" s="44">
        <v>2.0833333333333332E-2</v>
      </c>
      <c r="F13" s="44">
        <f t="shared" si="0"/>
        <v>8.3333333333333315E-2</v>
      </c>
      <c r="G13" s="45" t="s">
        <v>128</v>
      </c>
      <c r="H13" s="52" t="s">
        <v>138</v>
      </c>
      <c r="I13" s="50"/>
      <c r="J13" s="51">
        <v>2</v>
      </c>
      <c r="M13" s="42">
        <v>45456</v>
      </c>
      <c r="N13" s="43">
        <v>0.375</v>
      </c>
      <c r="O13" s="43">
        <v>0.45833333333333331</v>
      </c>
      <c r="P13" s="45"/>
      <c r="Q13" s="44">
        <v>8.3333333333333329E-2</v>
      </c>
      <c r="R13" s="45" t="s">
        <v>134</v>
      </c>
      <c r="S13" s="49" t="s">
        <v>139</v>
      </c>
      <c r="T13" s="50" t="s">
        <v>122</v>
      </c>
      <c r="U13" s="51">
        <v>1</v>
      </c>
    </row>
    <row r="14" spans="2:21" ht="22.15">
      <c r="B14" s="42">
        <v>45448</v>
      </c>
      <c r="C14" s="43">
        <v>0.75</v>
      </c>
      <c r="D14" s="44">
        <v>0.79166666666666663</v>
      </c>
      <c r="E14" s="45"/>
      <c r="F14" s="44">
        <f t="shared" si="0"/>
        <v>4.166666666666663E-2</v>
      </c>
      <c r="G14" s="45" t="s">
        <v>134</v>
      </c>
      <c r="H14" s="49" t="s">
        <v>140</v>
      </c>
      <c r="I14" s="50" t="s">
        <v>122</v>
      </c>
      <c r="J14" s="51">
        <v>1</v>
      </c>
      <c r="M14" s="42">
        <v>45456</v>
      </c>
      <c r="N14" s="43">
        <v>0.58333333333333337</v>
      </c>
      <c r="O14" s="44">
        <v>0.66666666666666663</v>
      </c>
      <c r="P14" s="45"/>
      <c r="Q14" s="44">
        <v>8.3333333333333329E-2</v>
      </c>
      <c r="R14" s="45" t="s">
        <v>141</v>
      </c>
      <c r="S14" s="49" t="s">
        <v>142</v>
      </c>
      <c r="T14" s="50" t="s">
        <v>122</v>
      </c>
      <c r="U14" s="51">
        <v>1</v>
      </c>
    </row>
    <row r="15" spans="2:21" ht="33">
      <c r="B15" s="42">
        <v>45449</v>
      </c>
      <c r="C15" s="43">
        <v>0.54166666666666663</v>
      </c>
      <c r="D15" s="43">
        <v>0.625</v>
      </c>
      <c r="E15" s="44">
        <v>2.0833333333333332E-2</v>
      </c>
      <c r="F15" s="44">
        <f t="shared" si="0"/>
        <v>8.333333333333337E-2</v>
      </c>
      <c r="G15" s="45" t="s">
        <v>134</v>
      </c>
      <c r="H15" s="45" t="s">
        <v>143</v>
      </c>
      <c r="I15" s="50"/>
      <c r="J15" s="51">
        <v>2</v>
      </c>
      <c r="M15" s="42">
        <v>45457</v>
      </c>
      <c r="N15" s="43">
        <v>0.33333333333333331</v>
      </c>
      <c r="O15" s="44">
        <v>0.41666666666666669</v>
      </c>
      <c r="P15" s="44">
        <v>2.0833333333333332E-2</v>
      </c>
      <c r="Q15" s="44">
        <v>8.3333333333333329E-2</v>
      </c>
      <c r="R15" s="45" t="s">
        <v>141</v>
      </c>
      <c r="S15" s="49" t="s">
        <v>144</v>
      </c>
      <c r="T15" s="50" t="s">
        <v>122</v>
      </c>
      <c r="U15" s="51">
        <v>1</v>
      </c>
    </row>
    <row r="16" spans="2:21" ht="22.15">
      <c r="B16" s="42">
        <v>45449</v>
      </c>
      <c r="C16" s="44">
        <v>0.625</v>
      </c>
      <c r="D16" s="44">
        <v>0.70833333333333337</v>
      </c>
      <c r="E16" s="45"/>
      <c r="F16" s="44">
        <f t="shared" si="0"/>
        <v>8.333333333333337E-2</v>
      </c>
      <c r="G16" s="45" t="s">
        <v>134</v>
      </c>
      <c r="H16" s="49" t="s">
        <v>145</v>
      </c>
      <c r="I16" s="50" t="s">
        <v>122</v>
      </c>
      <c r="J16" s="51">
        <v>1</v>
      </c>
      <c r="M16" s="102">
        <v>45457</v>
      </c>
      <c r="N16" s="44">
        <v>0.58333333333333337</v>
      </c>
      <c r="O16" s="44">
        <v>0.66666666666666663</v>
      </c>
      <c r="P16" s="44">
        <v>1.0416666666666666E-2</v>
      </c>
      <c r="Q16" s="44">
        <v>8.3333333333333329E-2</v>
      </c>
      <c r="R16" s="45" t="s">
        <v>141</v>
      </c>
      <c r="S16" s="49" t="s">
        <v>146</v>
      </c>
      <c r="T16" s="50" t="s">
        <v>122</v>
      </c>
      <c r="U16" s="45">
        <v>1</v>
      </c>
    </row>
    <row r="17" spans="2:21" ht="33">
      <c r="B17" s="42">
        <v>45449</v>
      </c>
      <c r="C17" s="44">
        <v>0.70833333333333337</v>
      </c>
      <c r="D17" s="44">
        <v>0.875</v>
      </c>
      <c r="E17" s="45"/>
      <c r="F17" s="44">
        <f>D17-C17</f>
        <v>0.16666666666666663</v>
      </c>
      <c r="G17" s="45" t="s">
        <v>134</v>
      </c>
      <c r="H17" s="49" t="s">
        <v>147</v>
      </c>
      <c r="I17" s="50" t="s">
        <v>122</v>
      </c>
      <c r="J17" s="51">
        <v>1</v>
      </c>
      <c r="M17" s="148"/>
      <c r="N17" s="149"/>
      <c r="O17" s="149"/>
      <c r="P17" s="150"/>
      <c r="Q17" s="149"/>
      <c r="R17" s="150"/>
      <c r="S17" s="162"/>
      <c r="T17" s="37"/>
      <c r="U17" s="150"/>
    </row>
    <row r="18" spans="2:21" ht="22.15">
      <c r="B18" s="42">
        <v>45450</v>
      </c>
      <c r="C18" s="44">
        <v>0.54166666666666663</v>
      </c>
      <c r="D18" s="44">
        <v>0.58333333333333337</v>
      </c>
      <c r="E18" s="45"/>
      <c r="F18" s="44">
        <f>D18-C18</f>
        <v>4.1666666666666741E-2</v>
      </c>
      <c r="G18" s="45" t="s">
        <v>148</v>
      </c>
      <c r="H18" s="49" t="s">
        <v>149</v>
      </c>
      <c r="I18" s="50" t="s">
        <v>122</v>
      </c>
      <c r="J18" s="51">
        <v>1</v>
      </c>
      <c r="M18" s="148"/>
      <c r="N18" s="149"/>
      <c r="O18" s="149"/>
      <c r="P18" s="150"/>
      <c r="Q18" s="149"/>
      <c r="R18" s="150"/>
      <c r="S18" s="162"/>
      <c r="T18" s="37"/>
      <c r="U18" s="150"/>
    </row>
    <row r="19" spans="2:21">
      <c r="B19" s="42">
        <v>45450</v>
      </c>
      <c r="C19" s="44">
        <v>0.58333333333333337</v>
      </c>
      <c r="D19" s="44">
        <v>0.70833333333333337</v>
      </c>
      <c r="E19" s="44">
        <v>3.4722222222222224E-2</v>
      </c>
      <c r="F19" s="44">
        <f>D19-C19</f>
        <v>0.125</v>
      </c>
      <c r="G19" s="45" t="s">
        <v>141</v>
      </c>
      <c r="H19" s="45" t="s">
        <v>150</v>
      </c>
      <c r="I19" s="50"/>
      <c r="J19" s="51">
        <v>3</v>
      </c>
      <c r="M19" s="148"/>
      <c r="N19" s="149"/>
      <c r="O19" s="149"/>
      <c r="P19" s="149"/>
      <c r="Q19" s="149"/>
      <c r="R19" s="150"/>
      <c r="S19" s="150"/>
      <c r="T19" s="37"/>
      <c r="U19" s="150"/>
    </row>
    <row r="20" spans="2:21" ht="22.15">
      <c r="B20" s="102">
        <v>45450</v>
      </c>
      <c r="C20" s="44">
        <v>0.70833333333333337</v>
      </c>
      <c r="D20" s="44">
        <v>0.83333333333333337</v>
      </c>
      <c r="E20" s="45"/>
      <c r="F20" s="44">
        <f>D20-C20</f>
        <v>0.125</v>
      </c>
      <c r="G20" s="45" t="s">
        <v>141</v>
      </c>
      <c r="H20" s="49" t="s">
        <v>151</v>
      </c>
      <c r="I20" s="50" t="s">
        <v>122</v>
      </c>
      <c r="J20" s="45">
        <v>1</v>
      </c>
      <c r="M20" s="148"/>
      <c r="N20" s="149"/>
      <c r="O20" s="149"/>
      <c r="P20" s="150"/>
      <c r="Q20" s="149"/>
      <c r="R20" s="150"/>
      <c r="S20" s="162"/>
      <c r="T20" s="37"/>
      <c r="U20" s="150"/>
    </row>
    <row r="21" spans="2:21">
      <c r="B21" s="148"/>
      <c r="C21" s="149"/>
      <c r="D21" s="149"/>
      <c r="E21" s="150"/>
      <c r="F21" s="150"/>
      <c r="G21" s="150"/>
      <c r="H21" s="150"/>
      <c r="I21" s="37"/>
      <c r="J21" s="150"/>
    </row>
    <row r="22" spans="2:21">
      <c r="B22" s="148"/>
      <c r="C22" s="149"/>
      <c r="D22" s="149"/>
      <c r="E22" s="150"/>
      <c r="F22" s="150"/>
      <c r="G22" s="150"/>
      <c r="H22" s="150"/>
      <c r="I22" s="37"/>
      <c r="J22" s="150"/>
    </row>
    <row r="23" spans="2:21">
      <c r="B23" s="148"/>
      <c r="C23" s="149"/>
      <c r="D23" s="149"/>
      <c r="E23" s="150"/>
      <c r="F23" s="150"/>
      <c r="G23" s="150"/>
      <c r="H23" s="150"/>
      <c r="I23" s="37"/>
      <c r="J23" s="150"/>
    </row>
    <row r="24" spans="2:21">
      <c r="B24" s="148"/>
      <c r="C24" s="149"/>
      <c r="D24" s="149"/>
      <c r="E24" s="150"/>
      <c r="F24" s="150"/>
      <c r="G24" s="150"/>
      <c r="H24" s="150"/>
      <c r="I24" s="37"/>
      <c r="J24" s="150"/>
    </row>
    <row r="25" spans="2:21">
      <c r="B25" s="148"/>
      <c r="C25" s="149"/>
      <c r="D25" s="149"/>
      <c r="E25" s="150"/>
      <c r="F25" s="150"/>
      <c r="G25" s="150"/>
      <c r="H25" s="150"/>
      <c r="I25" s="37"/>
      <c r="J25" s="150"/>
    </row>
    <row r="26" spans="2:21">
      <c r="B26" s="148"/>
      <c r="C26" s="149"/>
      <c r="D26" s="149"/>
      <c r="E26" s="150"/>
      <c r="F26" s="150"/>
      <c r="G26" s="150"/>
      <c r="H26" s="150"/>
      <c r="I26" s="37"/>
      <c r="J26" s="150"/>
    </row>
    <row r="27" spans="2:21">
      <c r="B27" s="148"/>
      <c r="C27" s="149"/>
      <c r="D27" s="149"/>
      <c r="E27" s="150"/>
      <c r="F27" s="150"/>
      <c r="G27" s="150"/>
      <c r="H27" s="150"/>
      <c r="I27" s="37"/>
      <c r="J27" s="150"/>
    </row>
    <row r="28" spans="2:21">
      <c r="B28" s="148"/>
      <c r="C28" s="149"/>
      <c r="D28" s="149"/>
      <c r="E28" s="150"/>
      <c r="F28" s="150"/>
      <c r="G28" s="150"/>
      <c r="H28" s="150"/>
      <c r="I28" s="37"/>
      <c r="J28" s="150"/>
    </row>
    <row r="29" spans="2:21">
      <c r="B29" s="148"/>
      <c r="C29" s="149"/>
      <c r="D29" s="149"/>
      <c r="E29" s="150"/>
      <c r="F29" s="150"/>
      <c r="G29" s="150"/>
      <c r="H29" s="150"/>
      <c r="I29" s="37"/>
      <c r="J29" s="150"/>
    </row>
    <row r="30" spans="2:21">
      <c r="B30" s="148"/>
      <c r="C30" s="149"/>
      <c r="D30" s="149"/>
      <c r="E30" s="150"/>
      <c r="F30" s="150"/>
      <c r="G30" s="150"/>
      <c r="H30" s="150"/>
      <c r="I30" s="37"/>
      <c r="J30" s="150"/>
    </row>
    <row r="31" spans="2:21">
      <c r="B31" s="148"/>
      <c r="C31" s="149"/>
      <c r="D31" s="149"/>
      <c r="E31" s="150"/>
      <c r="F31" s="150"/>
      <c r="G31" s="150"/>
      <c r="H31" s="150"/>
      <c r="I31" s="37"/>
      <c r="J31" s="150"/>
    </row>
    <row r="32" spans="2:21">
      <c r="B32" s="148"/>
      <c r="C32" s="149"/>
      <c r="D32" s="149"/>
      <c r="E32" s="150"/>
      <c r="F32" s="150"/>
      <c r="G32" s="150"/>
      <c r="H32" s="150"/>
      <c r="I32" s="37"/>
      <c r="J32" s="150"/>
    </row>
    <row r="33" spans="2:10">
      <c r="B33" s="148"/>
      <c r="C33" s="149"/>
      <c r="D33" s="149"/>
      <c r="E33" s="150"/>
      <c r="F33" s="150"/>
      <c r="G33" s="150"/>
      <c r="H33" s="150"/>
      <c r="I33" s="37"/>
      <c r="J33" s="150"/>
    </row>
    <row r="34" spans="2:10">
      <c r="B34" s="148"/>
      <c r="C34" s="149"/>
      <c r="D34" s="149"/>
      <c r="E34" s="150"/>
      <c r="F34" s="150"/>
      <c r="G34" s="150"/>
      <c r="H34" s="150"/>
      <c r="I34" s="37"/>
      <c r="J34" s="150"/>
    </row>
    <row r="35" spans="2:10">
      <c r="B35" s="148"/>
      <c r="C35" s="149"/>
      <c r="D35" s="149"/>
      <c r="E35" s="150"/>
      <c r="F35" s="150"/>
      <c r="G35" s="150"/>
      <c r="H35" s="150"/>
      <c r="I35" s="37"/>
      <c r="J35" s="150"/>
    </row>
    <row r="36" spans="2:10">
      <c r="B36" s="148"/>
      <c r="C36" s="149"/>
      <c r="D36" s="149"/>
      <c r="E36" s="150"/>
      <c r="F36" s="150"/>
      <c r="G36" s="150"/>
      <c r="H36" s="150"/>
      <c r="I36" s="37"/>
      <c r="J36" s="150"/>
    </row>
    <row r="37" spans="2:10">
      <c r="B37" s="148"/>
      <c r="C37" s="149"/>
      <c r="D37" s="149"/>
      <c r="E37" s="150"/>
      <c r="F37" s="150"/>
      <c r="G37" s="150"/>
      <c r="H37" s="150"/>
      <c r="I37" s="37"/>
      <c r="J37" s="150"/>
    </row>
    <row r="38" spans="2:10">
      <c r="B38" s="148"/>
      <c r="C38" s="149"/>
      <c r="D38" s="149"/>
      <c r="E38" s="150"/>
      <c r="F38" s="150"/>
      <c r="G38" s="150"/>
      <c r="H38" s="150"/>
      <c r="I38" s="37"/>
      <c r="J38" s="150"/>
    </row>
    <row r="39" spans="2:10">
      <c r="B39" s="148"/>
      <c r="C39" s="149"/>
      <c r="D39" s="149"/>
      <c r="E39" s="150"/>
      <c r="F39" s="150"/>
      <c r="G39" s="150"/>
      <c r="H39" s="150"/>
      <c r="I39" s="37"/>
      <c r="J39" s="150"/>
    </row>
    <row r="40" spans="2:10">
      <c r="B40" s="148"/>
      <c r="C40" s="149"/>
      <c r="D40" s="149"/>
      <c r="E40" s="150"/>
      <c r="F40" s="150"/>
      <c r="G40" s="150"/>
      <c r="H40" s="150"/>
      <c r="I40" s="37"/>
      <c r="J40" s="150"/>
    </row>
    <row r="41" spans="2:10">
      <c r="B41" s="148"/>
      <c r="C41" s="149"/>
      <c r="D41" s="149"/>
      <c r="E41" s="150"/>
      <c r="F41" s="150"/>
      <c r="G41" s="150"/>
      <c r="H41" s="150"/>
      <c r="I41" s="37"/>
      <c r="J41" s="150"/>
    </row>
    <row r="42" spans="2:10">
      <c r="B42" s="148"/>
      <c r="C42" s="149"/>
      <c r="D42" s="149"/>
      <c r="E42" s="150"/>
      <c r="F42" s="150"/>
      <c r="G42" s="150"/>
      <c r="H42" s="150"/>
      <c r="I42" s="37"/>
      <c r="J42" s="150"/>
    </row>
    <row r="43" spans="2:10">
      <c r="B43" s="148"/>
      <c r="C43" s="149"/>
      <c r="D43" s="149"/>
      <c r="E43" s="150"/>
      <c r="F43" s="150"/>
      <c r="G43" s="150"/>
      <c r="H43" s="150"/>
      <c r="I43" s="37"/>
      <c r="J43" s="150"/>
    </row>
  </sheetData>
  <mergeCells count="8">
    <mergeCell ref="N3:Q3"/>
    <mergeCell ref="T3:U3"/>
    <mergeCell ref="N4:Q4"/>
    <mergeCell ref="T4:U4"/>
    <mergeCell ref="C3:F3"/>
    <mergeCell ref="I3:J3"/>
    <mergeCell ref="C4:F4"/>
    <mergeCell ref="I4:J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E543F-C197-4D0C-AE11-DE5894D4D4D4}">
  <dimension ref="A1:D21"/>
  <sheetViews>
    <sheetView workbookViewId="0">
      <selection activeCell="E7" sqref="E7"/>
    </sheetView>
  </sheetViews>
  <sheetFormatPr defaultColWidth="11.42578125" defaultRowHeight="13.15"/>
  <cols>
    <col min="1" max="1" width="11.42578125" style="61"/>
    <col min="2" max="2" width="21" style="61" customWidth="1"/>
    <col min="3" max="3" width="131.28515625" style="61" customWidth="1"/>
    <col min="4" max="16384" width="11.42578125" style="61"/>
  </cols>
  <sheetData>
    <row r="1" spans="1:4">
      <c r="A1" s="60"/>
      <c r="B1" s="60"/>
      <c r="C1" s="60"/>
      <c r="D1" s="60"/>
    </row>
    <row r="2" spans="1:4" ht="30">
      <c r="A2" s="60"/>
      <c r="B2" s="220" t="s">
        <v>152</v>
      </c>
      <c r="C2" s="220"/>
      <c r="D2" s="60"/>
    </row>
    <row r="3" spans="1:4" ht="16.149999999999999" thickBot="1">
      <c r="A3" s="60"/>
      <c r="B3" s="62"/>
      <c r="C3" s="62"/>
      <c r="D3" s="60"/>
    </row>
    <row r="4" spans="1:4" ht="17.45">
      <c r="A4" s="60"/>
      <c r="B4" s="63" t="s">
        <v>153</v>
      </c>
      <c r="C4" s="64" t="s">
        <v>154</v>
      </c>
      <c r="D4" s="60"/>
    </row>
    <row r="5" spans="1:4" ht="18">
      <c r="A5" s="60"/>
      <c r="B5" s="65" t="s">
        <v>120</v>
      </c>
      <c r="C5" s="66" t="s">
        <v>155</v>
      </c>
      <c r="D5" s="60"/>
    </row>
    <row r="6" spans="1:4" ht="36">
      <c r="A6" s="60"/>
      <c r="B6" s="65" t="s">
        <v>156</v>
      </c>
      <c r="C6" s="66" t="s">
        <v>157</v>
      </c>
      <c r="D6" s="60"/>
    </row>
    <row r="7" spans="1:4" ht="54">
      <c r="A7" s="60"/>
      <c r="B7" s="65" t="s">
        <v>158</v>
      </c>
      <c r="C7" s="66" t="s">
        <v>159</v>
      </c>
      <c r="D7" s="60"/>
    </row>
    <row r="8" spans="1:4" ht="36">
      <c r="A8" s="60"/>
      <c r="B8" s="65" t="s">
        <v>160</v>
      </c>
      <c r="C8" s="66" t="s">
        <v>161</v>
      </c>
      <c r="D8" s="60"/>
    </row>
    <row r="9" spans="1:4" ht="72">
      <c r="A9" s="60"/>
      <c r="B9" s="65" t="s">
        <v>162</v>
      </c>
      <c r="C9" s="66" t="s">
        <v>163</v>
      </c>
      <c r="D9" s="60"/>
    </row>
    <row r="10" spans="1:4">
      <c r="A10" s="60"/>
      <c r="B10" s="60"/>
    </row>
    <row r="11" spans="1:4">
      <c r="A11" s="60"/>
      <c r="B11" s="60"/>
    </row>
    <row r="12" spans="1:4">
      <c r="A12" s="60"/>
      <c r="B12" s="60"/>
    </row>
    <row r="13" spans="1:4">
      <c r="A13" s="60"/>
      <c r="B13" s="60"/>
    </row>
    <row r="14" spans="1:4">
      <c r="A14" s="60"/>
      <c r="B14" s="60"/>
    </row>
    <row r="15" spans="1:4">
      <c r="A15" s="60"/>
      <c r="B15" s="60"/>
    </row>
    <row r="16" spans="1:4">
      <c r="A16" s="60"/>
      <c r="B16" s="60"/>
    </row>
    <row r="17" spans="1:4">
      <c r="A17" s="60"/>
      <c r="B17" s="60"/>
    </row>
    <row r="18" spans="1:4">
      <c r="A18" s="60"/>
      <c r="B18" s="60"/>
    </row>
    <row r="19" spans="1:4">
      <c r="A19" s="60"/>
      <c r="B19" s="60"/>
    </row>
    <row r="20" spans="1:4">
      <c r="A20" s="60"/>
      <c r="B20" s="60"/>
    </row>
    <row r="21" spans="1:4" ht="13.9">
      <c r="A21" s="60"/>
      <c r="B21" s="67"/>
      <c r="C21" s="60"/>
      <c r="D21" s="60"/>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511D-781B-41D1-972A-C5D927D20EE3}">
  <dimension ref="B1:AD59"/>
  <sheetViews>
    <sheetView topLeftCell="A22" zoomScale="76" workbookViewId="0">
      <selection activeCell="O23" sqref="O23"/>
    </sheetView>
  </sheetViews>
  <sheetFormatPr defaultColWidth="11.5703125" defaultRowHeight="13.9"/>
  <cols>
    <col min="1" max="2" width="9.28515625" style="68" customWidth="1"/>
    <col min="3" max="3" width="11.28515625" style="68" customWidth="1"/>
    <col min="4" max="4" width="13.7109375" style="68" customWidth="1"/>
    <col min="5" max="6" width="9.28515625" style="68" customWidth="1"/>
    <col min="7" max="7" width="9.28515625" style="104" customWidth="1"/>
    <col min="8" max="8" width="9.28515625" style="105" customWidth="1"/>
    <col min="9" max="12" width="9.28515625" style="75" customWidth="1"/>
    <col min="13" max="13" width="12.28515625" style="105" customWidth="1"/>
    <col min="14" max="14" width="9.140625" style="75" bestFit="1" customWidth="1"/>
    <col min="15" max="24" width="11.5703125" style="68"/>
    <col min="25" max="25" width="13.85546875" style="68" bestFit="1" customWidth="1"/>
    <col min="26" max="16384" width="11.5703125" style="68"/>
  </cols>
  <sheetData>
    <row r="1" spans="2:30">
      <c r="B1" s="68" t="s">
        <v>164</v>
      </c>
      <c r="Q1" s="68" t="s">
        <v>165</v>
      </c>
      <c r="V1" s="104"/>
      <c r="W1" s="105"/>
      <c r="X1" s="75"/>
      <c r="Y1" s="75"/>
      <c r="Z1" s="75"/>
      <c r="AA1" s="75"/>
      <c r="AB1" s="105"/>
      <c r="AC1" s="75"/>
    </row>
    <row r="2" spans="2:30" ht="14.45" thickBot="1">
      <c r="V2" s="104"/>
      <c r="W2" s="105"/>
      <c r="X2" s="75"/>
      <c r="Y2" s="75"/>
      <c r="Z2" s="75"/>
      <c r="AA2" s="75"/>
      <c r="AB2" s="105"/>
      <c r="AC2" s="75"/>
    </row>
    <row r="3" spans="2:30" ht="14.45" thickBot="1">
      <c r="B3" s="106" t="s">
        <v>166</v>
      </c>
      <c r="C3" s="107" t="s">
        <v>167</v>
      </c>
      <c r="D3" s="107"/>
      <c r="E3" s="107"/>
      <c r="F3" s="107"/>
      <c r="G3" s="108"/>
      <c r="H3" s="109"/>
      <c r="I3" s="110"/>
      <c r="J3" s="110"/>
      <c r="K3" s="110"/>
      <c r="L3" s="111" t="s">
        <v>168</v>
      </c>
      <c r="M3" s="112">
        <v>45696</v>
      </c>
      <c r="N3" s="113"/>
      <c r="Q3" s="106" t="s">
        <v>166</v>
      </c>
      <c r="R3" s="107" t="s">
        <v>167</v>
      </c>
      <c r="S3" s="107"/>
      <c r="T3" s="107"/>
      <c r="U3" s="107"/>
      <c r="V3" s="108"/>
      <c r="W3" s="109"/>
      <c r="X3" s="110"/>
      <c r="Y3" s="110"/>
      <c r="Z3" s="110"/>
      <c r="AA3" s="111" t="s">
        <v>168</v>
      </c>
      <c r="AB3" s="112">
        <v>45696</v>
      </c>
      <c r="AC3" s="113"/>
    </row>
    <row r="4" spans="2:30" ht="14.45" thickBot="1">
      <c r="V4" s="104"/>
      <c r="W4" s="105"/>
      <c r="X4" s="75"/>
      <c r="Y4" s="75"/>
      <c r="Z4" s="75"/>
      <c r="AA4" s="75"/>
      <c r="AB4" s="105"/>
      <c r="AC4" s="75"/>
    </row>
    <row r="5" spans="2:30" ht="14.45">
      <c r="B5" s="114" t="s">
        <v>169</v>
      </c>
      <c r="C5" s="115" t="s">
        <v>6</v>
      </c>
      <c r="D5" s="116" t="s">
        <v>170</v>
      </c>
      <c r="E5" s="226" t="s">
        <v>171</v>
      </c>
      <c r="F5" s="227"/>
      <c r="G5" s="226" t="s">
        <v>172</v>
      </c>
      <c r="H5" s="228"/>
      <c r="I5" s="227"/>
      <c r="J5" s="226" t="s">
        <v>173</v>
      </c>
      <c r="K5" s="228"/>
      <c r="L5" s="228"/>
      <c r="M5" s="228"/>
      <c r="N5" s="229"/>
      <c r="Q5" s="114" t="s">
        <v>169</v>
      </c>
      <c r="R5" s="115" t="s">
        <v>6</v>
      </c>
      <c r="S5" s="116" t="s">
        <v>170</v>
      </c>
      <c r="T5" s="117" t="s">
        <v>171</v>
      </c>
      <c r="U5" s="118"/>
      <c r="V5" s="117" t="s">
        <v>172</v>
      </c>
      <c r="W5" s="119"/>
      <c r="X5" s="118"/>
      <c r="Y5" s="117" t="s">
        <v>173</v>
      </c>
      <c r="Z5" s="119"/>
      <c r="AA5" s="119"/>
      <c r="AB5" s="119"/>
      <c r="AC5" s="120"/>
    </row>
    <row r="6" spans="2:30" s="103" customFormat="1" ht="12.6" thickBot="1">
      <c r="B6" s="121"/>
      <c r="C6" s="122"/>
      <c r="D6" s="123"/>
      <c r="E6" s="124" t="s">
        <v>174</v>
      </c>
      <c r="F6" s="125" t="s">
        <v>175</v>
      </c>
      <c r="G6" s="126" t="s">
        <v>174</v>
      </c>
      <c r="H6" s="127" t="s">
        <v>175</v>
      </c>
      <c r="I6" s="128" t="s">
        <v>176</v>
      </c>
      <c r="J6" s="129" t="s">
        <v>174</v>
      </c>
      <c r="K6" s="129" t="s">
        <v>175</v>
      </c>
      <c r="L6" s="129" t="s">
        <v>176</v>
      </c>
      <c r="M6" s="127" t="s">
        <v>177</v>
      </c>
      <c r="N6" s="130" t="s">
        <v>178</v>
      </c>
      <c r="Q6" s="121"/>
      <c r="R6" s="122"/>
      <c r="S6" s="123"/>
      <c r="T6" s="124" t="s">
        <v>174</v>
      </c>
      <c r="U6" s="125" t="s">
        <v>175</v>
      </c>
      <c r="V6" s="126" t="s">
        <v>174</v>
      </c>
      <c r="W6" s="127" t="s">
        <v>175</v>
      </c>
      <c r="X6" s="128" t="s">
        <v>176</v>
      </c>
      <c r="Y6" s="129" t="s">
        <v>174</v>
      </c>
      <c r="Z6" s="129" t="s">
        <v>175</v>
      </c>
      <c r="AA6" s="129" t="s">
        <v>176</v>
      </c>
      <c r="AB6" s="127" t="s">
        <v>177</v>
      </c>
      <c r="AC6" s="130" t="s">
        <v>178</v>
      </c>
    </row>
    <row r="7" spans="2:30">
      <c r="B7" s="221">
        <v>1</v>
      </c>
      <c r="C7" s="42">
        <f>CRT_MASCOTAS!B7</f>
        <v>45446</v>
      </c>
      <c r="D7" s="92" t="s">
        <v>179</v>
      </c>
      <c r="E7" s="161">
        <f>CRT_MASCOTAS!F7</f>
        <v>4.1666666666666685E-2</v>
      </c>
      <c r="F7" s="132">
        <f>CRT_MASCOTAS!J7</f>
        <v>2</v>
      </c>
      <c r="G7" s="133">
        <v>1.3</v>
      </c>
      <c r="H7" s="132">
        <f>F7</f>
        <v>2</v>
      </c>
      <c r="I7" s="135">
        <f>G7/H7</f>
        <v>0.65</v>
      </c>
      <c r="J7" s="136">
        <v>1.3</v>
      </c>
      <c r="K7" s="136">
        <v>2</v>
      </c>
      <c r="L7" s="137">
        <f>J7/K7</f>
        <v>0.65</v>
      </c>
      <c r="M7" s="138">
        <v>2</v>
      </c>
      <c r="N7" s="139">
        <v>1</v>
      </c>
      <c r="Q7" s="131">
        <v>1</v>
      </c>
      <c r="R7" s="42">
        <f>CRT_MASCOTAS!M7</f>
        <v>45453</v>
      </c>
      <c r="S7" s="92" t="s">
        <v>180</v>
      </c>
      <c r="T7" s="161">
        <f>CRT_MASCOTAS!Q7</f>
        <v>0.16666666666666666</v>
      </c>
      <c r="U7" s="132">
        <f>CRT_MASCOTAS!U7</f>
        <v>1</v>
      </c>
      <c r="V7" s="133">
        <v>4.3</v>
      </c>
      <c r="W7" s="132">
        <f>U7</f>
        <v>1</v>
      </c>
      <c r="X7" s="146">
        <f>V7/W7</f>
        <v>4.3</v>
      </c>
      <c r="Y7" s="136">
        <f>J7+V7</f>
        <v>5.6</v>
      </c>
      <c r="Z7" s="136">
        <v>1</v>
      </c>
      <c r="AA7" s="137">
        <f>Y7/Z7</f>
        <v>5.6</v>
      </c>
      <c r="AB7" s="138">
        <v>2</v>
      </c>
      <c r="AC7" s="139">
        <v>1</v>
      </c>
    </row>
    <row r="8" spans="2:30" ht="14.45" thickBot="1">
      <c r="B8" s="222"/>
      <c r="C8" s="141" t="s">
        <v>181</v>
      </c>
      <c r="D8" s="223" t="s">
        <v>121</v>
      </c>
      <c r="E8" s="224"/>
      <c r="F8" s="224"/>
      <c r="G8" s="224"/>
      <c r="H8" s="224"/>
      <c r="I8" s="224"/>
      <c r="J8" s="224"/>
      <c r="K8" s="224"/>
      <c r="L8" s="224"/>
      <c r="M8" s="224"/>
      <c r="N8" s="225"/>
      <c r="Q8" s="140"/>
      <c r="R8" s="141" t="s">
        <v>181</v>
      </c>
      <c r="S8" s="142" t="str">
        <f>CRT_MASCOTAS!S7</f>
        <v xml:space="preserve">Desarrollo del frontend  de inicio de sesion </v>
      </c>
      <c r="T8" s="143"/>
      <c r="U8" s="143"/>
      <c r="V8" s="143"/>
      <c r="W8" s="143"/>
      <c r="X8" s="143"/>
      <c r="Y8" s="143"/>
      <c r="Z8" s="143"/>
      <c r="AA8" s="143"/>
      <c r="AB8" s="143"/>
      <c r="AC8" s="144"/>
    </row>
    <row r="9" spans="2:30">
      <c r="B9" s="221">
        <v>2</v>
      </c>
      <c r="C9" s="42">
        <f>CRT_MASCOTAS!B8</f>
        <v>45446</v>
      </c>
      <c r="D9" s="92" t="s">
        <v>182</v>
      </c>
      <c r="E9" s="161">
        <f>CRT_MASCOTAS!F8</f>
        <v>4.166666666666663E-2</v>
      </c>
      <c r="F9" s="132">
        <f>CRT_MASCOTAS!J8</f>
        <v>1</v>
      </c>
      <c r="G9" s="133">
        <v>1.1000000000000001</v>
      </c>
      <c r="H9" s="132">
        <f>F9+1</f>
        <v>2</v>
      </c>
      <c r="I9" s="135">
        <f>G9/H9</f>
        <v>0.55000000000000004</v>
      </c>
      <c r="J9" s="136">
        <v>1.1000000000000001</v>
      </c>
      <c r="K9" s="136">
        <v>2</v>
      </c>
      <c r="L9" s="137">
        <f>J9/K9</f>
        <v>0.55000000000000004</v>
      </c>
      <c r="M9" s="138">
        <v>2</v>
      </c>
      <c r="N9" s="139">
        <v>2</v>
      </c>
      <c r="Q9" s="131">
        <v>2</v>
      </c>
      <c r="R9" s="42">
        <f>CRT_MASCOTAS!M8</f>
        <v>45453</v>
      </c>
      <c r="S9" s="92" t="s">
        <v>180</v>
      </c>
      <c r="T9" s="161">
        <f>CRT_MASCOTAS!Q8</f>
        <v>6.25E-2</v>
      </c>
      <c r="U9" s="132">
        <f>CRT_MASCOTAS!U8</f>
        <v>1</v>
      </c>
      <c r="V9" s="133">
        <v>2.2999999999999998</v>
      </c>
      <c r="W9" s="132">
        <f>U9+1</f>
        <v>2</v>
      </c>
      <c r="X9" s="135">
        <f>V9/W9</f>
        <v>1.1499999999999999</v>
      </c>
      <c r="Y9" s="136">
        <f>J9+V9</f>
        <v>3.4</v>
      </c>
      <c r="Z9" s="136">
        <v>2</v>
      </c>
      <c r="AA9" s="137">
        <f>Y9/Z9</f>
        <v>1.7</v>
      </c>
      <c r="AB9" s="138">
        <v>3</v>
      </c>
      <c r="AC9" s="139">
        <v>2</v>
      </c>
    </row>
    <row r="10" spans="2:30" ht="14.45" thickBot="1">
      <c r="B10" s="222"/>
      <c r="C10" s="141" t="s">
        <v>181</v>
      </c>
      <c r="D10" s="223" t="s">
        <v>125</v>
      </c>
      <c r="E10" s="224"/>
      <c r="F10" s="224"/>
      <c r="G10" s="224"/>
      <c r="H10" s="224"/>
      <c r="I10" s="224"/>
      <c r="J10" s="224"/>
      <c r="K10" s="224"/>
      <c r="L10" s="224"/>
      <c r="M10" s="224"/>
      <c r="N10" s="225"/>
      <c r="O10" s="145"/>
      <c r="Q10" s="140"/>
      <c r="R10" s="141" t="s">
        <v>181</v>
      </c>
      <c r="S10" s="142" t="str">
        <f>CRT_MASCOTAS!S8</f>
        <v xml:space="preserve">Implementación autorizacion para el ingreso al sistema </v>
      </c>
      <c r="T10" s="143"/>
      <c r="U10" s="143"/>
      <c r="V10" s="143"/>
      <c r="W10" s="143"/>
      <c r="X10" s="143"/>
      <c r="Y10" s="143"/>
      <c r="Z10" s="143"/>
      <c r="AA10" s="143"/>
      <c r="AB10" s="143"/>
      <c r="AC10" s="144"/>
      <c r="AD10" s="145"/>
    </row>
    <row r="11" spans="2:30" ht="13.5" customHeight="1">
      <c r="B11" s="221">
        <v>3</v>
      </c>
      <c r="C11" s="42">
        <f>CRT_MASCOTAS!B9</f>
        <v>45446</v>
      </c>
      <c r="D11" s="92" t="s">
        <v>183</v>
      </c>
      <c r="E11" s="161">
        <f>CRT_MASCOTAS!F9</f>
        <v>0.25</v>
      </c>
      <c r="F11" s="132">
        <f>CRT_MASCOTAS!J9</f>
        <v>1</v>
      </c>
      <c r="G11" s="133">
        <v>6.24</v>
      </c>
      <c r="H11" s="132">
        <f>F11</f>
        <v>1</v>
      </c>
      <c r="I11" s="135">
        <f>G11/H11</f>
        <v>6.24</v>
      </c>
      <c r="J11" s="136">
        <v>6.24</v>
      </c>
      <c r="K11" s="136">
        <v>2</v>
      </c>
      <c r="L11" s="136">
        <f>J11/K11</f>
        <v>3.12</v>
      </c>
      <c r="M11" s="138">
        <v>2</v>
      </c>
      <c r="N11" s="139">
        <v>1</v>
      </c>
      <c r="Q11" s="131">
        <v>3</v>
      </c>
      <c r="R11" s="42">
        <f>CRT_MASCOTAS!M9</f>
        <v>45454</v>
      </c>
      <c r="S11" s="92" t="s">
        <v>183</v>
      </c>
      <c r="T11" s="161">
        <f>CRT_MASCOTAS!Q9</f>
        <v>0.125</v>
      </c>
      <c r="U11" s="132">
        <f>CRT_MASCOTAS!U9</f>
        <v>1</v>
      </c>
      <c r="V11" s="133">
        <v>3.45</v>
      </c>
      <c r="W11" s="134">
        <f>U11+1</f>
        <v>2</v>
      </c>
      <c r="X11" s="146">
        <f>V11/W11</f>
        <v>1.7250000000000001</v>
      </c>
      <c r="Y11" s="136">
        <f>J11+V11</f>
        <v>9.6900000000000013</v>
      </c>
      <c r="Z11" s="136">
        <v>1</v>
      </c>
      <c r="AA11" s="136">
        <f>Y11/Z11</f>
        <v>9.6900000000000013</v>
      </c>
      <c r="AB11" s="138">
        <v>2</v>
      </c>
      <c r="AC11" s="139">
        <v>1</v>
      </c>
    </row>
    <row r="12" spans="2:30" ht="14.45" thickBot="1">
      <c r="B12" s="222"/>
      <c r="C12" s="141" t="s">
        <v>181</v>
      </c>
      <c r="D12" s="223" t="s">
        <v>127</v>
      </c>
      <c r="E12" s="224"/>
      <c r="F12" s="224"/>
      <c r="G12" s="224"/>
      <c r="H12" s="224"/>
      <c r="I12" s="224"/>
      <c r="J12" s="224"/>
      <c r="K12" s="224"/>
      <c r="L12" s="224"/>
      <c r="M12" s="224"/>
      <c r="N12" s="225"/>
      <c r="Q12" s="140"/>
      <c r="R12" s="141" t="s">
        <v>181</v>
      </c>
      <c r="S12" s="142" t="str">
        <f>CRT_MASCOTAS!S9</f>
        <v xml:space="preserve">Diseño de la interfaz que rodea el formulario del registro de usuario </v>
      </c>
      <c r="T12" s="143"/>
      <c r="U12" s="143"/>
      <c r="V12" s="143"/>
      <c r="W12" s="143"/>
      <c r="X12" s="143"/>
      <c r="Y12" s="143"/>
      <c r="Z12" s="143"/>
      <c r="AA12" s="143"/>
      <c r="AB12" s="143"/>
      <c r="AC12" s="144"/>
    </row>
    <row r="13" spans="2:30">
      <c r="B13" s="221">
        <v>4</v>
      </c>
      <c r="C13" s="42">
        <f>CRT_MASCOTAS!B10</f>
        <v>45447</v>
      </c>
      <c r="D13" s="92" t="s">
        <v>184</v>
      </c>
      <c r="E13" s="161">
        <f>CRT_MASCOTAS!F10</f>
        <v>0.25</v>
      </c>
      <c r="F13" s="132">
        <f>CRT_MASCOTAS!J10</f>
        <v>2</v>
      </c>
      <c r="G13" s="133">
        <v>7.2</v>
      </c>
      <c r="H13" s="132">
        <f>F13</f>
        <v>2</v>
      </c>
      <c r="I13" s="146">
        <f>G13/H13</f>
        <v>3.6</v>
      </c>
      <c r="J13" s="137">
        <v>7.2</v>
      </c>
      <c r="K13" s="136">
        <v>2</v>
      </c>
      <c r="L13" s="137">
        <f>J13/K13</f>
        <v>3.6</v>
      </c>
      <c r="M13" s="138">
        <v>3</v>
      </c>
      <c r="N13" s="139">
        <v>2</v>
      </c>
      <c r="Q13" s="131">
        <v>4</v>
      </c>
      <c r="R13" s="42">
        <f>CRT_MASCOTAS!M10</f>
        <v>45454</v>
      </c>
      <c r="S13" s="92" t="s">
        <v>180</v>
      </c>
      <c r="T13" s="161">
        <f>CRT_MASCOTAS!Q10</f>
        <v>8.3333333333333329E-2</v>
      </c>
      <c r="U13" s="132">
        <f>CRT_MASCOTAS!U10</f>
        <v>1</v>
      </c>
      <c r="V13" s="133">
        <v>2.4</v>
      </c>
      <c r="W13" s="134">
        <f>U13+1</f>
        <v>2</v>
      </c>
      <c r="X13" s="146">
        <f>V13/W13</f>
        <v>1.2</v>
      </c>
      <c r="Y13" s="136">
        <f>J13+V13</f>
        <v>9.6</v>
      </c>
      <c r="Z13" s="136">
        <v>2</v>
      </c>
      <c r="AA13" s="137">
        <f>Y13/Z13</f>
        <v>4.8</v>
      </c>
      <c r="AB13" s="138">
        <v>3</v>
      </c>
      <c r="AC13" s="139">
        <v>2</v>
      </c>
    </row>
    <row r="14" spans="2:30" ht="14.45" thickBot="1">
      <c r="B14" s="222"/>
      <c r="C14" s="141" t="s">
        <v>181</v>
      </c>
      <c r="D14" s="223" t="s">
        <v>130</v>
      </c>
      <c r="E14" s="224"/>
      <c r="F14" s="224"/>
      <c r="G14" s="224"/>
      <c r="H14" s="224"/>
      <c r="I14" s="224"/>
      <c r="J14" s="224"/>
      <c r="K14" s="224"/>
      <c r="L14" s="224"/>
      <c r="M14" s="224"/>
      <c r="N14" s="225"/>
      <c r="Q14" s="140"/>
      <c r="R14" s="141" t="s">
        <v>181</v>
      </c>
      <c r="S14" s="142" t="str">
        <f>CRT_MASCOTAS!S10</f>
        <v>Mostrar las excepciones de los campos del formualrio</v>
      </c>
      <c r="T14" s="143"/>
      <c r="U14" s="143"/>
      <c r="V14" s="143"/>
      <c r="W14" s="143"/>
      <c r="X14" s="143"/>
      <c r="Y14" s="143"/>
      <c r="Z14" s="143"/>
      <c r="AA14" s="143"/>
      <c r="AB14" s="143"/>
      <c r="AC14" s="144"/>
    </row>
    <row r="15" spans="2:30">
      <c r="B15" s="221">
        <v>5</v>
      </c>
      <c r="C15" s="42">
        <f>CRT_MASCOTAS!B11</f>
        <v>45446</v>
      </c>
      <c r="D15" s="92" t="s">
        <v>182</v>
      </c>
      <c r="E15" s="161">
        <f>CRT_MASCOTAS!F11</f>
        <v>4.166666666666663E-2</v>
      </c>
      <c r="F15" s="132">
        <f>CRT_MASCOTAS!J11</f>
        <v>1</v>
      </c>
      <c r="G15" s="133">
        <v>2</v>
      </c>
      <c r="H15" s="132">
        <f>F15+1</f>
        <v>2</v>
      </c>
      <c r="I15" s="146">
        <f>G15/H15</f>
        <v>1</v>
      </c>
      <c r="J15" s="136">
        <v>2</v>
      </c>
      <c r="K15" s="136">
        <v>1</v>
      </c>
      <c r="L15" s="137">
        <f>J15/K15</f>
        <v>2</v>
      </c>
      <c r="M15" s="138">
        <v>2</v>
      </c>
      <c r="N15" s="139">
        <v>2</v>
      </c>
      <c r="Q15" s="131">
        <v>5</v>
      </c>
      <c r="R15" s="42">
        <f>CRT_MASCOTAS!M11</f>
        <v>45455</v>
      </c>
      <c r="S15" s="92" t="s">
        <v>183</v>
      </c>
      <c r="T15" s="161">
        <f>CRT_MASCOTAS!Q11</f>
        <v>8.3333333333333329E-2</v>
      </c>
      <c r="U15" s="132">
        <f>CRT_MASCOTAS!U11</f>
        <v>1</v>
      </c>
      <c r="V15" s="133">
        <v>2.5</v>
      </c>
      <c r="W15" s="134">
        <f>U15+2</f>
        <v>3</v>
      </c>
      <c r="X15" s="146">
        <f>V15/W15</f>
        <v>0.83333333333333337</v>
      </c>
      <c r="Y15" s="136">
        <f>J15+V15</f>
        <v>4.5</v>
      </c>
      <c r="Z15" s="136">
        <v>2</v>
      </c>
      <c r="AA15" s="136">
        <f>Y15/Z15</f>
        <v>2.25</v>
      </c>
      <c r="AB15" s="138">
        <v>4</v>
      </c>
      <c r="AC15" s="139">
        <v>2</v>
      </c>
    </row>
    <row r="16" spans="2:30" ht="14.45" thickBot="1">
      <c r="B16" s="222"/>
      <c r="C16" s="141" t="s">
        <v>181</v>
      </c>
      <c r="D16" s="223" t="s">
        <v>133</v>
      </c>
      <c r="E16" s="224"/>
      <c r="F16" s="224"/>
      <c r="G16" s="224"/>
      <c r="H16" s="224"/>
      <c r="I16" s="224"/>
      <c r="J16" s="224"/>
      <c r="K16" s="224"/>
      <c r="L16" s="224"/>
      <c r="M16" s="224"/>
      <c r="N16" s="225"/>
      <c r="Q16" s="140"/>
      <c r="R16" s="141" t="s">
        <v>181</v>
      </c>
      <c r="S16" s="142" t="str">
        <f>CRT_MASCOTAS!S11</f>
        <v>Cambiar el diseño para que sean diferentes patrones en la interfaz</v>
      </c>
      <c r="T16" s="143"/>
      <c r="U16" s="143"/>
      <c r="V16" s="143"/>
      <c r="W16" s="143"/>
      <c r="X16" s="143"/>
      <c r="Y16" s="143"/>
      <c r="Z16" s="143"/>
      <c r="AA16" s="143"/>
      <c r="AB16" s="143"/>
      <c r="AC16" s="144"/>
    </row>
    <row r="17" spans="2:29" ht="13.5" customHeight="1">
      <c r="B17" s="221">
        <v>6</v>
      </c>
      <c r="C17" s="42">
        <f>CRT_MASCOTAS!B12</f>
        <v>45447</v>
      </c>
      <c r="D17" s="92" t="s">
        <v>185</v>
      </c>
      <c r="E17" s="161">
        <f>CRT_MASCOTAS!F12</f>
        <v>4.1666666666666741E-2</v>
      </c>
      <c r="F17" s="132">
        <f>CRT_MASCOTAS!J12</f>
        <v>1</v>
      </c>
      <c r="G17" s="133">
        <v>2</v>
      </c>
      <c r="H17" s="132">
        <f>F17+1</f>
        <v>2</v>
      </c>
      <c r="I17" s="146">
        <f>G17/H17</f>
        <v>1</v>
      </c>
      <c r="J17" s="136">
        <v>2</v>
      </c>
      <c r="K17" s="136">
        <v>2</v>
      </c>
      <c r="L17" s="137">
        <f>J17/K17</f>
        <v>1</v>
      </c>
      <c r="M17" s="138">
        <v>2</v>
      </c>
      <c r="N17" s="139">
        <v>2</v>
      </c>
      <c r="Q17" s="131">
        <v>6</v>
      </c>
      <c r="R17" s="42">
        <f>CRT_MASCOTAS!M12</f>
        <v>45455</v>
      </c>
      <c r="S17" s="92" t="s">
        <v>185</v>
      </c>
      <c r="T17" s="161">
        <f>CRT_MASCOTAS!Q12</f>
        <v>4.1666666666666664E-2</v>
      </c>
      <c r="U17" s="132">
        <f>CRT_MASCOTAS!U12</f>
        <v>1</v>
      </c>
      <c r="V17" s="133">
        <v>2.2999999999999998</v>
      </c>
      <c r="W17" s="134">
        <f>U17+2</f>
        <v>3</v>
      </c>
      <c r="X17" s="135">
        <f>V17/W17</f>
        <v>0.76666666666666661</v>
      </c>
      <c r="Y17" s="136">
        <f>J17+V17</f>
        <v>4.3</v>
      </c>
      <c r="Z17" s="136">
        <v>2</v>
      </c>
      <c r="AA17" s="136">
        <f>Y17/Z17</f>
        <v>2.15</v>
      </c>
      <c r="AB17" s="138">
        <v>3</v>
      </c>
      <c r="AC17" s="139">
        <v>2</v>
      </c>
    </row>
    <row r="18" spans="2:29" ht="13.5" customHeight="1" thickBot="1">
      <c r="B18" s="222"/>
      <c r="C18" s="141" t="s">
        <v>181</v>
      </c>
      <c r="D18" s="223" t="s">
        <v>136</v>
      </c>
      <c r="E18" s="224"/>
      <c r="F18" s="224"/>
      <c r="G18" s="224"/>
      <c r="H18" s="224"/>
      <c r="I18" s="224"/>
      <c r="J18" s="224"/>
      <c r="K18" s="224"/>
      <c r="L18" s="224"/>
      <c r="M18" s="224"/>
      <c r="N18" s="225"/>
      <c r="Q18" s="140"/>
      <c r="R18" s="141" t="s">
        <v>181</v>
      </c>
      <c r="S18" s="142" t="str">
        <f>CRT_MASCOTAS!S12</f>
        <v>Extraer los datos correctos de la base de datos para mostrarlos en la pagina princiapl</v>
      </c>
      <c r="T18" s="143"/>
      <c r="U18" s="143"/>
      <c r="V18" s="143"/>
      <c r="W18" s="143"/>
      <c r="X18" s="143"/>
      <c r="Y18" s="143"/>
      <c r="Z18" s="143"/>
      <c r="AA18" s="143"/>
      <c r="AB18" s="143"/>
      <c r="AC18" s="144"/>
    </row>
    <row r="19" spans="2:29">
      <c r="B19" s="221">
        <v>7</v>
      </c>
      <c r="C19" s="42">
        <f>CRT_MASCOTAS!B13</f>
        <v>45448</v>
      </c>
      <c r="D19" s="92" t="s">
        <v>180</v>
      </c>
      <c r="E19" s="161">
        <f>CRT_MASCOTAS!F13</f>
        <v>8.3333333333333315E-2</v>
      </c>
      <c r="F19" s="132">
        <f>CRT_MASCOTAS!J13</f>
        <v>2</v>
      </c>
      <c r="G19" s="133">
        <v>2.5</v>
      </c>
      <c r="H19" s="132">
        <f>F19+1</f>
        <v>3</v>
      </c>
      <c r="I19" s="146">
        <f>G19/H19</f>
        <v>0.83333333333333337</v>
      </c>
      <c r="J19" s="137">
        <v>2.5</v>
      </c>
      <c r="K19" s="136">
        <v>1</v>
      </c>
      <c r="L19" s="137">
        <f>J19/K19</f>
        <v>2.5</v>
      </c>
      <c r="M19" s="138">
        <v>3</v>
      </c>
      <c r="N19" s="139">
        <v>1</v>
      </c>
      <c r="Q19" s="131">
        <v>7</v>
      </c>
      <c r="R19" s="42">
        <f>CRT_MASCOTAS!M13</f>
        <v>45456</v>
      </c>
      <c r="S19" s="92" t="s">
        <v>183</v>
      </c>
      <c r="T19" s="161">
        <f>CRT_MASCOTAS!Q13</f>
        <v>8.3333333333333329E-2</v>
      </c>
      <c r="U19" s="132">
        <f>CRT_MASCOTAS!U13</f>
        <v>1</v>
      </c>
      <c r="V19" s="133">
        <v>2</v>
      </c>
      <c r="W19" s="134">
        <f>U19</f>
        <v>1</v>
      </c>
      <c r="X19" s="146">
        <f>V19/W19</f>
        <v>2</v>
      </c>
      <c r="Y19" s="136">
        <f>J19+V19</f>
        <v>4.5</v>
      </c>
      <c r="Z19" s="136">
        <v>1</v>
      </c>
      <c r="AA19" s="137">
        <f>Y19/Z19</f>
        <v>4.5</v>
      </c>
      <c r="AB19" s="138">
        <v>2</v>
      </c>
      <c r="AC19" s="139">
        <v>1</v>
      </c>
    </row>
    <row r="20" spans="2:29" ht="14.45" thickBot="1">
      <c r="B20" s="222"/>
      <c r="C20" s="141" t="s">
        <v>181</v>
      </c>
      <c r="D20" s="223" t="s">
        <v>138</v>
      </c>
      <c r="E20" s="224"/>
      <c r="F20" s="224"/>
      <c r="G20" s="224"/>
      <c r="H20" s="224"/>
      <c r="I20" s="224"/>
      <c r="J20" s="224"/>
      <c r="K20" s="224"/>
      <c r="L20" s="224"/>
      <c r="M20" s="224"/>
      <c r="N20" s="225"/>
      <c r="Q20" s="140"/>
      <c r="R20" s="141" t="s">
        <v>181</v>
      </c>
      <c r="S20" s="142" t="str">
        <f>CRT_MASCOTAS!S13</f>
        <v>Continuar con el diseño para que sean diferentes patrones en la interfaz mostrando los datos de la base de datos</v>
      </c>
      <c r="T20" s="143"/>
      <c r="U20" s="143"/>
      <c r="V20" s="143"/>
      <c r="W20" s="143"/>
      <c r="X20" s="143"/>
      <c r="Y20" s="143"/>
      <c r="Z20" s="143"/>
      <c r="AA20" s="143"/>
      <c r="AB20" s="143"/>
      <c r="AC20" s="144"/>
    </row>
    <row r="21" spans="2:29">
      <c r="B21" s="221">
        <v>8</v>
      </c>
      <c r="C21" s="42">
        <f>CRT_MASCOTAS!B14</f>
        <v>45448</v>
      </c>
      <c r="D21" s="92" t="s">
        <v>182</v>
      </c>
      <c r="E21" s="161">
        <f>CRT_MASCOTAS!F14</f>
        <v>4.166666666666663E-2</v>
      </c>
      <c r="F21" s="132">
        <f>CRT_MASCOTAS!J14</f>
        <v>1</v>
      </c>
      <c r="G21" s="133">
        <v>1.59</v>
      </c>
      <c r="H21" s="132">
        <f>F21+1</f>
        <v>2</v>
      </c>
      <c r="I21" s="146">
        <f>G21/H21</f>
        <v>0.79500000000000004</v>
      </c>
      <c r="J21" s="136">
        <v>1.59</v>
      </c>
      <c r="K21" s="136">
        <v>1</v>
      </c>
      <c r="L21" s="136">
        <f>J21/K21</f>
        <v>1.59</v>
      </c>
      <c r="M21" s="138">
        <v>2</v>
      </c>
      <c r="N21" s="139">
        <v>1</v>
      </c>
      <c r="Q21" s="131">
        <v>8</v>
      </c>
      <c r="R21" s="42">
        <f>CRT_MASCOTAS!M14</f>
        <v>45456</v>
      </c>
      <c r="S21" s="92" t="s">
        <v>183</v>
      </c>
      <c r="T21" s="161">
        <f>CRT_MASCOTAS!Q14</f>
        <v>8.3333333333333329E-2</v>
      </c>
      <c r="U21" s="132">
        <f>CRT_MASCOTAS!U14</f>
        <v>1</v>
      </c>
      <c r="V21" s="133">
        <v>2</v>
      </c>
      <c r="W21" s="134">
        <f>U21</f>
        <v>1</v>
      </c>
      <c r="X21" s="146">
        <f>V21/W21</f>
        <v>2</v>
      </c>
      <c r="Y21" s="136">
        <f>J21+V21</f>
        <v>3.59</v>
      </c>
      <c r="Z21" s="136">
        <v>3</v>
      </c>
      <c r="AA21" s="137">
        <f>Y21/Z21</f>
        <v>1.1966666666666665</v>
      </c>
      <c r="AB21" s="138">
        <v>3</v>
      </c>
      <c r="AC21" s="139">
        <v>1</v>
      </c>
    </row>
    <row r="22" spans="2:29" ht="14.45" thickBot="1">
      <c r="B22" s="222"/>
      <c r="C22" s="141" t="s">
        <v>181</v>
      </c>
      <c r="D22" s="223" t="s">
        <v>140</v>
      </c>
      <c r="E22" s="224"/>
      <c r="F22" s="224"/>
      <c r="G22" s="224"/>
      <c r="H22" s="224"/>
      <c r="I22" s="224"/>
      <c r="J22" s="224"/>
      <c r="K22" s="224"/>
      <c r="L22" s="224"/>
      <c r="M22" s="224"/>
      <c r="N22" s="225"/>
      <c r="Q22" s="140"/>
      <c r="R22" s="141" t="s">
        <v>181</v>
      </c>
      <c r="S22" s="142" t="str">
        <f>CRT_MASCOTAS!S14</f>
        <v>Diseñar las vista de las tres imágenes a publicar cuando se crea la mascota</v>
      </c>
      <c r="T22" s="143"/>
      <c r="U22" s="143"/>
      <c r="V22" s="143"/>
      <c r="W22" s="143"/>
      <c r="X22" s="143"/>
      <c r="Y22" s="143"/>
      <c r="Z22" s="143"/>
      <c r="AA22" s="143"/>
      <c r="AB22" s="143"/>
      <c r="AC22" s="144"/>
    </row>
    <row r="23" spans="2:29">
      <c r="B23" s="221">
        <v>9</v>
      </c>
      <c r="C23" s="42">
        <f>CRT_MASCOTAS!B15</f>
        <v>45449</v>
      </c>
      <c r="D23" s="92" t="s">
        <v>183</v>
      </c>
      <c r="E23" s="161">
        <f>CRT_MASCOTAS!F15</f>
        <v>8.333333333333337E-2</v>
      </c>
      <c r="F23" s="132">
        <f>CRT_MASCOTAS!J15</f>
        <v>2</v>
      </c>
      <c r="G23" s="133">
        <v>2.4</v>
      </c>
      <c r="H23" s="132">
        <f>F23+1</f>
        <v>3</v>
      </c>
      <c r="I23" s="146">
        <f>G23/H23</f>
        <v>0.79999999999999993</v>
      </c>
      <c r="J23" s="137">
        <v>2.4</v>
      </c>
      <c r="K23" s="136">
        <v>1</v>
      </c>
      <c r="L23" s="137">
        <f>J23/K23</f>
        <v>2.4</v>
      </c>
      <c r="M23" s="138">
        <v>2</v>
      </c>
      <c r="N23" s="139">
        <v>1</v>
      </c>
      <c r="Q23" s="131">
        <v>9</v>
      </c>
      <c r="R23" s="42">
        <f>CRT_MASCOTAS!M15</f>
        <v>45457</v>
      </c>
      <c r="S23" s="92" t="s">
        <v>183</v>
      </c>
      <c r="T23" s="161">
        <f>CRT_MASCOTAS!Q15</f>
        <v>8.3333333333333329E-2</v>
      </c>
      <c r="U23" s="132">
        <f>CRT_MASCOTAS!U15</f>
        <v>1</v>
      </c>
      <c r="V23" s="133">
        <v>2</v>
      </c>
      <c r="W23" s="134">
        <f>U23</f>
        <v>1</v>
      </c>
      <c r="X23" s="146">
        <f>V23/W23</f>
        <v>2</v>
      </c>
      <c r="Y23" s="136">
        <f>J23+V23</f>
        <v>4.4000000000000004</v>
      </c>
      <c r="Z23" s="136">
        <v>1</v>
      </c>
      <c r="AA23" s="137">
        <f>Y23/Z23</f>
        <v>4.4000000000000004</v>
      </c>
      <c r="AB23" s="138">
        <v>2</v>
      </c>
      <c r="AC23" s="139">
        <v>1</v>
      </c>
    </row>
    <row r="24" spans="2:29" ht="13.5" customHeight="1" thickBot="1">
      <c r="B24" s="222"/>
      <c r="C24" s="141" t="s">
        <v>181</v>
      </c>
      <c r="D24" s="223" t="s">
        <v>143</v>
      </c>
      <c r="E24" s="224"/>
      <c r="F24" s="224"/>
      <c r="G24" s="224"/>
      <c r="H24" s="224"/>
      <c r="I24" s="224"/>
      <c r="J24" s="224"/>
      <c r="K24" s="224"/>
      <c r="L24" s="224"/>
      <c r="M24" s="224"/>
      <c r="N24" s="225"/>
      <c r="Q24" s="140"/>
      <c r="R24" s="141" t="s">
        <v>181</v>
      </c>
      <c r="S24" s="142" t="str">
        <f>CRT_MASCOTAS!S15</f>
        <v>Continuar Diseñar las vista de las tres imágenes a publicar cuando se crea la mascota</v>
      </c>
      <c r="T24" s="143"/>
      <c r="U24" s="143"/>
      <c r="V24" s="143"/>
      <c r="W24" s="143"/>
      <c r="X24" s="143"/>
      <c r="Y24" s="143"/>
      <c r="Z24" s="143"/>
      <c r="AA24" s="143"/>
      <c r="AB24" s="143"/>
      <c r="AC24" s="144"/>
    </row>
    <row r="25" spans="2:29" ht="13.5" customHeight="1">
      <c r="B25" s="221">
        <v>10</v>
      </c>
      <c r="C25" s="42">
        <f>CRT_MASCOTAS!B16</f>
        <v>45449</v>
      </c>
      <c r="D25" s="92" t="s">
        <v>184</v>
      </c>
      <c r="E25" s="161">
        <f>CRT_MASCOTAS!F16</f>
        <v>8.333333333333337E-2</v>
      </c>
      <c r="F25" s="132">
        <f>CRT_MASCOTAS!J16</f>
        <v>1</v>
      </c>
      <c r="G25" s="133">
        <v>2</v>
      </c>
      <c r="H25" s="134">
        <f>F25+1</f>
        <v>2</v>
      </c>
      <c r="I25" s="146">
        <f>G25/H25</f>
        <v>1</v>
      </c>
      <c r="J25" s="136">
        <v>2</v>
      </c>
      <c r="K25" s="136">
        <v>1</v>
      </c>
      <c r="L25" s="137">
        <f>J25/K25</f>
        <v>2</v>
      </c>
      <c r="M25" s="138">
        <v>3</v>
      </c>
      <c r="N25" s="139">
        <v>1</v>
      </c>
      <c r="Q25" s="131">
        <v>10</v>
      </c>
      <c r="R25" s="147">
        <f>CRT_MASCOTAS!M16</f>
        <v>45457</v>
      </c>
      <c r="S25" s="92" t="s">
        <v>180</v>
      </c>
      <c r="T25" s="170">
        <f>CRT_MASCOTAS!Q16</f>
        <v>8.3333333333333329E-2</v>
      </c>
      <c r="U25" s="171">
        <f>CRT_MASCOTAS!U16</f>
        <v>1</v>
      </c>
      <c r="V25" s="172">
        <v>2</v>
      </c>
      <c r="W25" s="173">
        <f>U25+1</f>
        <v>2</v>
      </c>
      <c r="X25" s="185">
        <f>V25/W25</f>
        <v>1</v>
      </c>
      <c r="Y25" s="136">
        <f>J25+V25</f>
        <v>4</v>
      </c>
      <c r="Z25" s="174">
        <v>2</v>
      </c>
      <c r="AA25" s="184">
        <f>Y25/Z25</f>
        <v>2</v>
      </c>
      <c r="AB25" s="175">
        <v>3</v>
      </c>
      <c r="AC25" s="176">
        <v>2</v>
      </c>
    </row>
    <row r="26" spans="2:29" ht="14.45" customHeight="1" thickBot="1">
      <c r="B26" s="222"/>
      <c r="C26" s="141" t="s">
        <v>181</v>
      </c>
      <c r="D26" s="223" t="s">
        <v>145</v>
      </c>
      <c r="E26" s="224"/>
      <c r="F26" s="224"/>
      <c r="G26" s="224"/>
      <c r="H26" s="224"/>
      <c r="I26" s="224"/>
      <c r="J26" s="224"/>
      <c r="K26" s="224"/>
      <c r="L26" s="224"/>
      <c r="M26" s="224"/>
      <c r="N26" s="225"/>
      <c r="Q26" s="177"/>
      <c r="R26" s="179" t="s">
        <v>181</v>
      </c>
      <c r="S26" s="142" t="str">
        <f>CRT_MASCOTAS!S16</f>
        <v>Mostrar las excepciones de los campos del formulario  de registro de mascotas</v>
      </c>
      <c r="T26" s="180"/>
      <c r="U26" s="180"/>
      <c r="V26" s="180"/>
      <c r="W26" s="180"/>
      <c r="X26" s="180"/>
      <c r="Y26" s="180"/>
      <c r="Z26" s="180"/>
      <c r="AA26" s="180"/>
      <c r="AB26" s="180"/>
      <c r="AC26" s="181"/>
    </row>
    <row r="27" spans="2:29">
      <c r="B27" s="221">
        <v>11</v>
      </c>
      <c r="C27" s="42">
        <f>CRT_MASCOTAS!B17</f>
        <v>45449</v>
      </c>
      <c r="D27" s="92" t="s">
        <v>180</v>
      </c>
      <c r="E27" s="161">
        <f>CRT_MASCOTAS!F17</f>
        <v>0.16666666666666663</v>
      </c>
      <c r="F27" s="132">
        <f>CRT_MASCOTAS!J17</f>
        <v>1</v>
      </c>
      <c r="G27" s="133">
        <v>4</v>
      </c>
      <c r="H27" s="134">
        <f>F27+1</f>
        <v>2</v>
      </c>
      <c r="I27" s="146">
        <f>G27/H27</f>
        <v>2</v>
      </c>
      <c r="J27" s="136">
        <v>4</v>
      </c>
      <c r="K27" s="136">
        <v>3</v>
      </c>
      <c r="L27" s="137">
        <f>J27/K27</f>
        <v>1.3333333333333333</v>
      </c>
      <c r="M27" s="138">
        <v>4</v>
      </c>
      <c r="N27" s="139">
        <v>2</v>
      </c>
      <c r="Q27" s="75"/>
      <c r="R27" s="178"/>
      <c r="T27" s="166"/>
      <c r="V27" s="104"/>
      <c r="W27" s="105"/>
      <c r="X27" s="75"/>
      <c r="Y27" s="75"/>
      <c r="Z27" s="75"/>
      <c r="AA27" s="167"/>
      <c r="AB27" s="105"/>
      <c r="AC27" s="75"/>
    </row>
    <row r="28" spans="2:29" ht="14.45" thickBot="1">
      <c r="B28" s="222"/>
      <c r="C28" s="141" t="s">
        <v>181</v>
      </c>
      <c r="D28" s="223" t="s">
        <v>147</v>
      </c>
      <c r="E28" s="224"/>
      <c r="F28" s="224"/>
      <c r="G28" s="224"/>
      <c r="H28" s="224"/>
      <c r="I28" s="224"/>
      <c r="J28" s="224"/>
      <c r="K28" s="224"/>
      <c r="L28" s="224"/>
      <c r="M28" s="224"/>
      <c r="N28" s="225"/>
      <c r="Q28" s="75"/>
      <c r="R28" s="168"/>
      <c r="S28" s="169"/>
      <c r="T28" s="169"/>
      <c r="U28" s="169"/>
      <c r="V28" s="169"/>
      <c r="W28" s="169"/>
      <c r="X28" s="169"/>
      <c r="Y28" s="169"/>
      <c r="Z28" s="169"/>
      <c r="AA28" s="169"/>
      <c r="AB28" s="169"/>
      <c r="AC28" s="169"/>
    </row>
    <row r="29" spans="2:29">
      <c r="B29" s="221">
        <v>12</v>
      </c>
      <c r="C29" s="42">
        <f>CRT_MASCOTAS!B18</f>
        <v>45450</v>
      </c>
      <c r="D29" s="92" t="s">
        <v>182</v>
      </c>
      <c r="E29" s="161">
        <f>CRT_MASCOTAS!F18</f>
        <v>4.1666666666666741E-2</v>
      </c>
      <c r="F29" s="132">
        <f>CRT_MASCOTAS!J18</f>
        <v>1</v>
      </c>
      <c r="G29" s="133">
        <v>1</v>
      </c>
      <c r="H29" s="134">
        <f>F29+1</f>
        <v>2</v>
      </c>
      <c r="I29" s="146">
        <f>G29/H29</f>
        <v>0.5</v>
      </c>
      <c r="J29" s="136">
        <v>1</v>
      </c>
      <c r="K29" s="136">
        <v>2</v>
      </c>
      <c r="L29" s="137">
        <f>J29/K29</f>
        <v>0.5</v>
      </c>
      <c r="M29" s="138">
        <v>2</v>
      </c>
      <c r="N29" s="139">
        <v>2</v>
      </c>
      <c r="Q29" s="75"/>
      <c r="R29" s="178"/>
      <c r="T29" s="166"/>
      <c r="V29" s="104"/>
      <c r="W29" s="105"/>
      <c r="X29" s="167"/>
      <c r="Y29" s="75"/>
      <c r="Z29" s="75"/>
      <c r="AA29" s="167"/>
      <c r="AB29" s="105"/>
      <c r="AC29" s="75"/>
    </row>
    <row r="30" spans="2:29" ht="14.45" thickBot="1">
      <c r="B30" s="222"/>
      <c r="C30" s="141" t="s">
        <v>181</v>
      </c>
      <c r="D30" s="223" t="s">
        <v>149</v>
      </c>
      <c r="E30" s="224"/>
      <c r="F30" s="224"/>
      <c r="G30" s="224"/>
      <c r="H30" s="224"/>
      <c r="I30" s="224"/>
      <c r="J30" s="224"/>
      <c r="K30" s="224"/>
      <c r="L30" s="224"/>
      <c r="M30" s="224"/>
      <c r="N30" s="225"/>
      <c r="Q30" s="75"/>
      <c r="R30" s="168"/>
      <c r="S30" s="169"/>
      <c r="T30" s="169"/>
      <c r="U30" s="169"/>
      <c r="V30" s="169"/>
      <c r="W30" s="169"/>
      <c r="X30" s="169"/>
      <c r="Y30" s="169"/>
      <c r="Z30" s="169"/>
      <c r="AA30" s="169"/>
      <c r="AB30" s="169"/>
      <c r="AC30" s="169"/>
    </row>
    <row r="31" spans="2:29" ht="13.5" customHeight="1">
      <c r="B31" s="221">
        <v>13</v>
      </c>
      <c r="C31" s="42">
        <f>CRT_MASCOTAS!B19</f>
        <v>45450</v>
      </c>
      <c r="D31" s="92" t="s">
        <v>183</v>
      </c>
      <c r="E31" s="161">
        <f>CRT_MASCOTAS!F19</f>
        <v>0.125</v>
      </c>
      <c r="F31" s="132">
        <f>CRT_MASCOTAS!J19</f>
        <v>3</v>
      </c>
      <c r="G31" s="133">
        <v>3</v>
      </c>
      <c r="H31" s="134">
        <f>F31+1</f>
        <v>4</v>
      </c>
      <c r="I31" s="146">
        <f>G31/H31</f>
        <v>0.75</v>
      </c>
      <c r="J31" s="136">
        <v>3</v>
      </c>
      <c r="K31" s="136">
        <v>3</v>
      </c>
      <c r="L31" s="137">
        <f>J31/K31</f>
        <v>1</v>
      </c>
      <c r="M31" s="138">
        <v>2</v>
      </c>
      <c r="N31" s="139">
        <v>1</v>
      </c>
      <c r="Q31" s="75"/>
      <c r="R31" s="178"/>
      <c r="T31" s="166"/>
      <c r="V31" s="104"/>
      <c r="W31" s="105"/>
      <c r="X31" s="167"/>
      <c r="Y31" s="75"/>
      <c r="Z31" s="75"/>
      <c r="AA31" s="75"/>
      <c r="AB31" s="105"/>
      <c r="AC31" s="75"/>
    </row>
    <row r="32" spans="2:29" ht="13.5" customHeight="1" thickBot="1">
      <c r="B32" s="222"/>
      <c r="C32" s="141" t="s">
        <v>181</v>
      </c>
      <c r="D32" s="223" t="s">
        <v>150</v>
      </c>
      <c r="E32" s="224"/>
      <c r="F32" s="224"/>
      <c r="G32" s="224"/>
      <c r="H32" s="224"/>
      <c r="I32" s="224"/>
      <c r="J32" s="224"/>
      <c r="K32" s="224"/>
      <c r="L32" s="224"/>
      <c r="M32" s="224"/>
      <c r="N32" s="225"/>
      <c r="Q32" s="75"/>
      <c r="R32" s="168"/>
      <c r="S32" s="169"/>
      <c r="T32" s="169"/>
      <c r="U32" s="169"/>
      <c r="V32" s="169"/>
      <c r="W32" s="169"/>
      <c r="X32" s="169"/>
      <c r="Y32" s="169"/>
      <c r="Z32" s="169"/>
      <c r="AA32" s="169"/>
      <c r="AB32" s="169"/>
      <c r="AC32" s="169"/>
    </row>
    <row r="33" spans="2:29">
      <c r="B33" s="221">
        <v>14</v>
      </c>
      <c r="C33" s="42">
        <f>CRT_MASCOTAS!B20</f>
        <v>45450</v>
      </c>
      <c r="D33" s="92" t="s">
        <v>180</v>
      </c>
      <c r="E33" s="161">
        <f>CRT_MASCOTAS!F20</f>
        <v>0.125</v>
      </c>
      <c r="F33" s="132">
        <f>CRT_MASCOTAS!J20</f>
        <v>1</v>
      </c>
      <c r="G33" s="133">
        <v>3</v>
      </c>
      <c r="H33" s="134">
        <f>F33+1</f>
        <v>2</v>
      </c>
      <c r="I33" s="146">
        <f>G33/H33</f>
        <v>1.5</v>
      </c>
      <c r="J33" s="136">
        <v>3</v>
      </c>
      <c r="K33" s="136">
        <v>3</v>
      </c>
      <c r="L33" s="137">
        <f>J33/K33</f>
        <v>1</v>
      </c>
      <c r="M33" s="138">
        <v>4</v>
      </c>
      <c r="N33" s="139">
        <v>2</v>
      </c>
      <c r="Q33" s="75"/>
      <c r="R33" s="178"/>
      <c r="T33" s="166"/>
      <c r="V33" s="104"/>
      <c r="W33" s="105"/>
      <c r="X33" s="167"/>
      <c r="Y33" s="75"/>
      <c r="Z33" s="75"/>
      <c r="AA33" s="75"/>
      <c r="AB33" s="105"/>
      <c r="AC33" s="75"/>
    </row>
    <row r="34" spans="2:29" ht="14.45" thickBot="1">
      <c r="B34" s="222"/>
      <c r="C34" s="141" t="s">
        <v>181</v>
      </c>
      <c r="D34" s="223" t="s">
        <v>151</v>
      </c>
      <c r="E34" s="224"/>
      <c r="F34" s="224"/>
      <c r="G34" s="224"/>
      <c r="H34" s="224"/>
      <c r="I34" s="224"/>
      <c r="J34" s="224"/>
      <c r="K34" s="224"/>
      <c r="L34" s="224"/>
      <c r="M34" s="224"/>
      <c r="N34" s="225"/>
      <c r="Q34" s="75"/>
      <c r="R34" s="168"/>
      <c r="S34" s="169"/>
      <c r="T34" s="169"/>
      <c r="U34" s="169"/>
      <c r="V34" s="169"/>
      <c r="W34" s="169"/>
      <c r="X34" s="169"/>
      <c r="Y34" s="169"/>
      <c r="Z34" s="169"/>
      <c r="AA34" s="169"/>
      <c r="AB34" s="169"/>
      <c r="AC34" s="169"/>
    </row>
    <row r="35" spans="2:29">
      <c r="V35" s="104"/>
      <c r="W35" s="105"/>
      <c r="X35" s="75"/>
      <c r="Y35" s="75"/>
      <c r="Z35" s="75"/>
      <c r="AA35" s="75"/>
      <c r="AB35" s="105"/>
      <c r="AC35" s="75"/>
    </row>
    <row r="36" spans="2:29">
      <c r="V36" s="104"/>
      <c r="W36" s="105"/>
      <c r="X36" s="75"/>
      <c r="Y36" s="75"/>
      <c r="Z36" s="75"/>
      <c r="AA36" s="75"/>
      <c r="AB36" s="105"/>
      <c r="AC36" s="75"/>
    </row>
    <row r="38" spans="2:29" ht="13.5" customHeight="1"/>
    <row r="39" spans="2:29" ht="13.5" customHeight="1"/>
    <row r="45" spans="2:29" ht="13.5" customHeight="1"/>
    <row r="46" spans="2:29" ht="13.5" customHeight="1"/>
    <row r="52" ht="13.5" customHeight="1"/>
    <row r="53" ht="13.5" customHeight="1"/>
    <row r="59" ht="13.5" customHeight="1"/>
  </sheetData>
  <mergeCells count="31">
    <mergeCell ref="B31:B32"/>
    <mergeCell ref="D32:N32"/>
    <mergeCell ref="B33:B34"/>
    <mergeCell ref="D34:N34"/>
    <mergeCell ref="B25:B26"/>
    <mergeCell ref="D26:N26"/>
    <mergeCell ref="B27:B28"/>
    <mergeCell ref="D28:N28"/>
    <mergeCell ref="B29:B30"/>
    <mergeCell ref="D30:N30"/>
    <mergeCell ref="B19:B20"/>
    <mergeCell ref="D20:N20"/>
    <mergeCell ref="B21:B22"/>
    <mergeCell ref="D22:N22"/>
    <mergeCell ref="B23:B24"/>
    <mergeCell ref="D24:N24"/>
    <mergeCell ref="B13:B14"/>
    <mergeCell ref="D14:N14"/>
    <mergeCell ref="B15:B16"/>
    <mergeCell ref="D16:N16"/>
    <mergeCell ref="B17:B18"/>
    <mergeCell ref="D18:N18"/>
    <mergeCell ref="B9:B10"/>
    <mergeCell ref="D10:N10"/>
    <mergeCell ref="B11:B12"/>
    <mergeCell ref="D12:N12"/>
    <mergeCell ref="E5:F5"/>
    <mergeCell ref="G5:I5"/>
    <mergeCell ref="J5:N5"/>
    <mergeCell ref="B7:B8"/>
    <mergeCell ref="D8:N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814F1-8BD2-4C20-B808-42779FE582EB}">
  <dimension ref="A2:IV64"/>
  <sheetViews>
    <sheetView topLeftCell="E1" zoomScale="97" workbookViewId="0">
      <selection activeCell="S51" sqref="S51"/>
    </sheetView>
  </sheetViews>
  <sheetFormatPr defaultColWidth="11.5703125" defaultRowHeight="13.9"/>
  <cols>
    <col min="1" max="1" width="3.85546875" style="68" customWidth="1"/>
    <col min="2" max="2" width="20.7109375" style="68" customWidth="1"/>
    <col min="3" max="3" width="4.7109375" style="68" customWidth="1"/>
    <col min="4" max="4" width="20.7109375" style="68" customWidth="1"/>
    <col min="5" max="5" width="4.7109375" style="68" customWidth="1"/>
    <col min="6" max="6" width="20.7109375" style="68" customWidth="1"/>
    <col min="7" max="7" width="4.7109375" style="68" customWidth="1"/>
    <col min="8" max="8" width="29.85546875" style="68" customWidth="1"/>
    <col min="9" max="9" width="4.7109375" style="68" customWidth="1"/>
    <col min="10" max="10" width="20.7109375" style="68" customWidth="1"/>
    <col min="11" max="11" width="4.7109375" style="68" customWidth="1"/>
    <col min="12" max="12" width="20.7109375" style="68" customWidth="1"/>
    <col min="13" max="13" width="4.7109375" style="68" customWidth="1"/>
    <col min="14" max="14" width="20.7109375" style="68" customWidth="1"/>
    <col min="15" max="18" width="11.5703125" style="68"/>
    <col min="19" max="19" width="4.28515625" style="68" customWidth="1"/>
    <col min="20" max="20" width="21.28515625" style="68" customWidth="1"/>
    <col min="21" max="21" width="3.28515625" style="68" customWidth="1"/>
    <col min="22" max="22" width="18.5703125" style="68" customWidth="1"/>
    <col min="23" max="23" width="4.7109375" style="68" customWidth="1"/>
    <col min="24" max="24" width="28" style="68" customWidth="1"/>
    <col min="25" max="25" width="3.42578125" style="68" customWidth="1"/>
    <col min="26" max="26" width="17.5703125" style="68" customWidth="1"/>
    <col min="27" max="27" width="2.5703125" style="68" customWidth="1"/>
    <col min="28" max="28" width="19.28515625" style="68" customWidth="1"/>
    <col min="29" max="29" width="3.140625" style="68" customWidth="1"/>
    <col min="30" max="30" width="25.7109375" style="68" customWidth="1"/>
    <col min="31" max="16384" width="11.5703125" style="68"/>
  </cols>
  <sheetData>
    <row r="2" spans="1:30" ht="15.6">
      <c r="C2" s="70" t="s">
        <v>186</v>
      </c>
      <c r="D2" s="71"/>
      <c r="E2" s="71"/>
      <c r="F2" s="71"/>
      <c r="G2" s="71"/>
      <c r="H2" s="72"/>
      <c r="S2" s="70" t="s">
        <v>186</v>
      </c>
      <c r="T2" s="71"/>
      <c r="U2" s="71"/>
      <c r="V2" s="71"/>
      <c r="W2" s="71"/>
      <c r="X2" s="72"/>
    </row>
    <row r="3" spans="1:30">
      <c r="C3" s="73">
        <v>10</v>
      </c>
      <c r="D3" s="68" t="s">
        <v>187</v>
      </c>
      <c r="E3" s="68">
        <v>50</v>
      </c>
      <c r="F3" s="68" t="s">
        <v>188</v>
      </c>
      <c r="G3" s="68">
        <v>90</v>
      </c>
      <c r="H3" s="74" t="s">
        <v>189</v>
      </c>
      <c r="J3" s="234" t="s">
        <v>190</v>
      </c>
      <c r="K3" s="234"/>
      <c r="L3" s="75">
        <f>SUM(L14,L21,L28,L35,L42,L49,L55,L61)</f>
        <v>393</v>
      </c>
      <c r="S3" s="73">
        <v>10</v>
      </c>
      <c r="T3" s="68" t="s">
        <v>187</v>
      </c>
      <c r="U3" s="68">
        <v>50</v>
      </c>
      <c r="V3" s="68" t="s">
        <v>188</v>
      </c>
      <c r="W3" s="68">
        <v>90</v>
      </c>
      <c r="X3" s="74" t="s">
        <v>189</v>
      </c>
      <c r="Z3" s="234" t="s">
        <v>190</v>
      </c>
      <c r="AA3" s="234"/>
      <c r="AB3" s="75">
        <f>SUM(AB14,AB21,AB28,AB35,AB42,AB49,AB55,AB61)</f>
        <v>315</v>
      </c>
    </row>
    <row r="4" spans="1:30">
      <c r="C4" s="73">
        <v>20</v>
      </c>
      <c r="D4" s="68" t="s">
        <v>191</v>
      </c>
      <c r="E4" s="68">
        <v>60</v>
      </c>
      <c r="F4" s="68" t="s">
        <v>192</v>
      </c>
      <c r="G4" s="68">
        <v>100</v>
      </c>
      <c r="H4" s="74" t="s">
        <v>193</v>
      </c>
      <c r="S4" s="73">
        <v>20</v>
      </c>
      <c r="T4" s="68" t="s">
        <v>191</v>
      </c>
      <c r="U4" s="68">
        <v>60</v>
      </c>
      <c r="V4" s="68" t="s">
        <v>192</v>
      </c>
      <c r="W4" s="68">
        <v>100</v>
      </c>
      <c r="X4" s="74" t="s">
        <v>193</v>
      </c>
    </row>
    <row r="5" spans="1:30">
      <c r="C5" s="73">
        <v>30</v>
      </c>
      <c r="D5" s="68" t="s">
        <v>194</v>
      </c>
      <c r="E5" s="68">
        <v>70</v>
      </c>
      <c r="F5" s="68" t="s">
        <v>195</v>
      </c>
      <c r="H5" s="74"/>
      <c r="S5" s="73">
        <v>30</v>
      </c>
      <c r="T5" s="68" t="s">
        <v>194</v>
      </c>
      <c r="U5" s="68">
        <v>70</v>
      </c>
      <c r="V5" s="68" t="s">
        <v>195</v>
      </c>
      <c r="X5" s="74"/>
    </row>
    <row r="6" spans="1:30">
      <c r="C6" s="76">
        <v>40</v>
      </c>
      <c r="D6" s="77" t="s">
        <v>196</v>
      </c>
      <c r="E6" s="77">
        <v>80</v>
      </c>
      <c r="F6" s="77" t="s">
        <v>197</v>
      </c>
      <c r="G6" s="77"/>
      <c r="H6" s="78"/>
      <c r="S6" s="76">
        <v>40</v>
      </c>
      <c r="T6" s="77" t="s">
        <v>196</v>
      </c>
      <c r="U6" s="77">
        <v>80</v>
      </c>
      <c r="V6" s="77" t="s">
        <v>197</v>
      </c>
      <c r="W6" s="77"/>
      <c r="X6" s="78"/>
    </row>
    <row r="8" spans="1:30" ht="14.45">
      <c r="A8" s="79"/>
      <c r="B8" s="80" t="s">
        <v>198</v>
      </c>
      <c r="C8" s="235" t="s">
        <v>199</v>
      </c>
      <c r="D8" s="235"/>
      <c r="E8" s="235"/>
      <c r="F8" s="235"/>
      <c r="G8" s="81"/>
      <c r="H8" s="81" t="s">
        <v>200</v>
      </c>
      <c r="I8" s="81"/>
      <c r="J8" s="80" t="s">
        <v>6</v>
      </c>
      <c r="K8" s="236">
        <v>43234</v>
      </c>
      <c r="L8" s="236"/>
      <c r="R8" s="80" t="s">
        <v>198</v>
      </c>
      <c r="S8" s="235" t="s">
        <v>199</v>
      </c>
      <c r="T8" s="235"/>
      <c r="U8" s="235"/>
      <c r="V8" s="235"/>
      <c r="W8" s="81"/>
      <c r="X8" s="81" t="s">
        <v>200</v>
      </c>
      <c r="Y8" s="81"/>
      <c r="Z8" s="80" t="s">
        <v>6</v>
      </c>
      <c r="AA8" s="236">
        <v>43234</v>
      </c>
      <c r="AB8" s="236"/>
    </row>
    <row r="9" spans="1:30" ht="14.45">
      <c r="B9" s="82" t="s">
        <v>4</v>
      </c>
      <c r="C9" s="237" t="s">
        <v>201</v>
      </c>
      <c r="D9" s="237"/>
      <c r="E9" s="237"/>
      <c r="F9" s="237"/>
      <c r="G9" s="81"/>
      <c r="H9" s="81"/>
      <c r="I9" s="81"/>
      <c r="J9" s="82" t="s">
        <v>17</v>
      </c>
      <c r="K9" s="238" t="s">
        <v>104</v>
      </c>
      <c r="L9" s="238"/>
      <c r="R9" s="82" t="s">
        <v>4</v>
      </c>
      <c r="S9" s="237" t="s">
        <v>201</v>
      </c>
      <c r="T9" s="237"/>
      <c r="U9" s="237"/>
      <c r="V9" s="237"/>
      <c r="W9" s="81"/>
      <c r="X9" s="81"/>
      <c r="Y9" s="81"/>
      <c r="Z9" s="82" t="s">
        <v>17</v>
      </c>
      <c r="AA9" s="238" t="s">
        <v>104</v>
      </c>
      <c r="AB9" s="238"/>
    </row>
    <row r="10" spans="1:30" ht="14.45" thickBot="1"/>
    <row r="11" spans="1:30">
      <c r="B11" s="83"/>
      <c r="C11" s="84"/>
      <c r="D11" s="84"/>
      <c r="E11" s="84"/>
      <c r="F11" s="84"/>
      <c r="G11" s="84"/>
      <c r="H11" s="84"/>
      <c r="I11" s="84"/>
      <c r="J11" s="84"/>
      <c r="K11" s="84"/>
      <c r="L11" s="84"/>
      <c r="M11" s="84"/>
      <c r="N11" s="85"/>
      <c r="R11" s="83"/>
      <c r="S11" s="84"/>
      <c r="T11" s="84"/>
      <c r="U11" s="84"/>
      <c r="V11" s="84"/>
      <c r="W11" s="84"/>
      <c r="X11" s="84"/>
      <c r="Y11" s="84"/>
      <c r="Z11" s="84"/>
      <c r="AA11" s="84"/>
      <c r="AB11" s="84"/>
      <c r="AC11" s="84"/>
      <c r="AD11" s="85"/>
    </row>
    <row r="12" spans="1:30" s="69" customFormat="1" ht="10.9">
      <c r="B12" s="86" t="s">
        <v>6</v>
      </c>
      <c r="D12" s="87" t="s">
        <v>202</v>
      </c>
      <c r="F12" s="87" t="s">
        <v>203</v>
      </c>
      <c r="H12" s="87" t="s">
        <v>204</v>
      </c>
      <c r="J12" s="87" t="s">
        <v>205</v>
      </c>
      <c r="L12" s="87" t="s">
        <v>206</v>
      </c>
      <c r="N12" s="88" t="s">
        <v>207</v>
      </c>
      <c r="R12" s="86" t="s">
        <v>6</v>
      </c>
      <c r="T12" s="87" t="s">
        <v>202</v>
      </c>
      <c r="V12" s="87" t="s">
        <v>203</v>
      </c>
      <c r="X12" s="87" t="s">
        <v>204</v>
      </c>
      <c r="Z12" s="87" t="s">
        <v>205</v>
      </c>
      <c r="AB12" s="87" t="s">
        <v>206</v>
      </c>
      <c r="AD12" s="88" t="s">
        <v>207</v>
      </c>
    </row>
    <row r="13" spans="1:30" ht="14.45" thickBot="1">
      <c r="B13" s="89"/>
      <c r="N13" s="90"/>
      <c r="R13" s="89"/>
      <c r="AD13" s="90"/>
    </row>
    <row r="14" spans="1:30">
      <c r="B14" s="59">
        <v>45446</v>
      </c>
      <c r="D14" s="91">
        <v>1</v>
      </c>
      <c r="F14" s="91">
        <v>70</v>
      </c>
      <c r="H14" s="92" t="s">
        <v>208</v>
      </c>
      <c r="J14" s="93">
        <v>45447</v>
      </c>
      <c r="L14" s="91">
        <v>30</v>
      </c>
      <c r="N14" s="94" t="s">
        <v>209</v>
      </c>
      <c r="R14" s="59">
        <v>45453</v>
      </c>
      <c r="T14" s="91">
        <v>10</v>
      </c>
      <c r="V14" s="91">
        <v>50</v>
      </c>
      <c r="X14" s="92" t="s">
        <v>210</v>
      </c>
      <c r="Z14" s="93">
        <v>45453</v>
      </c>
      <c r="AB14" s="91">
        <v>30</v>
      </c>
      <c r="AD14" s="94" t="s">
        <v>209</v>
      </c>
    </row>
    <row r="15" spans="1:30">
      <c r="B15" s="89"/>
      <c r="N15" s="90"/>
      <c r="R15" s="89"/>
      <c r="AD15" s="90"/>
    </row>
    <row r="16" spans="1:30">
      <c r="B16" s="95" t="s">
        <v>211</v>
      </c>
      <c r="C16" s="230" t="s">
        <v>212</v>
      </c>
      <c r="D16" s="230"/>
      <c r="E16" s="230"/>
      <c r="F16" s="230"/>
      <c r="G16" s="230"/>
      <c r="H16" s="230"/>
      <c r="I16" s="230"/>
      <c r="J16" s="230"/>
      <c r="K16" s="230"/>
      <c r="L16" s="230"/>
      <c r="M16" s="230"/>
      <c r="N16" s="233"/>
      <c r="R16" s="95" t="s">
        <v>211</v>
      </c>
      <c r="S16" s="230" t="s">
        <v>213</v>
      </c>
      <c r="T16" s="230"/>
      <c r="U16" s="230"/>
      <c r="V16" s="230"/>
      <c r="W16" s="230"/>
      <c r="X16" s="230"/>
      <c r="Y16" s="230"/>
      <c r="Z16" s="230"/>
      <c r="AA16" s="230"/>
      <c r="AB16" s="230"/>
      <c r="AC16" s="230"/>
      <c r="AD16" s="233"/>
    </row>
    <row r="17" spans="2:30" ht="14.45" thickBot="1">
      <c r="B17" s="96"/>
      <c r="C17" s="97"/>
      <c r="D17" s="97"/>
      <c r="E17" s="97"/>
      <c r="F17" s="97"/>
      <c r="G17" s="97"/>
      <c r="H17" s="97"/>
      <c r="I17" s="97"/>
      <c r="J17" s="97"/>
      <c r="K17" s="97"/>
      <c r="L17" s="97"/>
      <c r="M17" s="97"/>
      <c r="N17" s="98"/>
      <c r="R17" s="96"/>
      <c r="S17" s="97"/>
      <c r="T17" s="97"/>
      <c r="U17" s="97"/>
      <c r="V17" s="97"/>
      <c r="W17" s="97"/>
      <c r="X17" s="97"/>
      <c r="Y17" s="97"/>
      <c r="Z17" s="97"/>
      <c r="AA17" s="97"/>
      <c r="AB17" s="97"/>
      <c r="AC17" s="97"/>
      <c r="AD17" s="98"/>
    </row>
    <row r="18" spans="2:30">
      <c r="B18" s="83"/>
      <c r="C18" s="84"/>
      <c r="D18" s="84"/>
      <c r="E18" s="84"/>
      <c r="F18" s="84"/>
      <c r="G18" s="84"/>
      <c r="H18" s="84"/>
      <c r="I18" s="84"/>
      <c r="J18" s="84"/>
      <c r="K18" s="84"/>
      <c r="L18" s="84"/>
      <c r="M18" s="84"/>
      <c r="N18" s="85"/>
      <c r="R18" s="83"/>
      <c r="S18" s="84"/>
      <c r="T18" s="84"/>
      <c r="U18" s="84"/>
      <c r="V18" s="84"/>
      <c r="W18" s="84"/>
      <c r="X18" s="84"/>
      <c r="Y18" s="84"/>
      <c r="Z18" s="84"/>
      <c r="AA18" s="84"/>
      <c r="AB18" s="84"/>
      <c r="AC18" s="84"/>
      <c r="AD18" s="85"/>
    </row>
    <row r="19" spans="2:30" s="69" customFormat="1" ht="10.9">
      <c r="B19" s="86" t="s">
        <v>6</v>
      </c>
      <c r="D19" s="87" t="s">
        <v>202</v>
      </c>
      <c r="F19" s="87" t="s">
        <v>203</v>
      </c>
      <c r="H19" s="87" t="s">
        <v>204</v>
      </c>
      <c r="J19" s="87" t="s">
        <v>205</v>
      </c>
      <c r="L19" s="87" t="s">
        <v>214</v>
      </c>
      <c r="N19" s="88" t="s">
        <v>207</v>
      </c>
      <c r="R19" s="86" t="s">
        <v>6</v>
      </c>
      <c r="T19" s="87" t="s">
        <v>202</v>
      </c>
      <c r="V19" s="87" t="s">
        <v>203</v>
      </c>
      <c r="X19" s="87" t="s">
        <v>204</v>
      </c>
      <c r="Z19" s="87" t="s">
        <v>205</v>
      </c>
      <c r="AB19" s="87" t="s">
        <v>214</v>
      </c>
      <c r="AD19" s="88" t="s">
        <v>207</v>
      </c>
    </row>
    <row r="20" spans="2:30" ht="14.45" thickBot="1">
      <c r="B20" s="89"/>
      <c r="N20" s="90"/>
      <c r="R20" s="89"/>
      <c r="AD20" s="90"/>
    </row>
    <row r="21" spans="2:30">
      <c r="B21" s="99">
        <v>45446</v>
      </c>
      <c r="D21" s="91">
        <v>2</v>
      </c>
      <c r="F21" s="91">
        <v>70</v>
      </c>
      <c r="H21" s="92" t="s">
        <v>210</v>
      </c>
      <c r="J21" s="93">
        <v>45447</v>
      </c>
      <c r="L21" s="91">
        <v>10</v>
      </c>
      <c r="N21" s="94" t="s">
        <v>209</v>
      </c>
      <c r="R21" s="163">
        <v>45453</v>
      </c>
      <c r="T21" s="91">
        <v>11</v>
      </c>
      <c r="V21" s="91">
        <v>70</v>
      </c>
      <c r="X21" s="92" t="s">
        <v>210</v>
      </c>
      <c r="Z21" s="93">
        <v>45454</v>
      </c>
      <c r="AB21" s="91">
        <v>60</v>
      </c>
      <c r="AD21" s="94" t="s">
        <v>209</v>
      </c>
    </row>
    <row r="22" spans="2:30">
      <c r="B22" s="89"/>
      <c r="N22" s="90"/>
      <c r="R22" s="89"/>
      <c r="AD22" s="90"/>
    </row>
    <row r="23" spans="2:30">
      <c r="B23" s="95" t="s">
        <v>211</v>
      </c>
      <c r="C23" s="230" t="s">
        <v>215</v>
      </c>
      <c r="D23" s="230"/>
      <c r="E23" s="230"/>
      <c r="F23" s="230"/>
      <c r="G23" s="230"/>
      <c r="H23" s="230"/>
      <c r="I23" s="230"/>
      <c r="J23" s="230"/>
      <c r="K23" s="230"/>
      <c r="L23" s="230"/>
      <c r="M23" s="230"/>
      <c r="N23" s="233"/>
      <c r="R23" s="95" t="s">
        <v>211</v>
      </c>
      <c r="S23" s="240" t="s">
        <v>216</v>
      </c>
      <c r="T23" s="230"/>
      <c r="U23" s="230"/>
      <c r="V23" s="230"/>
      <c r="W23" s="230"/>
      <c r="X23" s="230"/>
      <c r="Y23" s="230"/>
      <c r="Z23" s="230"/>
      <c r="AA23" s="230"/>
      <c r="AB23" s="230"/>
      <c r="AC23" s="230"/>
      <c r="AD23" s="233"/>
    </row>
    <row r="24" spans="2:30" ht="14.45" thickBot="1">
      <c r="B24" s="96"/>
      <c r="C24" s="97"/>
      <c r="D24" s="97"/>
      <c r="E24" s="97"/>
      <c r="F24" s="97"/>
      <c r="G24" s="97"/>
      <c r="H24" s="97"/>
      <c r="I24" s="97"/>
      <c r="J24" s="97"/>
      <c r="K24" s="97"/>
      <c r="L24" s="97"/>
      <c r="M24" s="97"/>
      <c r="N24" s="98"/>
      <c r="R24" s="96"/>
      <c r="S24" s="97"/>
      <c r="T24" s="97"/>
      <c r="U24" s="97"/>
      <c r="V24" s="97"/>
      <c r="W24" s="97"/>
      <c r="X24" s="97"/>
      <c r="Y24" s="97"/>
      <c r="Z24" s="97"/>
      <c r="AA24" s="97"/>
      <c r="AB24" s="97"/>
      <c r="AC24" s="97"/>
      <c r="AD24" s="98"/>
    </row>
    <row r="25" spans="2:30">
      <c r="B25" s="83"/>
      <c r="C25" s="84"/>
      <c r="D25" s="84"/>
      <c r="E25" s="84"/>
      <c r="F25" s="84"/>
      <c r="G25" s="84"/>
      <c r="H25" s="84"/>
      <c r="I25" s="84"/>
      <c r="J25" s="84"/>
      <c r="K25" s="84"/>
      <c r="L25" s="84"/>
      <c r="M25" s="84"/>
      <c r="N25" s="85"/>
      <c r="R25" s="83"/>
      <c r="S25" s="84"/>
      <c r="T25" s="84"/>
      <c r="U25" s="84"/>
      <c r="V25" s="84"/>
      <c r="W25" s="84"/>
      <c r="X25" s="84"/>
      <c r="Y25" s="84"/>
      <c r="Z25" s="84"/>
      <c r="AA25" s="84"/>
      <c r="AB25" s="84"/>
      <c r="AC25" s="84"/>
      <c r="AD25" s="85"/>
    </row>
    <row r="26" spans="2:30" s="69" customFormat="1" ht="10.9">
      <c r="B26" s="86" t="s">
        <v>6</v>
      </c>
      <c r="D26" s="87" t="s">
        <v>202</v>
      </c>
      <c r="F26" s="87" t="s">
        <v>203</v>
      </c>
      <c r="H26" s="87" t="s">
        <v>204</v>
      </c>
      <c r="J26" s="87" t="s">
        <v>205</v>
      </c>
      <c r="L26" s="87" t="s">
        <v>214</v>
      </c>
      <c r="N26" s="88" t="s">
        <v>207</v>
      </c>
      <c r="R26" s="86" t="s">
        <v>6</v>
      </c>
      <c r="T26" s="87" t="s">
        <v>202</v>
      </c>
      <c r="V26" s="87" t="s">
        <v>203</v>
      </c>
      <c r="X26" s="87" t="s">
        <v>204</v>
      </c>
      <c r="Z26" s="87" t="s">
        <v>205</v>
      </c>
      <c r="AB26" s="87" t="s">
        <v>214</v>
      </c>
      <c r="AD26" s="88" t="s">
        <v>207</v>
      </c>
    </row>
    <row r="27" spans="2:30" ht="14.45" thickBot="1">
      <c r="B27" s="89"/>
      <c r="N27" s="90"/>
      <c r="R27" s="89"/>
      <c r="AD27" s="90"/>
    </row>
    <row r="28" spans="2:30">
      <c r="B28" s="42">
        <v>45447</v>
      </c>
      <c r="D28" s="91">
        <v>3</v>
      </c>
      <c r="F28" s="91">
        <v>80</v>
      </c>
      <c r="H28" s="91" t="s">
        <v>180</v>
      </c>
      <c r="J28" s="42">
        <v>45448</v>
      </c>
      <c r="L28" s="91">
        <v>24</v>
      </c>
      <c r="N28" s="94" t="s">
        <v>209</v>
      </c>
      <c r="R28" s="102">
        <v>45454</v>
      </c>
      <c r="T28" s="91">
        <v>12</v>
      </c>
      <c r="V28" s="91">
        <v>50</v>
      </c>
      <c r="X28" s="92" t="s">
        <v>210</v>
      </c>
      <c r="Z28" s="42">
        <v>45454</v>
      </c>
      <c r="AB28" s="91">
        <v>45</v>
      </c>
      <c r="AD28" s="94" t="s">
        <v>209</v>
      </c>
    </row>
    <row r="29" spans="2:30">
      <c r="B29" s="89"/>
      <c r="N29" s="90"/>
      <c r="R29" s="89"/>
      <c r="AD29" s="90"/>
    </row>
    <row r="30" spans="2:30">
      <c r="B30" s="95" t="s">
        <v>211</v>
      </c>
      <c r="C30" s="230" t="s">
        <v>217</v>
      </c>
      <c r="D30" s="231"/>
      <c r="E30" s="231"/>
      <c r="F30" s="231"/>
      <c r="G30" s="231"/>
      <c r="H30" s="231"/>
      <c r="I30" s="231"/>
      <c r="J30" s="231"/>
      <c r="K30" s="231"/>
      <c r="L30" s="231"/>
      <c r="M30" s="231"/>
      <c r="N30" s="232"/>
      <c r="R30" s="95" t="s">
        <v>211</v>
      </c>
      <c r="S30" s="230" t="s">
        <v>218</v>
      </c>
      <c r="T30" s="231"/>
      <c r="U30" s="231"/>
      <c r="V30" s="231"/>
      <c r="W30" s="231"/>
      <c r="X30" s="231"/>
      <c r="Y30" s="231"/>
      <c r="Z30" s="231"/>
      <c r="AA30" s="231"/>
      <c r="AB30" s="231"/>
      <c r="AC30" s="231"/>
      <c r="AD30" s="232"/>
    </row>
    <row r="31" spans="2:30" ht="14.45" thickBot="1">
      <c r="B31" s="96"/>
      <c r="C31" s="97"/>
      <c r="D31" s="97"/>
      <c r="E31" s="97"/>
      <c r="F31" s="97"/>
      <c r="G31" s="97"/>
      <c r="H31" s="97"/>
      <c r="I31" s="97"/>
      <c r="J31" s="97"/>
      <c r="K31" s="97"/>
      <c r="L31" s="97"/>
      <c r="M31" s="97"/>
      <c r="N31" s="98"/>
      <c r="R31" s="96"/>
      <c r="S31" s="97"/>
      <c r="T31" s="97"/>
      <c r="U31" s="97"/>
      <c r="V31" s="97"/>
      <c r="W31" s="97"/>
      <c r="X31" s="97"/>
      <c r="Y31" s="97"/>
      <c r="Z31" s="97"/>
      <c r="AA31" s="97"/>
      <c r="AB31" s="97"/>
      <c r="AC31" s="97"/>
      <c r="AD31" s="98"/>
    </row>
    <row r="32" spans="2:30">
      <c r="B32" s="83"/>
      <c r="C32" s="84"/>
      <c r="D32" s="84"/>
      <c r="E32" s="84"/>
      <c r="F32" s="84"/>
      <c r="G32" s="84"/>
      <c r="H32" s="84"/>
      <c r="I32" s="84"/>
      <c r="J32" s="84"/>
      <c r="K32" s="84"/>
      <c r="L32" s="84"/>
      <c r="M32" s="84"/>
      <c r="N32" s="85"/>
      <c r="R32" s="83"/>
      <c r="S32" s="84"/>
      <c r="T32" s="84"/>
      <c r="U32" s="84"/>
      <c r="V32" s="84"/>
      <c r="W32" s="84"/>
      <c r="X32" s="84"/>
      <c r="Y32" s="84"/>
      <c r="Z32" s="84"/>
      <c r="AA32" s="84"/>
      <c r="AB32" s="84"/>
      <c r="AC32" s="84"/>
      <c r="AD32" s="85"/>
    </row>
    <row r="33" spans="2:30" s="69" customFormat="1" ht="10.9">
      <c r="B33" s="86" t="s">
        <v>6</v>
      </c>
      <c r="D33" s="87" t="s">
        <v>202</v>
      </c>
      <c r="F33" s="87" t="s">
        <v>203</v>
      </c>
      <c r="H33" s="87" t="s">
        <v>204</v>
      </c>
      <c r="J33" s="87" t="s">
        <v>205</v>
      </c>
      <c r="L33" s="87" t="s">
        <v>214</v>
      </c>
      <c r="N33" s="88" t="s">
        <v>207</v>
      </c>
      <c r="R33" s="86" t="s">
        <v>6</v>
      </c>
      <c r="T33" s="87" t="s">
        <v>202</v>
      </c>
      <c r="V33" s="87" t="s">
        <v>203</v>
      </c>
      <c r="X33" s="87" t="s">
        <v>204</v>
      </c>
      <c r="Z33" s="87" t="s">
        <v>205</v>
      </c>
      <c r="AB33" s="87" t="s">
        <v>214</v>
      </c>
      <c r="AD33" s="88" t="s">
        <v>207</v>
      </c>
    </row>
    <row r="34" spans="2:30">
      <c r="B34" s="89"/>
      <c r="N34" s="90"/>
      <c r="R34" s="89"/>
      <c r="AD34" s="90"/>
    </row>
    <row r="35" spans="2:30" ht="18" customHeight="1">
      <c r="B35" s="42">
        <v>45446</v>
      </c>
      <c r="D35" s="91">
        <v>4</v>
      </c>
      <c r="F35" s="91">
        <v>50</v>
      </c>
      <c r="H35" s="100" t="s">
        <v>219</v>
      </c>
      <c r="J35" s="42">
        <v>45447</v>
      </c>
      <c r="L35" s="91">
        <v>120</v>
      </c>
      <c r="N35" s="94" t="s">
        <v>209</v>
      </c>
      <c r="R35" s="102">
        <v>45455</v>
      </c>
      <c r="T35" s="91">
        <v>13</v>
      </c>
      <c r="V35" s="91">
        <v>80</v>
      </c>
      <c r="X35" s="100" t="s">
        <v>219</v>
      </c>
      <c r="Z35" s="42">
        <v>45456</v>
      </c>
      <c r="AB35" s="91">
        <v>40</v>
      </c>
      <c r="AD35" s="94" t="s">
        <v>209</v>
      </c>
    </row>
    <row r="36" spans="2:30">
      <c r="B36" s="89"/>
      <c r="N36" s="90"/>
      <c r="R36" s="89"/>
      <c r="AD36" s="90"/>
    </row>
    <row r="37" spans="2:30">
      <c r="B37" s="95" t="s">
        <v>211</v>
      </c>
      <c r="C37" s="230" t="s">
        <v>220</v>
      </c>
      <c r="D37" s="231"/>
      <c r="E37" s="231"/>
      <c r="F37" s="231"/>
      <c r="G37" s="231"/>
      <c r="H37" s="231"/>
      <c r="I37" s="231"/>
      <c r="J37" s="231"/>
      <c r="K37" s="231"/>
      <c r="L37" s="231"/>
      <c r="M37" s="231"/>
      <c r="N37" s="232"/>
      <c r="R37" s="95" t="s">
        <v>211</v>
      </c>
      <c r="S37" s="230" t="s">
        <v>221</v>
      </c>
      <c r="T37" s="231"/>
      <c r="U37" s="231"/>
      <c r="V37" s="231"/>
      <c r="W37" s="231"/>
      <c r="X37" s="231"/>
      <c r="Y37" s="231"/>
      <c r="Z37" s="231"/>
      <c r="AA37" s="231"/>
      <c r="AB37" s="231"/>
      <c r="AC37" s="231"/>
      <c r="AD37" s="232"/>
    </row>
    <row r="38" spans="2:30" ht="14.45" thickBot="1">
      <c r="B38" s="96"/>
      <c r="C38" s="97"/>
      <c r="D38" s="97"/>
      <c r="E38" s="97"/>
      <c r="F38" s="97"/>
      <c r="G38" s="97"/>
      <c r="H38" s="97"/>
      <c r="I38" s="97"/>
      <c r="J38" s="97"/>
      <c r="K38" s="97"/>
      <c r="L38" s="97"/>
      <c r="M38" s="97"/>
      <c r="N38" s="98"/>
      <c r="R38" s="96"/>
      <c r="S38" s="97"/>
      <c r="T38" s="97"/>
      <c r="U38" s="97"/>
      <c r="V38" s="97"/>
      <c r="W38" s="97"/>
      <c r="X38" s="97"/>
      <c r="Y38" s="97"/>
      <c r="Z38" s="97"/>
      <c r="AA38" s="97"/>
      <c r="AB38" s="97"/>
      <c r="AC38" s="97"/>
      <c r="AD38" s="98"/>
    </row>
    <row r="39" spans="2:30">
      <c r="B39" s="83"/>
      <c r="C39" s="84"/>
      <c r="D39" s="84"/>
      <c r="E39" s="84"/>
      <c r="F39" s="84"/>
      <c r="G39" s="84"/>
      <c r="H39" s="84"/>
      <c r="I39" s="84"/>
      <c r="J39" s="84"/>
      <c r="K39" s="84"/>
      <c r="L39" s="84"/>
      <c r="M39" s="84"/>
      <c r="N39" s="85"/>
      <c r="R39" s="83"/>
      <c r="S39" s="84"/>
      <c r="T39" s="84"/>
      <c r="U39" s="84"/>
      <c r="V39" s="84"/>
      <c r="W39" s="84"/>
      <c r="X39" s="84"/>
      <c r="Y39" s="84"/>
      <c r="Z39" s="84"/>
      <c r="AA39" s="84"/>
      <c r="AB39" s="84"/>
      <c r="AC39" s="84"/>
      <c r="AD39" s="85"/>
    </row>
    <row r="40" spans="2:30" s="69" customFormat="1" ht="10.9">
      <c r="B40" s="86" t="s">
        <v>6</v>
      </c>
      <c r="D40" s="87" t="s">
        <v>202</v>
      </c>
      <c r="F40" s="87" t="s">
        <v>203</v>
      </c>
      <c r="H40" s="87" t="s">
        <v>204</v>
      </c>
      <c r="J40" s="87" t="s">
        <v>205</v>
      </c>
      <c r="L40" s="87" t="s">
        <v>214</v>
      </c>
      <c r="N40" s="88" t="s">
        <v>207</v>
      </c>
      <c r="R40" s="86" t="s">
        <v>6</v>
      </c>
      <c r="T40" s="87" t="s">
        <v>202</v>
      </c>
      <c r="V40" s="87" t="s">
        <v>203</v>
      </c>
      <c r="X40" s="87" t="s">
        <v>204</v>
      </c>
      <c r="Z40" s="87" t="s">
        <v>205</v>
      </c>
      <c r="AB40" s="87" t="s">
        <v>214</v>
      </c>
      <c r="AD40" s="88" t="s">
        <v>207</v>
      </c>
    </row>
    <row r="41" spans="2:30">
      <c r="B41" s="89"/>
      <c r="N41" s="90"/>
      <c r="R41" s="89"/>
      <c r="AD41" s="90"/>
    </row>
    <row r="42" spans="2:30" ht="17.45" customHeight="1">
      <c r="B42" s="42">
        <v>45446</v>
      </c>
      <c r="D42" s="91">
        <v>5</v>
      </c>
      <c r="F42" s="91">
        <v>50</v>
      </c>
      <c r="H42" s="100" t="s">
        <v>219</v>
      </c>
      <c r="J42" s="42">
        <v>45447</v>
      </c>
      <c r="L42" s="91">
        <v>60</v>
      </c>
      <c r="N42" s="94" t="s">
        <v>209</v>
      </c>
      <c r="R42" s="102">
        <v>45456</v>
      </c>
      <c r="T42" s="91">
        <v>14</v>
      </c>
      <c r="V42" s="91">
        <v>50</v>
      </c>
      <c r="X42" s="100" t="s">
        <v>219</v>
      </c>
      <c r="Z42" s="102">
        <v>45457</v>
      </c>
      <c r="AB42" s="91">
        <v>50</v>
      </c>
      <c r="AD42" s="94" t="s">
        <v>209</v>
      </c>
    </row>
    <row r="43" spans="2:30">
      <c r="B43" s="89"/>
      <c r="N43" s="90"/>
      <c r="R43" s="89"/>
      <c r="AD43" s="90"/>
    </row>
    <row r="44" spans="2:30">
      <c r="B44" s="95" t="s">
        <v>211</v>
      </c>
      <c r="C44" s="230" t="s">
        <v>222</v>
      </c>
      <c r="D44" s="231"/>
      <c r="E44" s="231"/>
      <c r="F44" s="231"/>
      <c r="G44" s="231"/>
      <c r="H44" s="231"/>
      <c r="I44" s="231"/>
      <c r="J44" s="231"/>
      <c r="K44" s="231"/>
      <c r="L44" s="231"/>
      <c r="M44" s="231"/>
      <c r="N44" s="232"/>
      <c r="R44" s="95" t="s">
        <v>211</v>
      </c>
      <c r="S44" s="230" t="s">
        <v>223</v>
      </c>
      <c r="T44" s="231"/>
      <c r="U44" s="231"/>
      <c r="V44" s="231"/>
      <c r="W44" s="231"/>
      <c r="X44" s="231"/>
      <c r="Y44" s="231"/>
      <c r="Z44" s="231"/>
      <c r="AA44" s="231"/>
      <c r="AB44" s="231"/>
      <c r="AC44" s="231"/>
      <c r="AD44" s="232"/>
    </row>
    <row r="45" spans="2:30" ht="14.45" thickBot="1">
      <c r="B45" s="96"/>
      <c r="C45" s="97"/>
      <c r="D45" s="97"/>
      <c r="E45" s="97"/>
      <c r="F45" s="97"/>
      <c r="G45" s="97"/>
      <c r="H45" s="97"/>
      <c r="I45" s="97"/>
      <c r="J45" s="97"/>
      <c r="K45" s="97"/>
      <c r="L45" s="97"/>
      <c r="M45" s="97"/>
      <c r="N45" s="98"/>
      <c r="R45" s="96"/>
      <c r="S45" s="97"/>
      <c r="T45" s="97"/>
      <c r="U45" s="97"/>
      <c r="V45" s="97"/>
      <c r="W45" s="97"/>
      <c r="X45" s="97"/>
      <c r="Y45" s="97"/>
      <c r="Z45" s="97"/>
      <c r="AA45" s="97"/>
      <c r="AB45" s="97"/>
      <c r="AC45" s="97"/>
      <c r="AD45" s="98"/>
    </row>
    <row r="46" spans="2:30">
      <c r="B46" s="83"/>
      <c r="C46" s="84"/>
      <c r="D46" s="84"/>
      <c r="E46" s="84"/>
      <c r="F46" s="84"/>
      <c r="G46" s="84"/>
      <c r="H46" s="84"/>
      <c r="I46" s="84"/>
      <c r="J46" s="84"/>
      <c r="K46" s="84"/>
      <c r="L46" s="84"/>
      <c r="M46" s="84"/>
      <c r="N46" s="85"/>
      <c r="R46" s="83"/>
      <c r="S46" s="84"/>
      <c r="T46" s="84"/>
      <c r="U46" s="84"/>
      <c r="V46" s="84"/>
      <c r="W46" s="84"/>
      <c r="X46" s="84"/>
      <c r="Y46" s="84"/>
      <c r="Z46" s="84"/>
      <c r="AA46" s="84"/>
      <c r="AB46" s="84"/>
      <c r="AC46" s="84"/>
      <c r="AD46" s="85"/>
    </row>
    <row r="47" spans="2:30" s="69" customFormat="1" ht="10.9">
      <c r="B47" s="86" t="s">
        <v>6</v>
      </c>
      <c r="D47" s="87" t="s">
        <v>202</v>
      </c>
      <c r="F47" s="87" t="s">
        <v>203</v>
      </c>
      <c r="H47" s="87" t="s">
        <v>204</v>
      </c>
      <c r="J47" s="87" t="s">
        <v>205</v>
      </c>
      <c r="L47" s="87" t="s">
        <v>214</v>
      </c>
      <c r="N47" s="88" t="s">
        <v>207</v>
      </c>
      <c r="R47" s="86" t="s">
        <v>6</v>
      </c>
      <c r="T47" s="87" t="s">
        <v>202</v>
      </c>
      <c r="V47" s="87" t="s">
        <v>203</v>
      </c>
      <c r="X47" s="87" t="s">
        <v>204</v>
      </c>
      <c r="Z47" s="87" t="s">
        <v>205</v>
      </c>
      <c r="AB47" s="87" t="s">
        <v>214</v>
      </c>
      <c r="AD47" s="88" t="s">
        <v>207</v>
      </c>
    </row>
    <row r="48" spans="2:30">
      <c r="B48" s="89"/>
      <c r="N48" s="90"/>
      <c r="R48" s="89"/>
      <c r="AD48" s="90"/>
    </row>
    <row r="49" spans="1:256">
      <c r="B49" s="42">
        <v>45448</v>
      </c>
      <c r="D49" s="91">
        <v>7</v>
      </c>
      <c r="F49" s="91">
        <v>90</v>
      </c>
      <c r="H49" s="91" t="s">
        <v>180</v>
      </c>
      <c r="J49" s="42">
        <v>45449</v>
      </c>
      <c r="K49" s="75"/>
      <c r="L49" s="101">
        <v>50</v>
      </c>
      <c r="N49" s="94" t="s">
        <v>224</v>
      </c>
      <c r="R49" s="59">
        <v>45448</v>
      </c>
      <c r="T49" s="91">
        <v>15</v>
      </c>
      <c r="V49" s="91">
        <v>70</v>
      </c>
      <c r="X49" s="91" t="s">
        <v>180</v>
      </c>
      <c r="Z49" s="102">
        <v>45449</v>
      </c>
      <c r="AA49" s="75"/>
      <c r="AB49" s="101">
        <v>90</v>
      </c>
      <c r="AD49" s="94" t="s">
        <v>225</v>
      </c>
    </row>
    <row r="50" spans="1:256">
      <c r="B50" s="89"/>
      <c r="N50" s="90"/>
      <c r="R50" s="89"/>
      <c r="AD50" s="90"/>
    </row>
    <row r="51" spans="1:256">
      <c r="B51" s="95" t="s">
        <v>211</v>
      </c>
      <c r="C51" s="230" t="s">
        <v>226</v>
      </c>
      <c r="D51" s="231"/>
      <c r="E51" s="231"/>
      <c r="F51" s="231"/>
      <c r="G51" s="231"/>
      <c r="H51" s="231"/>
      <c r="I51" s="231"/>
      <c r="J51" s="231"/>
      <c r="K51" s="231"/>
      <c r="L51" s="231"/>
      <c r="M51" s="231"/>
      <c r="N51" s="232"/>
      <c r="R51" s="95" t="s">
        <v>211</v>
      </c>
      <c r="S51" s="230" t="s">
        <v>227</v>
      </c>
      <c r="T51" s="231"/>
      <c r="U51" s="231"/>
      <c r="V51" s="231"/>
      <c r="W51" s="231"/>
      <c r="X51" s="231"/>
      <c r="Y51" s="231"/>
      <c r="Z51" s="231"/>
      <c r="AA51" s="231"/>
      <c r="AB51" s="231"/>
      <c r="AC51" s="231"/>
      <c r="AD51" s="232"/>
    </row>
    <row r="52" spans="1:256" ht="14.45" thickBot="1">
      <c r="B52" s="96"/>
      <c r="C52" s="97"/>
      <c r="D52" s="97"/>
      <c r="E52" s="97"/>
      <c r="F52" s="97"/>
      <c r="G52" s="97"/>
      <c r="H52" s="97"/>
      <c r="I52" s="97"/>
      <c r="J52" s="97"/>
      <c r="K52" s="97"/>
      <c r="L52" s="97"/>
      <c r="M52" s="97"/>
      <c r="N52" s="98"/>
      <c r="R52" s="96"/>
      <c r="S52" s="97"/>
      <c r="T52" s="97"/>
      <c r="U52" s="97"/>
      <c r="V52" s="97"/>
      <c r="W52" s="97"/>
      <c r="X52" s="97"/>
      <c r="Y52" s="97"/>
      <c r="Z52" s="97"/>
      <c r="AA52" s="97"/>
      <c r="AB52" s="97"/>
      <c r="AC52" s="97"/>
      <c r="AD52" s="98"/>
    </row>
    <row r="53" spans="1:256">
      <c r="B53" s="86" t="s">
        <v>6</v>
      </c>
      <c r="C53" s="69"/>
      <c r="D53" s="87" t="s">
        <v>202</v>
      </c>
      <c r="E53" s="69"/>
      <c r="F53" s="87" t="s">
        <v>203</v>
      </c>
      <c r="G53" s="69"/>
      <c r="H53" s="87" t="s">
        <v>204</v>
      </c>
      <c r="I53" s="69"/>
      <c r="J53" s="87" t="s">
        <v>205</v>
      </c>
      <c r="K53" s="69"/>
      <c r="L53" s="87" t="s">
        <v>214</v>
      </c>
      <c r="M53" s="69"/>
      <c r="N53" s="88" t="s">
        <v>207</v>
      </c>
      <c r="R53" s="69"/>
      <c r="S53" s="69"/>
      <c r="T53" s="69"/>
      <c r="U53" s="69"/>
      <c r="V53" s="69"/>
      <c r="W53" s="69"/>
      <c r="X53" s="69"/>
      <c r="Y53" s="69"/>
      <c r="Z53" s="69"/>
      <c r="AA53" s="69"/>
      <c r="AB53" s="69"/>
      <c r="AC53" s="69"/>
      <c r="AD53" s="69"/>
    </row>
    <row r="54" spans="1:256" s="69" customFormat="1">
      <c r="A54" s="68"/>
      <c r="B54" s="89"/>
      <c r="C54" s="68"/>
      <c r="D54" s="68"/>
      <c r="E54" s="68"/>
      <c r="F54" s="68"/>
      <c r="G54" s="68"/>
      <c r="H54" s="68"/>
      <c r="I54" s="68"/>
      <c r="J54" s="68"/>
      <c r="K54" s="68"/>
      <c r="L54" s="68"/>
      <c r="M54" s="68"/>
      <c r="N54" s="90"/>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c r="DE54" s="68"/>
      <c r="DF54" s="68"/>
      <c r="DG54" s="68"/>
      <c r="DH54" s="68"/>
      <c r="DI54" s="68"/>
      <c r="DJ54" s="68"/>
      <c r="DK54" s="68"/>
      <c r="DL54" s="68"/>
      <c r="DM54" s="68"/>
      <c r="DN54" s="68"/>
      <c r="DO54" s="68"/>
      <c r="DP54" s="68"/>
      <c r="DQ54" s="68"/>
      <c r="DR54" s="68"/>
      <c r="DS54" s="68"/>
      <c r="DT54" s="68"/>
      <c r="DU54" s="68"/>
      <c r="DV54" s="68"/>
      <c r="DW54" s="68"/>
      <c r="DX54" s="68"/>
      <c r="DY54" s="68"/>
      <c r="DZ54" s="68"/>
      <c r="EA54" s="68"/>
      <c r="EB54" s="68"/>
      <c r="EC54" s="68"/>
      <c r="ED54" s="68"/>
      <c r="EE54" s="68"/>
      <c r="EF54" s="68"/>
      <c r="EG54" s="68"/>
      <c r="EH54" s="68"/>
      <c r="EI54" s="68"/>
      <c r="EJ54" s="68"/>
      <c r="EK54" s="68"/>
      <c r="EL54" s="68"/>
      <c r="EM54" s="68"/>
      <c r="EN54" s="68"/>
      <c r="EO54" s="68"/>
      <c r="EP54" s="68"/>
      <c r="EQ54" s="68"/>
      <c r="ER54" s="68"/>
      <c r="ES54" s="68"/>
      <c r="ET54" s="68"/>
      <c r="EU54" s="68"/>
      <c r="EV54" s="68"/>
      <c r="EW54" s="68"/>
      <c r="EX54" s="68"/>
      <c r="EY54" s="68"/>
      <c r="EZ54" s="68"/>
      <c r="FA54" s="68"/>
      <c r="FB54" s="68"/>
      <c r="FC54" s="68"/>
      <c r="FD54" s="68"/>
      <c r="FE54" s="68"/>
      <c r="FF54" s="68"/>
      <c r="FG54" s="68"/>
      <c r="FH54" s="68"/>
      <c r="FI54" s="68"/>
      <c r="FJ54" s="68"/>
      <c r="FK54" s="68"/>
      <c r="FL54" s="68"/>
      <c r="FM54" s="68"/>
      <c r="FN54" s="68"/>
      <c r="FO54" s="68"/>
      <c r="FP54" s="68"/>
      <c r="FQ54" s="68"/>
      <c r="FR54" s="68"/>
      <c r="FS54" s="68"/>
      <c r="FT54" s="68"/>
      <c r="FU54" s="68"/>
      <c r="FV54" s="68"/>
      <c r="FW54" s="68"/>
      <c r="FX54" s="68"/>
      <c r="FY54" s="68"/>
      <c r="FZ54" s="68"/>
      <c r="GA54" s="68"/>
      <c r="GB54" s="68"/>
      <c r="GC54" s="68"/>
      <c r="GD54" s="68"/>
      <c r="GE54" s="68"/>
      <c r="GF54" s="68"/>
      <c r="GG54" s="68"/>
      <c r="GH54" s="68"/>
      <c r="GI54" s="68"/>
      <c r="GJ54" s="68"/>
      <c r="GK54" s="68"/>
      <c r="GL54" s="68"/>
      <c r="GM54" s="68"/>
      <c r="GN54" s="68"/>
      <c r="GO54" s="68"/>
      <c r="GP54" s="68"/>
      <c r="GQ54" s="68"/>
      <c r="GR54" s="68"/>
      <c r="GS54" s="68"/>
      <c r="GT54" s="68"/>
      <c r="GU54" s="68"/>
      <c r="GV54" s="68"/>
      <c r="GW54" s="68"/>
      <c r="GX54" s="68"/>
      <c r="GY54" s="68"/>
      <c r="GZ54" s="68"/>
      <c r="HA54" s="68"/>
      <c r="HB54" s="68"/>
      <c r="HC54" s="68"/>
      <c r="HD54" s="68"/>
      <c r="HE54" s="68"/>
      <c r="HF54" s="68"/>
      <c r="HG54" s="68"/>
      <c r="HH54" s="68"/>
      <c r="HI54" s="68"/>
      <c r="HJ54" s="68"/>
      <c r="HK54" s="68"/>
      <c r="HL54" s="68"/>
      <c r="HM54" s="68"/>
      <c r="HN54" s="68"/>
      <c r="HO54" s="68"/>
      <c r="HP54" s="68"/>
      <c r="HQ54" s="68"/>
      <c r="HR54" s="68"/>
      <c r="HS54" s="68"/>
      <c r="HT54" s="68"/>
      <c r="HU54" s="68"/>
      <c r="HV54" s="68"/>
      <c r="HW54" s="68"/>
      <c r="HX54" s="68"/>
      <c r="HY54" s="68"/>
      <c r="HZ54" s="68"/>
      <c r="IA54" s="68"/>
      <c r="IB54" s="68"/>
      <c r="IC54" s="68"/>
      <c r="ID54" s="68"/>
      <c r="IE54" s="68"/>
      <c r="IF54" s="68"/>
      <c r="IG54" s="68"/>
      <c r="IH54" s="68"/>
      <c r="II54" s="68"/>
      <c r="IJ54" s="68"/>
      <c r="IK54" s="68"/>
      <c r="IL54" s="68"/>
      <c r="IM54" s="68"/>
      <c r="IN54" s="68"/>
      <c r="IO54" s="68"/>
      <c r="IP54" s="68"/>
      <c r="IQ54" s="68"/>
      <c r="IR54" s="68"/>
      <c r="IS54" s="68"/>
      <c r="IT54" s="68"/>
      <c r="IU54" s="68"/>
      <c r="IV54" s="68"/>
    </row>
    <row r="55" spans="1:256">
      <c r="B55" s="42">
        <v>45449</v>
      </c>
      <c r="D55" s="91">
        <v>8</v>
      </c>
      <c r="F55" s="91">
        <v>80</v>
      </c>
      <c r="H55" s="91" t="s">
        <v>210</v>
      </c>
      <c r="J55" s="42">
        <v>45450</v>
      </c>
      <c r="L55" s="91">
        <v>59</v>
      </c>
      <c r="N55" s="94" t="s">
        <v>228</v>
      </c>
      <c r="R55" s="178"/>
      <c r="Z55" s="178"/>
    </row>
    <row r="56" spans="1:256">
      <c r="B56" s="89"/>
      <c r="N56" s="90"/>
    </row>
    <row r="57" spans="1:256">
      <c r="B57" s="95" t="s">
        <v>211</v>
      </c>
      <c r="C57" s="230" t="s">
        <v>229</v>
      </c>
      <c r="D57" s="231"/>
      <c r="E57" s="231"/>
      <c r="F57" s="231"/>
      <c r="G57" s="231"/>
      <c r="H57" s="231"/>
      <c r="I57" s="231"/>
      <c r="J57" s="231"/>
      <c r="K57" s="231"/>
      <c r="L57" s="231"/>
      <c r="M57" s="231"/>
      <c r="N57" s="232"/>
      <c r="R57" s="182"/>
      <c r="S57" s="239"/>
      <c r="T57" s="239"/>
      <c r="U57" s="239"/>
      <c r="V57" s="239"/>
      <c r="W57" s="239"/>
      <c r="X57" s="239"/>
      <c r="Y57" s="239"/>
      <c r="Z57" s="239"/>
      <c r="AA57" s="239"/>
      <c r="AB57" s="239"/>
      <c r="AC57" s="239"/>
      <c r="AD57" s="239"/>
    </row>
    <row r="58" spans="1:256" ht="14.45" thickBot="1">
      <c r="B58" s="96"/>
      <c r="C58" s="97"/>
      <c r="D58" s="97"/>
      <c r="E58" s="97"/>
      <c r="F58" s="97"/>
      <c r="G58" s="97"/>
      <c r="H58" s="97"/>
      <c r="I58" s="97"/>
      <c r="J58" s="97"/>
      <c r="K58" s="97"/>
      <c r="L58" s="97"/>
      <c r="M58" s="97"/>
      <c r="N58" s="98"/>
    </row>
    <row r="59" spans="1:256">
      <c r="B59" s="86" t="s">
        <v>6</v>
      </c>
      <c r="C59" s="69"/>
      <c r="D59" s="87" t="s">
        <v>202</v>
      </c>
      <c r="E59" s="69"/>
      <c r="F59" s="87" t="s">
        <v>203</v>
      </c>
      <c r="G59" s="69"/>
      <c r="H59" s="87" t="s">
        <v>204</v>
      </c>
      <c r="I59" s="69"/>
      <c r="J59" s="87" t="s">
        <v>205</v>
      </c>
      <c r="K59" s="69"/>
      <c r="L59" s="87" t="s">
        <v>214</v>
      </c>
      <c r="M59" s="69"/>
      <c r="N59" s="88" t="s">
        <v>207</v>
      </c>
      <c r="R59" s="69"/>
      <c r="S59" s="69"/>
      <c r="T59" s="69"/>
      <c r="U59" s="69"/>
      <c r="V59" s="69"/>
      <c r="W59" s="69"/>
      <c r="X59" s="69"/>
      <c r="Y59" s="69"/>
      <c r="Z59" s="69"/>
      <c r="AA59" s="69"/>
      <c r="AB59" s="69"/>
      <c r="AC59" s="69"/>
      <c r="AD59" s="69"/>
    </row>
    <row r="60" spans="1:256">
      <c r="B60" s="89"/>
      <c r="N60" s="90"/>
    </row>
    <row r="61" spans="1:256">
      <c r="B61" s="59">
        <v>45450</v>
      </c>
      <c r="D61" s="91">
        <v>9</v>
      </c>
      <c r="F61" s="91">
        <v>50</v>
      </c>
      <c r="H61" s="91" t="s">
        <v>210</v>
      </c>
      <c r="J61" s="102">
        <v>45453</v>
      </c>
      <c r="L61" s="91">
        <v>40</v>
      </c>
      <c r="N61" s="94" t="s">
        <v>209</v>
      </c>
      <c r="R61" s="178"/>
      <c r="Z61" s="178"/>
    </row>
    <row r="62" spans="1:256">
      <c r="B62" s="89"/>
      <c r="N62" s="90"/>
    </row>
    <row r="63" spans="1:256">
      <c r="B63" s="95" t="s">
        <v>211</v>
      </c>
      <c r="C63" s="230" t="s">
        <v>230</v>
      </c>
      <c r="D63" s="231"/>
      <c r="E63" s="231"/>
      <c r="F63" s="231"/>
      <c r="G63" s="231"/>
      <c r="H63" s="231"/>
      <c r="I63" s="231"/>
      <c r="J63" s="231"/>
      <c r="K63" s="231"/>
      <c r="L63" s="231"/>
      <c r="M63" s="231"/>
      <c r="N63" s="232"/>
      <c r="R63" s="182"/>
      <c r="S63" s="239"/>
      <c r="T63" s="239"/>
      <c r="U63" s="239"/>
      <c r="V63" s="239"/>
      <c r="W63" s="239"/>
      <c r="X63" s="239"/>
      <c r="Y63" s="239"/>
      <c r="Z63" s="239"/>
      <c r="AA63" s="239"/>
      <c r="AB63" s="239"/>
      <c r="AC63" s="239"/>
      <c r="AD63" s="239"/>
    </row>
    <row r="64" spans="1:256" ht="14.45" thickBot="1">
      <c r="B64" s="96"/>
      <c r="C64" s="97"/>
      <c r="D64" s="97"/>
      <c r="E64" s="97"/>
      <c r="F64" s="97"/>
      <c r="G64" s="97"/>
      <c r="H64" s="97"/>
      <c r="I64" s="97"/>
      <c r="J64" s="97"/>
      <c r="K64" s="97"/>
      <c r="L64" s="97"/>
      <c r="M64" s="97"/>
      <c r="N64" s="98"/>
    </row>
  </sheetData>
  <mergeCells count="26">
    <mergeCell ref="S57:AD57"/>
    <mergeCell ref="S63:AD63"/>
    <mergeCell ref="S51:AD51"/>
    <mergeCell ref="S23:AD23"/>
    <mergeCell ref="S30:AD30"/>
    <mergeCell ref="S37:AD37"/>
    <mergeCell ref="S44:AD44"/>
    <mergeCell ref="C16:N16"/>
    <mergeCell ref="Z3:AA3"/>
    <mergeCell ref="S8:V8"/>
    <mergeCell ref="AA8:AB8"/>
    <mergeCell ref="S9:V9"/>
    <mergeCell ref="AA9:AB9"/>
    <mergeCell ref="S16:AD16"/>
    <mergeCell ref="J3:K3"/>
    <mergeCell ref="C8:F8"/>
    <mergeCell ref="K8:L8"/>
    <mergeCell ref="C9:F9"/>
    <mergeCell ref="K9:L9"/>
    <mergeCell ref="C63:N63"/>
    <mergeCell ref="C23:N23"/>
    <mergeCell ref="C30:N30"/>
    <mergeCell ref="C37:N37"/>
    <mergeCell ref="C44:N44"/>
    <mergeCell ref="C51:N51"/>
    <mergeCell ref="C57:N5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B7AE1-CD75-4C7D-A5DD-B4ADFBED4F6D}">
  <dimension ref="B3:R72"/>
  <sheetViews>
    <sheetView tabSelected="1" workbookViewId="0">
      <selection activeCell="H10" sqref="H10"/>
    </sheetView>
  </sheetViews>
  <sheetFormatPr defaultColWidth="9.140625" defaultRowHeight="14.45"/>
  <cols>
    <col min="1" max="2" width="9.140625" style="13"/>
    <col min="3" max="3" width="31" style="13" customWidth="1"/>
    <col min="4" max="4" width="11.5703125" style="13" bestFit="1" customWidth="1"/>
    <col min="5" max="5" width="9.140625" style="13"/>
    <col min="6" max="6" width="19.28515625" style="13" customWidth="1"/>
    <col min="7" max="18" width="9.140625" style="13"/>
    <col min="19" max="19" width="63.140625" style="13" customWidth="1"/>
    <col min="20" max="16384" width="9.140625" style="13"/>
  </cols>
  <sheetData>
    <row r="3" spans="2:18">
      <c r="B3" s="242" t="s">
        <v>231</v>
      </c>
      <c r="C3" s="243"/>
      <c r="D3" s="243"/>
      <c r="E3" s="243"/>
      <c r="J3" s="242" t="s">
        <v>232</v>
      </c>
      <c r="K3" s="243"/>
      <c r="L3" s="243"/>
      <c r="M3"/>
    </row>
    <row r="4" spans="2:18">
      <c r="B4" s="152" t="s">
        <v>233</v>
      </c>
      <c r="C4" s="152" t="s">
        <v>234</v>
      </c>
      <c r="D4" s="152" t="s">
        <v>235</v>
      </c>
      <c r="E4" s="152" t="s">
        <v>236</v>
      </c>
      <c r="J4" s="186" t="s">
        <v>237</v>
      </c>
      <c r="K4" s="241">
        <v>1000</v>
      </c>
      <c r="L4" s="241"/>
      <c r="N4" s="254" t="s">
        <v>238</v>
      </c>
      <c r="O4" s="254"/>
      <c r="P4" s="254"/>
      <c r="Q4" s="254"/>
      <c r="R4" s="254"/>
    </row>
    <row r="5" spans="2:18">
      <c r="B5" s="14">
        <v>1</v>
      </c>
      <c r="C5" s="15" t="str">
        <f>'Estimacion 6.2_flutter'!C11</f>
        <v>Imágenes.js</v>
      </c>
      <c r="D5" s="15">
        <v>0</v>
      </c>
      <c r="E5" s="15">
        <v>5</v>
      </c>
      <c r="J5" s="186" t="s">
        <v>237</v>
      </c>
      <c r="K5" s="241">
        <f>(K4*D36)/E36</f>
        <v>16.487455197132615</v>
      </c>
      <c r="L5" s="241"/>
      <c r="N5" s="244" t="s">
        <v>239</v>
      </c>
      <c r="O5" s="245"/>
      <c r="P5" s="245"/>
      <c r="Q5" s="245"/>
      <c r="R5" s="246"/>
    </row>
    <row r="6" spans="2:18">
      <c r="B6" s="14">
        <v>2</v>
      </c>
      <c r="C6" s="15" t="str">
        <f>'Estimacion 6.2_flutter'!C12</f>
        <v>Mascotas.js</v>
      </c>
      <c r="D6" s="15">
        <v>0</v>
      </c>
      <c r="E6" s="15">
        <v>10</v>
      </c>
      <c r="N6" s="247"/>
      <c r="O6" s="248"/>
      <c r="P6" s="248"/>
      <c r="Q6" s="248"/>
      <c r="R6" s="249"/>
    </row>
    <row r="7" spans="2:18">
      <c r="B7" s="14">
        <v>3</v>
      </c>
      <c r="C7" s="15" t="str">
        <f>'Estimacion 6.2_flutter'!C13</f>
        <v>Users.js</v>
      </c>
      <c r="D7" s="15">
        <v>4</v>
      </c>
      <c r="E7" s="15">
        <v>7</v>
      </c>
      <c r="N7" s="247"/>
      <c r="O7" s="248"/>
      <c r="P7" s="248"/>
      <c r="Q7" s="248"/>
      <c r="R7" s="249"/>
    </row>
    <row r="8" spans="2:18">
      <c r="B8" s="14">
        <v>4</v>
      </c>
      <c r="C8" s="15" t="str">
        <f>'Estimacion 6.2_flutter'!C14</f>
        <v>Vacunas.js</v>
      </c>
      <c r="D8" s="15">
        <v>4</v>
      </c>
      <c r="E8" s="15">
        <v>3</v>
      </c>
      <c r="J8" s="242" t="s">
        <v>240</v>
      </c>
      <c r="K8" s="242"/>
      <c r="L8" s="242"/>
      <c r="M8" s="165"/>
      <c r="N8" s="250" t="s">
        <v>241</v>
      </c>
      <c r="O8" s="250"/>
      <c r="P8" s="250"/>
      <c r="Q8" s="250"/>
      <c r="R8" s="250"/>
    </row>
    <row r="9" spans="2:18">
      <c r="B9" s="14">
        <v>5</v>
      </c>
      <c r="C9" s="15" t="str">
        <f>'Estimacion 6.2_flutter'!C15</f>
        <v>img.js</v>
      </c>
      <c r="D9" s="15">
        <v>1</v>
      </c>
      <c r="E9" s="15">
        <v>10</v>
      </c>
      <c r="J9" s="186" t="s">
        <v>237</v>
      </c>
      <c r="K9" s="241">
        <f>E72*K5/K4</f>
        <v>60.278136200716844</v>
      </c>
      <c r="L9" s="241"/>
      <c r="N9" s="250"/>
      <c r="O9" s="250"/>
      <c r="P9" s="250"/>
      <c r="Q9" s="250"/>
      <c r="R9" s="250"/>
    </row>
    <row r="10" spans="2:18">
      <c r="B10" s="14">
        <v>6</v>
      </c>
      <c r="C10" s="15" t="str">
        <f>'Estimacion 6.2_flutter'!C16</f>
        <v>mascotas.js</v>
      </c>
      <c r="D10" s="15">
        <v>0</v>
      </c>
      <c r="E10" s="15">
        <f>'Estimacion 6.2_flutter'!D16</f>
        <v>30</v>
      </c>
      <c r="K10" s="13">
        <f>(D72/E72)*K4</f>
        <v>0.54704595185995619</v>
      </c>
      <c r="N10" s="250"/>
      <c r="O10" s="250"/>
      <c r="P10" s="250"/>
      <c r="Q10" s="250"/>
      <c r="R10" s="250"/>
    </row>
    <row r="11" spans="2:18">
      <c r="B11" s="14">
        <v>7</v>
      </c>
      <c r="C11" s="15" t="str">
        <f>'Estimacion 6.2_flutter'!C17</f>
        <v>users.js</v>
      </c>
      <c r="D11" s="15">
        <v>0</v>
      </c>
      <c r="E11" s="15">
        <f>'Estimacion 6.2_flutter'!D17</f>
        <v>30</v>
      </c>
      <c r="N11" s="250"/>
      <c r="O11" s="250"/>
      <c r="P11" s="250"/>
      <c r="Q11" s="250"/>
      <c r="R11" s="250"/>
    </row>
    <row r="12" spans="2:18">
      <c r="B12" s="14">
        <v>8</v>
      </c>
      <c r="C12" s="15" t="str">
        <f>'Estimacion 6.2_flutter'!C18</f>
        <v>database.js</v>
      </c>
      <c r="D12" s="15">
        <v>0</v>
      </c>
      <c r="E12" s="15">
        <f>'Estimacion 6.2_flutter'!D18</f>
        <v>5</v>
      </c>
      <c r="N12" s="250"/>
      <c r="O12" s="250"/>
      <c r="P12" s="250"/>
      <c r="Q12" s="250"/>
      <c r="R12" s="250"/>
    </row>
    <row r="13" spans="2:18">
      <c r="B13" s="14">
        <v>9</v>
      </c>
      <c r="C13" s="15" t="str">
        <f>'Estimacion 6.2_flutter'!C19</f>
        <v>app.js</v>
      </c>
      <c r="D13" s="15">
        <v>2</v>
      </c>
      <c r="E13" s="15">
        <v>16</v>
      </c>
    </row>
    <row r="14" spans="2:18">
      <c r="B14" s="14">
        <v>10</v>
      </c>
      <c r="C14" s="15" t="str">
        <f>'Estimacion 6.2_flutter'!C20</f>
        <v>index.js</v>
      </c>
      <c r="D14" s="15">
        <v>0</v>
      </c>
      <c r="E14" s="15">
        <f>'Estimacion 6.2_flutter'!D20</f>
        <v>10</v>
      </c>
      <c r="N14" s="243" t="s">
        <v>242</v>
      </c>
      <c r="O14" s="243"/>
      <c r="P14" s="243"/>
      <c r="Q14" s="243"/>
      <c r="R14" s="243"/>
    </row>
    <row r="15" spans="2:18">
      <c r="B15" s="14">
        <v>11</v>
      </c>
      <c r="C15" s="15" t="str">
        <f>'Estimacion 6.2_flutter'!M11</f>
        <v>LoginPage.dart</v>
      </c>
      <c r="D15" s="15">
        <v>0</v>
      </c>
      <c r="E15" s="15">
        <f>'Estimacion 6.2_flutter'!O11</f>
        <v>284</v>
      </c>
      <c r="N15" s="250" t="s">
        <v>243</v>
      </c>
      <c r="O15" s="250"/>
      <c r="P15" s="250"/>
      <c r="Q15" s="250"/>
      <c r="R15" s="250"/>
    </row>
    <row r="16" spans="2:18">
      <c r="B16" s="14">
        <v>12</v>
      </c>
      <c r="C16" s="15" t="str">
        <f>'Estimacion 6.2_flutter'!M12</f>
        <v>Mascota.dart</v>
      </c>
      <c r="D16" s="15">
        <v>8</v>
      </c>
      <c r="E16" s="15">
        <v>30</v>
      </c>
      <c r="N16" s="250"/>
      <c r="O16" s="250"/>
      <c r="P16" s="250"/>
      <c r="Q16" s="250"/>
      <c r="R16" s="250"/>
    </row>
    <row r="17" spans="2:18">
      <c r="B17" s="14">
        <v>13</v>
      </c>
      <c r="C17" s="15" t="str">
        <f>'Estimacion 6.2_flutter'!M13</f>
        <v>MascotasDeatlle.dart</v>
      </c>
      <c r="D17" s="15">
        <v>8</v>
      </c>
      <c r="E17" s="15">
        <v>200</v>
      </c>
      <c r="N17" s="251"/>
      <c r="O17" s="252"/>
      <c r="P17" s="252"/>
      <c r="Q17" s="252"/>
      <c r="R17" s="253"/>
    </row>
    <row r="18" spans="2:18">
      <c r="B18" s="14">
        <v>14</v>
      </c>
      <c r="C18" s="15" t="str">
        <f>'Estimacion 6.2_flutter'!M14</f>
        <v>MascotasPage.dart</v>
      </c>
      <c r="D18" s="15">
        <v>2</v>
      </c>
      <c r="E18" s="15">
        <v>100</v>
      </c>
      <c r="N18" s="250" t="s">
        <v>244</v>
      </c>
      <c r="O18" s="250"/>
      <c r="P18" s="250"/>
      <c r="Q18" s="250"/>
      <c r="R18" s="250"/>
    </row>
    <row r="19" spans="2:18">
      <c r="B19" s="151">
        <v>15</v>
      </c>
      <c r="C19" s="15" t="str">
        <f>'Estimacion 6.2_flutter'!M15</f>
        <v>registrar_mascota.dart</v>
      </c>
      <c r="D19" s="16">
        <v>1</v>
      </c>
      <c r="E19" s="15">
        <v>799</v>
      </c>
      <c r="N19" s="250"/>
      <c r="O19" s="250"/>
      <c r="P19" s="250"/>
      <c r="Q19" s="250"/>
      <c r="R19" s="250"/>
    </row>
    <row r="20" spans="2:18">
      <c r="B20" s="151">
        <v>16</v>
      </c>
      <c r="C20" s="16" t="str">
        <f>'Estimacion 6.2_flutter'!M16</f>
        <v>ejemplo_screen.dart</v>
      </c>
      <c r="D20" s="16">
        <v>1</v>
      </c>
      <c r="E20" s="15">
        <v>25</v>
      </c>
      <c r="N20" s="250"/>
      <c r="O20" s="250"/>
      <c r="P20" s="250"/>
      <c r="Q20" s="250"/>
      <c r="R20" s="250"/>
    </row>
    <row r="21" spans="2:18">
      <c r="B21" s="14">
        <v>17</v>
      </c>
      <c r="C21" s="15" t="str">
        <f>'Estimacion 6.2_flutter'!M17</f>
        <v>home_screen.dart</v>
      </c>
      <c r="D21" s="15">
        <v>1</v>
      </c>
      <c r="E21" s="15">
        <v>100</v>
      </c>
      <c r="N21" s="250"/>
      <c r="O21" s="250"/>
      <c r="P21" s="250"/>
      <c r="Q21" s="250"/>
      <c r="R21" s="250"/>
    </row>
    <row r="22" spans="2:18">
      <c r="B22" s="14">
        <v>18</v>
      </c>
      <c r="C22" s="15" t="str">
        <f>'Estimacion 6.2_flutter'!M18</f>
        <v>ApiServices_Users.dart</v>
      </c>
      <c r="D22" s="15">
        <v>1</v>
      </c>
      <c r="E22" s="15">
        <v>20</v>
      </c>
    </row>
    <row r="23" spans="2:18">
      <c r="B23" s="14">
        <v>19</v>
      </c>
      <c r="C23" s="15" t="str">
        <f>'Estimacion 6.2_flutter'!M19</f>
        <v>encrypt_data.dart</v>
      </c>
      <c r="D23" s="15">
        <v>1</v>
      </c>
      <c r="E23" s="15">
        <v>10</v>
      </c>
    </row>
    <row r="24" spans="2:18">
      <c r="B24" s="14">
        <v>20</v>
      </c>
      <c r="C24" s="15" t="str">
        <f>'Estimacion 6.2_flutter'!M20</f>
        <v>RegisterPage.dart</v>
      </c>
      <c r="D24" s="15">
        <v>1</v>
      </c>
      <c r="E24" s="15">
        <v>700</v>
      </c>
    </row>
    <row r="25" spans="2:18">
      <c r="B25" s="14">
        <v>21</v>
      </c>
      <c r="C25" s="15" t="str">
        <f>'Estimacion 6.2_flutter'!M21</f>
        <v>Background.dart</v>
      </c>
      <c r="D25" s="15">
        <v>1</v>
      </c>
      <c r="E25" s="15">
        <v>17</v>
      </c>
    </row>
    <row r="26" spans="2:18">
      <c r="B26" s="14">
        <v>22</v>
      </c>
      <c r="C26" s="15" t="str">
        <f>'Estimacion 6.2_flutter'!M22</f>
        <v>tab_bar.dart</v>
      </c>
      <c r="D26" s="15">
        <v>1</v>
      </c>
      <c r="E26" s="15">
        <v>59</v>
      </c>
    </row>
    <row r="27" spans="2:18">
      <c r="B27" s="14">
        <v>23</v>
      </c>
      <c r="C27" s="15" t="str">
        <f>'Estimacion 6.2_flutter'!M23</f>
        <v>main.dart</v>
      </c>
      <c r="D27" s="15">
        <v>1</v>
      </c>
      <c r="E27" s="15">
        <v>15</v>
      </c>
    </row>
    <row r="28" spans="2:18">
      <c r="B28" s="14">
        <v>24</v>
      </c>
      <c r="C28" s="15" t="str">
        <f>'Estimacion 6.2_flutter'!M24</f>
        <v>Validations.dart</v>
      </c>
      <c r="D28" s="15">
        <v>1</v>
      </c>
      <c r="E28" s="15">
        <v>90</v>
      </c>
    </row>
    <row r="29" spans="2:18">
      <c r="B29" s="14">
        <v>25</v>
      </c>
      <c r="C29" s="15" t="str">
        <f>'Estimacion 6.2_flutter'!M25</f>
        <v>inputsRegisterMascotas_test.dart</v>
      </c>
      <c r="D29" s="15">
        <v>1</v>
      </c>
      <c r="E29" s="15">
        <v>20</v>
      </c>
    </row>
    <row r="30" spans="2:18">
      <c r="B30" s="14">
        <v>26</v>
      </c>
      <c r="C30" s="15" t="str">
        <f>'Estimacion 6.2_flutter'!M26</f>
        <v>inputsRegisterUser_test.dart</v>
      </c>
      <c r="D30" s="15">
        <v>1</v>
      </c>
      <c r="E30" s="15">
        <v>100</v>
      </c>
    </row>
    <row r="31" spans="2:18">
      <c r="B31" s="14">
        <v>27</v>
      </c>
      <c r="C31" s="15" t="str">
        <f>'Estimacion 6.2_flutter'!M27</f>
        <v>app_test.dart</v>
      </c>
      <c r="D31" s="15">
        <v>1</v>
      </c>
      <c r="E31" s="15">
        <v>20</v>
      </c>
    </row>
    <row r="32" spans="2:18">
      <c r="B32" s="14">
        <v>28</v>
      </c>
      <c r="C32" s="15" t="str">
        <f>'Estimacion 6.2_flutter'!M28</f>
        <v>app.dart</v>
      </c>
      <c r="D32" s="15">
        <v>1</v>
      </c>
      <c r="E32" s="15">
        <v>11</v>
      </c>
    </row>
    <row r="33" spans="2:5">
      <c r="B33" s="14">
        <v>29</v>
      </c>
      <c r="C33" s="15" t="str">
        <f>'Estimacion 6.2_flutter'!M29</f>
        <v>home_screen.dart</v>
      </c>
      <c r="D33" s="15">
        <v>1</v>
      </c>
      <c r="E33" s="15">
        <v>16</v>
      </c>
    </row>
    <row r="34" spans="2:5">
      <c r="B34" s="14">
        <v>30</v>
      </c>
      <c r="C34" s="15" t="str">
        <f>'Estimacion 6.2_flutter'!M30</f>
        <v>login_test.dart</v>
      </c>
      <c r="D34" s="15">
        <v>1</v>
      </c>
      <c r="E34" s="15">
        <v>25</v>
      </c>
    </row>
    <row r="35" spans="2:5">
      <c r="B35" s="14">
        <v>31</v>
      </c>
      <c r="C35" s="15" t="str">
        <f>'Estimacion 6.2_flutter'!M31</f>
        <v>mascotas_page_test.dart</v>
      </c>
      <c r="D35" s="15">
        <v>1</v>
      </c>
      <c r="E35" s="15">
        <v>23</v>
      </c>
    </row>
    <row r="36" spans="2:5">
      <c r="C36" s="152" t="s">
        <v>96</v>
      </c>
      <c r="D36" s="152">
        <f>SUM(D5:D35)</f>
        <v>46</v>
      </c>
      <c r="E36" s="152">
        <f>SUM(E5:E35)</f>
        <v>2790</v>
      </c>
    </row>
    <row r="39" spans="2:5">
      <c r="B39" s="242" t="s">
        <v>245</v>
      </c>
      <c r="C39" s="243"/>
      <c r="D39" s="243"/>
      <c r="E39" s="243"/>
    </row>
    <row r="40" spans="2:5">
      <c r="B40" s="152" t="s">
        <v>233</v>
      </c>
      <c r="C40" s="152" t="s">
        <v>234</v>
      </c>
      <c r="D40" s="152" t="s">
        <v>235</v>
      </c>
      <c r="E40" s="152" t="s">
        <v>236</v>
      </c>
    </row>
    <row r="41" spans="2:5">
      <c r="B41" s="14">
        <v>1</v>
      </c>
      <c r="C41" s="15" t="str">
        <f>'Estimacion 6.2_flutter'!C11</f>
        <v>Imágenes.js</v>
      </c>
      <c r="D41" s="15">
        <v>0</v>
      </c>
      <c r="E41" s="15">
        <f>'Estimacion 6.2_flutter'!D11</f>
        <v>5</v>
      </c>
    </row>
    <row r="42" spans="2:5">
      <c r="B42" s="14">
        <v>2</v>
      </c>
      <c r="C42" s="15" t="str">
        <f>'Estimacion 6.2_flutter'!C12</f>
        <v>Mascotas.js</v>
      </c>
      <c r="D42" s="15">
        <v>0</v>
      </c>
      <c r="E42" s="15">
        <f>'Estimacion 6.2_flutter'!D12</f>
        <v>10</v>
      </c>
    </row>
    <row r="43" spans="2:5">
      <c r="B43" s="14">
        <v>3</v>
      </c>
      <c r="C43" s="15" t="str">
        <f>'Estimacion 6.2_flutter'!C13</f>
        <v>Users.js</v>
      </c>
      <c r="D43" s="15">
        <v>0</v>
      </c>
      <c r="E43" s="15">
        <f>'Estimacion 6.2_flutter'!D13</f>
        <v>10</v>
      </c>
    </row>
    <row r="44" spans="2:5">
      <c r="B44" s="14">
        <v>4</v>
      </c>
      <c r="C44" s="15" t="str">
        <f>'Estimacion 6.2_flutter'!C14</f>
        <v>Vacunas.js</v>
      </c>
      <c r="D44" s="15">
        <v>0</v>
      </c>
      <c r="E44" s="15">
        <f>'Estimacion 6.2_flutter'!D14</f>
        <v>5</v>
      </c>
    </row>
    <row r="45" spans="2:5">
      <c r="B45" s="14">
        <v>5</v>
      </c>
      <c r="C45" s="15" t="str">
        <f>'Estimacion 6.2_flutter'!C15</f>
        <v>img.js</v>
      </c>
      <c r="D45" s="15">
        <v>0</v>
      </c>
      <c r="E45" s="15">
        <f>'Estimacion 6.2_flutter'!D15</f>
        <v>20</v>
      </c>
    </row>
    <row r="46" spans="2:5">
      <c r="B46" s="14">
        <v>6</v>
      </c>
      <c r="C46" s="15" t="str">
        <f>'Estimacion 6.2_flutter'!C16</f>
        <v>mascotas.js</v>
      </c>
      <c r="D46" s="15">
        <v>0</v>
      </c>
      <c r="E46" s="15">
        <f>'Estimacion 6.2_flutter'!D16</f>
        <v>30</v>
      </c>
    </row>
    <row r="47" spans="2:5">
      <c r="B47" s="14">
        <v>7</v>
      </c>
      <c r="C47" s="15" t="str">
        <f>'Estimacion 6.2_flutter'!C17</f>
        <v>users.js</v>
      </c>
      <c r="D47" s="15">
        <v>0</v>
      </c>
      <c r="E47" s="15">
        <f>'Estimacion 6.2_flutter'!D17</f>
        <v>30</v>
      </c>
    </row>
    <row r="48" spans="2:5">
      <c r="B48" s="14">
        <v>8</v>
      </c>
      <c r="C48" s="15" t="str">
        <f>'Estimacion 6.2_flutter'!C18</f>
        <v>database.js</v>
      </c>
      <c r="D48" s="15">
        <v>0</v>
      </c>
      <c r="E48" s="15">
        <f>'Estimacion 6.2_flutter'!D18</f>
        <v>5</v>
      </c>
    </row>
    <row r="49" spans="2:5">
      <c r="B49" s="14">
        <v>9</v>
      </c>
      <c r="C49" s="15" t="str">
        <f>'Estimacion 6.2_flutter'!C19</f>
        <v>app.js</v>
      </c>
      <c r="D49" s="15">
        <v>0</v>
      </c>
      <c r="E49" s="15">
        <f>'Estimacion 6.2_flutter'!D19</f>
        <v>30</v>
      </c>
    </row>
    <row r="50" spans="2:5">
      <c r="B50" s="14">
        <v>10</v>
      </c>
      <c r="C50" s="15" t="str">
        <f>'Estimacion 6.2_flutter'!C20</f>
        <v>index.js</v>
      </c>
      <c r="D50" s="15">
        <v>0</v>
      </c>
      <c r="E50" s="15">
        <f>'Estimacion 6.2_flutter'!D20</f>
        <v>10</v>
      </c>
    </row>
    <row r="51" spans="2:5">
      <c r="B51" s="14">
        <v>11</v>
      </c>
      <c r="C51" s="15" t="str">
        <f>'Estimacion 6.2_flutter'!M11</f>
        <v>LoginPage.dart</v>
      </c>
      <c r="D51" s="15">
        <v>0</v>
      </c>
      <c r="E51" s="15">
        <f>'Estimacion 6.2_flutter'!O11</f>
        <v>284</v>
      </c>
    </row>
    <row r="52" spans="2:5">
      <c r="B52" s="14">
        <v>12</v>
      </c>
      <c r="C52" s="15" t="str">
        <f>'Estimacion 6.2_flutter'!M12</f>
        <v>Mascota.dart</v>
      </c>
      <c r="D52" s="15">
        <v>0</v>
      </c>
      <c r="E52" s="15">
        <f>'Estimacion 6.2_flutter'!O12</f>
        <v>41</v>
      </c>
    </row>
    <row r="53" spans="2:5">
      <c r="B53" s="14">
        <v>13</v>
      </c>
      <c r="C53" s="15" t="str">
        <f>'Estimacion 6.2_flutter'!M13</f>
        <v>MascotasDeatlle.dart</v>
      </c>
      <c r="D53" s="15">
        <v>0</v>
      </c>
      <c r="E53" s="15">
        <f>'Estimacion 6.2_flutter'!O13</f>
        <v>349</v>
      </c>
    </row>
    <row r="54" spans="2:5">
      <c r="B54" s="14">
        <v>14</v>
      </c>
      <c r="C54" s="15" t="str">
        <f>'Estimacion 6.2_flutter'!M14</f>
        <v>MascotasPage.dart</v>
      </c>
      <c r="D54" s="15">
        <v>0</v>
      </c>
      <c r="E54" s="15">
        <f>'Estimacion 6.2_flutter'!O14</f>
        <v>159</v>
      </c>
    </row>
    <row r="55" spans="2:5">
      <c r="B55" s="151">
        <v>15</v>
      </c>
      <c r="C55" s="15" t="str">
        <f>'Estimacion 6.2_flutter'!M15</f>
        <v>registrar_mascota.dart</v>
      </c>
      <c r="D55" s="16">
        <v>0</v>
      </c>
      <c r="E55" s="15">
        <f>'Estimacion 6.2_flutter'!O15</f>
        <v>894</v>
      </c>
    </row>
    <row r="56" spans="2:5">
      <c r="B56" s="151">
        <v>16</v>
      </c>
      <c r="C56" s="15" t="str">
        <f>'Estimacion 6.2_flutter'!M16</f>
        <v>ejemplo_screen.dart</v>
      </c>
      <c r="D56" s="16">
        <v>0</v>
      </c>
      <c r="E56" s="15">
        <f>'Estimacion 6.2_flutter'!O16</f>
        <v>31</v>
      </c>
    </row>
    <row r="57" spans="2:5">
      <c r="B57" s="14">
        <v>17</v>
      </c>
      <c r="C57" s="15" t="str">
        <f>'Estimacion 6.2_flutter'!M17</f>
        <v>home_screen.dart</v>
      </c>
      <c r="D57" s="15">
        <v>0</v>
      </c>
      <c r="E57" s="15">
        <f>'Estimacion 6.2_flutter'!O17</f>
        <v>171</v>
      </c>
    </row>
    <row r="58" spans="2:5">
      <c r="B58" s="14">
        <v>18</v>
      </c>
      <c r="C58" s="15" t="str">
        <f>'Estimacion 6.2_flutter'!M18</f>
        <v>ApiServices_Users.dart</v>
      </c>
      <c r="D58" s="15">
        <v>0</v>
      </c>
      <c r="E58" s="15">
        <f>'Estimacion 6.2_flutter'!O18</f>
        <v>25</v>
      </c>
    </row>
    <row r="59" spans="2:5">
      <c r="B59" s="14">
        <v>19</v>
      </c>
      <c r="C59" s="15" t="str">
        <f>'Estimacion 6.2_flutter'!M19</f>
        <v>encrypt_data.dart</v>
      </c>
      <c r="D59" s="15">
        <v>0</v>
      </c>
      <c r="E59" s="15">
        <f>'Estimacion 6.2_flutter'!O19</f>
        <v>12</v>
      </c>
    </row>
    <row r="60" spans="2:5">
      <c r="B60" s="14">
        <v>20</v>
      </c>
      <c r="C60" s="15" t="str">
        <f>'Estimacion 6.2_flutter'!M20</f>
        <v>RegisterPage.dart</v>
      </c>
      <c r="D60" s="15">
        <v>0</v>
      </c>
      <c r="E60" s="15">
        <f>'Estimacion 6.2_flutter'!O20</f>
        <v>872</v>
      </c>
    </row>
    <row r="61" spans="2:5">
      <c r="B61" s="14">
        <v>21</v>
      </c>
      <c r="C61" s="15" t="str">
        <f>'Estimacion 6.2_flutter'!M21</f>
        <v>Background.dart</v>
      </c>
      <c r="D61" s="15">
        <v>0</v>
      </c>
      <c r="E61" s="15">
        <f>'Estimacion 6.2_flutter'!O21</f>
        <v>23</v>
      </c>
    </row>
    <row r="62" spans="2:5">
      <c r="B62" s="14">
        <v>22</v>
      </c>
      <c r="C62" s="15" t="str">
        <f>'Estimacion 6.2_flutter'!M22</f>
        <v>tab_bar.dart</v>
      </c>
      <c r="D62" s="15">
        <v>0</v>
      </c>
      <c r="E62" s="15">
        <f>'Estimacion 6.2_flutter'!O22</f>
        <v>119</v>
      </c>
    </row>
    <row r="63" spans="2:5">
      <c r="B63" s="14">
        <v>23</v>
      </c>
      <c r="C63" s="15" t="str">
        <f>'Estimacion 6.2_flutter'!M23</f>
        <v>main.dart</v>
      </c>
      <c r="D63" s="15">
        <v>0</v>
      </c>
      <c r="E63" s="15">
        <f>'Estimacion 6.2_flutter'!O23</f>
        <v>21</v>
      </c>
    </row>
    <row r="64" spans="2:5">
      <c r="B64" s="14">
        <v>24</v>
      </c>
      <c r="C64" s="15" t="str">
        <f>'Estimacion 6.2_flutter'!M24</f>
        <v>Validations.dart</v>
      </c>
      <c r="D64" s="15">
        <v>0</v>
      </c>
      <c r="E64" s="15">
        <f>'Estimacion 6.2_flutter'!O24</f>
        <v>144</v>
      </c>
    </row>
    <row r="65" spans="2:5">
      <c r="B65" s="14">
        <v>25</v>
      </c>
      <c r="C65" s="15" t="str">
        <f>'Estimacion 6.2_flutter'!M25</f>
        <v>inputsRegisterMascotas_test.dart</v>
      </c>
      <c r="D65" s="15">
        <v>0</v>
      </c>
      <c r="E65" s="15">
        <f>'Estimacion 6.2_flutter'!O25</f>
        <v>32</v>
      </c>
    </row>
    <row r="66" spans="2:5">
      <c r="B66" s="14">
        <v>26</v>
      </c>
      <c r="C66" s="15" t="str">
        <f>'Estimacion 6.2_flutter'!M26</f>
        <v>inputsRegisterUser_test.dart</v>
      </c>
      <c r="D66" s="15">
        <v>0</v>
      </c>
      <c r="E66" s="15">
        <f>'Estimacion 6.2_flutter'!O26</f>
        <v>180</v>
      </c>
    </row>
    <row r="67" spans="2:5">
      <c r="B67" s="14">
        <v>27</v>
      </c>
      <c r="C67" s="15" t="str">
        <f>'Estimacion 6.2_flutter'!M27</f>
        <v>app_test.dart</v>
      </c>
      <c r="D67" s="15">
        <v>0</v>
      </c>
      <c r="E67" s="15">
        <f>'Estimacion 6.2_flutter'!O27</f>
        <v>31</v>
      </c>
    </row>
    <row r="68" spans="2:5">
      <c r="B68" s="14">
        <v>28</v>
      </c>
      <c r="C68" s="15" t="str">
        <f>'Estimacion 6.2_flutter'!M28</f>
        <v>app.dart</v>
      </c>
      <c r="D68" s="15">
        <v>0</v>
      </c>
      <c r="E68" s="15">
        <f>'Estimacion 6.2_flutter'!O28</f>
        <v>15</v>
      </c>
    </row>
    <row r="69" spans="2:5">
      <c r="B69" s="14">
        <v>29</v>
      </c>
      <c r="C69" s="15" t="str">
        <f>'Estimacion 6.2_flutter'!M29</f>
        <v>home_screen.dart</v>
      </c>
      <c r="D69" s="15">
        <v>1</v>
      </c>
      <c r="E69" s="15">
        <f>'Estimacion 6.2_flutter'!O29</f>
        <v>29</v>
      </c>
    </row>
    <row r="70" spans="2:5">
      <c r="B70" s="14">
        <v>30</v>
      </c>
      <c r="C70" s="15" t="str">
        <f>'Estimacion 6.2_flutter'!M30</f>
        <v>login_test.dart</v>
      </c>
      <c r="D70" s="15">
        <v>1</v>
      </c>
      <c r="E70" s="15">
        <f>'Estimacion 6.2_flutter'!O30</f>
        <v>39</v>
      </c>
    </row>
    <row r="71" spans="2:5">
      <c r="B71" s="14">
        <v>31</v>
      </c>
      <c r="C71" s="15" t="str">
        <f>'Estimacion 6.2_flutter'!M31</f>
        <v>mascotas_page_test.dart</v>
      </c>
      <c r="D71" s="15">
        <v>0</v>
      </c>
      <c r="E71" s="15">
        <f>'Estimacion 6.2_flutter'!O31</f>
        <v>30</v>
      </c>
    </row>
    <row r="72" spans="2:5">
      <c r="C72" s="152" t="s">
        <v>96</v>
      </c>
      <c r="D72" s="152">
        <f>SUM(D41:D71)</f>
        <v>2</v>
      </c>
      <c r="E72" s="152">
        <f>SUM(E41:E71)</f>
        <v>3656</v>
      </c>
    </row>
  </sheetData>
  <mergeCells count="14">
    <mergeCell ref="K9:L9"/>
    <mergeCell ref="B3:E3"/>
    <mergeCell ref="B39:E39"/>
    <mergeCell ref="N5:R7"/>
    <mergeCell ref="N8:R12"/>
    <mergeCell ref="N14:R14"/>
    <mergeCell ref="N15:R16"/>
    <mergeCell ref="N18:R21"/>
    <mergeCell ref="N17:R17"/>
    <mergeCell ref="J3:L3"/>
    <mergeCell ref="J8:L8"/>
    <mergeCell ref="K4:L4"/>
    <mergeCell ref="K5:L5"/>
    <mergeCell ref="N4:R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D366-9015-494B-81FD-9CDA1FAD2F87}">
  <dimension ref="B2:M45"/>
  <sheetViews>
    <sheetView topLeftCell="A30" workbookViewId="0">
      <selection activeCell="O38" sqref="O38"/>
    </sheetView>
  </sheetViews>
  <sheetFormatPr defaultColWidth="11.42578125" defaultRowHeight="15"/>
  <cols>
    <col min="3" max="3" width="13.5703125" customWidth="1"/>
    <col min="4" max="6" width="9.140625" bestFit="1" customWidth="1"/>
    <col min="7" max="7" width="15.28515625" customWidth="1"/>
    <col min="8" max="8" width="11.140625" customWidth="1"/>
    <col min="9" max="9" width="5.42578125" customWidth="1"/>
    <col min="10" max="10" width="0" hidden="1" customWidth="1"/>
    <col min="11" max="11" width="15.5703125" customWidth="1"/>
  </cols>
  <sheetData>
    <row r="2" spans="2:13" ht="14.45">
      <c r="B2" s="255" t="s">
        <v>246</v>
      </c>
      <c r="C2" s="255"/>
      <c r="D2" s="255"/>
      <c r="E2" s="255"/>
      <c r="F2" s="255"/>
      <c r="G2" s="255"/>
      <c r="H2" s="255"/>
      <c r="I2" s="255"/>
      <c r="J2" s="255"/>
      <c r="K2" s="255"/>
      <c r="L2" s="255"/>
      <c r="M2" s="255"/>
    </row>
    <row r="3" spans="2:13" ht="14.45">
      <c r="B3" s="252"/>
      <c r="C3" s="252"/>
      <c r="D3" s="252"/>
      <c r="E3" s="252"/>
      <c r="F3" s="252"/>
      <c r="G3" s="252"/>
      <c r="H3" s="252"/>
      <c r="I3" s="252"/>
      <c r="J3" s="252"/>
      <c r="K3" s="252"/>
      <c r="L3" s="252"/>
      <c r="M3" s="252"/>
    </row>
    <row r="4" spans="2:13" ht="29.25" customHeight="1">
      <c r="B4" s="154" t="s">
        <v>247</v>
      </c>
      <c r="C4" s="155"/>
      <c r="D4" s="256" t="s">
        <v>248</v>
      </c>
      <c r="E4" s="257"/>
      <c r="F4" s="257"/>
      <c r="G4" s="258"/>
      <c r="H4" s="157" t="s">
        <v>249</v>
      </c>
      <c r="I4" s="259" t="s">
        <v>250</v>
      </c>
      <c r="J4" s="260"/>
      <c r="K4" s="260"/>
      <c r="L4" s="260"/>
      <c r="M4" s="261"/>
    </row>
    <row r="5" spans="2:13" ht="14.45">
      <c r="B5" s="156" t="s">
        <v>251</v>
      </c>
      <c r="C5" s="155"/>
      <c r="D5" s="241" t="s">
        <v>252</v>
      </c>
      <c r="E5" s="241"/>
      <c r="F5" s="241"/>
      <c r="G5" s="241"/>
      <c r="H5" s="158" t="s">
        <v>253</v>
      </c>
      <c r="I5" s="251">
        <v>1</v>
      </c>
      <c r="J5" s="252"/>
      <c r="K5" s="252"/>
      <c r="L5" s="252"/>
      <c r="M5" s="253"/>
    </row>
    <row r="6" spans="2:13" ht="14.45">
      <c r="B6" s="267" t="s">
        <v>109</v>
      </c>
      <c r="C6" s="268"/>
      <c r="D6" s="241" t="s">
        <v>254</v>
      </c>
      <c r="E6" s="241"/>
      <c r="F6" s="241"/>
      <c r="G6" s="241"/>
      <c r="H6" s="158" t="s">
        <v>255</v>
      </c>
      <c r="I6" s="251" t="s">
        <v>256</v>
      </c>
      <c r="J6" s="252"/>
      <c r="K6" s="252"/>
      <c r="L6" s="252"/>
      <c r="M6" s="253"/>
    </row>
    <row r="7" spans="2:13" ht="14.45">
      <c r="B7" s="252"/>
      <c r="C7" s="252"/>
      <c r="D7" s="252"/>
      <c r="E7" s="252"/>
      <c r="F7" s="252"/>
      <c r="G7" s="252"/>
      <c r="H7" s="252"/>
      <c r="I7" s="252"/>
      <c r="J7" s="252"/>
      <c r="K7" s="252"/>
      <c r="L7" s="252"/>
      <c r="M7" s="252"/>
    </row>
    <row r="8" spans="2:13">
      <c r="B8" s="269" t="s">
        <v>257</v>
      </c>
      <c r="C8" s="269"/>
      <c r="D8" s="255" t="s">
        <v>258</v>
      </c>
      <c r="E8" s="255"/>
      <c r="F8" s="255"/>
      <c r="G8" s="255" t="s">
        <v>172</v>
      </c>
      <c r="H8" s="255"/>
      <c r="I8" s="255"/>
      <c r="J8" s="255"/>
      <c r="K8" s="270" t="s">
        <v>259</v>
      </c>
      <c r="L8" s="271"/>
      <c r="M8" s="272"/>
    </row>
    <row r="9" spans="2:13" ht="14.45" customHeight="1">
      <c r="B9" s="262" t="s">
        <v>20</v>
      </c>
      <c r="C9" s="263"/>
      <c r="D9" s="264">
        <f>'Estimacion 6.4 _flutter'!M38</f>
        <v>10.618161925601751</v>
      </c>
      <c r="E9" s="265"/>
      <c r="F9" s="266"/>
      <c r="G9" s="264">
        <f>'Estimacion 6.4 _flutter'!O38</f>
        <v>15.927242888402626</v>
      </c>
      <c r="H9" s="265"/>
      <c r="I9" s="265"/>
      <c r="J9" s="266"/>
      <c r="K9" s="283">
        <f>G9</f>
        <v>15.927242888402626</v>
      </c>
      <c r="L9" s="284"/>
      <c r="M9" s="285"/>
    </row>
    <row r="10" spans="2:13" ht="14.45" customHeight="1">
      <c r="B10" s="262" t="s">
        <v>103</v>
      </c>
      <c r="C10" s="263"/>
      <c r="D10" s="264">
        <f>'Estimacion 6.4 _flutter'!M39</f>
        <v>5.6506955177743432</v>
      </c>
      <c r="E10" s="265"/>
      <c r="F10" s="266"/>
      <c r="G10" s="264">
        <f>'Estimacion 6.4 _flutter'!O39</f>
        <v>3.7671303451828955</v>
      </c>
      <c r="H10" s="265"/>
      <c r="I10" s="265"/>
      <c r="J10" s="266"/>
      <c r="K10" s="283">
        <f t="shared" ref="K10:K11" si="0">G10</f>
        <v>3.7671303451828955</v>
      </c>
      <c r="L10" s="284"/>
      <c r="M10" s="285"/>
    </row>
    <row r="11" spans="2:13" ht="14.45" customHeight="1">
      <c r="B11" s="262" t="s">
        <v>260</v>
      </c>
      <c r="C11" s="263"/>
      <c r="D11" s="264">
        <f>Defectos!K5</f>
        <v>16.487455197132615</v>
      </c>
      <c r="E11" s="273"/>
      <c r="F11" s="274"/>
      <c r="G11" s="264">
        <f>Defectos!K10</f>
        <v>0.54704595185995619</v>
      </c>
      <c r="H11" s="273"/>
      <c r="I11" s="273"/>
      <c r="J11" s="274"/>
      <c r="K11" s="283">
        <f t="shared" si="0"/>
        <v>0.54704595185995619</v>
      </c>
      <c r="L11" s="284"/>
      <c r="M11" s="285"/>
    </row>
    <row r="12" spans="2:13">
      <c r="B12" s="262" t="s">
        <v>261</v>
      </c>
      <c r="C12" s="263"/>
      <c r="D12" s="253"/>
      <c r="E12" s="241"/>
      <c r="F12" s="241"/>
      <c r="G12" s="241"/>
      <c r="H12" s="241"/>
      <c r="I12" s="241"/>
      <c r="J12" s="241"/>
      <c r="K12" s="241"/>
      <c r="L12" s="241"/>
      <c r="M12" s="241"/>
    </row>
    <row r="13" spans="2:13" ht="14.45">
      <c r="B13" s="262" t="s">
        <v>262</v>
      </c>
      <c r="C13" s="263"/>
      <c r="D13" s="253"/>
      <c r="E13" s="241"/>
      <c r="F13" s="241"/>
      <c r="G13" s="241"/>
      <c r="H13" s="241"/>
      <c r="I13" s="241"/>
      <c r="J13" s="241"/>
      <c r="K13" s="241"/>
      <c r="L13" s="241"/>
      <c r="M13" s="241"/>
    </row>
    <row r="14" spans="2:13">
      <c r="B14" s="269" t="s">
        <v>263</v>
      </c>
      <c r="C14" s="269"/>
      <c r="D14" s="251"/>
      <c r="E14" s="252"/>
      <c r="F14" s="252"/>
      <c r="G14" s="252"/>
      <c r="H14" s="252"/>
      <c r="I14" s="252"/>
      <c r="J14" s="252"/>
      <c r="K14" s="252"/>
      <c r="L14" s="252"/>
      <c r="M14" s="253"/>
    </row>
    <row r="15" spans="2:13" ht="14.45" customHeight="1">
      <c r="B15" s="262" t="s">
        <v>264</v>
      </c>
      <c r="C15" s="263"/>
      <c r="D15" s="253">
        <f>Defectos!E36</f>
        <v>2790</v>
      </c>
      <c r="E15" s="241"/>
      <c r="F15" s="241"/>
      <c r="G15" s="241">
        <f>Defectos!E72</f>
        <v>3656</v>
      </c>
      <c r="H15" s="241"/>
      <c r="I15" s="241"/>
      <c r="J15" s="241"/>
      <c r="K15" s="280">
        <f>G15</f>
        <v>3656</v>
      </c>
      <c r="L15" s="281"/>
      <c r="M15" s="282"/>
    </row>
    <row r="16" spans="2:13">
      <c r="B16" s="262" t="s">
        <v>265</v>
      </c>
      <c r="C16" s="263"/>
      <c r="D16" s="275">
        <f>G15+(G15*0.1)</f>
        <v>4021.6</v>
      </c>
      <c r="E16" s="276"/>
      <c r="F16" s="276"/>
      <c r="G16" s="241"/>
      <c r="H16" s="241"/>
      <c r="I16" s="241"/>
      <c r="J16" s="241"/>
      <c r="K16" s="241"/>
      <c r="L16" s="241"/>
      <c r="M16" s="241"/>
    </row>
    <row r="17" spans="2:13">
      <c r="B17" s="262" t="s">
        <v>266</v>
      </c>
      <c r="C17" s="263"/>
      <c r="D17" s="275">
        <f>G15-(G15*0.1)</f>
        <v>3290.4</v>
      </c>
      <c r="E17" s="276"/>
      <c r="F17" s="276"/>
      <c r="G17" s="241"/>
      <c r="H17" s="241"/>
      <c r="I17" s="241"/>
      <c r="J17" s="241"/>
      <c r="K17" s="241"/>
      <c r="L17" s="241"/>
      <c r="M17" s="241"/>
    </row>
    <row r="18" spans="2:13">
      <c r="B18" s="269" t="s">
        <v>267</v>
      </c>
      <c r="C18" s="269"/>
      <c r="D18" s="269" t="s">
        <v>258</v>
      </c>
      <c r="E18" s="269"/>
      <c r="F18" s="270" t="s">
        <v>172</v>
      </c>
      <c r="G18" s="271"/>
      <c r="H18" s="272"/>
      <c r="I18" s="270" t="s">
        <v>259</v>
      </c>
      <c r="J18" s="271"/>
      <c r="K18" s="272"/>
      <c r="L18" s="269" t="s">
        <v>268</v>
      </c>
      <c r="M18" s="269"/>
    </row>
    <row r="19" spans="2:13">
      <c r="B19" s="262" t="s">
        <v>269</v>
      </c>
      <c r="C19" s="263"/>
      <c r="D19" s="294">
        <v>2911.5</v>
      </c>
      <c r="E19" s="253"/>
      <c r="F19" s="297">
        <f>D19</f>
        <v>2911.5</v>
      </c>
      <c r="G19" s="296"/>
      <c r="H19" s="290"/>
      <c r="I19" s="303">
        <f>F19</f>
        <v>2911.5</v>
      </c>
      <c r="J19" s="277"/>
      <c r="K19" s="277"/>
      <c r="L19" s="305">
        <f>(I19/$I$26)</f>
        <v>0.15</v>
      </c>
      <c r="M19" s="305"/>
    </row>
    <row r="20" spans="2:13">
      <c r="B20" s="262" t="s">
        <v>183</v>
      </c>
      <c r="C20" s="263"/>
      <c r="D20" s="294">
        <v>3882</v>
      </c>
      <c r="E20" s="304"/>
      <c r="F20" s="300">
        <f t="shared" ref="F20:F25" si="1">D20</f>
        <v>3882</v>
      </c>
      <c r="G20" s="301"/>
      <c r="H20" s="302"/>
      <c r="I20" s="303">
        <f t="shared" ref="I20:I25" si="2">F20</f>
        <v>3882</v>
      </c>
      <c r="J20" s="277"/>
      <c r="K20" s="277"/>
      <c r="L20" s="305">
        <f t="shared" ref="L20:L26" si="3">(I20/$I$26)</f>
        <v>0.2</v>
      </c>
      <c r="M20" s="305"/>
    </row>
    <row r="21" spans="2:13">
      <c r="B21" s="262" t="s">
        <v>180</v>
      </c>
      <c r="C21" s="263"/>
      <c r="D21" s="295">
        <v>9705</v>
      </c>
      <c r="E21" s="241"/>
      <c r="F21" s="300">
        <f t="shared" si="1"/>
        <v>9705</v>
      </c>
      <c r="G21" s="301"/>
      <c r="H21" s="302"/>
      <c r="I21" s="303">
        <f t="shared" si="2"/>
        <v>9705</v>
      </c>
      <c r="J21" s="277"/>
      <c r="K21" s="277"/>
      <c r="L21" s="305">
        <f t="shared" si="3"/>
        <v>0.5</v>
      </c>
      <c r="M21" s="305"/>
    </row>
    <row r="22" spans="2:13">
      <c r="B22" s="262" t="s">
        <v>270</v>
      </c>
      <c r="C22" s="263"/>
      <c r="D22" s="304">
        <v>970.5</v>
      </c>
      <c r="E22" s="293"/>
      <c r="F22" s="297">
        <f t="shared" si="1"/>
        <v>970.5</v>
      </c>
      <c r="G22" s="298"/>
      <c r="H22" s="299"/>
      <c r="I22" s="303">
        <f t="shared" si="2"/>
        <v>970.5</v>
      </c>
      <c r="J22" s="277"/>
      <c r="K22" s="277"/>
      <c r="L22" s="305">
        <f t="shared" si="3"/>
        <v>0.05</v>
      </c>
      <c r="M22" s="305"/>
    </row>
    <row r="23" spans="2:13" ht="14.45" customHeight="1">
      <c r="B23" s="262" t="s">
        <v>271</v>
      </c>
      <c r="C23" s="263"/>
      <c r="D23" s="304">
        <v>970.5</v>
      </c>
      <c r="E23" s="293"/>
      <c r="F23" s="297">
        <f t="shared" si="1"/>
        <v>970.5</v>
      </c>
      <c r="G23" s="298"/>
      <c r="H23" s="299"/>
      <c r="I23" s="303">
        <f t="shared" si="2"/>
        <v>970.5</v>
      </c>
      <c r="J23" s="277"/>
      <c r="K23" s="277"/>
      <c r="L23" s="305">
        <f t="shared" si="3"/>
        <v>0.05</v>
      </c>
      <c r="M23" s="305"/>
    </row>
    <row r="24" spans="2:13" ht="14.45" customHeight="1">
      <c r="B24" s="262" t="s">
        <v>272</v>
      </c>
      <c r="C24" s="263"/>
      <c r="D24" s="304">
        <v>970.5</v>
      </c>
      <c r="E24" s="293"/>
      <c r="F24" s="297">
        <f t="shared" si="1"/>
        <v>970.5</v>
      </c>
      <c r="G24" s="298"/>
      <c r="H24" s="299"/>
      <c r="I24" s="303">
        <f t="shared" si="2"/>
        <v>970.5</v>
      </c>
      <c r="J24" s="277"/>
      <c r="K24" s="277"/>
      <c r="L24" s="305">
        <f t="shared" si="3"/>
        <v>0.05</v>
      </c>
      <c r="M24" s="305"/>
    </row>
    <row r="25" spans="2:13">
      <c r="B25" s="262" t="s">
        <v>273</v>
      </c>
      <c r="C25" s="263"/>
      <c r="D25" s="279">
        <v>0</v>
      </c>
      <c r="E25" s="278"/>
      <c r="F25" s="297">
        <f t="shared" si="1"/>
        <v>0</v>
      </c>
      <c r="G25" s="298"/>
      <c r="H25" s="299"/>
      <c r="I25" s="297">
        <f t="shared" ref="I25" si="4">G25</f>
        <v>0</v>
      </c>
      <c r="J25" s="298"/>
      <c r="K25" s="299"/>
      <c r="L25" s="305">
        <f t="shared" si="3"/>
        <v>0</v>
      </c>
      <c r="M25" s="305"/>
    </row>
    <row r="26" spans="2:13" ht="14.45" customHeight="1">
      <c r="B26" s="262" t="s">
        <v>41</v>
      </c>
      <c r="C26" s="263"/>
      <c r="D26" s="279">
        <f>SUM(D19:E25)</f>
        <v>19410</v>
      </c>
      <c r="E26" s="278"/>
      <c r="F26" s="294">
        <f>SUM(F19:H25)</f>
        <v>19410</v>
      </c>
      <c r="G26" s="252"/>
      <c r="H26" s="253"/>
      <c r="I26" s="251">
        <f>SUM(I19:K25)</f>
        <v>19410</v>
      </c>
      <c r="J26" s="252"/>
      <c r="K26" s="253"/>
      <c r="L26" s="305">
        <f t="shared" si="3"/>
        <v>1</v>
      </c>
      <c r="M26" s="305"/>
    </row>
    <row r="27" spans="2:13">
      <c r="B27" s="262" t="s">
        <v>274</v>
      </c>
      <c r="C27" s="263"/>
      <c r="D27" s="279">
        <f>D26+(D26*0.1)</f>
        <v>21351</v>
      </c>
      <c r="E27" s="278"/>
      <c r="F27" s="251"/>
      <c r="G27" s="252"/>
      <c r="H27" s="253"/>
      <c r="I27" s="241"/>
      <c r="J27" s="241"/>
      <c r="K27" s="241"/>
      <c r="L27" s="241"/>
      <c r="M27" s="241"/>
    </row>
    <row r="28" spans="2:13" ht="14.45">
      <c r="B28" s="262" t="s">
        <v>275</v>
      </c>
      <c r="C28" s="263"/>
      <c r="D28" s="279">
        <f>D26-(D26*0.1)</f>
        <v>17469</v>
      </c>
      <c r="E28" s="278"/>
      <c r="F28" s="241"/>
      <c r="G28" s="241"/>
      <c r="H28" s="241"/>
      <c r="I28" s="241"/>
      <c r="J28" s="241"/>
      <c r="K28" s="241"/>
      <c r="L28" s="241"/>
      <c r="M28" s="241"/>
    </row>
    <row r="29" spans="2:13" ht="14.45">
      <c r="B29" s="269" t="s">
        <v>276</v>
      </c>
      <c r="C29" s="269"/>
      <c r="D29" s="269" t="s">
        <v>258</v>
      </c>
      <c r="E29" s="269"/>
      <c r="F29" s="269" t="s">
        <v>172</v>
      </c>
      <c r="G29" s="269"/>
      <c r="H29" s="269" t="s">
        <v>259</v>
      </c>
      <c r="I29" s="269"/>
      <c r="J29" s="269" t="s">
        <v>268</v>
      </c>
      <c r="K29" s="269"/>
      <c r="L29" s="269" t="s">
        <v>277</v>
      </c>
      <c r="M29" s="269"/>
    </row>
    <row r="30" spans="2:13" ht="14.45" customHeight="1">
      <c r="B30" s="262" t="s">
        <v>269</v>
      </c>
      <c r="C30" s="286"/>
      <c r="D30" s="241">
        <v>0</v>
      </c>
      <c r="E30" s="241"/>
      <c r="F30" s="290">
        <v>0</v>
      </c>
      <c r="G30" s="277"/>
      <c r="H30" s="290">
        <v>0</v>
      </c>
      <c r="I30" s="277"/>
      <c r="J30" s="278">
        <f>(H30/H36)*100</f>
        <v>0</v>
      </c>
      <c r="K30" s="278"/>
      <c r="L30" s="287">
        <f>F30/F26</f>
        <v>0</v>
      </c>
      <c r="M30" s="287"/>
    </row>
    <row r="31" spans="2:13">
      <c r="B31" s="262" t="s">
        <v>183</v>
      </c>
      <c r="C31" s="286"/>
      <c r="D31" s="241">
        <v>0</v>
      </c>
      <c r="E31" s="241"/>
      <c r="F31" s="253">
        <v>0</v>
      </c>
      <c r="G31" s="241"/>
      <c r="H31" s="253">
        <v>0</v>
      </c>
      <c r="I31" s="241"/>
      <c r="J31" s="278">
        <f>(H31/H36)*100</f>
        <v>0</v>
      </c>
      <c r="K31" s="278"/>
      <c r="L31" s="287">
        <f>F31/F26</f>
        <v>0</v>
      </c>
      <c r="M31" s="287"/>
    </row>
    <row r="32" spans="2:13" ht="14.45" customHeight="1">
      <c r="B32" s="262" t="s">
        <v>180</v>
      </c>
      <c r="C32" s="286"/>
      <c r="D32" s="241">
        <v>10</v>
      </c>
      <c r="E32" s="241"/>
      <c r="F32" s="288">
        <f>Defectos!K5</f>
        <v>16.487455197132615</v>
      </c>
      <c r="G32" s="289"/>
      <c r="H32" s="288">
        <f>Defectos!K5</f>
        <v>16.487455197132615</v>
      </c>
      <c r="I32" s="289"/>
      <c r="J32" s="278">
        <f>(H32/H36)*100</f>
        <v>21.477663230240548</v>
      </c>
      <c r="K32" s="278"/>
      <c r="L32" s="287">
        <f>F32/F26</f>
        <v>8.4943097357715691E-4</v>
      </c>
      <c r="M32" s="287"/>
    </row>
    <row r="33" spans="2:13" ht="14.45" customHeight="1">
      <c r="B33" s="262" t="s">
        <v>270</v>
      </c>
      <c r="C33" s="286"/>
      <c r="D33" s="241">
        <v>15</v>
      </c>
      <c r="E33" s="241"/>
      <c r="F33" s="288">
        <f>Defectos!K9</f>
        <v>60.278136200716844</v>
      </c>
      <c r="G33" s="289"/>
      <c r="H33" s="288">
        <f>Defectos!K9</f>
        <v>60.278136200716844</v>
      </c>
      <c r="I33" s="289"/>
      <c r="J33" s="278">
        <f>(H33/H36)*100</f>
        <v>78.522336769759448</v>
      </c>
      <c r="K33" s="278"/>
      <c r="L33" s="287">
        <f>F33/F26</f>
        <v>3.1055196393980859E-3</v>
      </c>
      <c r="M33" s="287"/>
    </row>
    <row r="34" spans="2:13">
      <c r="B34" s="262" t="s">
        <v>271</v>
      </c>
      <c r="C34" s="286"/>
      <c r="D34" s="241">
        <v>0</v>
      </c>
      <c r="E34" s="241"/>
      <c r="F34" s="253">
        <v>0</v>
      </c>
      <c r="G34" s="241"/>
      <c r="H34" s="253">
        <v>0</v>
      </c>
      <c r="I34" s="241"/>
      <c r="J34" s="278">
        <f>(H34/H36)*100</f>
        <v>0</v>
      </c>
      <c r="K34" s="278"/>
      <c r="L34" s="287">
        <f>F34/F26</f>
        <v>0</v>
      </c>
      <c r="M34" s="287"/>
    </row>
    <row r="35" spans="2:13" ht="14.45" customHeight="1">
      <c r="B35" s="262" t="s">
        <v>272</v>
      </c>
      <c r="C35" s="263"/>
      <c r="D35" s="291">
        <v>0</v>
      </c>
      <c r="E35" s="292"/>
      <c r="F35" s="241">
        <v>0</v>
      </c>
      <c r="G35" s="241"/>
      <c r="H35" s="241">
        <v>0</v>
      </c>
      <c r="I35" s="241"/>
      <c r="J35" s="278">
        <f>(H35/H36)*100</f>
        <v>0</v>
      </c>
      <c r="K35" s="278"/>
      <c r="L35" s="287">
        <f>F35/F26</f>
        <v>0</v>
      </c>
      <c r="M35" s="287"/>
    </row>
    <row r="36" spans="2:13" ht="14.45" customHeight="1">
      <c r="B36" s="262" t="s">
        <v>41</v>
      </c>
      <c r="C36" s="263"/>
      <c r="D36" s="253">
        <f>SUM(D30:E35)</f>
        <v>25</v>
      </c>
      <c r="E36" s="241"/>
      <c r="F36" s="289">
        <f>SUM(F30:G35)</f>
        <v>76.765591397849462</v>
      </c>
      <c r="G36" s="289"/>
      <c r="H36" s="289">
        <f>SUM(H30:I35)</f>
        <v>76.765591397849462</v>
      </c>
      <c r="I36" s="289"/>
      <c r="J36" s="241"/>
      <c r="K36" s="241"/>
      <c r="L36" s="287"/>
      <c r="M36" s="287"/>
    </row>
    <row r="37" spans="2:13" ht="14.45">
      <c r="B37" s="269" t="s">
        <v>278</v>
      </c>
      <c r="C37" s="269"/>
      <c r="D37" s="269" t="s">
        <v>258</v>
      </c>
      <c r="E37" s="269"/>
      <c r="F37" s="269" t="s">
        <v>172</v>
      </c>
      <c r="G37" s="269"/>
      <c r="H37" s="269" t="s">
        <v>259</v>
      </c>
      <c r="I37" s="269"/>
      <c r="J37" s="269" t="s">
        <v>268</v>
      </c>
      <c r="K37" s="269"/>
      <c r="L37" s="269" t="s">
        <v>277</v>
      </c>
      <c r="M37" s="269"/>
    </row>
    <row r="38" spans="2:13" ht="14.45" customHeight="1">
      <c r="B38" s="262" t="s">
        <v>269</v>
      </c>
      <c r="C38" s="263"/>
      <c r="D38" s="241">
        <v>0</v>
      </c>
      <c r="E38" s="241"/>
      <c r="F38" s="241">
        <v>0</v>
      </c>
      <c r="G38" s="241"/>
      <c r="H38" s="241">
        <v>0</v>
      </c>
      <c r="I38" s="241"/>
      <c r="J38" s="278">
        <f>(H38/H44)*100</f>
        <v>0</v>
      </c>
      <c r="K38" s="278"/>
      <c r="L38" s="287">
        <f>F38/F26</f>
        <v>0</v>
      </c>
      <c r="M38" s="287"/>
    </row>
    <row r="39" spans="2:13" ht="14.45" customHeight="1">
      <c r="B39" s="262" t="s">
        <v>183</v>
      </c>
      <c r="C39" s="263"/>
      <c r="D39" s="241">
        <v>0</v>
      </c>
      <c r="E39" s="241"/>
      <c r="F39" s="241">
        <v>6</v>
      </c>
      <c r="G39" s="241"/>
      <c r="H39" s="241">
        <v>6</v>
      </c>
      <c r="I39" s="241"/>
      <c r="J39" s="278">
        <f>(H39/H44)*100</f>
        <v>50</v>
      </c>
      <c r="K39" s="278"/>
      <c r="L39" s="287">
        <f>F39/F26</f>
        <v>3.0911901081916539E-4</v>
      </c>
      <c r="M39" s="287"/>
    </row>
    <row r="40" spans="2:13" ht="14.45" customHeight="1">
      <c r="B40" s="262" t="s">
        <v>180</v>
      </c>
      <c r="C40" s="263"/>
      <c r="D40" s="241">
        <v>8</v>
      </c>
      <c r="E40" s="241"/>
      <c r="F40" s="241">
        <v>4</v>
      </c>
      <c r="G40" s="241"/>
      <c r="H40" s="241">
        <v>4</v>
      </c>
      <c r="I40" s="241"/>
      <c r="J40" s="278">
        <f>(H40/H44)*100</f>
        <v>33.333333333333329</v>
      </c>
      <c r="K40" s="278"/>
      <c r="L40" s="287">
        <f>F40/F26</f>
        <v>2.0607934054611026E-4</v>
      </c>
      <c r="M40" s="287"/>
    </row>
    <row r="41" spans="2:13" ht="14.45" customHeight="1">
      <c r="B41" s="262" t="s">
        <v>270</v>
      </c>
      <c r="C41" s="263"/>
      <c r="D41" s="241">
        <v>10</v>
      </c>
      <c r="E41" s="241"/>
      <c r="F41" s="241">
        <v>2</v>
      </c>
      <c r="G41" s="241"/>
      <c r="H41" s="241">
        <v>2</v>
      </c>
      <c r="I41" s="241"/>
      <c r="J41" s="278">
        <f>(H41/H44)*100</f>
        <v>16.666666666666664</v>
      </c>
      <c r="K41" s="278"/>
      <c r="L41" s="287">
        <f>F41/F26</f>
        <v>1.0303967027305513E-4</v>
      </c>
      <c r="M41" s="287"/>
    </row>
    <row r="42" spans="2:13" ht="14.45" customHeight="1">
      <c r="B42" s="262" t="s">
        <v>271</v>
      </c>
      <c r="C42" s="263"/>
      <c r="D42" s="241">
        <v>5</v>
      </c>
      <c r="E42" s="241"/>
      <c r="F42" s="241">
        <v>0</v>
      </c>
      <c r="G42" s="241"/>
      <c r="H42" s="241">
        <v>0</v>
      </c>
      <c r="I42" s="241"/>
      <c r="J42" s="278">
        <f>(H42/H44)*100</f>
        <v>0</v>
      </c>
      <c r="K42" s="278"/>
      <c r="L42" s="287">
        <f>F42/F26</f>
        <v>0</v>
      </c>
      <c r="M42" s="287"/>
    </row>
    <row r="43" spans="2:13" ht="14.45" customHeight="1">
      <c r="B43" s="262" t="s">
        <v>272</v>
      </c>
      <c r="C43" s="263"/>
      <c r="D43" s="253">
        <v>5</v>
      </c>
      <c r="E43" s="241"/>
      <c r="F43" s="241">
        <v>1</v>
      </c>
      <c r="G43" s="241"/>
      <c r="H43" s="241">
        <v>0</v>
      </c>
      <c r="I43" s="241"/>
      <c r="J43" s="278">
        <f>(H43/H44)*100</f>
        <v>0</v>
      </c>
      <c r="K43" s="278"/>
      <c r="L43" s="287">
        <f>F43/F26</f>
        <v>5.1519835136527566E-5</v>
      </c>
      <c r="M43" s="287"/>
    </row>
    <row r="44" spans="2:13" ht="14.45" customHeight="1">
      <c r="B44" s="262" t="s">
        <v>279</v>
      </c>
      <c r="C44" s="263"/>
      <c r="D44" s="253">
        <f>SUM(D38:E43)</f>
        <v>28</v>
      </c>
      <c r="E44" s="241"/>
      <c r="F44" s="241">
        <f>SUM(F38:G43)</f>
        <v>13</v>
      </c>
      <c r="G44" s="241"/>
      <c r="H44" s="241">
        <f>SUM(H38:I43)</f>
        <v>12</v>
      </c>
      <c r="I44" s="241"/>
      <c r="J44" s="278"/>
      <c r="K44" s="278"/>
      <c r="L44" s="287"/>
      <c r="M44" s="287"/>
    </row>
    <row r="45" spans="2:13">
      <c r="B45" s="153"/>
      <c r="C45" s="153"/>
    </row>
  </sheetData>
  <mergeCells count="199">
    <mergeCell ref="B42:C42"/>
    <mergeCell ref="D42:E42"/>
    <mergeCell ref="F42:G42"/>
    <mergeCell ref="H42:I42"/>
    <mergeCell ref="J42:K42"/>
    <mergeCell ref="L42:M42"/>
    <mergeCell ref="B41:C41"/>
    <mergeCell ref="D41:E41"/>
    <mergeCell ref="F41:G41"/>
    <mergeCell ref="H41:I41"/>
    <mergeCell ref="B44:C44"/>
    <mergeCell ref="D44:E44"/>
    <mergeCell ref="F44:G44"/>
    <mergeCell ref="H44:I44"/>
    <mergeCell ref="J44:K44"/>
    <mergeCell ref="L44:M44"/>
    <mergeCell ref="B43:C43"/>
    <mergeCell ref="D43:E43"/>
    <mergeCell ref="F43:G43"/>
    <mergeCell ref="H43:I43"/>
    <mergeCell ref="J43:K43"/>
    <mergeCell ref="L43:M43"/>
    <mergeCell ref="J41:K41"/>
    <mergeCell ref="L41:M41"/>
    <mergeCell ref="B40:C40"/>
    <mergeCell ref="D40:E40"/>
    <mergeCell ref="F40:G40"/>
    <mergeCell ref="H40:I40"/>
    <mergeCell ref="J40:K40"/>
    <mergeCell ref="L40:M40"/>
    <mergeCell ref="B39:C39"/>
    <mergeCell ref="D39:E39"/>
    <mergeCell ref="F39:G39"/>
    <mergeCell ref="H39:I39"/>
    <mergeCell ref="J39:K39"/>
    <mergeCell ref="L39:M39"/>
    <mergeCell ref="B38:C38"/>
    <mergeCell ref="D38:E38"/>
    <mergeCell ref="F38:G38"/>
    <mergeCell ref="H38:I38"/>
    <mergeCell ref="J38:K38"/>
    <mergeCell ref="L38:M38"/>
    <mergeCell ref="B37:C37"/>
    <mergeCell ref="D37:E37"/>
    <mergeCell ref="F37:G37"/>
    <mergeCell ref="H37:I37"/>
    <mergeCell ref="J37:K37"/>
    <mergeCell ref="L37:M37"/>
    <mergeCell ref="B36:C36"/>
    <mergeCell ref="D36:E36"/>
    <mergeCell ref="F36:G36"/>
    <mergeCell ref="H36:I36"/>
    <mergeCell ref="J36:K36"/>
    <mergeCell ref="L36:M36"/>
    <mergeCell ref="B35:C35"/>
    <mergeCell ref="D35:E35"/>
    <mergeCell ref="F35:G35"/>
    <mergeCell ref="H35:I35"/>
    <mergeCell ref="J35:K35"/>
    <mergeCell ref="L35:M35"/>
    <mergeCell ref="B34:C34"/>
    <mergeCell ref="D34:E34"/>
    <mergeCell ref="F34:G34"/>
    <mergeCell ref="H34:I34"/>
    <mergeCell ref="J34:K34"/>
    <mergeCell ref="L34:M34"/>
    <mergeCell ref="B33:C33"/>
    <mergeCell ref="F33:G33"/>
    <mergeCell ref="H33:I33"/>
    <mergeCell ref="J33:K33"/>
    <mergeCell ref="L33:M33"/>
    <mergeCell ref="D33:E33"/>
    <mergeCell ref="B32:C32"/>
    <mergeCell ref="F32:G32"/>
    <mergeCell ref="H32:I32"/>
    <mergeCell ref="J32:K32"/>
    <mergeCell ref="L32:M32"/>
    <mergeCell ref="B31:C31"/>
    <mergeCell ref="D31:E31"/>
    <mergeCell ref="F31:G31"/>
    <mergeCell ref="H31:I31"/>
    <mergeCell ref="J31:K31"/>
    <mergeCell ref="L31:M31"/>
    <mergeCell ref="D32:E32"/>
    <mergeCell ref="B30:C30"/>
    <mergeCell ref="D30:E30"/>
    <mergeCell ref="F30:G30"/>
    <mergeCell ref="H30:I30"/>
    <mergeCell ref="J30:K30"/>
    <mergeCell ref="L30:M30"/>
    <mergeCell ref="B29:C29"/>
    <mergeCell ref="D29:E29"/>
    <mergeCell ref="F29:G29"/>
    <mergeCell ref="H29:I29"/>
    <mergeCell ref="J29:K29"/>
    <mergeCell ref="L29:M29"/>
    <mergeCell ref="B27:C27"/>
    <mergeCell ref="D27:E27"/>
    <mergeCell ref="F27:H27"/>
    <mergeCell ref="I27:K27"/>
    <mergeCell ref="L27:M27"/>
    <mergeCell ref="B28:C28"/>
    <mergeCell ref="D28:E28"/>
    <mergeCell ref="F28:H28"/>
    <mergeCell ref="I28:K28"/>
    <mergeCell ref="L28:M28"/>
    <mergeCell ref="B25:C25"/>
    <mergeCell ref="D25:E25"/>
    <mergeCell ref="F25:H25"/>
    <mergeCell ref="I25:K25"/>
    <mergeCell ref="L25:M25"/>
    <mergeCell ref="B26:C26"/>
    <mergeCell ref="D26:E26"/>
    <mergeCell ref="F26:H26"/>
    <mergeCell ref="I26:K26"/>
    <mergeCell ref="L26:M26"/>
    <mergeCell ref="B23:C23"/>
    <mergeCell ref="D23:E23"/>
    <mergeCell ref="F23:H23"/>
    <mergeCell ref="I23:K23"/>
    <mergeCell ref="L23:M23"/>
    <mergeCell ref="B24:C24"/>
    <mergeCell ref="D24:E24"/>
    <mergeCell ref="F24:H24"/>
    <mergeCell ref="I24:K24"/>
    <mergeCell ref="L24:M24"/>
    <mergeCell ref="B21:C21"/>
    <mergeCell ref="D21:E21"/>
    <mergeCell ref="F21:H21"/>
    <mergeCell ref="I21:K21"/>
    <mergeCell ref="L21:M21"/>
    <mergeCell ref="B22:C22"/>
    <mergeCell ref="D22:E22"/>
    <mergeCell ref="F22:H22"/>
    <mergeCell ref="I22:K22"/>
    <mergeCell ref="L22:M22"/>
    <mergeCell ref="B19:C19"/>
    <mergeCell ref="D19:E19"/>
    <mergeCell ref="F19:H19"/>
    <mergeCell ref="I19:K19"/>
    <mergeCell ref="L19:M19"/>
    <mergeCell ref="B20:C20"/>
    <mergeCell ref="D20:E20"/>
    <mergeCell ref="F20:H20"/>
    <mergeCell ref="I20:K20"/>
    <mergeCell ref="L20:M20"/>
    <mergeCell ref="B17:C17"/>
    <mergeCell ref="D17:F17"/>
    <mergeCell ref="G17:J17"/>
    <mergeCell ref="K17:M17"/>
    <mergeCell ref="B18:C18"/>
    <mergeCell ref="D18:E18"/>
    <mergeCell ref="L18:M18"/>
    <mergeCell ref="B15:C15"/>
    <mergeCell ref="D15:F15"/>
    <mergeCell ref="G15:J15"/>
    <mergeCell ref="K15:M15"/>
    <mergeCell ref="B16:C16"/>
    <mergeCell ref="D16:F16"/>
    <mergeCell ref="G16:J16"/>
    <mergeCell ref="K16:M16"/>
    <mergeCell ref="F18:H18"/>
    <mergeCell ref="I18:K18"/>
    <mergeCell ref="B13:C13"/>
    <mergeCell ref="D13:F13"/>
    <mergeCell ref="G13:J13"/>
    <mergeCell ref="K13:M13"/>
    <mergeCell ref="B14:C14"/>
    <mergeCell ref="D14:M14"/>
    <mergeCell ref="B11:C11"/>
    <mergeCell ref="D11:F11"/>
    <mergeCell ref="G11:J11"/>
    <mergeCell ref="K11:M11"/>
    <mergeCell ref="B12:C12"/>
    <mergeCell ref="D12:F12"/>
    <mergeCell ref="G12:J12"/>
    <mergeCell ref="K12:M12"/>
    <mergeCell ref="B10:C10"/>
    <mergeCell ref="D10:F10"/>
    <mergeCell ref="G10:J10"/>
    <mergeCell ref="K10:M10"/>
    <mergeCell ref="B6:C6"/>
    <mergeCell ref="D6:G6"/>
    <mergeCell ref="I6:M6"/>
    <mergeCell ref="B7:M7"/>
    <mergeCell ref="B8:C8"/>
    <mergeCell ref="D8:F8"/>
    <mergeCell ref="G8:J8"/>
    <mergeCell ref="K8:M8"/>
    <mergeCell ref="B2:M2"/>
    <mergeCell ref="B3:M3"/>
    <mergeCell ref="D4:G4"/>
    <mergeCell ref="I4:M4"/>
    <mergeCell ref="D5:G5"/>
    <mergeCell ref="I5:M5"/>
    <mergeCell ref="B9:C9"/>
    <mergeCell ref="D9:F9"/>
    <mergeCell ref="G9:J9"/>
    <mergeCell ref="K9:M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a93c11fe66be811f13eb25ecdc4f65e3">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acf48849d7484413124f35d6a66bbdff"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296FCFA9-236E-4C92-9420-3CF23D9586CC}"/>
</file>

<file path=customXml/itemProps2.xml><?xml version="1.0" encoding="utf-8"?>
<ds:datastoreItem xmlns:ds="http://schemas.openxmlformats.org/officeDocument/2006/customXml" ds:itemID="{ADF9B3CB-2377-4AA4-8860-B85A025DB99A}"/>
</file>

<file path=customXml/itemProps3.xml><?xml version="1.0" encoding="utf-8"?>
<ds:datastoreItem xmlns:ds="http://schemas.openxmlformats.org/officeDocument/2006/customXml" ds:itemID="{105B73D7-50BD-42BE-946D-938CBA954C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JEFFERSON POZO ANALUISA</dc:creator>
  <cp:keywords/>
  <dc:description/>
  <cp:lastModifiedBy/>
  <cp:revision/>
  <dcterms:created xsi:type="dcterms:W3CDTF">2025-02-03T18:21:30Z</dcterms:created>
  <dcterms:modified xsi:type="dcterms:W3CDTF">2025-02-23T00:32:57Z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