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240" yWindow="105" windowWidth="21075" windowHeight="9975" activeTab="2"/>
  </bookViews>
  <sheets>
    <sheet name="Sheet1" sheetId="1" r:id="rId1"/>
    <sheet name="Sheet2" sheetId="4" r:id="rId2"/>
    <sheet name="Calc" sheetId="5" r:id="rId3"/>
    <sheet name="Dis-Dir calc" sheetId="6" r:id="rId4"/>
    <sheet name="Distance measurement " sheetId="7" r:id="rId5"/>
    <sheet name="Testing Coor calc" sheetId="8" r:id="rId6"/>
  </sheets>
  <definedNames>
    <definedName name="_xlnm._FilterDatabase" localSheetId="0" hidden="1">Sheet1!$A$1:$E$10</definedName>
  </definedNames>
  <calcPr calcId="144315"/>
  <fileRecoveryPr repairLoad="1"/>
</workbook>
</file>

<file path=xl/calcChain.xml><?xml version="1.0" encoding="utf-8"?>
<calcChain xmlns="http://schemas.openxmlformats.org/spreadsheetml/2006/main">
  <c r="H34" i="5" l="1"/>
  <c r="H33" i="5"/>
  <c r="H32" i="5"/>
  <c r="H31" i="5"/>
  <c r="H30" i="5"/>
  <c r="H29" i="5"/>
  <c r="F34" i="5"/>
  <c r="F33" i="5"/>
  <c r="F32" i="5"/>
  <c r="F31" i="5"/>
  <c r="F30" i="5"/>
  <c r="F29" i="5"/>
  <c r="H27" i="5"/>
  <c r="F27" i="5"/>
  <c r="F28" i="5"/>
  <c r="H28" i="5"/>
  <c r="A8" i="6" l="1"/>
  <c r="C8" i="6"/>
  <c r="A6" i="6"/>
  <c r="B11" i="6" s="1"/>
  <c r="C6" i="6"/>
  <c r="C11" i="6" l="1"/>
  <c r="C12" i="6"/>
  <c r="B16" i="6"/>
  <c r="C15" i="6"/>
  <c r="C16" i="6"/>
  <c r="B15" i="6"/>
  <c r="D20" i="6" l="1"/>
  <c r="C20" i="6"/>
  <c r="A24" i="6" s="1"/>
  <c r="A20" i="6"/>
  <c r="B12" i="6"/>
  <c r="B20" i="6" s="1"/>
  <c r="A42" i="6" l="1"/>
  <c r="A28" i="6"/>
  <c r="A22" i="6"/>
  <c r="A26" i="6" s="1"/>
  <c r="C32" i="6" l="1"/>
  <c r="A32" i="6"/>
  <c r="A30" i="6"/>
  <c r="C30" i="6"/>
  <c r="D8" i="5"/>
  <c r="P13" i="5" s="1"/>
  <c r="E8" i="5"/>
  <c r="O13" i="5" s="1"/>
  <c r="F8" i="5"/>
  <c r="P14" i="5" s="1"/>
  <c r="G8" i="5"/>
  <c r="O14" i="5" s="1"/>
  <c r="H8" i="5"/>
  <c r="P15" i="5" s="1"/>
  <c r="I8" i="5"/>
  <c r="O15" i="5" s="1"/>
  <c r="J8" i="5"/>
  <c r="P16" i="5" s="1"/>
  <c r="K8" i="5"/>
  <c r="O16" i="5" s="1"/>
  <c r="L8" i="5"/>
  <c r="M8" i="5"/>
  <c r="N8" i="5"/>
  <c r="O8" i="5"/>
  <c r="P8" i="5"/>
  <c r="G16" i="5" s="1"/>
  <c r="I16" i="5" s="1"/>
  <c r="Q8" i="5"/>
  <c r="R8" i="5"/>
  <c r="P17" i="5" s="1"/>
  <c r="S8" i="5"/>
  <c r="O17" i="5" s="1"/>
  <c r="C8" i="5"/>
  <c r="O12" i="5" s="1"/>
  <c r="B8" i="5"/>
  <c r="P12" i="5" s="1"/>
  <c r="G15" i="5" l="1"/>
  <c r="A34" i="6"/>
  <c r="A36" i="6"/>
  <c r="O18" i="5"/>
  <c r="C13" i="5"/>
  <c r="E13" i="5" s="1"/>
  <c r="C15" i="5"/>
  <c r="E15" i="5" s="1"/>
  <c r="G13" i="5"/>
  <c r="I13" i="5" s="1"/>
  <c r="C14" i="5"/>
  <c r="E14" i="5" s="1"/>
  <c r="C16" i="5"/>
  <c r="E16" i="5" s="1"/>
  <c r="G14" i="5"/>
  <c r="I14" i="5" s="1"/>
  <c r="P18" i="5"/>
  <c r="I17" i="5" l="1"/>
  <c r="A38" i="6"/>
  <c r="A40" i="6" s="1"/>
  <c r="E17" i="5"/>
</calcChain>
</file>

<file path=xl/sharedStrings.xml><?xml version="1.0" encoding="utf-8"?>
<sst xmlns="http://schemas.openxmlformats.org/spreadsheetml/2006/main" count="323" uniqueCount="167">
  <si>
    <t>$GPGGA,225709.697,3246.6417,N,11704.2338,W,2,05,3.1,135.6,M,-34.8,M,,0000*64</t>
  </si>
  <si>
    <t>$GPGGA,225926.697,3246.6531,N,11704.2099,W,2,07,2.6,145.2,M,-34.8,M,,0000*6D</t>
  </si>
  <si>
    <t>$GPGGA,230236.697,3246.6308,N,11704.2030,W,2,09,1.1,143.0,M,-34.8,M,,0000*62</t>
  </si>
  <si>
    <t>$GPGGA,230424.698,3246.6266,N,11704.2334,W,2,08,1.8,137.6,M,-34.8,M,,0000*6B</t>
  </si>
  <si>
    <t>$GPGGA,230537.698,3246.6290,N,11704.2406,W,1,07,1.2,154.7,M,-34.8,M,,0000*65</t>
  </si>
  <si>
    <t>$GPGGA,230738.698,3246.6373,N,11704.2594,W,1,07,1.3,167.4,M,-34.8,M,,0000*6C</t>
  </si>
  <si>
    <t>$GPGGA,230834.698,3246.6351,N,11704.2575,W,1,08,1.1,154.8,M,-34.8,M,,0000*61</t>
  </si>
  <si>
    <t>$GPGGA,230913.698,3246.6355,N,11704.2555,W,2,08,1.2,150.3,M,-34.8,M,,0000*6C</t>
  </si>
  <si>
    <t>$GPGGA,231023.698,3246.6443,N,11704.2504,W,2,08,1.2,144.8,M,-34.8,M,,0000*6D</t>
  </si>
  <si>
    <t>waypoint</t>
  </si>
  <si>
    <t>$GPGGA,180138.506,3246.6441,N,11704.2314,W,1,07,2.6,134.6,M,-34.8,M,,0000*6C</t>
  </si>
  <si>
    <t>$GPGGA,180236.506,3246.6419,N,11704.2028,W,1,09,1.2,136.4,M,-34.8,M,,0000*69</t>
  </si>
  <si>
    <t>$GPGGA,180352.507,3246.6270,N,11704.1983,W,1,08,1.2,138.1,M,-34.8,M,,0000*63</t>
  </si>
  <si>
    <t>$GPGGA,180559.507,3246.6237,N,11704.2326,W,1,08,1.3,158.5,M,-34.8,M,,0000*68</t>
  </si>
  <si>
    <t>$GPGGA,180720.507,3246.6153,N,11704.2389,W,1,09,2.0,127.7,M,-34.8,M,,0000*6B</t>
  </si>
  <si>
    <t>$GPGGA,180853.507,3246.6335,N,11704.2544,W,1,08,2.0,138.3,M,-34.8,M,,0000*6E</t>
  </si>
  <si>
    <t>$GPGGA,181001.507,3246.6500,N,11704.2502,W,1,08,1.2,138.6,M,-34.8,M,,0000*66</t>
  </si>
  <si>
    <t>$GPGGA,180956.507,3246.6485,N,11704.2512,W,1,08,1.2,140.4,M,-34.8,M,,0000*6C</t>
  </si>
  <si>
    <t>$GPGGA,180945.507,3246.6410,N,11704.2547,W,1,08,2.1,142.7,M,-34.8,M,,0000*63</t>
  </si>
  <si>
    <t>x</t>
  </si>
  <si>
    <t>y</t>
  </si>
  <si>
    <t>$GPGGA,195517.066,3246.6428,N,11704.2037,W,2,08,1.4,126.7,M,-34.8,M,,0000*60</t>
  </si>
  <si>
    <t>$GPGGA,195405.066,3246.6526,N,11704.2397,W,1,07,1.4,100.7,M,-34.8,M,,0000*6C</t>
  </si>
  <si>
    <t>$GPGGA,195849.067,3246.6350,N,11704.1956,W,2,09,1.2,102.9,M,-34.8,M,,0000*6D</t>
  </si>
  <si>
    <t>$GPGGA,200026.067,3246.6224,N,11704.2317,W,2,09,1.0,145.3,M,-34.8,M,,0000*66</t>
  </si>
  <si>
    <t>$GPGGA,200209.067,3246.6306,N,11704.2410,W,2,10,1.0,96.7,M,-34.8,M,,0000*5B</t>
  </si>
  <si>
    <t>$GPGGA,200442.067,3246.6386,N,11704.2534,W,2,09,1.0,132.4,M,-34.8,M,,0000*69</t>
  </si>
  <si>
    <t>$GPGGA,200553.067,3246.6470,N,11704.2503,W,2,10,1.0,124.2,M,-34.8,M,,0000*6B</t>
  </si>
  <si>
    <t>$GPGGA,200543.067,3246.6453,N,11704.2517,W,2,10,1.0,127.1,M,-34.8,M,,0000*6E</t>
  </si>
  <si>
    <t>$GPGGA,200534.067,3246.6432,N,11704.2544,W,2,10,1.0,131.4,M,-34.8,M,,0000*6D</t>
  </si>
  <si>
    <t>$GPGGA,224406.318,3246.6437,N,11704.2315,W,2,07,1.9,145.9,M,-34.8,M,,0000*66</t>
  </si>
  <si>
    <t>$GPGGA,224626.318,3246.6444,N,11704.2038,W,2,08,1.1,138.6,M,-34.8,M,,0000*6C</t>
  </si>
  <si>
    <t>$GPGGA,224741.318,3246.6286,N,11704.1981,W,2,08,1.1,143.7,M,-34.8,M,,0000*61</t>
  </si>
  <si>
    <t>$GPGGA,224920.318,3246.6263,N,11704.2306,W,2,08,1.1,136.8,M,-34.8,M,,0000*68</t>
  </si>
  <si>
    <t>$GPGGA,225025.318,3246.6196,N,11704.2418,W,2,08,1.1,141.7,M,-34.8,M,,0000*6B</t>
  </si>
  <si>
    <t>$GPGGA,225150.318,3246.6329,N,11704.2531,W,2,08,1.1,144.5,M,-34.8,M,,0000*63</t>
  </si>
  <si>
    <t>$GPGGA,225410.319,3246.6383,N,11704.2534,W,2,08,1.1,136.1,M,-34.8,M,,0000*67</t>
  </si>
  <si>
    <t>$GPGGA,225546.319,3246.6407,N,11704.2533,W,2,07,1.6,135.1,M,-34.8,M,,0000*62</t>
  </si>
  <si>
    <t>LOST</t>
  </si>
  <si>
    <t>32 46.6417'N,117 04.2338'W</t>
  </si>
  <si>
    <t>3246.6437,N,11704.2315,W</t>
  </si>
  <si>
    <t>3246.6526,N,11704.2397,W</t>
  </si>
  <si>
    <t>3246.6441,N,11704.2314,W</t>
  </si>
  <si>
    <t>3246.6531,N,11704.2099,W</t>
  </si>
  <si>
    <t>3246.6419,N,11704.2028,W</t>
  </si>
  <si>
    <t>3246.6428,N,11704.2037,W</t>
  </si>
  <si>
    <t>3246.6444,N,11704.2038,W</t>
  </si>
  <si>
    <t>3246.6308,N,11704.2030,W</t>
  </si>
  <si>
    <t>3246.6270,N,11704.1983,W</t>
  </si>
  <si>
    <t>3246.6350,N,11704.1956,W</t>
  </si>
  <si>
    <t>3246.6286,N,11704.1981,W</t>
  </si>
  <si>
    <t>3246.6266,N,11704.2334,W</t>
  </si>
  <si>
    <t>3246.6237,N,11704.2326,W</t>
  </si>
  <si>
    <t>3246.6224,N,11704.2317,W</t>
  </si>
  <si>
    <t>3246.6263,N,11704.2306,W</t>
  </si>
  <si>
    <t>3246.6290,N,11704.2406,W</t>
  </si>
  <si>
    <t>3246.6153,N,11704.2389,W</t>
  </si>
  <si>
    <t>3246.6306,N,11704.2410,W</t>
  </si>
  <si>
    <t>3246.6196,N,11704.2418,W</t>
  </si>
  <si>
    <t>3246.6373,N,11704.2594,W</t>
  </si>
  <si>
    <t>3246.6335,N,11704.2544,W</t>
  </si>
  <si>
    <t>3246.6386,N,11704.2534,W</t>
  </si>
  <si>
    <t>3246.6329,N,11704.2531,W</t>
  </si>
  <si>
    <t>3246.6351,N,11704.2575,W</t>
  </si>
  <si>
    <t>3246.6410,N,11704.2547,W</t>
  </si>
  <si>
    <t>3246.6432,N,11704.2544,W</t>
  </si>
  <si>
    <t>3246.6383,N,11704.2534,W</t>
  </si>
  <si>
    <t>3246.6355,N,11704.2555,W</t>
  </si>
  <si>
    <t>3246.6485,N,11704.2512,W</t>
  </si>
  <si>
    <t>3246.6453,N,11704.2517,W</t>
  </si>
  <si>
    <t>3246.6407,N,11704.2533,W</t>
  </si>
  <si>
    <t>3246.6443,N,11704.2504,W</t>
  </si>
  <si>
    <t>3246.6500,N,11704.2502,W</t>
  </si>
  <si>
    <t>3246.6470,N,11704.2503,W</t>
  </si>
  <si>
    <t>$GPGGA,223048.547,3246.6472,N,11704.2303,W,2,08,1.1,132.2,M,-34.8,M,,0000*69</t>
  </si>
  <si>
    <t>$GPGGA,223252.547,3246.6414,N,11704.2013,W,2,08,1.1,135.6,M,-34.8,M,,0000*61</t>
  </si>
  <si>
    <t>$GPGGA,223449.547,3246.6302,N,11704.1978,W,2,08,1.1,128.5,M,-34.8,M,,0000*65</t>
  </si>
  <si>
    <t>$GPGGA,223636.548,3246.6266,N,11704.2309,W,2,07,1.9,121.0,M,-34.8,M,,0000*67</t>
  </si>
  <si>
    <t>$GPGGA,223737.548,3246.6204,N,11704.2412,W,2,07,1.9,133.9,M,-34.8,M,,0000*64</t>
  </si>
  <si>
    <t>$GPGGA,223930.548,3246.6336,N,11704.2527,W,2,08,1.1,134.8,M,-34.8,M,,0000*6B</t>
  </si>
  <si>
    <t>$GPGGA,224110.548,3246.6373,N,11704.2515,W,2,07,1.7,115.1,M,-34.8,M,,0000*65</t>
  </si>
  <si>
    <t>$GPGGA,224340.548,3246.6431,N,11704.2496,W,2,08,1.1,127.6,M,-34.8,M,,0000*66</t>
  </si>
  <si>
    <t>$GPGGA,224249.548,3246.6406,N,11704.2530,W,2,08,1.1,127.0,M,-34.8,M,,0000*61</t>
  </si>
  <si>
    <t>3246.6472,N,11704.2303,W</t>
  </si>
  <si>
    <t>3246.6414,N,11704.2013,W</t>
  </si>
  <si>
    <t>3246.6302,N,11704.1978,W</t>
  </si>
  <si>
    <t>3246.6266,N,11704.2309,W</t>
  </si>
  <si>
    <t>3246.6204,N,11704.2412,W</t>
  </si>
  <si>
    <t>3246.6336,N,11704.2527,W</t>
  </si>
  <si>
    <t>3246.6373,N,11704.2515,W</t>
  </si>
  <si>
    <t>3246.6406,N,11704.2530,W</t>
  </si>
  <si>
    <t>3246.6431,N,11704.2496,W</t>
  </si>
  <si>
    <t>3;12;2010</t>
  </si>
  <si>
    <t>3;23;2010</t>
  </si>
  <si>
    <t>3;24;2010</t>
  </si>
  <si>
    <t>3;25;2010</t>
  </si>
  <si>
    <t>3;26;2010</t>
  </si>
  <si>
    <t>lon/lat</t>
  </si>
  <si>
    <t>N</t>
  </si>
  <si>
    <t>W</t>
  </si>
  <si>
    <t>W-E</t>
  </si>
  <si>
    <t>1&amp;2</t>
  </si>
  <si>
    <t>3&amp;4</t>
  </si>
  <si>
    <t xml:space="preserve">diff </t>
  </si>
  <si>
    <t>4&amp;5</t>
  </si>
  <si>
    <t>9&amp;1</t>
  </si>
  <si>
    <t>dis(inc)</t>
  </si>
  <si>
    <t>in/dic</t>
  </si>
  <si>
    <t>points</t>
  </si>
  <si>
    <t>2&amp;3</t>
  </si>
  <si>
    <t>1&amp;4</t>
  </si>
  <si>
    <t>6&amp;8</t>
  </si>
  <si>
    <t>N-S</t>
  </si>
  <si>
    <t>Point</t>
  </si>
  <si>
    <t>ly</t>
  </si>
  <si>
    <t>lx</t>
  </si>
  <si>
    <t>Avg</t>
  </si>
  <si>
    <t>Avg inc/dec -&gt;</t>
  </si>
  <si>
    <t xml:space="preserve">Coordnate calculator </t>
  </si>
  <si>
    <t>last 4 dig from GPS</t>
  </si>
  <si>
    <t>X</t>
  </si>
  <si>
    <t>Y</t>
  </si>
  <si>
    <t>X Y Coor in our map</t>
  </si>
  <si>
    <t>Point 1</t>
  </si>
  <si>
    <t>Point 2</t>
  </si>
  <si>
    <t>Point In DEC</t>
  </si>
  <si>
    <t>Determine true angle for point 1</t>
  </si>
  <si>
    <t>Determine true angle for point 2</t>
  </si>
  <si>
    <t>Radius pt 1</t>
  </si>
  <si>
    <t>Radius pt 2</t>
  </si>
  <si>
    <t>X - Y earth coordinates pt 1</t>
  </si>
  <si>
    <t>X - Y earth coordinates pt 2</t>
  </si>
  <si>
    <t>Point from GPS</t>
  </si>
  <si>
    <t>X coordinate</t>
  </si>
  <si>
    <t>Y coordinate</t>
  </si>
  <si>
    <t>Distance meter</t>
  </si>
  <si>
    <t>Distance Feet</t>
  </si>
  <si>
    <t>Lat</t>
  </si>
  <si>
    <t>Lon</t>
  </si>
  <si>
    <t>w</t>
  </si>
  <si>
    <t>D M</t>
  </si>
  <si>
    <t>DD</t>
  </si>
  <si>
    <t>3246.6417'N,11704.2338'W</t>
  </si>
  <si>
    <t>3246.6417'N,117 04.2338'W</t>
  </si>
  <si>
    <t>Direction</t>
  </si>
  <si>
    <t>$GPGGA,014513.617,3246.6445,N,11704.2318,W,1,07,1.5,134.0,M,-34.8,M,,0000*60</t>
  </si>
  <si>
    <t>$GPGGA,014617.617,3246.6449,N,11704.2316,W,1,07,1.5,134.7,M,-34.8,M,,0000*62</t>
  </si>
  <si>
    <t>$GPGGA,023001.846,3246.6411,N,11704.2141,W,1,08,1.1,132.1,M,-34.8,M,,0000*6B</t>
  </si>
  <si>
    <t>$GPGGA,023135.846,3246.6274,N,11704.2013,W,1,08,1.1,132.9,M,-34.8,M,,0000*66</t>
  </si>
  <si>
    <t>$GPGGA,023321.847,3246.6225,N,11704.2389,W,1,08,1.1,132.3,M,-34.8,M,,0000*6E</t>
  </si>
  <si>
    <t>$GPGGA,023358.847,3246.6235,N,11704.2440,W,1,08,1.1,131.9,M,-34.8,M,,0000*6A</t>
  </si>
  <si>
    <t>$GPGGA,023505.847,3246.6358,N,11704.2485,W,1,09,1.0,135.4,M,-34.8,M,,0000*6E</t>
  </si>
  <si>
    <t>$GPGGA,023544.847,3246.6372,N,11704.2513,W,1,08,1.0,137.2,M,-34.8,M,,0000*68</t>
  </si>
  <si>
    <t>GPS Data</t>
  </si>
  <si>
    <t>x from Map</t>
  </si>
  <si>
    <t>y From Mpa</t>
  </si>
  <si>
    <t xml:space="preserve">N </t>
  </si>
  <si>
    <t>x from calc</t>
  </si>
  <si>
    <t>Y from calc</t>
  </si>
  <si>
    <t>Distance (140ft)</t>
  </si>
  <si>
    <t>(100ft)</t>
  </si>
  <si>
    <t>(197ft)</t>
  </si>
  <si>
    <t>(65ft)</t>
  </si>
  <si>
    <t>(115ft)</t>
  </si>
  <si>
    <t>(18ft)</t>
  </si>
  <si>
    <t xml:space="preserve">Point 1 &amp;2 </t>
  </si>
  <si>
    <t xml:space="preserve">Point 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</si>
</sst>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14" fontId="0" fillId="0" borderId="0" xfId="0" applyNumberFormat="1" applyAlignment="1">
      <alignment horizontal="left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2" borderId="0" xfId="0" applyFont="1" applyFill="1"/>
    <xf numFmtId="14" fontId="1" fillId="2" borderId="0" xfId="0" applyNumberFormat="1" applyFont="1" applyFill="1" applyAlignment="1">
      <alignment horizontal="left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/>
    <xf numFmtId="0" fontId="0" fillId="9" borderId="0" xfId="0" applyFill="1"/>
    <xf numFmtId="0" fontId="0" fillId="9" borderId="0" xfId="0" applyFill="1" applyAlignment="1">
      <alignment horizontal="center"/>
    </xf>
    <xf numFmtId="0" fontId="0" fillId="10" borderId="0" xfId="0" applyFill="1"/>
    <xf numFmtId="0" fontId="0" fillId="10" borderId="0" xfId="0" applyFill="1" applyAlignment="1">
      <alignment horizontal="center"/>
    </xf>
    <xf numFmtId="0" fontId="0" fillId="11" borderId="0" xfId="0" applyFill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15" borderId="1" xfId="0" applyFill="1" applyBorder="1"/>
    <xf numFmtId="0" fontId="0" fillId="14" borderId="1" xfId="0" applyFill="1" applyBorder="1" applyAlignment="1">
      <alignment horizontal="center"/>
    </xf>
    <xf numFmtId="0" fontId="0" fillId="0" borderId="1" xfId="0" applyBorder="1" applyAlignment="1"/>
    <xf numFmtId="0" fontId="0" fillId="10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9" borderId="0" xfId="0" applyFont="1" applyFill="1"/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2" borderId="1" xfId="0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0" fillId="7" borderId="1" xfId="0" applyFill="1" applyBorder="1" applyAlignment="1"/>
    <xf numFmtId="0" fontId="0" fillId="7" borderId="1" xfId="0" applyFill="1" applyBorder="1"/>
    <xf numFmtId="0" fontId="0" fillId="8" borderId="1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15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0" xfId="0" applyAlignment="1">
      <alignment horizontal="center"/>
    </xf>
    <xf numFmtId="0" fontId="0" fillId="16" borderId="5" xfId="0" applyFill="1" applyBorder="1" applyAlignment="1">
      <alignment horizontal="center"/>
    </xf>
    <xf numFmtId="0" fontId="0" fillId="16" borderId="6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16</xdr:row>
      <xdr:rowOff>0</xdr:rowOff>
    </xdr:from>
    <xdr:to>
      <xdr:col>10</xdr:col>
      <xdr:colOff>314325</xdr:colOff>
      <xdr:row>22</xdr:row>
      <xdr:rowOff>152400</xdr:rowOff>
    </xdr:to>
    <xdr:sp macro="" textlink="">
      <xdr:nvSpPr>
        <xdr:cNvPr id="2" name="TextBox 1"/>
        <xdr:cNvSpPr txBox="1"/>
      </xdr:nvSpPr>
      <xdr:spPr>
        <a:xfrm>
          <a:off x="6086475" y="3048000"/>
          <a:ext cx="3143250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Using</a:t>
          </a:r>
          <a:r>
            <a:rPr lang="en-US" sz="1100" baseline="0"/>
            <a:t> the distance calc and GPS reading i found the distance between each two points to compair it from the right dist from the map 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11</xdr:row>
      <xdr:rowOff>152400</xdr:rowOff>
    </xdr:from>
    <xdr:to>
      <xdr:col>7</xdr:col>
      <xdr:colOff>228600</xdr:colOff>
      <xdr:row>19</xdr:row>
      <xdr:rowOff>133350</xdr:rowOff>
    </xdr:to>
    <xdr:sp macro="" textlink="">
      <xdr:nvSpPr>
        <xdr:cNvPr id="2" name="TextBox 1"/>
        <xdr:cNvSpPr txBox="1"/>
      </xdr:nvSpPr>
      <xdr:spPr>
        <a:xfrm>
          <a:off x="504825" y="2247900"/>
          <a:ext cx="4495800" cy="1504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</a:t>
          </a:r>
          <a:r>
            <a:rPr lang="en-US" sz="1100" baseline="0"/>
            <a:t> is random point from the map to test the GPS to X-Y eqaution notice that the accurecy differe from  different location its about +- 20 ft acc after calcuating the gps coor using the equation that i found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2" sqref="F2"/>
    </sheetView>
  </sheetViews>
  <sheetFormatPr defaultRowHeight="15" x14ac:dyDescent="0.25"/>
  <cols>
    <col min="2" max="2" width="78.85546875" customWidth="1"/>
    <col min="3" max="3" width="77.85546875" customWidth="1"/>
    <col min="4" max="4" width="80.85546875" customWidth="1"/>
    <col min="5" max="5" width="72.42578125" customWidth="1"/>
    <col min="6" max="6" width="74.42578125" customWidth="1"/>
  </cols>
  <sheetData>
    <row r="1" spans="1:6" x14ac:dyDescent="0.25">
      <c r="A1" t="s">
        <v>9</v>
      </c>
      <c r="B1" s="1">
        <v>40249</v>
      </c>
      <c r="C1" s="1">
        <v>40260</v>
      </c>
      <c r="D1" s="2">
        <v>40261</v>
      </c>
      <c r="E1" s="2">
        <v>40262</v>
      </c>
      <c r="F1" s="2">
        <v>40263</v>
      </c>
    </row>
    <row r="2" spans="1:6" x14ac:dyDescent="0.25">
      <c r="A2">
        <v>1</v>
      </c>
      <c r="B2" t="s">
        <v>0</v>
      </c>
      <c r="C2" t="s">
        <v>10</v>
      </c>
      <c r="D2" t="s">
        <v>22</v>
      </c>
      <c r="E2" t="s">
        <v>30</v>
      </c>
      <c r="F2" t="s">
        <v>74</v>
      </c>
    </row>
    <row r="3" spans="1:6" x14ac:dyDescent="0.25">
      <c r="A3">
        <v>2</v>
      </c>
      <c r="B3" t="s">
        <v>1</v>
      </c>
      <c r="C3" t="s">
        <v>11</v>
      </c>
      <c r="D3" t="s">
        <v>21</v>
      </c>
      <c r="E3" t="s">
        <v>31</v>
      </c>
      <c r="F3" t="s">
        <v>75</v>
      </c>
    </row>
    <row r="4" spans="1:6" x14ac:dyDescent="0.25">
      <c r="A4">
        <v>3</v>
      </c>
      <c r="B4" t="s">
        <v>2</v>
      </c>
      <c r="C4" t="s">
        <v>12</v>
      </c>
      <c r="D4" t="s">
        <v>23</v>
      </c>
      <c r="E4" t="s">
        <v>32</v>
      </c>
      <c r="F4" t="s">
        <v>76</v>
      </c>
    </row>
    <row r="5" spans="1:6" x14ac:dyDescent="0.25">
      <c r="A5">
        <v>4</v>
      </c>
      <c r="B5" t="s">
        <v>3</v>
      </c>
      <c r="C5" t="s">
        <v>13</v>
      </c>
      <c r="D5" t="s">
        <v>24</v>
      </c>
      <c r="E5" t="s">
        <v>33</v>
      </c>
      <c r="F5" t="s">
        <v>77</v>
      </c>
    </row>
    <row r="6" spans="1:6" x14ac:dyDescent="0.25">
      <c r="A6">
        <v>5</v>
      </c>
      <c r="B6" t="s">
        <v>4</v>
      </c>
      <c r="C6" t="s">
        <v>14</v>
      </c>
      <c r="D6" t="s">
        <v>25</v>
      </c>
      <c r="E6" t="s">
        <v>34</v>
      </c>
      <c r="F6" t="s">
        <v>78</v>
      </c>
    </row>
    <row r="7" spans="1:6" x14ac:dyDescent="0.25">
      <c r="A7">
        <v>6</v>
      </c>
      <c r="B7" t="s">
        <v>5</v>
      </c>
      <c r="C7" t="s">
        <v>15</v>
      </c>
      <c r="D7" t="s">
        <v>26</v>
      </c>
      <c r="E7" t="s">
        <v>35</v>
      </c>
      <c r="F7" t="s">
        <v>79</v>
      </c>
    </row>
    <row r="8" spans="1:6" x14ac:dyDescent="0.25">
      <c r="A8">
        <v>7</v>
      </c>
      <c r="B8" t="s">
        <v>6</v>
      </c>
      <c r="C8" t="s">
        <v>18</v>
      </c>
      <c r="D8" t="s">
        <v>29</v>
      </c>
      <c r="E8" t="s">
        <v>36</v>
      </c>
      <c r="F8" t="s">
        <v>80</v>
      </c>
    </row>
    <row r="9" spans="1:6" x14ac:dyDescent="0.25">
      <c r="A9">
        <v>8</v>
      </c>
      <c r="B9" t="s">
        <v>7</v>
      </c>
      <c r="C9" t="s">
        <v>17</v>
      </c>
      <c r="D9" t="s">
        <v>28</v>
      </c>
      <c r="E9" t="s">
        <v>37</v>
      </c>
      <c r="F9" t="s">
        <v>82</v>
      </c>
    </row>
    <row r="10" spans="1:6" x14ac:dyDescent="0.25">
      <c r="A10">
        <v>9</v>
      </c>
      <c r="B10" t="s">
        <v>8</v>
      </c>
      <c r="C10" t="s">
        <v>16</v>
      </c>
      <c r="D10" t="s">
        <v>27</v>
      </c>
      <c r="E10" t="s">
        <v>38</v>
      </c>
      <c r="F10" t="s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" sqref="C2:C6"/>
    </sheetView>
  </sheetViews>
  <sheetFormatPr defaultRowHeight="15" x14ac:dyDescent="0.25"/>
  <cols>
    <col min="1" max="1" width="11.7109375" customWidth="1"/>
    <col min="2" max="2" width="27" customWidth="1"/>
    <col min="3" max="3" width="26.85546875" customWidth="1"/>
    <col min="4" max="4" width="26.42578125" customWidth="1"/>
    <col min="5" max="5" width="26.7109375" customWidth="1"/>
    <col min="6" max="6" width="27.5703125" customWidth="1"/>
    <col min="7" max="7" width="25.5703125" customWidth="1"/>
    <col min="8" max="8" width="25.28515625" customWidth="1"/>
    <col min="9" max="9" width="27.7109375" customWidth="1"/>
    <col min="10" max="10" width="28" customWidth="1"/>
    <col min="14" max="14" width="10.42578125" customWidth="1"/>
    <col min="17" max="17" width="11" customWidth="1"/>
  </cols>
  <sheetData>
    <row r="1" spans="1:10" x14ac:dyDescent="0.25">
      <c r="A1" t="s">
        <v>9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</row>
    <row r="2" spans="1:10" x14ac:dyDescent="0.25">
      <c r="A2" s="1">
        <v>40249</v>
      </c>
      <c r="B2" t="s">
        <v>142</v>
      </c>
      <c r="C2" t="s">
        <v>43</v>
      </c>
      <c r="D2" t="s">
        <v>47</v>
      </c>
      <c r="E2" t="s">
        <v>51</v>
      </c>
      <c r="F2" t="s">
        <v>55</v>
      </c>
      <c r="G2" t="s">
        <v>59</v>
      </c>
      <c r="H2" t="s">
        <v>63</v>
      </c>
      <c r="I2" t="s">
        <v>67</v>
      </c>
      <c r="J2" t="s">
        <v>71</v>
      </c>
    </row>
    <row r="3" spans="1:10" x14ac:dyDescent="0.25">
      <c r="A3" s="1">
        <v>40260</v>
      </c>
      <c r="B3" t="s">
        <v>42</v>
      </c>
      <c r="C3" t="s">
        <v>44</v>
      </c>
      <c r="D3" t="s">
        <v>48</v>
      </c>
      <c r="E3" t="s">
        <v>52</v>
      </c>
      <c r="F3" t="s">
        <v>56</v>
      </c>
      <c r="G3" t="s">
        <v>60</v>
      </c>
      <c r="H3" t="s">
        <v>64</v>
      </c>
      <c r="I3" t="s">
        <v>68</v>
      </c>
      <c r="J3" t="s">
        <v>72</v>
      </c>
    </row>
    <row r="4" spans="1:10" x14ac:dyDescent="0.25">
      <c r="A4" s="1">
        <v>40261</v>
      </c>
      <c r="B4" t="s">
        <v>41</v>
      </c>
      <c r="C4" t="s">
        <v>45</v>
      </c>
      <c r="D4" t="s">
        <v>49</v>
      </c>
      <c r="E4" t="s">
        <v>53</v>
      </c>
      <c r="F4" t="s">
        <v>57</v>
      </c>
      <c r="G4" t="s">
        <v>61</v>
      </c>
      <c r="H4" t="s">
        <v>65</v>
      </c>
      <c r="I4" t="s">
        <v>69</v>
      </c>
      <c r="J4" t="s">
        <v>73</v>
      </c>
    </row>
    <row r="5" spans="1:10" x14ac:dyDescent="0.25">
      <c r="A5" s="1">
        <v>40262</v>
      </c>
      <c r="B5" t="s">
        <v>40</v>
      </c>
      <c r="C5" t="s">
        <v>46</v>
      </c>
      <c r="D5" t="s">
        <v>50</v>
      </c>
      <c r="E5" t="s">
        <v>54</v>
      </c>
      <c r="F5" t="s">
        <v>58</v>
      </c>
      <c r="G5" t="s">
        <v>62</v>
      </c>
      <c r="H5" t="s">
        <v>66</v>
      </c>
      <c r="I5" t="s">
        <v>70</v>
      </c>
      <c r="J5" t="s">
        <v>38</v>
      </c>
    </row>
    <row r="6" spans="1:10" x14ac:dyDescent="0.25">
      <c r="A6" s="1">
        <v>40263</v>
      </c>
      <c r="B6" t="s">
        <v>83</v>
      </c>
      <c r="C6" t="s">
        <v>84</v>
      </c>
      <c r="D6" t="s">
        <v>85</v>
      </c>
      <c r="E6" t="s">
        <v>86</v>
      </c>
      <c r="F6" t="s">
        <v>87</v>
      </c>
      <c r="G6" t="s">
        <v>88</v>
      </c>
      <c r="H6" t="s">
        <v>89</v>
      </c>
      <c r="I6" t="s">
        <v>90</v>
      </c>
      <c r="J6" t="s">
        <v>91</v>
      </c>
    </row>
    <row r="11" spans="1:10" x14ac:dyDescent="0.25">
      <c r="A11" t="s">
        <v>9</v>
      </c>
      <c r="B11" s="1" t="s">
        <v>92</v>
      </c>
      <c r="C11" s="1" t="s">
        <v>93</v>
      </c>
      <c r="D11" s="1" t="s">
        <v>94</v>
      </c>
      <c r="E11" s="1" t="s">
        <v>95</v>
      </c>
      <c r="F11" s="1" t="s">
        <v>96</v>
      </c>
    </row>
    <row r="12" spans="1:10" x14ac:dyDescent="0.25">
      <c r="A12" s="3">
        <v>1</v>
      </c>
      <c r="B12" t="s">
        <v>39</v>
      </c>
      <c r="C12" t="s">
        <v>42</v>
      </c>
      <c r="D12" t="s">
        <v>41</v>
      </c>
      <c r="E12" t="s">
        <v>40</v>
      </c>
      <c r="F12" t="s">
        <v>83</v>
      </c>
    </row>
    <row r="13" spans="1:10" x14ac:dyDescent="0.25">
      <c r="A13" s="3">
        <v>2</v>
      </c>
      <c r="B13" t="s">
        <v>43</v>
      </c>
      <c r="C13" t="s">
        <v>44</v>
      </c>
      <c r="D13" t="s">
        <v>45</v>
      </c>
      <c r="E13" t="s">
        <v>46</v>
      </c>
      <c r="F13" t="s">
        <v>84</v>
      </c>
    </row>
    <row r="14" spans="1:10" x14ac:dyDescent="0.25">
      <c r="A14" s="3">
        <v>3</v>
      </c>
      <c r="B14" t="s">
        <v>47</v>
      </c>
      <c r="C14" t="s">
        <v>48</v>
      </c>
      <c r="D14" t="s">
        <v>49</v>
      </c>
      <c r="E14" t="s">
        <v>50</v>
      </c>
      <c r="F14" t="s">
        <v>85</v>
      </c>
    </row>
    <row r="15" spans="1:10" x14ac:dyDescent="0.25">
      <c r="A15" s="3">
        <v>4</v>
      </c>
      <c r="B15" t="s">
        <v>51</v>
      </c>
      <c r="C15" t="s">
        <v>52</v>
      </c>
      <c r="D15" t="s">
        <v>53</v>
      </c>
      <c r="E15" t="s">
        <v>54</v>
      </c>
      <c r="F15" t="s">
        <v>86</v>
      </c>
    </row>
    <row r="16" spans="1:10" x14ac:dyDescent="0.25">
      <c r="A16" s="3">
        <v>5</v>
      </c>
      <c r="B16" t="s">
        <v>55</v>
      </c>
      <c r="C16" t="s">
        <v>56</v>
      </c>
      <c r="D16" t="s">
        <v>57</v>
      </c>
      <c r="E16" t="s">
        <v>58</v>
      </c>
      <c r="F16" t="s">
        <v>87</v>
      </c>
    </row>
    <row r="17" spans="1:6" x14ac:dyDescent="0.25">
      <c r="A17" s="3">
        <v>6</v>
      </c>
      <c r="B17" t="s">
        <v>59</v>
      </c>
      <c r="C17" t="s">
        <v>60</v>
      </c>
      <c r="D17" t="s">
        <v>61</v>
      </c>
      <c r="E17" t="s">
        <v>62</v>
      </c>
      <c r="F17" t="s">
        <v>88</v>
      </c>
    </row>
    <row r="18" spans="1:6" x14ac:dyDescent="0.25">
      <c r="A18" s="3">
        <v>7</v>
      </c>
      <c r="B18" t="s">
        <v>63</v>
      </c>
      <c r="C18" t="s">
        <v>64</v>
      </c>
      <c r="D18" t="s">
        <v>65</v>
      </c>
      <c r="E18" t="s">
        <v>66</v>
      </c>
      <c r="F18" t="s">
        <v>89</v>
      </c>
    </row>
    <row r="19" spans="1:6" x14ac:dyDescent="0.25">
      <c r="A19" s="3">
        <v>8</v>
      </c>
      <c r="B19" t="s">
        <v>67</v>
      </c>
      <c r="C19" t="s">
        <v>68</v>
      </c>
      <c r="D19" t="s">
        <v>69</v>
      </c>
      <c r="E19" t="s">
        <v>70</v>
      </c>
      <c r="F19" t="s">
        <v>90</v>
      </c>
    </row>
    <row r="20" spans="1:6" x14ac:dyDescent="0.25">
      <c r="A20" s="3">
        <v>9</v>
      </c>
      <c r="B20" t="s">
        <v>71</v>
      </c>
      <c r="C20" t="s">
        <v>72</v>
      </c>
      <c r="D20" t="s">
        <v>73</v>
      </c>
      <c r="E20" t="s">
        <v>38</v>
      </c>
      <c r="F20" t="s">
        <v>91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tabSelected="1" topLeftCell="A7" workbookViewId="0">
      <selection activeCell="L29" sqref="L29"/>
    </sheetView>
  </sheetViews>
  <sheetFormatPr defaultRowHeight="15" x14ac:dyDescent="0.25"/>
  <cols>
    <col min="1" max="1" width="14.42578125" customWidth="1"/>
    <col min="2" max="2" width="6" customWidth="1"/>
    <col min="3" max="3" width="6.7109375" customWidth="1"/>
    <col min="4" max="4" width="6.42578125" customWidth="1"/>
    <col min="5" max="6" width="6.28515625" customWidth="1"/>
    <col min="7" max="7" width="6.85546875" customWidth="1"/>
    <col min="8" max="8" width="6.5703125" customWidth="1"/>
    <col min="9" max="9" width="7" customWidth="1"/>
    <col min="10" max="10" width="5.85546875" customWidth="1"/>
    <col min="11" max="11" width="6.28515625" customWidth="1"/>
    <col min="12" max="12" width="5.85546875" customWidth="1"/>
    <col min="13" max="13" width="6.42578125" customWidth="1"/>
    <col min="14" max="14" width="6.85546875" customWidth="1"/>
    <col min="15" max="15" width="6.7109375" customWidth="1"/>
    <col min="16" max="16" width="6.140625" customWidth="1"/>
    <col min="17" max="18" width="6.28515625" customWidth="1"/>
    <col min="19" max="19" width="6.5703125" customWidth="1"/>
  </cols>
  <sheetData>
    <row r="1" spans="1:19" x14ac:dyDescent="0.25">
      <c r="A1" s="7" t="s">
        <v>9</v>
      </c>
      <c r="B1" s="28">
        <v>1</v>
      </c>
      <c r="C1" s="28"/>
      <c r="D1" s="28">
        <v>2</v>
      </c>
      <c r="E1" s="28"/>
      <c r="F1" s="28">
        <v>3</v>
      </c>
      <c r="G1" s="28"/>
      <c r="H1" s="28">
        <v>4</v>
      </c>
      <c r="I1" s="28"/>
      <c r="J1" s="28">
        <v>5</v>
      </c>
      <c r="K1" s="28"/>
      <c r="L1" s="28">
        <v>6</v>
      </c>
      <c r="M1" s="28"/>
      <c r="N1" s="28">
        <v>7</v>
      </c>
      <c r="O1" s="28"/>
      <c r="P1" s="28">
        <v>8</v>
      </c>
      <c r="Q1" s="28"/>
      <c r="R1" s="28">
        <v>9</v>
      </c>
      <c r="S1" s="28"/>
    </row>
    <row r="2" spans="1:19" x14ac:dyDescent="0.25">
      <c r="A2" s="7" t="s">
        <v>97</v>
      </c>
      <c r="B2" s="9" t="s">
        <v>98</v>
      </c>
      <c r="C2" s="9" t="s">
        <v>99</v>
      </c>
      <c r="D2" s="6" t="s">
        <v>98</v>
      </c>
      <c r="E2" s="6" t="s">
        <v>99</v>
      </c>
      <c r="F2" s="9" t="s">
        <v>98</v>
      </c>
      <c r="G2" s="9" t="s">
        <v>99</v>
      </c>
      <c r="H2" s="6" t="s">
        <v>98</v>
      </c>
      <c r="I2" s="6" t="s">
        <v>99</v>
      </c>
      <c r="J2" s="9" t="s">
        <v>98</v>
      </c>
      <c r="K2" s="9" t="s">
        <v>99</v>
      </c>
      <c r="L2" s="6" t="s">
        <v>98</v>
      </c>
      <c r="M2" s="6" t="s">
        <v>99</v>
      </c>
      <c r="N2" s="9" t="s">
        <v>98</v>
      </c>
      <c r="O2" s="9" t="s">
        <v>99</v>
      </c>
      <c r="P2" s="6" t="s">
        <v>98</v>
      </c>
      <c r="Q2" s="6" t="s">
        <v>99</v>
      </c>
      <c r="R2" s="9" t="s">
        <v>98</v>
      </c>
      <c r="S2" s="9" t="s">
        <v>99</v>
      </c>
    </row>
    <row r="3" spans="1:19" x14ac:dyDescent="0.25">
      <c r="A3" s="8">
        <v>40249</v>
      </c>
      <c r="B3" s="4">
        <v>6417</v>
      </c>
      <c r="C3" s="4">
        <v>2338</v>
      </c>
      <c r="D3" s="4">
        <v>6531</v>
      </c>
      <c r="E3" s="4">
        <v>2099</v>
      </c>
      <c r="F3" s="4">
        <v>6308</v>
      </c>
      <c r="G3" s="4">
        <v>2030</v>
      </c>
      <c r="H3" s="4">
        <v>6266</v>
      </c>
      <c r="I3" s="4">
        <v>2334</v>
      </c>
      <c r="J3" s="4">
        <v>6290</v>
      </c>
      <c r="K3" s="4">
        <v>2406</v>
      </c>
      <c r="L3" s="4">
        <v>6373</v>
      </c>
      <c r="M3" s="4">
        <v>2594</v>
      </c>
      <c r="N3" s="4">
        <v>6351</v>
      </c>
      <c r="O3" s="4">
        <v>2575</v>
      </c>
      <c r="P3" s="4">
        <v>6355</v>
      </c>
      <c r="Q3" s="4">
        <v>2555</v>
      </c>
      <c r="R3" s="4">
        <v>6443</v>
      </c>
      <c r="S3" s="4">
        <v>2504</v>
      </c>
    </row>
    <row r="4" spans="1:19" x14ac:dyDescent="0.25">
      <c r="A4" s="8">
        <v>40260</v>
      </c>
      <c r="B4" s="4">
        <v>6441</v>
      </c>
      <c r="C4" s="4">
        <v>2314</v>
      </c>
      <c r="D4" s="4">
        <v>6419</v>
      </c>
      <c r="E4" s="4">
        <v>2028</v>
      </c>
      <c r="F4" s="4">
        <v>6270</v>
      </c>
      <c r="G4" s="4">
        <v>1983</v>
      </c>
      <c r="H4" s="4">
        <v>6237</v>
      </c>
      <c r="I4" s="4">
        <v>2326</v>
      </c>
      <c r="J4" s="4">
        <v>6153</v>
      </c>
      <c r="K4" s="4">
        <v>2389</v>
      </c>
      <c r="L4" s="4">
        <v>6335</v>
      </c>
      <c r="M4" s="4">
        <v>2544</v>
      </c>
      <c r="N4" s="4">
        <v>6410</v>
      </c>
      <c r="O4" s="4">
        <v>2547</v>
      </c>
      <c r="P4" s="4">
        <v>6485</v>
      </c>
      <c r="Q4" s="4">
        <v>2512</v>
      </c>
      <c r="R4" s="4">
        <v>6500</v>
      </c>
      <c r="S4" s="4">
        <v>2502</v>
      </c>
    </row>
    <row r="5" spans="1:19" x14ac:dyDescent="0.25">
      <c r="A5" s="8">
        <v>40261</v>
      </c>
      <c r="B5" s="4">
        <v>6526</v>
      </c>
      <c r="C5" s="4">
        <v>2397</v>
      </c>
      <c r="D5" s="4">
        <v>6428</v>
      </c>
      <c r="E5" s="4">
        <v>2037</v>
      </c>
      <c r="F5" s="4">
        <v>6350</v>
      </c>
      <c r="G5" s="4">
        <v>1956</v>
      </c>
      <c r="H5" s="4">
        <v>6224</v>
      </c>
      <c r="I5" s="4">
        <v>2317</v>
      </c>
      <c r="J5" s="4">
        <v>6306</v>
      </c>
      <c r="K5" s="4">
        <v>2410</v>
      </c>
      <c r="L5" s="4">
        <v>6386</v>
      </c>
      <c r="M5" s="4">
        <v>2534</v>
      </c>
      <c r="N5" s="4">
        <v>6432</v>
      </c>
      <c r="O5" s="4">
        <v>2544</v>
      </c>
      <c r="P5" s="4">
        <v>6453</v>
      </c>
      <c r="Q5" s="4">
        <v>2517</v>
      </c>
      <c r="R5" s="4">
        <v>6470</v>
      </c>
      <c r="S5" s="4">
        <v>2503</v>
      </c>
    </row>
    <row r="6" spans="1:19" x14ac:dyDescent="0.25">
      <c r="A6" s="8">
        <v>40262</v>
      </c>
      <c r="B6" s="4">
        <v>6437</v>
      </c>
      <c r="C6" s="4">
        <v>2315</v>
      </c>
      <c r="D6" s="4">
        <v>6444</v>
      </c>
      <c r="E6" s="4">
        <v>2038</v>
      </c>
      <c r="F6" s="4">
        <v>6286</v>
      </c>
      <c r="G6" s="4">
        <v>1981</v>
      </c>
      <c r="H6" s="4">
        <v>6263</v>
      </c>
      <c r="I6" s="4">
        <v>2306</v>
      </c>
      <c r="J6" s="4">
        <v>6196</v>
      </c>
      <c r="K6" s="4">
        <v>2418</v>
      </c>
      <c r="L6" s="4">
        <v>6329</v>
      </c>
      <c r="M6" s="4">
        <v>2531</v>
      </c>
      <c r="N6" s="4">
        <v>6383</v>
      </c>
      <c r="O6" s="4">
        <v>2534</v>
      </c>
      <c r="P6" s="4">
        <v>6407</v>
      </c>
      <c r="Q6" s="4">
        <v>2533</v>
      </c>
      <c r="R6" s="4"/>
      <c r="S6" s="4"/>
    </row>
    <row r="7" spans="1:19" x14ac:dyDescent="0.25">
      <c r="A7" s="8">
        <v>40263</v>
      </c>
      <c r="B7" s="4">
        <v>6472</v>
      </c>
      <c r="C7" s="4">
        <v>2303</v>
      </c>
      <c r="D7" s="4">
        <v>6414</v>
      </c>
      <c r="E7" s="4">
        <v>2013</v>
      </c>
      <c r="F7" s="4">
        <v>6302</v>
      </c>
      <c r="G7" s="4">
        <v>1978</v>
      </c>
      <c r="H7" s="4">
        <v>6266</v>
      </c>
      <c r="I7" s="4">
        <v>2309</v>
      </c>
      <c r="J7" s="4">
        <v>6204</v>
      </c>
      <c r="K7" s="4">
        <v>2412</v>
      </c>
      <c r="L7" s="4">
        <v>6336</v>
      </c>
      <c r="M7" s="4">
        <v>2527</v>
      </c>
      <c r="N7" s="4">
        <v>6373</v>
      </c>
      <c r="O7" s="4">
        <v>2515</v>
      </c>
      <c r="P7" s="4">
        <v>6406</v>
      </c>
      <c r="Q7" s="4">
        <v>2530</v>
      </c>
      <c r="R7" s="4">
        <v>6431</v>
      </c>
      <c r="S7" s="4">
        <v>2496</v>
      </c>
    </row>
    <row r="8" spans="1:19" x14ac:dyDescent="0.25">
      <c r="A8" s="7" t="s">
        <v>116</v>
      </c>
      <c r="B8" s="5">
        <f>AVERAGE(B3:B7)</f>
        <v>6458.6</v>
      </c>
      <c r="C8" s="5">
        <f>AVERAGE(C3:C7)</f>
        <v>2333.4</v>
      </c>
      <c r="D8" s="5">
        <f t="shared" ref="D8:S8" si="0">AVERAGE(D3:D7)</f>
        <v>6447.2</v>
      </c>
      <c r="E8" s="5">
        <f t="shared" si="0"/>
        <v>2043</v>
      </c>
      <c r="F8" s="5">
        <f t="shared" si="0"/>
        <v>6303.2</v>
      </c>
      <c r="G8" s="5">
        <f t="shared" si="0"/>
        <v>1985.6</v>
      </c>
      <c r="H8" s="5">
        <f t="shared" si="0"/>
        <v>6251.2</v>
      </c>
      <c r="I8" s="5">
        <f t="shared" si="0"/>
        <v>2318.4</v>
      </c>
      <c r="J8" s="5">
        <f t="shared" si="0"/>
        <v>6229.8</v>
      </c>
      <c r="K8" s="5">
        <f t="shared" si="0"/>
        <v>2407</v>
      </c>
      <c r="L8" s="5">
        <f t="shared" si="0"/>
        <v>6351.8</v>
      </c>
      <c r="M8" s="5">
        <f t="shared" si="0"/>
        <v>2546</v>
      </c>
      <c r="N8" s="5">
        <f t="shared" si="0"/>
        <v>6389.8</v>
      </c>
      <c r="O8" s="5">
        <f t="shared" si="0"/>
        <v>2543</v>
      </c>
      <c r="P8" s="5">
        <f t="shared" si="0"/>
        <v>6421.2</v>
      </c>
      <c r="Q8" s="5">
        <f t="shared" si="0"/>
        <v>2529.4</v>
      </c>
      <c r="R8" s="5">
        <f t="shared" si="0"/>
        <v>6461</v>
      </c>
      <c r="S8" s="5">
        <f t="shared" si="0"/>
        <v>2501.25</v>
      </c>
    </row>
    <row r="11" spans="1:19" x14ac:dyDescent="0.25">
      <c r="B11" s="11"/>
      <c r="C11" s="29" t="s">
        <v>100</v>
      </c>
      <c r="D11" s="29"/>
      <c r="E11" s="29"/>
      <c r="F11" s="14"/>
      <c r="G11" s="31" t="s">
        <v>112</v>
      </c>
      <c r="H11" s="31"/>
      <c r="I11" s="31"/>
      <c r="L11" s="15" t="s">
        <v>113</v>
      </c>
      <c r="M11" s="10" t="s">
        <v>19</v>
      </c>
      <c r="N11" s="10" t="s">
        <v>20</v>
      </c>
      <c r="O11" s="10" t="s">
        <v>115</v>
      </c>
      <c r="P11" s="10" t="s">
        <v>114</v>
      </c>
    </row>
    <row r="12" spans="1:19" x14ac:dyDescent="0.25">
      <c r="B12" s="11" t="s">
        <v>108</v>
      </c>
      <c r="C12" s="13" t="s">
        <v>103</v>
      </c>
      <c r="D12" s="13" t="s">
        <v>106</v>
      </c>
      <c r="E12" s="12" t="s">
        <v>107</v>
      </c>
      <c r="F12" s="14" t="s">
        <v>108</v>
      </c>
      <c r="G12" s="15" t="s">
        <v>103</v>
      </c>
      <c r="H12" s="15" t="s">
        <v>106</v>
      </c>
      <c r="I12" s="14" t="s">
        <v>107</v>
      </c>
      <c r="L12" s="15">
        <v>1</v>
      </c>
      <c r="M12" s="4">
        <v>125</v>
      </c>
      <c r="N12" s="4">
        <v>170</v>
      </c>
      <c r="O12">
        <f>SUM((M12/E18)+C8)</f>
        <v>2594.3768801813658</v>
      </c>
      <c r="P12">
        <f>SUM(B8-N12/I18)</f>
        <v>6127.3566478957619</v>
      </c>
    </row>
    <row r="13" spans="1:19" x14ac:dyDescent="0.25">
      <c r="B13" s="5" t="s">
        <v>101</v>
      </c>
      <c r="C13">
        <f>SUM(C8-E8)</f>
        <v>290.40000000000009</v>
      </c>
      <c r="D13">
        <v>1600</v>
      </c>
      <c r="E13">
        <f>SUM(D13/C13)</f>
        <v>5.5096418732782348</v>
      </c>
      <c r="F13" s="5" t="s">
        <v>110</v>
      </c>
      <c r="G13">
        <f>SUM(B8-H8)</f>
        <v>207.40000000000055</v>
      </c>
      <c r="H13">
        <v>1200</v>
      </c>
      <c r="I13">
        <f>SUM(H13/G13)</f>
        <v>5.785920925747333</v>
      </c>
      <c r="L13" s="15">
        <v>2</v>
      </c>
      <c r="M13" s="4">
        <v>255</v>
      </c>
      <c r="N13" s="4">
        <v>170</v>
      </c>
      <c r="O13">
        <f>SUM(((M13)/E18)+E8)</f>
        <v>2575.3928355699863</v>
      </c>
      <c r="P13">
        <f>SUM(D8-N13/I18)</f>
        <v>6115.9566478957613</v>
      </c>
    </row>
    <row r="14" spans="1:19" x14ac:dyDescent="0.25">
      <c r="B14" s="5" t="s">
        <v>102</v>
      </c>
      <c r="C14">
        <f>SUM(I8-G8)</f>
        <v>332.80000000000018</v>
      </c>
      <c r="D14">
        <v>2370</v>
      </c>
      <c r="E14">
        <f>SUM(D14/C14)</f>
        <v>7.1213942307692273</v>
      </c>
      <c r="F14" s="5" t="s">
        <v>109</v>
      </c>
      <c r="G14">
        <f>SUM(D8-F8)</f>
        <v>144</v>
      </c>
      <c r="H14">
        <v>1070</v>
      </c>
      <c r="I14">
        <f>SUM(H14/G14)</f>
        <v>7.4305555555555554</v>
      </c>
      <c r="L14" s="15">
        <v>3</v>
      </c>
      <c r="M14" s="4">
        <v>290</v>
      </c>
      <c r="N14" s="4">
        <v>70</v>
      </c>
      <c r="O14">
        <f>SUM((M14/E18)+G8)</f>
        <v>2591.0663620207688</v>
      </c>
      <c r="P14">
        <f>SUM(F8-N14/I18)</f>
        <v>6166.8056785453136</v>
      </c>
    </row>
    <row r="15" spans="1:19" x14ac:dyDescent="0.25">
      <c r="B15" s="5" t="s">
        <v>104</v>
      </c>
      <c r="C15">
        <f>SUM(K8-I8)</f>
        <v>88.599999999999909</v>
      </c>
      <c r="D15">
        <v>390</v>
      </c>
      <c r="E15">
        <f>SUM(D15/C15)</f>
        <v>4.4018058690744963</v>
      </c>
      <c r="F15" s="5" t="s">
        <v>104</v>
      </c>
      <c r="G15">
        <f>SUM(H8-J8)</f>
        <v>21.399999999999636</v>
      </c>
      <c r="H15">
        <v>540</v>
      </c>
      <c r="L15" s="15">
        <v>4</v>
      </c>
      <c r="M15" s="4">
        <v>65</v>
      </c>
      <c r="N15" s="4">
        <v>65</v>
      </c>
      <c r="O15">
        <f>SUM((M15/E18)+I8)</f>
        <v>2454.1079776943102</v>
      </c>
      <c r="P15">
        <f>SUM(H8-N15/I18)</f>
        <v>6124.548130077791</v>
      </c>
    </row>
    <row r="16" spans="1:19" x14ac:dyDescent="0.25">
      <c r="B16" s="5" t="s">
        <v>105</v>
      </c>
      <c r="C16">
        <f>SUM(S8-C8)</f>
        <v>167.84999999999991</v>
      </c>
      <c r="D16">
        <v>1000</v>
      </c>
      <c r="E16">
        <f>SUM(D16/C16)</f>
        <v>5.9577003276735212</v>
      </c>
      <c r="F16" s="5" t="s">
        <v>111</v>
      </c>
      <c r="G16">
        <f>SUM(P8-L8)</f>
        <v>69.399999999999636</v>
      </c>
      <c r="H16">
        <v>365</v>
      </c>
      <c r="I16">
        <f>SUM(H16/G16)</f>
        <v>5.2593659942363384</v>
      </c>
      <c r="L16" s="15">
        <v>5</v>
      </c>
      <c r="M16" s="4">
        <v>60</v>
      </c>
      <c r="N16" s="4">
        <v>20</v>
      </c>
      <c r="O16">
        <f>SUM((M16/E18)+K8)</f>
        <v>2532.2689024870556</v>
      </c>
      <c r="P16">
        <f>SUM(J8-N16/I18)</f>
        <v>6190.8301938700897</v>
      </c>
    </row>
    <row r="17" spans="2:21" x14ac:dyDescent="0.25">
      <c r="C17" s="30" t="s">
        <v>117</v>
      </c>
      <c r="D17" s="30"/>
      <c r="E17" s="16">
        <f>AVERAGE(E13:E16)</f>
        <v>5.7476355751988697</v>
      </c>
      <c r="G17" s="30" t="s">
        <v>117</v>
      </c>
      <c r="H17" s="30"/>
      <c r="I17" s="16">
        <f>AVERAGE(I13:I16)</f>
        <v>6.1586141585130747</v>
      </c>
      <c r="L17" s="15">
        <v>9</v>
      </c>
      <c r="M17" s="4">
        <v>40</v>
      </c>
      <c r="N17" s="4">
        <v>175</v>
      </c>
      <c r="O17">
        <f>SUM((M17/E18)+S8)</f>
        <v>2584.7626016580371</v>
      </c>
      <c r="P17">
        <f>SUM(R8-N17/I18)</f>
        <v>6120.0141963632841</v>
      </c>
    </row>
    <row r="18" spans="2:21" x14ac:dyDescent="0.25">
      <c r="E18">
        <v>0.47896963100000001</v>
      </c>
      <c r="I18">
        <v>0.51321784699999995</v>
      </c>
      <c r="L18" s="14"/>
      <c r="M18" s="30" t="s">
        <v>116</v>
      </c>
      <c r="N18" s="30"/>
      <c r="O18" s="16">
        <f>AVERAGE(O12:O17)</f>
        <v>2555.329259935254</v>
      </c>
      <c r="P18" s="16">
        <f>AVERAGE(P12:P17)</f>
        <v>6140.9185824413335</v>
      </c>
    </row>
    <row r="20" spans="2:21" x14ac:dyDescent="0.25">
      <c r="T20">
        <v>6449</v>
      </c>
      <c r="U20">
        <v>2316</v>
      </c>
    </row>
    <row r="21" spans="2:21" x14ac:dyDescent="0.25">
      <c r="T21">
        <v>6445</v>
      </c>
      <c r="U21">
        <v>2318</v>
      </c>
    </row>
    <row r="22" spans="2:21" x14ac:dyDescent="0.25">
      <c r="T22">
        <v>6411</v>
      </c>
      <c r="U22">
        <v>2141</v>
      </c>
    </row>
    <row r="23" spans="2:21" x14ac:dyDescent="0.25">
      <c r="B23" s="33" t="s">
        <v>118</v>
      </c>
      <c r="C23" s="33"/>
      <c r="D23" s="33"/>
      <c r="E23" s="33"/>
      <c r="F23" s="33"/>
      <c r="G23" s="33"/>
      <c r="H23" s="33"/>
      <c r="I23" s="33"/>
      <c r="T23">
        <v>6274</v>
      </c>
      <c r="U23">
        <v>2013</v>
      </c>
    </row>
    <row r="24" spans="2:21" x14ac:dyDescent="0.25">
      <c r="B24" s="33"/>
      <c r="C24" s="33"/>
      <c r="D24" s="33"/>
      <c r="E24" s="33"/>
      <c r="F24" s="33"/>
      <c r="G24" s="33"/>
      <c r="H24" s="33"/>
      <c r="I24" s="33"/>
      <c r="T24">
        <v>6225</v>
      </c>
      <c r="U24">
        <v>2389</v>
      </c>
    </row>
    <row r="25" spans="2:21" x14ac:dyDescent="0.25">
      <c r="B25" s="32" t="s">
        <v>119</v>
      </c>
      <c r="C25" s="32"/>
      <c r="D25" s="32"/>
      <c r="E25" s="32"/>
      <c r="F25" s="32" t="s">
        <v>122</v>
      </c>
      <c r="G25" s="32"/>
      <c r="H25" s="32"/>
      <c r="I25" s="32"/>
      <c r="T25">
        <v>6235</v>
      </c>
      <c r="U25">
        <v>2440</v>
      </c>
    </row>
    <row r="26" spans="2:21" x14ac:dyDescent="0.25">
      <c r="B26" s="36" t="s">
        <v>98</v>
      </c>
      <c r="C26" s="36"/>
      <c r="D26" s="36" t="s">
        <v>99</v>
      </c>
      <c r="E26" s="36"/>
      <c r="F26" s="35" t="s">
        <v>120</v>
      </c>
      <c r="G26" s="35"/>
      <c r="H26" s="34" t="s">
        <v>121</v>
      </c>
      <c r="I26" s="34"/>
      <c r="T26">
        <v>6358</v>
      </c>
      <c r="U26">
        <v>2485</v>
      </c>
    </row>
    <row r="27" spans="2:21" x14ac:dyDescent="0.25">
      <c r="B27">
        <v>6449</v>
      </c>
      <c r="D27">
        <v>2316</v>
      </c>
      <c r="F27" s="35">
        <f>SUM(300-(300+(D27-O18)*E18))</f>
        <v>114.63144731869167</v>
      </c>
      <c r="G27" s="35"/>
      <c r="H27" s="34">
        <f>SUM((B27-P18)*I18)</f>
        <v>158.11288182016682</v>
      </c>
      <c r="I27" s="34"/>
    </row>
    <row r="28" spans="2:21" x14ac:dyDescent="0.25">
      <c r="B28">
        <v>6445</v>
      </c>
      <c r="D28">
        <v>2318</v>
      </c>
      <c r="F28" s="35">
        <f>SUM(300-(300+(D28-O18)*E18))</f>
        <v>113.67350805669167</v>
      </c>
      <c r="G28" s="35"/>
      <c r="H28" s="34">
        <f>SUM((B28-P18)*I18)</f>
        <v>156.06001043216682</v>
      </c>
      <c r="I28" s="34"/>
    </row>
    <row r="29" spans="2:21" x14ac:dyDescent="0.25">
      <c r="B29">
        <v>6411</v>
      </c>
      <c r="D29">
        <v>2141</v>
      </c>
      <c r="F29" s="35">
        <f>SUM(300-(300+(D29-O18)*E18))</f>
        <v>198.45113274369169</v>
      </c>
      <c r="G29" s="35"/>
      <c r="H29" s="34">
        <f>SUM((B29-P18)*I18)</f>
        <v>138.61060363416684</v>
      </c>
      <c r="I29" s="34"/>
    </row>
    <row r="30" spans="2:21" x14ac:dyDescent="0.25">
      <c r="B30">
        <v>6274</v>
      </c>
      <c r="D30">
        <v>2013</v>
      </c>
      <c r="F30" s="35">
        <f>SUM(300-(300+(D30-O18)*E18))</f>
        <v>259.75924551169169</v>
      </c>
      <c r="G30" s="35"/>
      <c r="H30" s="34">
        <f>SUM((B30-P18)*I18)</f>
        <v>68.299758595166836</v>
      </c>
      <c r="I30" s="34"/>
    </row>
    <row r="31" spans="2:21" x14ac:dyDescent="0.25">
      <c r="B31">
        <v>6225</v>
      </c>
      <c r="D31">
        <v>2389</v>
      </c>
      <c r="F31" s="35">
        <f>SUM(300-(300+(D31-O18)*E18))</f>
        <v>79.666664255691671</v>
      </c>
      <c r="G31" s="35"/>
      <c r="H31" s="34">
        <f>SUM((B31-P18)*I18)</f>
        <v>43.152084092166838</v>
      </c>
      <c r="I31" s="34"/>
    </row>
    <row r="32" spans="2:21" x14ac:dyDescent="0.25">
      <c r="B32">
        <v>6235</v>
      </c>
      <c r="D32">
        <v>2440</v>
      </c>
      <c r="F32" s="35">
        <f>SUM(300-(300+(D32-O18)*E18))</f>
        <v>55.239213074691691</v>
      </c>
      <c r="G32" s="35"/>
      <c r="H32" s="34">
        <f>SUM((B32-P18)*I18)</f>
        <v>48.284262562166838</v>
      </c>
      <c r="I32" s="34"/>
    </row>
    <row r="33" spans="2:9" x14ac:dyDescent="0.25">
      <c r="B33">
        <v>6358</v>
      </c>
      <c r="D33">
        <v>2485</v>
      </c>
      <c r="F33" s="35">
        <f>SUM(300-(300+(D33-O18)*E18))</f>
        <v>33.685579679691671</v>
      </c>
      <c r="G33" s="35"/>
      <c r="H33" s="34">
        <f>SUM((B33-P18)*I18)</f>
        <v>111.41005774316683</v>
      </c>
      <c r="I33" s="34"/>
    </row>
    <row r="34" spans="2:9" x14ac:dyDescent="0.25">
      <c r="B34">
        <v>6372</v>
      </c>
      <c r="D34">
        <v>2513</v>
      </c>
      <c r="F34" s="35">
        <f>SUM(300-(300+(D34-O18)*E18))</f>
        <v>20.274430011691663</v>
      </c>
      <c r="G34" s="35"/>
      <c r="H34" s="34">
        <f>SUM((B34-P18)*I18)</f>
        <v>118.59510760116683</v>
      </c>
      <c r="I34" s="34"/>
    </row>
  </sheetData>
  <mergeCells count="37">
    <mergeCell ref="F32:G32"/>
    <mergeCell ref="H32:I32"/>
    <mergeCell ref="F33:G33"/>
    <mergeCell ref="H33:I33"/>
    <mergeCell ref="F34:G34"/>
    <mergeCell ref="H34:I34"/>
    <mergeCell ref="F30:G30"/>
    <mergeCell ref="H30:I30"/>
    <mergeCell ref="F29:G29"/>
    <mergeCell ref="H29:I29"/>
    <mergeCell ref="F31:G31"/>
    <mergeCell ref="H31:I31"/>
    <mergeCell ref="F27:G27"/>
    <mergeCell ref="H27:I27"/>
    <mergeCell ref="F28:G28"/>
    <mergeCell ref="H28:I28"/>
    <mergeCell ref="H26:I26"/>
    <mergeCell ref="F26:G26"/>
    <mergeCell ref="B26:C26"/>
    <mergeCell ref="D26:E26"/>
    <mergeCell ref="C17:D17"/>
    <mergeCell ref="G11:I11"/>
    <mergeCell ref="G17:H17"/>
    <mergeCell ref="M18:N18"/>
    <mergeCell ref="B25:E25"/>
    <mergeCell ref="B23:I24"/>
    <mergeCell ref="F25:I25"/>
    <mergeCell ref="N1:O1"/>
    <mergeCell ref="P1:Q1"/>
    <mergeCell ref="R1:S1"/>
    <mergeCell ref="C11:E1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>
      <selection activeCell="G37" sqref="G37"/>
    </sheetView>
  </sheetViews>
  <sheetFormatPr defaultRowHeight="15" x14ac:dyDescent="0.25"/>
  <cols>
    <col min="1" max="1" width="9.140625" customWidth="1"/>
  </cols>
  <sheetData>
    <row r="1" spans="1:4" x14ac:dyDescent="0.25">
      <c r="A1" s="40" t="s">
        <v>132</v>
      </c>
      <c r="B1" s="40"/>
      <c r="C1" s="40"/>
      <c r="D1" s="40"/>
    </row>
    <row r="2" spans="1:4" x14ac:dyDescent="0.25">
      <c r="A2" s="39" t="s">
        <v>165</v>
      </c>
      <c r="B2" s="39"/>
      <c r="C2" s="39"/>
      <c r="D2" s="39"/>
    </row>
    <row r="3" spans="1:4" x14ac:dyDescent="0.25">
      <c r="A3" s="52" t="s">
        <v>63</v>
      </c>
      <c r="B3" s="52"/>
      <c r="C3" s="52"/>
      <c r="D3" s="52"/>
    </row>
    <row r="4" spans="1:4" x14ac:dyDescent="0.25">
      <c r="A4" s="53" t="s">
        <v>67</v>
      </c>
      <c r="B4" s="53"/>
      <c r="C4" s="53"/>
      <c r="D4" s="53"/>
    </row>
    <row r="5" spans="1:4" x14ac:dyDescent="0.25">
      <c r="A5" s="39" t="s">
        <v>166</v>
      </c>
      <c r="B5" s="39"/>
      <c r="C5" s="39"/>
      <c r="D5" s="39"/>
    </row>
    <row r="6" spans="1:4" x14ac:dyDescent="0.25">
      <c r="A6" s="45" t="str">
        <f>MID(A3,1,9)</f>
        <v>3246.6351</v>
      </c>
      <c r="B6" s="46"/>
      <c r="C6" s="46" t="str">
        <f>MID(A3,13,10)</f>
        <v>11704.2575</v>
      </c>
      <c r="D6" s="47"/>
    </row>
    <row r="7" spans="1:4" x14ac:dyDescent="0.25">
      <c r="A7" s="39" t="s">
        <v>124</v>
      </c>
      <c r="B7" s="39"/>
      <c r="C7" s="39"/>
      <c r="D7" s="39"/>
    </row>
    <row r="8" spans="1:4" x14ac:dyDescent="0.25">
      <c r="A8" s="45" t="str">
        <f>MID(A4,1,9)</f>
        <v>3246.6355</v>
      </c>
      <c r="B8" s="46"/>
      <c r="C8" s="46" t="str">
        <f>MID(A4,13,10)</f>
        <v>11704.2555</v>
      </c>
      <c r="D8" s="47"/>
    </row>
    <row r="9" spans="1:4" x14ac:dyDescent="0.25">
      <c r="A9" s="39" t="s">
        <v>123</v>
      </c>
      <c r="B9" s="39"/>
      <c r="C9" s="39"/>
      <c r="D9" s="39"/>
    </row>
    <row r="10" spans="1:4" x14ac:dyDescent="0.25">
      <c r="A10" s="17"/>
      <c r="B10" s="17" t="s">
        <v>141</v>
      </c>
      <c r="C10" s="41" t="s">
        <v>140</v>
      </c>
      <c r="D10" s="42"/>
    </row>
    <row r="11" spans="1:4" x14ac:dyDescent="0.25">
      <c r="A11" s="17" t="s">
        <v>98</v>
      </c>
      <c r="B11" s="21" t="str">
        <f>MID(A6,1,2)</f>
        <v>32</v>
      </c>
      <c r="C11" s="49" t="str">
        <f>MID(A6,3,9)</f>
        <v>46.6351</v>
      </c>
      <c r="D11" s="50"/>
    </row>
    <row r="12" spans="1:4" x14ac:dyDescent="0.25">
      <c r="A12" s="17" t="s">
        <v>139</v>
      </c>
      <c r="B12" s="18" t="str">
        <f>MID(C6,1,3)</f>
        <v>117</v>
      </c>
      <c r="C12" s="37" t="str">
        <f>MID(C6,4,9)</f>
        <v>04.2575</v>
      </c>
      <c r="D12" s="38"/>
    </row>
    <row r="13" spans="1:4" x14ac:dyDescent="0.25">
      <c r="A13" s="39" t="s">
        <v>124</v>
      </c>
      <c r="B13" s="39"/>
      <c r="C13" s="39"/>
      <c r="D13" s="39"/>
    </row>
    <row r="14" spans="1:4" x14ac:dyDescent="0.25">
      <c r="B14" s="20" t="s">
        <v>141</v>
      </c>
      <c r="C14" s="45" t="s">
        <v>140</v>
      </c>
      <c r="D14" s="47"/>
    </row>
    <row r="15" spans="1:4" x14ac:dyDescent="0.25">
      <c r="A15" s="20" t="s">
        <v>98</v>
      </c>
      <c r="B15" s="21" t="str">
        <f>MID(A8,1,2)</f>
        <v>32</v>
      </c>
      <c r="C15" s="49" t="str">
        <f>MID(A8,3,9)</f>
        <v>46.6355</v>
      </c>
      <c r="D15" s="50"/>
    </row>
    <row r="16" spans="1:4" x14ac:dyDescent="0.25">
      <c r="A16" s="20" t="s">
        <v>99</v>
      </c>
      <c r="B16" s="18" t="str">
        <f>MID(C8,1,3)</f>
        <v>117</v>
      </c>
      <c r="C16" s="37" t="str">
        <f>MID(C8,4,9)</f>
        <v>04.2555</v>
      </c>
      <c r="D16" s="38"/>
    </row>
    <row r="17" spans="1:4" x14ac:dyDescent="0.25">
      <c r="A17" s="40" t="s">
        <v>125</v>
      </c>
      <c r="B17" s="40"/>
      <c r="C17" s="40"/>
      <c r="D17" s="40"/>
    </row>
    <row r="18" spans="1:4" x14ac:dyDescent="0.25">
      <c r="A18" s="43" t="s">
        <v>123</v>
      </c>
      <c r="B18" s="43"/>
      <c r="C18" s="39" t="s">
        <v>124</v>
      </c>
      <c r="D18" s="39"/>
    </row>
    <row r="19" spans="1:4" x14ac:dyDescent="0.25">
      <c r="A19" s="18" t="s">
        <v>137</v>
      </c>
      <c r="B19" s="18" t="s">
        <v>138</v>
      </c>
      <c r="C19" s="19" t="s">
        <v>137</v>
      </c>
      <c r="D19" s="19" t="s">
        <v>138</v>
      </c>
    </row>
    <row r="20" spans="1:4" x14ac:dyDescent="0.25">
      <c r="A20">
        <f>SUM(B11+C11/60)</f>
        <v>32.777251666666665</v>
      </c>
      <c r="B20" s="18">
        <f>SUM(-(B12+C12/60))</f>
        <v>-117.07095833333334</v>
      </c>
      <c r="C20" s="19">
        <f>SUM(B15+C15/60)</f>
        <v>32.777258333333336</v>
      </c>
      <c r="D20" s="19">
        <f>SUM(-(B16+C16/60))</f>
        <v>-117.070925</v>
      </c>
    </row>
    <row r="21" spans="1:4" x14ac:dyDescent="0.25">
      <c r="A21" s="40" t="s">
        <v>126</v>
      </c>
      <c r="B21" s="40"/>
      <c r="C21" s="40"/>
      <c r="D21" s="40"/>
    </row>
    <row r="22" spans="1:4" x14ac:dyDescent="0.25">
      <c r="A22" s="43">
        <f>(ATAN((B43^2)/(A43^2)*TAN(A20*PI()/180)))*180/PI()</f>
        <v>32.602321169875502</v>
      </c>
      <c r="B22" s="43"/>
      <c r="C22" s="43"/>
      <c r="D22" s="43"/>
    </row>
    <row r="23" spans="1:4" x14ac:dyDescent="0.25">
      <c r="A23" s="40" t="s">
        <v>127</v>
      </c>
      <c r="B23" s="40"/>
      <c r="C23" s="40"/>
      <c r="D23" s="40"/>
    </row>
    <row r="24" spans="1:4" x14ac:dyDescent="0.25">
      <c r="A24" s="44">
        <f>(ATAN((B43^2)/(A43^2)*TAN(C20*PI()/180)))*180/PI()</f>
        <v>32.602327817912965</v>
      </c>
      <c r="B24" s="44"/>
      <c r="C24" s="44"/>
      <c r="D24" s="44"/>
    </row>
    <row r="25" spans="1:4" x14ac:dyDescent="0.25">
      <c r="A25" s="40" t="s">
        <v>128</v>
      </c>
      <c r="B25" s="40"/>
      <c r="C25" s="40"/>
      <c r="D25" s="40"/>
    </row>
    <row r="26" spans="1:4" x14ac:dyDescent="0.25">
      <c r="A26" s="43">
        <f>(1/((COS(A22*PI()/180))^2/A43^2+(SIN(A22*PI()/180))^2/B43^2))^0.5</f>
        <v>6371906.5746831773</v>
      </c>
      <c r="B26" s="43"/>
      <c r="C26" s="43"/>
      <c r="D26" s="43"/>
    </row>
    <row r="27" spans="1:4" x14ac:dyDescent="0.25">
      <c r="A27" s="40" t="s">
        <v>129</v>
      </c>
      <c r="B27" s="40"/>
      <c r="C27" s="40"/>
      <c r="D27" s="40"/>
    </row>
    <row r="28" spans="1:4" x14ac:dyDescent="0.25">
      <c r="A28" s="44">
        <f>(1/((COS(A24*PI()/180))^2/A43^2+(SIN(A24*PI()/180))^2/B43^2))^0.5</f>
        <v>6371906.5724259019</v>
      </c>
      <c r="B28" s="44"/>
      <c r="C28" s="44"/>
      <c r="D28" s="44"/>
    </row>
    <row r="29" spans="1:4" x14ac:dyDescent="0.25">
      <c r="A29" s="40" t="s">
        <v>130</v>
      </c>
      <c r="B29" s="40"/>
      <c r="C29" s="40"/>
      <c r="D29" s="40"/>
    </row>
    <row r="30" spans="1:4" x14ac:dyDescent="0.25">
      <c r="A30" s="43">
        <f>A26*COS(A22*PI()/180)</f>
        <v>5367888.8851685179</v>
      </c>
      <c r="B30" s="43"/>
      <c r="C30" s="43">
        <f>A26*SIN(A22*PI()/180)</f>
        <v>3433214.5742692789</v>
      </c>
      <c r="D30" s="43"/>
    </row>
    <row r="31" spans="1:4" x14ac:dyDescent="0.25">
      <c r="A31" s="40" t="s">
        <v>131</v>
      </c>
      <c r="B31" s="40"/>
      <c r="C31" s="40"/>
      <c r="D31" s="40"/>
    </row>
    <row r="32" spans="1:4" x14ac:dyDescent="0.25">
      <c r="A32" s="44">
        <f>A28*COS(A24*PI()/180)</f>
        <v>5367888.4849105077</v>
      </c>
      <c r="B32" s="44"/>
      <c r="C32" s="44">
        <f>A28*SIN(A24*PI()/180)</f>
        <v>3433215.1958899368</v>
      </c>
      <c r="D32" s="44"/>
    </row>
    <row r="33" spans="1:4" x14ac:dyDescent="0.25">
      <c r="A33" s="40" t="s">
        <v>133</v>
      </c>
      <c r="B33" s="40"/>
      <c r="C33" s="40"/>
      <c r="D33" s="40"/>
    </row>
    <row r="34" spans="1:4" x14ac:dyDescent="0.25">
      <c r="A34" s="43">
        <f>((A30-A32)^2+(C30-C32)^2)^0.5</f>
        <v>0.73933667367614586</v>
      </c>
      <c r="B34" s="43"/>
      <c r="C34" s="43"/>
      <c r="D34" s="43"/>
    </row>
    <row r="35" spans="1:4" x14ac:dyDescent="0.25">
      <c r="A35" s="40" t="s">
        <v>134</v>
      </c>
      <c r="B35" s="40"/>
      <c r="C35" s="40"/>
      <c r="D35" s="40"/>
    </row>
    <row r="36" spans="1:4" x14ac:dyDescent="0.25">
      <c r="A36" s="43">
        <f>2*PI()*((((A30+A32)/2))/360)*(B20-D20)</f>
        <v>-3.1229110479199487</v>
      </c>
      <c r="B36" s="43"/>
      <c r="C36" s="43"/>
      <c r="D36" s="43"/>
    </row>
    <row r="37" spans="1:4" x14ac:dyDescent="0.25">
      <c r="A37" s="40" t="s">
        <v>135</v>
      </c>
      <c r="B37" s="40"/>
      <c r="C37" s="40"/>
      <c r="D37" s="40"/>
    </row>
    <row r="38" spans="1:4" x14ac:dyDescent="0.25">
      <c r="A38" s="43">
        <f>((A34)^2+(A36)^2)^0.5</f>
        <v>3.2092354432579389</v>
      </c>
      <c r="B38" s="43"/>
      <c r="C38" s="43"/>
      <c r="D38" s="43"/>
    </row>
    <row r="39" spans="1:4" x14ac:dyDescent="0.25">
      <c r="A39" s="40" t="s">
        <v>136</v>
      </c>
      <c r="B39" s="40"/>
      <c r="C39" s="40"/>
      <c r="D39" s="40"/>
    </row>
    <row r="40" spans="1:4" x14ac:dyDescent="0.25">
      <c r="A40" s="54">
        <f xml:space="preserve"> A38*3.28084</f>
        <v>10.528988011658376</v>
      </c>
      <c r="B40" s="55"/>
      <c r="C40" s="55"/>
      <c r="D40" s="56"/>
    </row>
    <row r="41" spans="1:4" x14ac:dyDescent="0.25">
      <c r="A41" s="48" t="s">
        <v>144</v>
      </c>
      <c r="B41" s="48"/>
      <c r="C41" s="48"/>
      <c r="D41" s="48"/>
    </row>
    <row r="42" spans="1:4" x14ac:dyDescent="0.25">
      <c r="A42" s="51">
        <f xml:space="preserve"> 90-ATAN((B20-D20)/(A20-C20))</f>
        <v>88.626599233177956</v>
      </c>
      <c r="B42" s="51"/>
      <c r="C42" s="51"/>
      <c r="D42" s="51"/>
    </row>
    <row r="43" spans="1:4" x14ac:dyDescent="0.25">
      <c r="A43" s="24">
        <v>6378137</v>
      </c>
      <c r="B43" s="24">
        <v>6356752.3141999999</v>
      </c>
      <c r="C43" s="12"/>
      <c r="D43" s="12"/>
    </row>
  </sheetData>
  <mergeCells count="45">
    <mergeCell ref="A41:D41"/>
    <mergeCell ref="A42:D42"/>
    <mergeCell ref="A5:D5"/>
    <mergeCell ref="A1:D1"/>
    <mergeCell ref="A24:D24"/>
    <mergeCell ref="A25:D25"/>
    <mergeCell ref="A17:D17"/>
    <mergeCell ref="A9:D9"/>
    <mergeCell ref="A13:D13"/>
    <mergeCell ref="C10:D10"/>
    <mergeCell ref="C11:D11"/>
    <mergeCell ref="C12:D12"/>
    <mergeCell ref="C14:D14"/>
    <mergeCell ref="C15:D15"/>
    <mergeCell ref="A3:D3"/>
    <mergeCell ref="A27:D27"/>
    <mergeCell ref="A28:D28"/>
    <mergeCell ref="A26:D26"/>
    <mergeCell ref="A29:D29"/>
    <mergeCell ref="C18:D18"/>
    <mergeCell ref="A18:B18"/>
    <mergeCell ref="A21:D21"/>
    <mergeCell ref="A23:D23"/>
    <mergeCell ref="A22:D22"/>
    <mergeCell ref="A6:B6"/>
    <mergeCell ref="C6:D6"/>
    <mergeCell ref="C8:D8"/>
    <mergeCell ref="A8:B8"/>
    <mergeCell ref="A4:D4"/>
    <mergeCell ref="C16:D16"/>
    <mergeCell ref="A2:D2"/>
    <mergeCell ref="A39:D39"/>
    <mergeCell ref="A40:D40"/>
    <mergeCell ref="A30:B30"/>
    <mergeCell ref="C30:D30"/>
    <mergeCell ref="A32:B32"/>
    <mergeCell ref="C32:D32"/>
    <mergeCell ref="A33:D33"/>
    <mergeCell ref="A34:D34"/>
    <mergeCell ref="A35:D35"/>
    <mergeCell ref="A36:D36"/>
    <mergeCell ref="A37:D37"/>
    <mergeCell ref="A38:D38"/>
    <mergeCell ref="A31:D31"/>
    <mergeCell ref="A7:D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opLeftCell="A13" workbookViewId="0">
      <selection activeCell="J29" sqref="J29"/>
    </sheetView>
  </sheetViews>
  <sheetFormatPr defaultRowHeight="15" x14ac:dyDescent="0.25"/>
  <cols>
    <col min="1" max="1" width="27" style="23" customWidth="1"/>
    <col min="2" max="2" width="25" style="23" customWidth="1"/>
    <col min="3" max="3" width="17.7109375" style="23" customWidth="1"/>
    <col min="4" max="16384" width="9.140625" style="23"/>
  </cols>
  <sheetData>
    <row r="1" spans="1:3" x14ac:dyDescent="0.25">
      <c r="A1" s="22">
        <v>1</v>
      </c>
      <c r="B1" s="22">
        <v>2</v>
      </c>
      <c r="C1" s="22" t="s">
        <v>159</v>
      </c>
    </row>
    <row r="2" spans="1:3" x14ac:dyDescent="0.25">
      <c r="A2" s="23" t="s">
        <v>143</v>
      </c>
      <c r="B2" s="23" t="s">
        <v>43</v>
      </c>
      <c r="C2" s="6">
        <v>140.60520736118485</v>
      </c>
    </row>
    <row r="3" spans="1:3" x14ac:dyDescent="0.25">
      <c r="A3" s="23" t="s">
        <v>42</v>
      </c>
      <c r="B3" s="23" t="s">
        <v>44</v>
      </c>
      <c r="C3" s="6">
        <v>151.64708171292929</v>
      </c>
    </row>
    <row r="4" spans="1:3" x14ac:dyDescent="0.25">
      <c r="A4" s="23" t="s">
        <v>41</v>
      </c>
      <c r="B4" s="23" t="s">
        <v>45</v>
      </c>
      <c r="C4" s="6">
        <v>140.06508354993832</v>
      </c>
    </row>
    <row r="5" spans="1:3" x14ac:dyDescent="0.25">
      <c r="A5" s="23" t="s">
        <v>40</v>
      </c>
      <c r="B5" s="23" t="s">
        <v>46</v>
      </c>
      <c r="C5" s="6">
        <v>189.86625559904857</v>
      </c>
    </row>
    <row r="6" spans="1:3" x14ac:dyDescent="0.25">
      <c r="A6" s="23" t="s">
        <v>83</v>
      </c>
      <c r="B6" s="23" t="s">
        <v>84</v>
      </c>
      <c r="C6" s="6">
        <v>143.17804253064043</v>
      </c>
    </row>
    <row r="7" spans="1:3" x14ac:dyDescent="0.25">
      <c r="A7" s="22">
        <v>2</v>
      </c>
      <c r="B7" s="22">
        <v>3</v>
      </c>
      <c r="C7" s="22" t="s">
        <v>160</v>
      </c>
    </row>
    <row r="8" spans="1:3" x14ac:dyDescent="0.25">
      <c r="A8" s="23" t="s">
        <v>43</v>
      </c>
      <c r="B8" s="23" t="s">
        <v>47</v>
      </c>
      <c r="C8" s="6">
        <v>139.77321469879968</v>
      </c>
    </row>
    <row r="9" spans="1:3" x14ac:dyDescent="0.25">
      <c r="A9" s="23" t="s">
        <v>44</v>
      </c>
      <c r="B9" s="23" t="s">
        <v>48</v>
      </c>
      <c r="C9" s="6">
        <v>69.772274690663508</v>
      </c>
    </row>
    <row r="10" spans="1:3" x14ac:dyDescent="0.25">
      <c r="A10" s="23" t="s">
        <v>45</v>
      </c>
      <c r="B10" s="23" t="s">
        <v>49</v>
      </c>
      <c r="C10" s="6">
        <v>98.815979937431067</v>
      </c>
    </row>
    <row r="11" spans="1:3" x14ac:dyDescent="0.25">
      <c r="A11" s="23" t="s">
        <v>46</v>
      </c>
      <c r="B11" s="23" t="s">
        <v>50</v>
      </c>
      <c r="C11" s="6">
        <v>61.653913056321059</v>
      </c>
    </row>
    <row r="12" spans="1:3" x14ac:dyDescent="0.25">
      <c r="A12" s="23" t="s">
        <v>84</v>
      </c>
      <c r="B12" s="23" t="s">
        <v>85</v>
      </c>
      <c r="C12" s="6">
        <v>90.739836368345152</v>
      </c>
    </row>
    <row r="13" spans="1:3" x14ac:dyDescent="0.25">
      <c r="A13" s="22">
        <v>3</v>
      </c>
      <c r="B13" s="22">
        <v>4</v>
      </c>
      <c r="C13" s="22" t="s">
        <v>161</v>
      </c>
    </row>
    <row r="14" spans="1:3" x14ac:dyDescent="0.25">
      <c r="A14" s="23" t="s">
        <v>47</v>
      </c>
      <c r="B14" s="23" t="s">
        <v>51</v>
      </c>
      <c r="C14" s="6">
        <v>157.80481676273595</v>
      </c>
    </row>
    <row r="15" spans="1:3" x14ac:dyDescent="0.25">
      <c r="A15" s="23" t="s">
        <v>48</v>
      </c>
      <c r="B15" s="23" t="s">
        <v>52</v>
      </c>
      <c r="C15" s="6">
        <v>169.8218463736435</v>
      </c>
    </row>
    <row r="16" spans="1:3" x14ac:dyDescent="0.25">
      <c r="A16" s="23" t="s">
        <v>49</v>
      </c>
      <c r="B16" s="23" t="s">
        <v>53</v>
      </c>
      <c r="C16" s="6">
        <v>164.83862031284619</v>
      </c>
    </row>
    <row r="17" spans="1:3" x14ac:dyDescent="0.25">
      <c r="A17" s="23" t="s">
        <v>50</v>
      </c>
      <c r="B17" s="23" t="s">
        <v>54</v>
      </c>
      <c r="C17" s="6">
        <v>196.07483570621406</v>
      </c>
    </row>
    <row r="18" spans="1:3" ht="16.5" customHeight="1" x14ac:dyDescent="0.25">
      <c r="A18" s="23" t="s">
        <v>85</v>
      </c>
      <c r="B18" s="23" t="s">
        <v>86</v>
      </c>
      <c r="C18" s="6">
        <v>172.11193586343947</v>
      </c>
    </row>
    <row r="19" spans="1:3" ht="16.5" customHeight="1" x14ac:dyDescent="0.25">
      <c r="A19" s="22">
        <v>4</v>
      </c>
      <c r="B19" s="22">
        <v>5</v>
      </c>
      <c r="C19" s="22" t="s">
        <v>162</v>
      </c>
    </row>
    <row r="20" spans="1:3" x14ac:dyDescent="0.25">
      <c r="A20" s="23" t="s">
        <v>51</v>
      </c>
      <c r="B20" s="23" t="s">
        <v>55</v>
      </c>
      <c r="C20" s="6">
        <v>39.652311217146469</v>
      </c>
    </row>
    <row r="21" spans="1:3" x14ac:dyDescent="0.25">
      <c r="A21" s="23" t="s">
        <v>52</v>
      </c>
      <c r="B21" s="23" t="s">
        <v>56</v>
      </c>
      <c r="C21" s="6">
        <v>64.355745661765695</v>
      </c>
    </row>
    <row r="22" spans="1:3" x14ac:dyDescent="0.25">
      <c r="A22" s="23" t="s">
        <v>53</v>
      </c>
      <c r="B22" s="23" t="s">
        <v>57</v>
      </c>
      <c r="C22" s="6">
        <v>69.361724288053466</v>
      </c>
    </row>
    <row r="23" spans="1:3" x14ac:dyDescent="0.25">
      <c r="A23" s="23" t="s">
        <v>54</v>
      </c>
      <c r="B23" s="23" t="s">
        <v>58</v>
      </c>
      <c r="C23" s="6">
        <v>67.478332163353329</v>
      </c>
    </row>
    <row r="24" spans="1:3" x14ac:dyDescent="0.25">
      <c r="A24" s="23" t="s">
        <v>86</v>
      </c>
      <c r="B24" s="23" t="s">
        <v>87</v>
      </c>
      <c r="C24" s="6">
        <v>58.68090767204891</v>
      </c>
    </row>
    <row r="25" spans="1:3" x14ac:dyDescent="0.25">
      <c r="A25" s="22">
        <v>5</v>
      </c>
      <c r="B25" s="22">
        <v>6</v>
      </c>
      <c r="C25" s="22" t="s">
        <v>163</v>
      </c>
    </row>
    <row r="26" spans="1:3" x14ac:dyDescent="0.25">
      <c r="A26" s="23" t="s">
        <v>55</v>
      </c>
      <c r="B26" s="23" t="s">
        <v>59</v>
      </c>
      <c r="C26" s="6">
        <v>108.66920637934909</v>
      </c>
    </row>
    <row r="27" spans="1:3" x14ac:dyDescent="0.25">
      <c r="A27" s="23" t="s">
        <v>56</v>
      </c>
      <c r="B27" s="23" t="s">
        <v>60</v>
      </c>
      <c r="C27" s="6">
        <v>98.721179408861161</v>
      </c>
    </row>
    <row r="28" spans="1:3" x14ac:dyDescent="0.25">
      <c r="A28" s="23" t="s">
        <v>57</v>
      </c>
      <c r="B28" s="23" t="s">
        <v>61</v>
      </c>
      <c r="C28" s="6">
        <v>97.94288213141084</v>
      </c>
    </row>
    <row r="29" spans="1:3" x14ac:dyDescent="0.25">
      <c r="A29" s="23" t="s">
        <v>58</v>
      </c>
      <c r="B29" s="23" t="s">
        <v>62</v>
      </c>
      <c r="C29" s="6">
        <v>78.320625841728756</v>
      </c>
    </row>
    <row r="30" spans="1:3" x14ac:dyDescent="0.25">
      <c r="A30" s="23" t="s">
        <v>87</v>
      </c>
      <c r="B30" s="23" t="s">
        <v>88</v>
      </c>
      <c r="C30" s="6">
        <v>132.30841460005286</v>
      </c>
    </row>
    <row r="31" spans="1:3" x14ac:dyDescent="0.25">
      <c r="A31" s="22">
        <v>6</v>
      </c>
      <c r="B31" s="22">
        <v>7</v>
      </c>
      <c r="C31" s="22" t="s">
        <v>164</v>
      </c>
    </row>
    <row r="32" spans="1:3" x14ac:dyDescent="0.25">
      <c r="A32" s="23" t="s">
        <v>59</v>
      </c>
      <c r="B32" s="23" t="s">
        <v>63</v>
      </c>
      <c r="C32" s="6">
        <v>16.514365129881547</v>
      </c>
    </row>
    <row r="33" spans="1:3" x14ac:dyDescent="0.25">
      <c r="A33" s="23" t="s">
        <v>60</v>
      </c>
      <c r="B33" s="23" t="s">
        <v>64</v>
      </c>
      <c r="C33" s="6">
        <v>23.107598885709571</v>
      </c>
    </row>
    <row r="34" spans="1:3" x14ac:dyDescent="0.25">
      <c r="A34" s="23" t="s">
        <v>61</v>
      </c>
      <c r="B34" s="23" t="s">
        <v>65</v>
      </c>
      <c r="C34" s="6">
        <v>32.340946740432017</v>
      </c>
    </row>
    <row r="35" spans="1:3" x14ac:dyDescent="0.25">
      <c r="A35" s="23" t="s">
        <v>62</v>
      </c>
      <c r="B35" s="23" t="s">
        <v>66</v>
      </c>
      <c r="C35" s="6">
        <v>27.788813937502685</v>
      </c>
    </row>
    <row r="36" spans="1:3" x14ac:dyDescent="0.25">
      <c r="A36" s="23" t="s">
        <v>88</v>
      </c>
      <c r="B36" s="23" t="s">
        <v>89</v>
      </c>
      <c r="C36" s="6">
        <v>44.281590846291962</v>
      </c>
    </row>
    <row r="37" spans="1:3" x14ac:dyDescent="0.25">
      <c r="A37" s="22">
        <v>7</v>
      </c>
      <c r="B37" s="22">
        <v>8</v>
      </c>
      <c r="C37" s="22" t="s">
        <v>164</v>
      </c>
    </row>
    <row r="38" spans="1:3" x14ac:dyDescent="0.25">
      <c r="A38" s="23" t="s">
        <v>63</v>
      </c>
      <c r="B38" s="23" t="s">
        <v>67</v>
      </c>
      <c r="C38" s="6">
        <v>10.528988011658376</v>
      </c>
    </row>
    <row r="39" spans="1:3" x14ac:dyDescent="0.25">
      <c r="A39" s="23" t="s">
        <v>64</v>
      </c>
      <c r="B39" s="23" t="s">
        <v>68</v>
      </c>
      <c r="C39" s="6">
        <v>21.292030140192168</v>
      </c>
    </row>
    <row r="40" spans="1:3" x14ac:dyDescent="0.25">
      <c r="A40" s="23" t="s">
        <v>65</v>
      </c>
      <c r="B40" s="23" t="s">
        <v>69</v>
      </c>
      <c r="C40" s="6">
        <v>14.366841140927908</v>
      </c>
    </row>
    <row r="41" spans="1:3" x14ac:dyDescent="0.25">
      <c r="A41" s="23" t="s">
        <v>66</v>
      </c>
      <c r="B41" s="23" t="s">
        <v>70</v>
      </c>
      <c r="C41" s="6">
        <v>18.422619700996659</v>
      </c>
    </row>
    <row r="42" spans="1:3" x14ac:dyDescent="0.25">
      <c r="A42" s="23" t="s">
        <v>89</v>
      </c>
      <c r="B42" s="23" t="s">
        <v>90</v>
      </c>
      <c r="C42" s="6">
        <v>47.572168764888744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N14" sqref="N14"/>
    </sheetView>
  </sheetViews>
  <sheetFormatPr defaultRowHeight="15" x14ac:dyDescent="0.25"/>
  <cols>
    <col min="2" max="2" width="11" customWidth="1"/>
    <col min="3" max="3" width="10.85546875" customWidth="1"/>
    <col min="4" max="4" width="9.85546875" customWidth="1"/>
    <col min="7" max="7" width="12.42578125" customWidth="1"/>
    <col min="8" max="8" width="13" customWidth="1"/>
  </cols>
  <sheetData>
    <row r="1" spans="1:8" x14ac:dyDescent="0.25">
      <c r="A1" s="25"/>
      <c r="B1" s="25" t="s">
        <v>154</v>
      </c>
      <c r="C1" s="25" t="s">
        <v>155</v>
      </c>
      <c r="D1" s="25" t="s">
        <v>153</v>
      </c>
      <c r="E1" s="25" t="s">
        <v>156</v>
      </c>
      <c r="F1" s="25" t="s">
        <v>99</v>
      </c>
      <c r="G1" s="25" t="s">
        <v>157</v>
      </c>
      <c r="H1" s="25" t="s">
        <v>158</v>
      </c>
    </row>
    <row r="2" spans="1:8" x14ac:dyDescent="0.25">
      <c r="A2" s="25">
        <v>1</v>
      </c>
      <c r="B2" s="27">
        <v>127</v>
      </c>
      <c r="C2" s="27">
        <v>153</v>
      </c>
      <c r="D2" s="26" t="s">
        <v>146</v>
      </c>
      <c r="E2" s="26">
        <v>6449</v>
      </c>
      <c r="F2" s="26">
        <v>2316</v>
      </c>
      <c r="G2" s="27">
        <v>114.63144731869167</v>
      </c>
      <c r="H2" s="27">
        <v>158.11288182016682</v>
      </c>
    </row>
    <row r="3" spans="1:8" x14ac:dyDescent="0.25">
      <c r="A3" s="25">
        <v>2</v>
      </c>
      <c r="B3" s="27">
        <v>127</v>
      </c>
      <c r="C3" s="27">
        <v>176</v>
      </c>
      <c r="D3" s="26" t="s">
        <v>145</v>
      </c>
      <c r="E3" s="26">
        <v>6445</v>
      </c>
      <c r="F3" s="26">
        <v>2318</v>
      </c>
      <c r="G3" s="27">
        <v>113.67350805669167</v>
      </c>
      <c r="H3" s="27">
        <v>156.06001043216682</v>
      </c>
    </row>
    <row r="4" spans="1:8" x14ac:dyDescent="0.25">
      <c r="A4" s="25">
        <v>3</v>
      </c>
      <c r="B4" s="27">
        <v>215</v>
      </c>
      <c r="C4" s="27">
        <v>153</v>
      </c>
      <c r="D4" s="26" t="s">
        <v>147</v>
      </c>
      <c r="E4" s="26">
        <v>6411</v>
      </c>
      <c r="F4" s="26">
        <v>2141</v>
      </c>
      <c r="G4" s="27">
        <v>198.45113274369169</v>
      </c>
      <c r="H4" s="27">
        <v>138.61060363416684</v>
      </c>
    </row>
    <row r="5" spans="1:8" x14ac:dyDescent="0.25">
      <c r="A5" s="25">
        <v>4</v>
      </c>
      <c r="B5" s="27">
        <v>285</v>
      </c>
      <c r="C5" s="27">
        <v>81</v>
      </c>
      <c r="D5" s="26" t="s">
        <v>148</v>
      </c>
      <c r="E5" s="26">
        <v>6274</v>
      </c>
      <c r="F5" s="26">
        <v>2013</v>
      </c>
      <c r="G5" s="27">
        <v>259.75924551169169</v>
      </c>
      <c r="H5" s="27">
        <v>68.299758595166836</v>
      </c>
    </row>
    <row r="6" spans="1:8" x14ac:dyDescent="0.25">
      <c r="A6" s="25">
        <v>5</v>
      </c>
      <c r="B6" s="27">
        <v>77</v>
      </c>
      <c r="C6" s="27">
        <v>39</v>
      </c>
      <c r="D6" s="26" t="s">
        <v>149</v>
      </c>
      <c r="E6" s="26">
        <v>6225</v>
      </c>
      <c r="F6" s="26">
        <v>2389</v>
      </c>
      <c r="G6" s="27">
        <v>79.666664255691671</v>
      </c>
      <c r="H6" s="27">
        <v>43.152084092166838</v>
      </c>
    </row>
    <row r="7" spans="1:8" x14ac:dyDescent="0.25">
      <c r="A7" s="25">
        <v>6</v>
      </c>
      <c r="B7" s="27">
        <v>60</v>
      </c>
      <c r="C7" s="27">
        <v>46</v>
      </c>
      <c r="D7" s="26" t="s">
        <v>150</v>
      </c>
      <c r="E7" s="26">
        <v>6235</v>
      </c>
      <c r="F7" s="26">
        <v>2440</v>
      </c>
      <c r="G7" s="27">
        <v>55.239213074691691</v>
      </c>
      <c r="H7" s="27">
        <v>48.284262562166838</v>
      </c>
    </row>
    <row r="8" spans="1:8" x14ac:dyDescent="0.25">
      <c r="A8" s="25">
        <v>7</v>
      </c>
      <c r="B8" s="27">
        <v>50</v>
      </c>
      <c r="C8" s="27">
        <v>136</v>
      </c>
      <c r="D8" s="26" t="s">
        <v>151</v>
      </c>
      <c r="E8" s="26">
        <v>6358</v>
      </c>
      <c r="F8" s="26">
        <v>2485</v>
      </c>
      <c r="G8" s="27">
        <v>33.685579679691671</v>
      </c>
      <c r="H8" s="27">
        <v>111.41005774316683</v>
      </c>
    </row>
    <row r="9" spans="1:8" x14ac:dyDescent="0.25">
      <c r="A9" s="25">
        <v>8</v>
      </c>
      <c r="B9" s="27">
        <v>45</v>
      </c>
      <c r="C9" s="27">
        <v>153</v>
      </c>
      <c r="D9" s="26" t="s">
        <v>152</v>
      </c>
      <c r="E9" s="26">
        <v>6372</v>
      </c>
      <c r="F9" s="26">
        <v>2513</v>
      </c>
      <c r="G9" s="27">
        <v>20.274430011691663</v>
      </c>
      <c r="H9" s="27">
        <v>118.59510760116683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Calc</vt:lpstr>
      <vt:lpstr>Dis-Dir calc</vt:lpstr>
      <vt:lpstr>Distance measurement </vt:lpstr>
      <vt:lpstr>Testing Coor calc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Alkuwari</dc:creator>
  <cp:lastModifiedBy>Alkuwari</cp:lastModifiedBy>
  <dcterms:created xsi:type="dcterms:W3CDTF">2010-03-12T22:57:02Z</dcterms:created>
  <dcterms:modified xsi:type="dcterms:W3CDTF">2010-04-04T03:06:49Z</dcterms:modified>
</cp:coreProperties>
</file>