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4"/>
  </bookViews>
  <sheets>
    <sheet name="Summary" sheetId="1" r:id="rId1"/>
    <sheet name="Issue Resolution" sheetId="3" r:id="rId2"/>
    <sheet name="Cutout Runs" sheetId="4" r:id="rId3"/>
    <sheet name="raw_cutout_may" sheetId="6" r:id="rId4"/>
    <sheet name="xings_lookup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2" hidden="1">'Cutout Runs'!$A$1:$I$256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8" i="6" l="1"/>
  <c r="L578" i="6"/>
  <c r="N578" i="6"/>
  <c r="Q578" i="6"/>
  <c r="S578" i="6"/>
  <c r="T578" i="6"/>
  <c r="U578" i="6"/>
  <c r="V578" i="6"/>
  <c r="W578" i="6" s="1"/>
  <c r="I3" i="4"/>
  <c r="I4" i="4"/>
  <c r="I5" i="4"/>
  <c r="I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" i="4"/>
  <c r="X578" i="6" l="1"/>
  <c r="I7" i="4" s="1"/>
  <c r="K577" i="6" l="1"/>
  <c r="L577" i="6"/>
  <c r="N577" i="6" s="1"/>
  <c r="Q577" i="6"/>
  <c r="S577" i="6"/>
  <c r="T577" i="6"/>
  <c r="U577" i="6" s="1"/>
  <c r="V577" i="6"/>
  <c r="W577" i="6" s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2" i="6"/>
  <c r="D13" i="7"/>
  <c r="D12" i="7"/>
  <c r="D11" i="7"/>
  <c r="D10" i="7"/>
  <c r="D9" i="7"/>
  <c r="D8" i="7"/>
  <c r="D7" i="7"/>
  <c r="D6" i="7"/>
  <c r="D5" i="7"/>
  <c r="D4" i="7"/>
  <c r="D3" i="7"/>
  <c r="D2" i="7"/>
  <c r="X577" i="6" l="1"/>
  <c r="U576" i="6"/>
  <c r="T576" i="6"/>
  <c r="S576" i="6"/>
  <c r="Q576" i="6"/>
  <c r="N576" i="6"/>
  <c r="L576" i="6"/>
  <c r="K576" i="6"/>
  <c r="U575" i="6"/>
  <c r="T575" i="6"/>
  <c r="S575" i="6"/>
  <c r="Q575" i="6"/>
  <c r="N575" i="6"/>
  <c r="L575" i="6"/>
  <c r="K575" i="6"/>
  <c r="W574" i="6"/>
  <c r="T574" i="6"/>
  <c r="S574" i="6"/>
  <c r="U574" i="6" s="1"/>
  <c r="Q574" i="6"/>
  <c r="N574" i="6"/>
  <c r="L574" i="6"/>
  <c r="K574" i="6"/>
  <c r="T573" i="6"/>
  <c r="U573" i="6" s="1"/>
  <c r="S573" i="6"/>
  <c r="Q573" i="6"/>
  <c r="L573" i="6"/>
  <c r="N573" i="6" s="1"/>
  <c r="K573" i="6"/>
  <c r="U572" i="6"/>
  <c r="T572" i="6"/>
  <c r="S572" i="6"/>
  <c r="Q572" i="6"/>
  <c r="N572" i="6"/>
  <c r="L572" i="6"/>
  <c r="K572" i="6"/>
  <c r="T571" i="6"/>
  <c r="S571" i="6"/>
  <c r="U571" i="6" s="1"/>
  <c r="Q571" i="6"/>
  <c r="N571" i="6"/>
  <c r="L571" i="6"/>
  <c r="K571" i="6"/>
  <c r="T570" i="6"/>
  <c r="S570" i="6"/>
  <c r="Q570" i="6"/>
  <c r="N570" i="6"/>
  <c r="L570" i="6"/>
  <c r="K570" i="6"/>
  <c r="T569" i="6"/>
  <c r="S569" i="6"/>
  <c r="U569" i="6" s="1"/>
  <c r="Q569" i="6"/>
  <c r="N569" i="6"/>
  <c r="L569" i="6"/>
  <c r="K569" i="6"/>
  <c r="U568" i="6"/>
  <c r="T568" i="6"/>
  <c r="S568" i="6"/>
  <c r="Q568" i="6"/>
  <c r="N568" i="6"/>
  <c r="L568" i="6"/>
  <c r="K568" i="6"/>
  <c r="T567" i="6"/>
  <c r="S567" i="6"/>
  <c r="U567" i="6" s="1"/>
  <c r="Q567" i="6"/>
  <c r="N567" i="6"/>
  <c r="L567" i="6"/>
  <c r="K567" i="6"/>
  <c r="T566" i="6"/>
  <c r="S566" i="6"/>
  <c r="U566" i="6" s="1"/>
  <c r="Q566" i="6"/>
  <c r="N566" i="6"/>
  <c r="L566" i="6"/>
  <c r="K566" i="6"/>
  <c r="T565" i="6"/>
  <c r="S565" i="6"/>
  <c r="Q565" i="6"/>
  <c r="L565" i="6"/>
  <c r="N565" i="6" s="1"/>
  <c r="K565" i="6"/>
  <c r="U564" i="6"/>
  <c r="T564" i="6"/>
  <c r="S564" i="6"/>
  <c r="Q564" i="6"/>
  <c r="N564" i="6"/>
  <c r="L564" i="6"/>
  <c r="K564" i="6"/>
  <c r="T563" i="6"/>
  <c r="S563" i="6"/>
  <c r="U563" i="6" s="1"/>
  <c r="Q563" i="6"/>
  <c r="N563" i="6"/>
  <c r="L563" i="6"/>
  <c r="K563" i="6"/>
  <c r="T562" i="6"/>
  <c r="S562" i="6"/>
  <c r="Q562" i="6"/>
  <c r="N562" i="6"/>
  <c r="L562" i="6"/>
  <c r="K562" i="6"/>
  <c r="T561" i="6"/>
  <c r="U561" i="6" s="1"/>
  <c r="S561" i="6"/>
  <c r="Q561" i="6"/>
  <c r="L561" i="6"/>
  <c r="N561" i="6" s="1"/>
  <c r="K561" i="6"/>
  <c r="U560" i="6"/>
  <c r="T560" i="6"/>
  <c r="S560" i="6"/>
  <c r="Q560" i="6"/>
  <c r="N560" i="6"/>
  <c r="L560" i="6"/>
  <c r="K560" i="6"/>
  <c r="U559" i="6"/>
  <c r="T559" i="6"/>
  <c r="S559" i="6"/>
  <c r="Q559" i="6"/>
  <c r="N559" i="6"/>
  <c r="L559" i="6"/>
  <c r="K559" i="6"/>
  <c r="T558" i="6"/>
  <c r="S558" i="6"/>
  <c r="U558" i="6" s="1"/>
  <c r="Q558" i="6"/>
  <c r="N558" i="6"/>
  <c r="L558" i="6"/>
  <c r="K558" i="6"/>
  <c r="U557" i="6"/>
  <c r="T557" i="6"/>
  <c r="S557" i="6"/>
  <c r="Q557" i="6"/>
  <c r="N557" i="6"/>
  <c r="L557" i="6"/>
  <c r="K557" i="6"/>
  <c r="U556" i="6"/>
  <c r="T556" i="6"/>
  <c r="S556" i="6"/>
  <c r="Q556" i="6"/>
  <c r="N556" i="6"/>
  <c r="L556" i="6"/>
  <c r="K556" i="6"/>
  <c r="T555" i="6"/>
  <c r="S555" i="6"/>
  <c r="U555" i="6" s="1"/>
  <c r="Q555" i="6"/>
  <c r="W555" i="6" s="1"/>
  <c r="N555" i="6"/>
  <c r="L555" i="6"/>
  <c r="K555" i="6"/>
  <c r="T554" i="6"/>
  <c r="S554" i="6"/>
  <c r="U554" i="6" s="1"/>
  <c r="Q554" i="6"/>
  <c r="N554" i="6"/>
  <c r="L554" i="6"/>
  <c r="K554" i="6"/>
  <c r="T553" i="6"/>
  <c r="S553" i="6"/>
  <c r="U553" i="6" s="1"/>
  <c r="Q553" i="6"/>
  <c r="N553" i="6"/>
  <c r="L553" i="6"/>
  <c r="K553" i="6"/>
  <c r="U552" i="6"/>
  <c r="T552" i="6"/>
  <c r="S552" i="6"/>
  <c r="Q552" i="6"/>
  <c r="N552" i="6"/>
  <c r="L552" i="6"/>
  <c r="K552" i="6"/>
  <c r="T551" i="6"/>
  <c r="S551" i="6"/>
  <c r="U551" i="6" s="1"/>
  <c r="Q551" i="6"/>
  <c r="W551" i="6" s="1"/>
  <c r="N551" i="6"/>
  <c r="L551" i="6"/>
  <c r="K551" i="6"/>
  <c r="T550" i="6"/>
  <c r="S550" i="6"/>
  <c r="U550" i="6" s="1"/>
  <c r="Q550" i="6"/>
  <c r="N550" i="6"/>
  <c r="L550" i="6"/>
  <c r="K550" i="6"/>
  <c r="T549" i="6"/>
  <c r="U549" i="6" s="1"/>
  <c r="S549" i="6"/>
  <c r="Q549" i="6"/>
  <c r="L549" i="6"/>
  <c r="N549" i="6" s="1"/>
  <c r="K549" i="6"/>
  <c r="U548" i="6"/>
  <c r="T548" i="6"/>
  <c r="S548" i="6"/>
  <c r="Q548" i="6"/>
  <c r="N548" i="6"/>
  <c r="L548" i="6"/>
  <c r="K548" i="6"/>
  <c r="T547" i="6"/>
  <c r="S547" i="6"/>
  <c r="U547" i="6" s="1"/>
  <c r="Q547" i="6"/>
  <c r="N547" i="6"/>
  <c r="L547" i="6"/>
  <c r="K547" i="6"/>
  <c r="T546" i="6"/>
  <c r="S546" i="6"/>
  <c r="U546" i="6" s="1"/>
  <c r="Q546" i="6"/>
  <c r="N546" i="6"/>
  <c r="L546" i="6"/>
  <c r="K546" i="6"/>
  <c r="U545" i="6"/>
  <c r="T545" i="6"/>
  <c r="S545" i="6"/>
  <c r="Q545" i="6"/>
  <c r="N545" i="6"/>
  <c r="L545" i="6"/>
  <c r="K545" i="6"/>
  <c r="U544" i="6"/>
  <c r="T544" i="6"/>
  <c r="S544" i="6"/>
  <c r="Q544" i="6"/>
  <c r="N544" i="6"/>
  <c r="L544" i="6"/>
  <c r="K544" i="6"/>
  <c r="U543" i="6"/>
  <c r="T543" i="6"/>
  <c r="S543" i="6"/>
  <c r="Q543" i="6"/>
  <c r="N543" i="6"/>
  <c r="L543" i="6"/>
  <c r="K543" i="6"/>
  <c r="T542" i="6"/>
  <c r="S542" i="6"/>
  <c r="U542" i="6" s="1"/>
  <c r="Q542" i="6"/>
  <c r="N542" i="6"/>
  <c r="L542" i="6"/>
  <c r="K542" i="6"/>
  <c r="T541" i="6"/>
  <c r="U541" i="6" s="1"/>
  <c r="S541" i="6"/>
  <c r="Q541" i="6"/>
  <c r="L541" i="6"/>
  <c r="N541" i="6" s="1"/>
  <c r="K541" i="6"/>
  <c r="U540" i="6"/>
  <c r="T540" i="6"/>
  <c r="S540" i="6"/>
  <c r="Q540" i="6"/>
  <c r="N540" i="6"/>
  <c r="L540" i="6"/>
  <c r="K540" i="6"/>
  <c r="U539" i="6"/>
  <c r="T539" i="6"/>
  <c r="S539" i="6"/>
  <c r="Q539" i="6"/>
  <c r="N539" i="6"/>
  <c r="L539" i="6"/>
  <c r="K539" i="6"/>
  <c r="T538" i="6"/>
  <c r="S538" i="6"/>
  <c r="U538" i="6" s="1"/>
  <c r="Q538" i="6"/>
  <c r="N538" i="6"/>
  <c r="L538" i="6"/>
  <c r="K538" i="6"/>
  <c r="T537" i="6"/>
  <c r="S537" i="6"/>
  <c r="U537" i="6" s="1"/>
  <c r="Q537" i="6"/>
  <c r="N537" i="6"/>
  <c r="L537" i="6"/>
  <c r="K537" i="6"/>
  <c r="U536" i="6"/>
  <c r="T536" i="6"/>
  <c r="S536" i="6"/>
  <c r="Q536" i="6"/>
  <c r="N536" i="6"/>
  <c r="L536" i="6"/>
  <c r="K536" i="6"/>
  <c r="T535" i="6"/>
  <c r="S535" i="6"/>
  <c r="U535" i="6" s="1"/>
  <c r="Q535" i="6"/>
  <c r="N535" i="6"/>
  <c r="L535" i="6"/>
  <c r="K535" i="6"/>
  <c r="T534" i="6"/>
  <c r="S534" i="6"/>
  <c r="U534" i="6" s="1"/>
  <c r="Q534" i="6"/>
  <c r="N534" i="6"/>
  <c r="L534" i="6"/>
  <c r="K534" i="6"/>
  <c r="T533" i="6"/>
  <c r="S533" i="6"/>
  <c r="Q533" i="6"/>
  <c r="L533" i="6"/>
  <c r="N533" i="6" s="1"/>
  <c r="K533" i="6"/>
  <c r="U532" i="6"/>
  <c r="T532" i="6"/>
  <c r="S532" i="6"/>
  <c r="Q532" i="6"/>
  <c r="N532" i="6"/>
  <c r="L532" i="6"/>
  <c r="K532" i="6"/>
  <c r="T531" i="6"/>
  <c r="S531" i="6"/>
  <c r="U531" i="6" s="1"/>
  <c r="Q531" i="6"/>
  <c r="N531" i="6"/>
  <c r="L531" i="6"/>
  <c r="K531" i="6"/>
  <c r="T530" i="6"/>
  <c r="S530" i="6"/>
  <c r="U530" i="6" s="1"/>
  <c r="Q530" i="6"/>
  <c r="N530" i="6"/>
  <c r="L530" i="6"/>
  <c r="K530" i="6"/>
  <c r="T529" i="6"/>
  <c r="U529" i="6" s="1"/>
  <c r="S529" i="6"/>
  <c r="Q529" i="6"/>
  <c r="L529" i="6"/>
  <c r="N529" i="6" s="1"/>
  <c r="K529" i="6"/>
  <c r="U528" i="6"/>
  <c r="T528" i="6"/>
  <c r="S528" i="6"/>
  <c r="Q528" i="6"/>
  <c r="N528" i="6"/>
  <c r="L528" i="6"/>
  <c r="K528" i="6"/>
  <c r="U527" i="6"/>
  <c r="T527" i="6"/>
  <c r="S527" i="6"/>
  <c r="Q527" i="6"/>
  <c r="N527" i="6"/>
  <c r="L527" i="6"/>
  <c r="K527" i="6"/>
  <c r="T526" i="6"/>
  <c r="S526" i="6"/>
  <c r="U526" i="6" s="1"/>
  <c r="Q526" i="6"/>
  <c r="N526" i="6"/>
  <c r="L526" i="6"/>
  <c r="K526" i="6"/>
  <c r="U525" i="6"/>
  <c r="T525" i="6"/>
  <c r="S525" i="6"/>
  <c r="Q525" i="6"/>
  <c r="N525" i="6"/>
  <c r="L525" i="6"/>
  <c r="K525" i="6"/>
  <c r="U524" i="6"/>
  <c r="T524" i="6"/>
  <c r="S524" i="6"/>
  <c r="Q524" i="6"/>
  <c r="N524" i="6"/>
  <c r="L524" i="6"/>
  <c r="K524" i="6"/>
  <c r="U523" i="6"/>
  <c r="T523" i="6"/>
  <c r="S523" i="6"/>
  <c r="Q523" i="6"/>
  <c r="N523" i="6"/>
  <c r="L523" i="6"/>
  <c r="K523" i="6"/>
  <c r="T522" i="6"/>
  <c r="S522" i="6"/>
  <c r="U522" i="6" s="1"/>
  <c r="Q522" i="6"/>
  <c r="W522" i="6" s="1"/>
  <c r="N522" i="6"/>
  <c r="L522" i="6"/>
  <c r="K522" i="6"/>
  <c r="U521" i="6"/>
  <c r="T521" i="6"/>
  <c r="S521" i="6"/>
  <c r="Q521" i="6"/>
  <c r="N521" i="6"/>
  <c r="L521" i="6"/>
  <c r="K521" i="6"/>
  <c r="U520" i="6"/>
  <c r="T520" i="6"/>
  <c r="S520" i="6"/>
  <c r="Q520" i="6"/>
  <c r="N520" i="6"/>
  <c r="L520" i="6"/>
  <c r="K520" i="6"/>
  <c r="T519" i="6"/>
  <c r="S519" i="6"/>
  <c r="U519" i="6" s="1"/>
  <c r="Q519" i="6"/>
  <c r="N519" i="6"/>
  <c r="L519" i="6"/>
  <c r="K519" i="6"/>
  <c r="T518" i="6"/>
  <c r="S518" i="6"/>
  <c r="U518" i="6" s="1"/>
  <c r="Q518" i="6"/>
  <c r="N518" i="6"/>
  <c r="L518" i="6"/>
  <c r="K518" i="6"/>
  <c r="T517" i="6"/>
  <c r="U517" i="6" s="1"/>
  <c r="S517" i="6"/>
  <c r="Q517" i="6"/>
  <c r="L517" i="6"/>
  <c r="N517" i="6" s="1"/>
  <c r="K517" i="6"/>
  <c r="U516" i="6"/>
  <c r="T516" i="6"/>
  <c r="S516" i="6"/>
  <c r="Q516" i="6"/>
  <c r="N516" i="6"/>
  <c r="L516" i="6"/>
  <c r="K516" i="6"/>
  <c r="T515" i="6"/>
  <c r="S515" i="6"/>
  <c r="U515" i="6" s="1"/>
  <c r="Q515" i="6"/>
  <c r="N515" i="6"/>
  <c r="L515" i="6"/>
  <c r="K515" i="6"/>
  <c r="T514" i="6"/>
  <c r="S514" i="6"/>
  <c r="U514" i="6" s="1"/>
  <c r="Q514" i="6"/>
  <c r="N514" i="6"/>
  <c r="L514" i="6"/>
  <c r="K514" i="6"/>
  <c r="U513" i="6"/>
  <c r="T513" i="6"/>
  <c r="S513" i="6"/>
  <c r="Q513" i="6"/>
  <c r="N513" i="6"/>
  <c r="L513" i="6"/>
  <c r="K513" i="6"/>
  <c r="U512" i="6"/>
  <c r="T512" i="6"/>
  <c r="S512" i="6"/>
  <c r="Q512" i="6"/>
  <c r="N512" i="6"/>
  <c r="L512" i="6"/>
  <c r="K512" i="6"/>
  <c r="U511" i="6"/>
  <c r="T511" i="6"/>
  <c r="S511" i="6"/>
  <c r="Q511" i="6"/>
  <c r="N511" i="6"/>
  <c r="L511" i="6"/>
  <c r="K511" i="6"/>
  <c r="T510" i="6"/>
  <c r="S510" i="6"/>
  <c r="U510" i="6" s="1"/>
  <c r="Q510" i="6"/>
  <c r="N510" i="6"/>
  <c r="L510" i="6"/>
  <c r="K510" i="6"/>
  <c r="T509" i="6"/>
  <c r="U509" i="6" s="1"/>
  <c r="S509" i="6"/>
  <c r="Q509" i="6"/>
  <c r="L509" i="6"/>
  <c r="N509" i="6" s="1"/>
  <c r="K509" i="6"/>
  <c r="U508" i="6"/>
  <c r="T508" i="6"/>
  <c r="S508" i="6"/>
  <c r="Q508" i="6"/>
  <c r="N508" i="6"/>
  <c r="L508" i="6"/>
  <c r="K508" i="6"/>
  <c r="U507" i="6"/>
  <c r="T507" i="6"/>
  <c r="S507" i="6"/>
  <c r="Q507" i="6"/>
  <c r="N507" i="6"/>
  <c r="L507" i="6"/>
  <c r="K507" i="6"/>
  <c r="T506" i="6"/>
  <c r="S506" i="6"/>
  <c r="U506" i="6" s="1"/>
  <c r="Q506" i="6"/>
  <c r="N506" i="6"/>
  <c r="L506" i="6"/>
  <c r="K506" i="6"/>
  <c r="T505" i="6"/>
  <c r="S505" i="6"/>
  <c r="U505" i="6" s="1"/>
  <c r="Q505" i="6"/>
  <c r="N505" i="6"/>
  <c r="L505" i="6"/>
  <c r="K505" i="6"/>
  <c r="U504" i="6"/>
  <c r="T504" i="6"/>
  <c r="S504" i="6"/>
  <c r="Q504" i="6"/>
  <c r="N504" i="6"/>
  <c r="L504" i="6"/>
  <c r="K504" i="6"/>
  <c r="T503" i="6"/>
  <c r="S503" i="6"/>
  <c r="U503" i="6" s="1"/>
  <c r="Q503" i="6"/>
  <c r="N503" i="6"/>
  <c r="L503" i="6"/>
  <c r="K503" i="6"/>
  <c r="T502" i="6"/>
  <c r="S502" i="6"/>
  <c r="U502" i="6" s="1"/>
  <c r="Q502" i="6"/>
  <c r="N502" i="6"/>
  <c r="L502" i="6"/>
  <c r="K502" i="6"/>
  <c r="T501" i="6"/>
  <c r="S501" i="6"/>
  <c r="Q501" i="6"/>
  <c r="L501" i="6"/>
  <c r="N501" i="6" s="1"/>
  <c r="K501" i="6"/>
  <c r="U500" i="6"/>
  <c r="T500" i="6"/>
  <c r="S500" i="6"/>
  <c r="Q500" i="6"/>
  <c r="N500" i="6"/>
  <c r="L500" i="6"/>
  <c r="K500" i="6"/>
  <c r="U499" i="6"/>
  <c r="T499" i="6"/>
  <c r="S499" i="6"/>
  <c r="Q499" i="6"/>
  <c r="N499" i="6"/>
  <c r="L499" i="6"/>
  <c r="K499" i="6"/>
  <c r="T498" i="6"/>
  <c r="S498" i="6"/>
  <c r="U498" i="6" s="1"/>
  <c r="Q498" i="6"/>
  <c r="N498" i="6"/>
  <c r="L498" i="6"/>
  <c r="K498" i="6"/>
  <c r="T497" i="6"/>
  <c r="U497" i="6" s="1"/>
  <c r="S497" i="6"/>
  <c r="Q497" i="6"/>
  <c r="L497" i="6"/>
  <c r="N497" i="6" s="1"/>
  <c r="K497" i="6"/>
  <c r="U496" i="6"/>
  <c r="T496" i="6"/>
  <c r="S496" i="6"/>
  <c r="Q496" i="6"/>
  <c r="N496" i="6"/>
  <c r="L496" i="6"/>
  <c r="K496" i="6"/>
  <c r="U495" i="6"/>
  <c r="T495" i="6"/>
  <c r="S495" i="6"/>
  <c r="Q495" i="6"/>
  <c r="N495" i="6"/>
  <c r="L495" i="6"/>
  <c r="K495" i="6"/>
  <c r="T494" i="6"/>
  <c r="S494" i="6"/>
  <c r="U494" i="6" s="1"/>
  <c r="Q494" i="6"/>
  <c r="N494" i="6"/>
  <c r="L494" i="6"/>
  <c r="K494" i="6"/>
  <c r="U493" i="6"/>
  <c r="T493" i="6"/>
  <c r="S493" i="6"/>
  <c r="Q493" i="6"/>
  <c r="N493" i="6"/>
  <c r="L493" i="6"/>
  <c r="K493" i="6"/>
  <c r="U492" i="6"/>
  <c r="T492" i="6"/>
  <c r="S492" i="6"/>
  <c r="Q492" i="6"/>
  <c r="N492" i="6"/>
  <c r="L492" i="6"/>
  <c r="K492" i="6"/>
  <c r="T491" i="6"/>
  <c r="S491" i="6"/>
  <c r="Q491" i="6"/>
  <c r="L491" i="6"/>
  <c r="N491" i="6" s="1"/>
  <c r="K491" i="6"/>
  <c r="U490" i="6"/>
  <c r="T490" i="6"/>
  <c r="S490" i="6"/>
  <c r="Q490" i="6"/>
  <c r="N490" i="6"/>
  <c r="L490" i="6"/>
  <c r="K490" i="6"/>
  <c r="T489" i="6"/>
  <c r="U489" i="6" s="1"/>
  <c r="S489" i="6"/>
  <c r="Q489" i="6"/>
  <c r="L489" i="6"/>
  <c r="N489" i="6" s="1"/>
  <c r="K489" i="6"/>
  <c r="T488" i="6"/>
  <c r="U488" i="6" s="1"/>
  <c r="S488" i="6"/>
  <c r="Q488" i="6"/>
  <c r="L488" i="6"/>
  <c r="N488" i="6" s="1"/>
  <c r="K488" i="6"/>
  <c r="T487" i="6"/>
  <c r="S487" i="6"/>
  <c r="Q487" i="6"/>
  <c r="L487" i="6"/>
  <c r="N487" i="6" s="1"/>
  <c r="K487" i="6"/>
  <c r="U486" i="6"/>
  <c r="T486" i="6"/>
  <c r="S486" i="6"/>
  <c r="Q486" i="6"/>
  <c r="N486" i="6"/>
  <c r="L486" i="6"/>
  <c r="K486" i="6"/>
  <c r="T485" i="6"/>
  <c r="U485" i="6" s="1"/>
  <c r="S485" i="6"/>
  <c r="Q485" i="6"/>
  <c r="L485" i="6"/>
  <c r="N485" i="6" s="1"/>
  <c r="K485" i="6"/>
  <c r="T484" i="6"/>
  <c r="U484" i="6" s="1"/>
  <c r="S484" i="6"/>
  <c r="Q484" i="6"/>
  <c r="L484" i="6"/>
  <c r="N484" i="6" s="1"/>
  <c r="K484" i="6"/>
  <c r="T483" i="6"/>
  <c r="S483" i="6"/>
  <c r="Q483" i="6"/>
  <c r="L483" i="6"/>
  <c r="N483" i="6" s="1"/>
  <c r="K483" i="6"/>
  <c r="U482" i="6"/>
  <c r="T482" i="6"/>
  <c r="S482" i="6"/>
  <c r="Q482" i="6"/>
  <c r="W482" i="6" s="1"/>
  <c r="N482" i="6"/>
  <c r="L482" i="6"/>
  <c r="K482" i="6"/>
  <c r="T481" i="6"/>
  <c r="S481" i="6"/>
  <c r="Q481" i="6"/>
  <c r="L481" i="6"/>
  <c r="N481" i="6" s="1"/>
  <c r="K481" i="6"/>
  <c r="T480" i="6"/>
  <c r="U480" i="6" s="1"/>
  <c r="S480" i="6"/>
  <c r="Q480" i="6"/>
  <c r="L480" i="6"/>
  <c r="N480" i="6" s="1"/>
  <c r="K480" i="6"/>
  <c r="T479" i="6"/>
  <c r="S479" i="6"/>
  <c r="Q479" i="6"/>
  <c r="L479" i="6"/>
  <c r="N479" i="6" s="1"/>
  <c r="K479" i="6"/>
  <c r="T478" i="6"/>
  <c r="U478" i="6" s="1"/>
  <c r="S478" i="6"/>
  <c r="Q478" i="6"/>
  <c r="L478" i="6"/>
  <c r="N478" i="6" s="1"/>
  <c r="K478" i="6"/>
  <c r="T477" i="6"/>
  <c r="U477" i="6" s="1"/>
  <c r="S477" i="6"/>
  <c r="Q477" i="6"/>
  <c r="L477" i="6"/>
  <c r="N477" i="6" s="1"/>
  <c r="K477" i="6"/>
  <c r="U476" i="6"/>
  <c r="T476" i="6"/>
  <c r="S476" i="6"/>
  <c r="Q476" i="6"/>
  <c r="N476" i="6"/>
  <c r="L476" i="6"/>
  <c r="K476" i="6"/>
  <c r="W475" i="6"/>
  <c r="T475" i="6"/>
  <c r="S475" i="6"/>
  <c r="Q475" i="6"/>
  <c r="L475" i="6"/>
  <c r="N475" i="6" s="1"/>
  <c r="K475" i="6"/>
  <c r="U474" i="6"/>
  <c r="T474" i="6"/>
  <c r="S474" i="6"/>
  <c r="Q474" i="6"/>
  <c r="N474" i="6"/>
  <c r="L474" i="6"/>
  <c r="K474" i="6"/>
  <c r="T473" i="6"/>
  <c r="U473" i="6" s="1"/>
  <c r="S473" i="6"/>
  <c r="Q473" i="6"/>
  <c r="L473" i="6"/>
  <c r="N473" i="6" s="1"/>
  <c r="K473" i="6"/>
  <c r="T472" i="6"/>
  <c r="U472" i="6" s="1"/>
  <c r="S472" i="6"/>
  <c r="Q472" i="6"/>
  <c r="L472" i="6"/>
  <c r="N472" i="6" s="1"/>
  <c r="K472" i="6"/>
  <c r="T471" i="6"/>
  <c r="U471" i="6" s="1"/>
  <c r="S471" i="6"/>
  <c r="W471" i="6" s="1"/>
  <c r="X471" i="6" s="1"/>
  <c r="Q471" i="6"/>
  <c r="L471" i="6"/>
  <c r="N471" i="6" s="1"/>
  <c r="K471" i="6"/>
  <c r="U470" i="6"/>
  <c r="T470" i="6"/>
  <c r="S470" i="6"/>
  <c r="Q470" i="6"/>
  <c r="W470" i="6" s="1"/>
  <c r="N470" i="6"/>
  <c r="L470" i="6"/>
  <c r="K470" i="6"/>
  <c r="T469" i="6"/>
  <c r="U469" i="6" s="1"/>
  <c r="S469" i="6"/>
  <c r="Q469" i="6"/>
  <c r="L469" i="6"/>
  <c r="N469" i="6" s="1"/>
  <c r="K469" i="6"/>
  <c r="T468" i="6"/>
  <c r="U468" i="6" s="1"/>
  <c r="S468" i="6"/>
  <c r="Q468" i="6"/>
  <c r="L468" i="6"/>
  <c r="N468" i="6" s="1"/>
  <c r="K468" i="6"/>
  <c r="T467" i="6"/>
  <c r="S467" i="6"/>
  <c r="Q467" i="6"/>
  <c r="L467" i="6"/>
  <c r="N467" i="6" s="1"/>
  <c r="K467" i="6"/>
  <c r="U466" i="6"/>
  <c r="T466" i="6"/>
  <c r="S466" i="6"/>
  <c r="Q466" i="6"/>
  <c r="W466" i="6" s="1"/>
  <c r="N466" i="6"/>
  <c r="L466" i="6"/>
  <c r="K466" i="6"/>
  <c r="T465" i="6"/>
  <c r="S465" i="6"/>
  <c r="Q465" i="6"/>
  <c r="L465" i="6"/>
  <c r="N465" i="6" s="1"/>
  <c r="K465" i="6"/>
  <c r="T464" i="6"/>
  <c r="U464" i="6" s="1"/>
  <c r="S464" i="6"/>
  <c r="Q464" i="6"/>
  <c r="W464" i="6" s="1"/>
  <c r="L464" i="6"/>
  <c r="N464" i="6" s="1"/>
  <c r="K464" i="6"/>
  <c r="T463" i="6"/>
  <c r="S463" i="6"/>
  <c r="Q463" i="6"/>
  <c r="L463" i="6"/>
  <c r="N463" i="6" s="1"/>
  <c r="K463" i="6"/>
  <c r="T462" i="6"/>
  <c r="U462" i="6" s="1"/>
  <c r="S462" i="6"/>
  <c r="Q462" i="6"/>
  <c r="W462" i="6" s="1"/>
  <c r="L462" i="6"/>
  <c r="N462" i="6" s="1"/>
  <c r="K462" i="6"/>
  <c r="T461" i="6"/>
  <c r="U461" i="6" s="1"/>
  <c r="S461" i="6"/>
  <c r="Q461" i="6"/>
  <c r="L461" i="6"/>
  <c r="N461" i="6" s="1"/>
  <c r="K461" i="6"/>
  <c r="U460" i="6"/>
  <c r="T460" i="6"/>
  <c r="S460" i="6"/>
  <c r="Q460" i="6"/>
  <c r="N460" i="6"/>
  <c r="L460" i="6"/>
  <c r="K460" i="6"/>
  <c r="T459" i="6"/>
  <c r="S459" i="6"/>
  <c r="Q459" i="6"/>
  <c r="L459" i="6"/>
  <c r="N459" i="6" s="1"/>
  <c r="K459" i="6"/>
  <c r="U458" i="6"/>
  <c r="T458" i="6"/>
  <c r="S458" i="6"/>
  <c r="Q458" i="6"/>
  <c r="N458" i="6"/>
  <c r="L458" i="6"/>
  <c r="K458" i="6"/>
  <c r="T457" i="6"/>
  <c r="U457" i="6" s="1"/>
  <c r="S457" i="6"/>
  <c r="Q457" i="6"/>
  <c r="L457" i="6"/>
  <c r="N457" i="6" s="1"/>
  <c r="K457" i="6"/>
  <c r="T456" i="6"/>
  <c r="U456" i="6" s="1"/>
  <c r="S456" i="6"/>
  <c r="Q456" i="6"/>
  <c r="L456" i="6"/>
  <c r="N456" i="6" s="1"/>
  <c r="K456" i="6"/>
  <c r="T455" i="6"/>
  <c r="S455" i="6"/>
  <c r="Q455" i="6"/>
  <c r="L455" i="6"/>
  <c r="N455" i="6" s="1"/>
  <c r="K455" i="6"/>
  <c r="U454" i="6"/>
  <c r="T454" i="6"/>
  <c r="S454" i="6"/>
  <c r="Q454" i="6"/>
  <c r="N454" i="6"/>
  <c r="L454" i="6"/>
  <c r="K454" i="6"/>
  <c r="T453" i="6"/>
  <c r="U453" i="6" s="1"/>
  <c r="S453" i="6"/>
  <c r="Q453" i="6"/>
  <c r="L453" i="6"/>
  <c r="N453" i="6" s="1"/>
  <c r="K453" i="6"/>
  <c r="T452" i="6"/>
  <c r="U452" i="6" s="1"/>
  <c r="S452" i="6"/>
  <c r="Q452" i="6"/>
  <c r="L452" i="6"/>
  <c r="N452" i="6" s="1"/>
  <c r="K452" i="6"/>
  <c r="X451" i="6"/>
  <c r="W451" i="6"/>
  <c r="T451" i="6"/>
  <c r="S451" i="6"/>
  <c r="Q451" i="6"/>
  <c r="L451" i="6"/>
  <c r="N451" i="6" s="1"/>
  <c r="K451" i="6"/>
  <c r="U450" i="6"/>
  <c r="T450" i="6"/>
  <c r="S450" i="6"/>
  <c r="Q450" i="6"/>
  <c r="W450" i="6" s="1"/>
  <c r="L450" i="6"/>
  <c r="K450" i="6"/>
  <c r="T449" i="6"/>
  <c r="S449" i="6"/>
  <c r="U449" i="6" s="1"/>
  <c r="Q449" i="6"/>
  <c r="L449" i="6"/>
  <c r="K449" i="6"/>
  <c r="T448" i="6"/>
  <c r="S448" i="6"/>
  <c r="Q448" i="6"/>
  <c r="L448" i="6"/>
  <c r="K448" i="6"/>
  <c r="U447" i="6"/>
  <c r="T447" i="6"/>
  <c r="S447" i="6"/>
  <c r="Q447" i="6"/>
  <c r="N447" i="6"/>
  <c r="L447" i="6"/>
  <c r="K447" i="6"/>
  <c r="T446" i="6"/>
  <c r="S446" i="6"/>
  <c r="U446" i="6" s="1"/>
  <c r="Q446" i="6"/>
  <c r="N446" i="6"/>
  <c r="L446" i="6"/>
  <c r="K446" i="6"/>
  <c r="T445" i="6"/>
  <c r="S445" i="6"/>
  <c r="U445" i="6" s="1"/>
  <c r="Q445" i="6"/>
  <c r="L445" i="6"/>
  <c r="K445" i="6"/>
  <c r="T444" i="6"/>
  <c r="U444" i="6" s="1"/>
  <c r="S444" i="6"/>
  <c r="Q444" i="6"/>
  <c r="L444" i="6"/>
  <c r="N444" i="6" s="1"/>
  <c r="K444" i="6"/>
  <c r="T443" i="6"/>
  <c r="U443" i="6" s="1"/>
  <c r="S443" i="6"/>
  <c r="Q443" i="6"/>
  <c r="L443" i="6"/>
  <c r="K443" i="6"/>
  <c r="U442" i="6"/>
  <c r="T442" i="6"/>
  <c r="S442" i="6"/>
  <c r="Q442" i="6"/>
  <c r="N442" i="6"/>
  <c r="L442" i="6"/>
  <c r="K442" i="6"/>
  <c r="W441" i="6"/>
  <c r="T441" i="6"/>
  <c r="S441" i="6"/>
  <c r="Q441" i="6"/>
  <c r="L441" i="6"/>
  <c r="K441" i="6"/>
  <c r="T440" i="6"/>
  <c r="S440" i="6"/>
  <c r="U440" i="6" s="1"/>
  <c r="Q440" i="6"/>
  <c r="W440" i="6" s="1"/>
  <c r="N440" i="6"/>
  <c r="L440" i="6"/>
  <c r="K440" i="6"/>
  <c r="T439" i="6"/>
  <c r="S439" i="6"/>
  <c r="U439" i="6" s="1"/>
  <c r="Q439" i="6"/>
  <c r="N439" i="6"/>
  <c r="L439" i="6"/>
  <c r="K439" i="6"/>
  <c r="T438" i="6"/>
  <c r="U438" i="6" s="1"/>
  <c r="S438" i="6"/>
  <c r="Q438" i="6"/>
  <c r="L438" i="6"/>
  <c r="N438" i="6" s="1"/>
  <c r="K438" i="6"/>
  <c r="U437" i="6"/>
  <c r="T437" i="6"/>
  <c r="S437" i="6"/>
  <c r="Q437" i="6"/>
  <c r="N437" i="6"/>
  <c r="L437" i="6"/>
  <c r="K437" i="6"/>
  <c r="T436" i="6"/>
  <c r="S436" i="6"/>
  <c r="U436" i="6" s="1"/>
  <c r="Q436" i="6"/>
  <c r="N436" i="6"/>
  <c r="L436" i="6"/>
  <c r="K436" i="6"/>
  <c r="T435" i="6"/>
  <c r="S435" i="6"/>
  <c r="Q435" i="6"/>
  <c r="N435" i="6"/>
  <c r="L435" i="6"/>
  <c r="K435" i="6"/>
  <c r="U434" i="6"/>
  <c r="T434" i="6"/>
  <c r="S434" i="6"/>
  <c r="Q434" i="6"/>
  <c r="N434" i="6"/>
  <c r="L434" i="6"/>
  <c r="K434" i="6"/>
  <c r="U433" i="6"/>
  <c r="T433" i="6"/>
  <c r="S433" i="6"/>
  <c r="Q433" i="6"/>
  <c r="N433" i="6"/>
  <c r="L433" i="6"/>
  <c r="K433" i="6"/>
  <c r="U432" i="6"/>
  <c r="T432" i="6"/>
  <c r="S432" i="6"/>
  <c r="Q432" i="6"/>
  <c r="N432" i="6"/>
  <c r="L432" i="6"/>
  <c r="K432" i="6"/>
  <c r="T431" i="6"/>
  <c r="S431" i="6"/>
  <c r="U431" i="6" s="1"/>
  <c r="Q431" i="6"/>
  <c r="N431" i="6"/>
  <c r="L431" i="6"/>
  <c r="K431" i="6"/>
  <c r="T430" i="6"/>
  <c r="U430" i="6" s="1"/>
  <c r="S430" i="6"/>
  <c r="Q430" i="6"/>
  <c r="L430" i="6"/>
  <c r="N430" i="6" s="1"/>
  <c r="K430" i="6"/>
  <c r="T429" i="6"/>
  <c r="U429" i="6" s="1"/>
  <c r="S429" i="6"/>
  <c r="Q429" i="6"/>
  <c r="L429" i="6"/>
  <c r="N429" i="6" s="1"/>
  <c r="K429" i="6"/>
  <c r="T428" i="6"/>
  <c r="S428" i="6"/>
  <c r="Q428" i="6"/>
  <c r="L428" i="6"/>
  <c r="N428" i="6" s="1"/>
  <c r="K428" i="6"/>
  <c r="U427" i="6"/>
  <c r="T427" i="6"/>
  <c r="S427" i="6"/>
  <c r="Q427" i="6"/>
  <c r="W427" i="6" s="1"/>
  <c r="N427" i="6"/>
  <c r="L427" i="6"/>
  <c r="K427" i="6"/>
  <c r="T426" i="6"/>
  <c r="U426" i="6" s="1"/>
  <c r="S426" i="6"/>
  <c r="Q426" i="6"/>
  <c r="L426" i="6"/>
  <c r="N426" i="6" s="1"/>
  <c r="K426" i="6"/>
  <c r="T425" i="6"/>
  <c r="U425" i="6" s="1"/>
  <c r="S425" i="6"/>
  <c r="Q425" i="6"/>
  <c r="L425" i="6"/>
  <c r="N425" i="6" s="1"/>
  <c r="K425" i="6"/>
  <c r="T424" i="6"/>
  <c r="S424" i="6"/>
  <c r="Q424" i="6"/>
  <c r="L424" i="6"/>
  <c r="N424" i="6" s="1"/>
  <c r="K424" i="6"/>
  <c r="U423" i="6"/>
  <c r="T423" i="6"/>
  <c r="S423" i="6"/>
  <c r="Q423" i="6"/>
  <c r="W423" i="6" s="1"/>
  <c r="N423" i="6"/>
  <c r="L423" i="6"/>
  <c r="K423" i="6"/>
  <c r="T422" i="6"/>
  <c r="U422" i="6" s="1"/>
  <c r="S422" i="6"/>
  <c r="Q422" i="6"/>
  <c r="L422" i="6"/>
  <c r="N422" i="6" s="1"/>
  <c r="K422" i="6"/>
  <c r="T421" i="6"/>
  <c r="U421" i="6" s="1"/>
  <c r="S421" i="6"/>
  <c r="Q421" i="6"/>
  <c r="L421" i="6"/>
  <c r="K421" i="6"/>
  <c r="U420" i="6"/>
  <c r="T420" i="6"/>
  <c r="S420" i="6"/>
  <c r="Q420" i="6"/>
  <c r="L420" i="6"/>
  <c r="K420" i="6"/>
  <c r="W419" i="6"/>
  <c r="X419" i="6"/>
  <c r="Q419" i="6"/>
  <c r="L419" i="6"/>
  <c r="N419" i="6" s="1"/>
  <c r="K419" i="6"/>
  <c r="W418" i="6"/>
  <c r="Q418" i="6"/>
  <c r="L418" i="6"/>
  <c r="N418" i="6" s="1"/>
  <c r="K418" i="6"/>
  <c r="Q417" i="6"/>
  <c r="N417" i="6"/>
  <c r="L417" i="6"/>
  <c r="K417" i="6"/>
  <c r="W416" i="6"/>
  <c r="X416" i="6" s="1"/>
  <c r="Q416" i="6"/>
  <c r="N416" i="6"/>
  <c r="L416" i="6"/>
  <c r="K416" i="6"/>
  <c r="W415" i="6"/>
  <c r="Q415" i="6"/>
  <c r="L415" i="6"/>
  <c r="N415" i="6" s="1"/>
  <c r="K415" i="6"/>
  <c r="Q414" i="6"/>
  <c r="L414" i="6"/>
  <c r="N414" i="6" s="1"/>
  <c r="K414" i="6"/>
  <c r="Q413" i="6"/>
  <c r="N413" i="6"/>
  <c r="L413" i="6"/>
  <c r="K413" i="6"/>
  <c r="W412" i="6"/>
  <c r="X412" i="6" s="1"/>
  <c r="Q412" i="6"/>
  <c r="N412" i="6"/>
  <c r="L412" i="6"/>
  <c r="K412" i="6"/>
  <c r="W411" i="6"/>
  <c r="Q411" i="6"/>
  <c r="L411" i="6"/>
  <c r="N411" i="6" s="1"/>
  <c r="K411" i="6"/>
  <c r="W410" i="6"/>
  <c r="Q410" i="6"/>
  <c r="L410" i="6"/>
  <c r="N410" i="6" s="1"/>
  <c r="K410" i="6"/>
  <c r="Q409" i="6"/>
  <c r="N409" i="6"/>
  <c r="L409" i="6"/>
  <c r="K409" i="6"/>
  <c r="W408" i="6"/>
  <c r="X408" i="6" s="1"/>
  <c r="Q408" i="6"/>
  <c r="N408" i="6"/>
  <c r="L408" i="6"/>
  <c r="K408" i="6"/>
  <c r="W407" i="6"/>
  <c r="Q407" i="6"/>
  <c r="L407" i="6"/>
  <c r="N407" i="6" s="1"/>
  <c r="K407" i="6"/>
  <c r="W406" i="6"/>
  <c r="Q406" i="6"/>
  <c r="L406" i="6"/>
  <c r="N406" i="6" s="1"/>
  <c r="K406" i="6"/>
  <c r="Q405" i="6"/>
  <c r="N405" i="6"/>
  <c r="L405" i="6"/>
  <c r="K405" i="6"/>
  <c r="W404" i="6"/>
  <c r="X404" i="6" s="1"/>
  <c r="Q404" i="6"/>
  <c r="N404" i="6"/>
  <c r="L404" i="6"/>
  <c r="K404" i="6"/>
  <c r="T403" i="6"/>
  <c r="U403" i="6" s="1"/>
  <c r="S403" i="6"/>
  <c r="Q403" i="6"/>
  <c r="L403" i="6"/>
  <c r="N403" i="6" s="1"/>
  <c r="K403" i="6"/>
  <c r="T402" i="6"/>
  <c r="U402" i="6" s="1"/>
  <c r="S402" i="6"/>
  <c r="Q402" i="6"/>
  <c r="L402" i="6"/>
  <c r="N402" i="6" s="1"/>
  <c r="K402" i="6"/>
  <c r="T401" i="6"/>
  <c r="S401" i="6"/>
  <c r="Q401" i="6"/>
  <c r="L401" i="6"/>
  <c r="N401" i="6" s="1"/>
  <c r="K401" i="6"/>
  <c r="U400" i="6"/>
  <c r="T400" i="6"/>
  <c r="S400" i="6"/>
  <c r="Q400" i="6"/>
  <c r="W400" i="6" s="1"/>
  <c r="N400" i="6"/>
  <c r="L400" i="6"/>
  <c r="K400" i="6"/>
  <c r="T399" i="6"/>
  <c r="U399" i="6" s="1"/>
  <c r="S399" i="6"/>
  <c r="Q399" i="6"/>
  <c r="W399" i="6" s="1"/>
  <c r="L399" i="6"/>
  <c r="N399" i="6" s="1"/>
  <c r="K399" i="6"/>
  <c r="T398" i="6"/>
  <c r="U398" i="6" s="1"/>
  <c r="S398" i="6"/>
  <c r="Q398" i="6"/>
  <c r="L398" i="6"/>
  <c r="K398" i="6"/>
  <c r="T397" i="6"/>
  <c r="S397" i="6"/>
  <c r="U397" i="6" s="1"/>
  <c r="Q397" i="6"/>
  <c r="L397" i="6"/>
  <c r="K397" i="6"/>
  <c r="T396" i="6"/>
  <c r="S396" i="6"/>
  <c r="Q396" i="6"/>
  <c r="L396" i="6"/>
  <c r="K396" i="6"/>
  <c r="T395" i="6"/>
  <c r="U395" i="6" s="1"/>
  <c r="S395" i="6"/>
  <c r="Q395" i="6"/>
  <c r="L395" i="6"/>
  <c r="K395" i="6"/>
  <c r="T394" i="6"/>
  <c r="U394" i="6" s="1"/>
  <c r="S394" i="6"/>
  <c r="Q394" i="6"/>
  <c r="L394" i="6"/>
  <c r="N394" i="6" s="1"/>
  <c r="K394" i="6"/>
  <c r="T393" i="6"/>
  <c r="U393" i="6" s="1"/>
  <c r="S393" i="6"/>
  <c r="Q393" i="6"/>
  <c r="L393" i="6"/>
  <c r="K393" i="6"/>
  <c r="U392" i="6"/>
  <c r="T392" i="6"/>
  <c r="S392" i="6"/>
  <c r="Q392" i="6"/>
  <c r="W392" i="6" s="1"/>
  <c r="L392" i="6"/>
  <c r="K392" i="6"/>
  <c r="U391" i="6"/>
  <c r="T391" i="6"/>
  <c r="S391" i="6"/>
  <c r="Q391" i="6"/>
  <c r="L391" i="6"/>
  <c r="K391" i="6"/>
  <c r="T390" i="6"/>
  <c r="U390" i="6" s="1"/>
  <c r="S390" i="6"/>
  <c r="Q390" i="6"/>
  <c r="L390" i="6"/>
  <c r="N390" i="6" s="1"/>
  <c r="K390" i="6"/>
  <c r="T389" i="6"/>
  <c r="U389" i="6" s="1"/>
  <c r="S389" i="6"/>
  <c r="Q389" i="6"/>
  <c r="L389" i="6"/>
  <c r="K389" i="6"/>
  <c r="T388" i="6"/>
  <c r="S388" i="6"/>
  <c r="U388" i="6" s="1"/>
  <c r="Q388" i="6"/>
  <c r="N388" i="6"/>
  <c r="L388" i="6"/>
  <c r="K388" i="6"/>
  <c r="U387" i="6"/>
  <c r="T387" i="6"/>
  <c r="S387" i="6"/>
  <c r="Q387" i="6"/>
  <c r="L387" i="6"/>
  <c r="K387" i="6"/>
  <c r="U386" i="6"/>
  <c r="T386" i="6"/>
  <c r="S386" i="6"/>
  <c r="Q386" i="6"/>
  <c r="N386" i="6"/>
  <c r="L386" i="6"/>
  <c r="K386" i="6"/>
  <c r="W385" i="6"/>
  <c r="T385" i="6"/>
  <c r="S385" i="6"/>
  <c r="Q385" i="6"/>
  <c r="L385" i="6"/>
  <c r="N385" i="6" s="1"/>
  <c r="K385" i="6"/>
  <c r="U384" i="6"/>
  <c r="T384" i="6"/>
  <c r="S384" i="6"/>
  <c r="Q384" i="6"/>
  <c r="N384" i="6"/>
  <c r="L384" i="6"/>
  <c r="K384" i="6"/>
  <c r="T383" i="6"/>
  <c r="S383" i="6"/>
  <c r="Q383" i="6"/>
  <c r="L383" i="6"/>
  <c r="N383" i="6" s="1"/>
  <c r="K383" i="6"/>
  <c r="T382" i="6"/>
  <c r="U382" i="6" s="1"/>
  <c r="S382" i="6"/>
  <c r="Q382" i="6"/>
  <c r="W382" i="6" s="1"/>
  <c r="X382" i="6" s="1"/>
  <c r="L382" i="6"/>
  <c r="N382" i="6" s="1"/>
  <c r="K382" i="6"/>
  <c r="T381" i="6"/>
  <c r="U381" i="6" s="1"/>
  <c r="S381" i="6"/>
  <c r="Q381" i="6"/>
  <c r="L381" i="6"/>
  <c r="N381" i="6" s="1"/>
  <c r="K381" i="6"/>
  <c r="T380" i="6"/>
  <c r="U380" i="6" s="1"/>
  <c r="S380" i="6"/>
  <c r="Q380" i="6"/>
  <c r="L380" i="6"/>
  <c r="K380" i="6"/>
  <c r="T379" i="6"/>
  <c r="S379" i="6"/>
  <c r="U379" i="6" s="1"/>
  <c r="Q379" i="6"/>
  <c r="N379" i="6"/>
  <c r="L379" i="6"/>
  <c r="K379" i="6"/>
  <c r="T378" i="6"/>
  <c r="S378" i="6"/>
  <c r="Q378" i="6"/>
  <c r="L378" i="6"/>
  <c r="N378" i="6" s="1"/>
  <c r="K378" i="6"/>
  <c r="U377" i="6"/>
  <c r="T377" i="6"/>
  <c r="S377" i="6"/>
  <c r="Q377" i="6"/>
  <c r="N377" i="6"/>
  <c r="L377" i="6"/>
  <c r="K377" i="6"/>
  <c r="U376" i="6"/>
  <c r="T376" i="6"/>
  <c r="S376" i="6"/>
  <c r="Q376" i="6"/>
  <c r="N376" i="6"/>
  <c r="L376" i="6"/>
  <c r="K376" i="6"/>
  <c r="T375" i="6"/>
  <c r="S375" i="6"/>
  <c r="U375" i="6" s="1"/>
  <c r="Q375" i="6"/>
  <c r="N375" i="6"/>
  <c r="L375" i="6"/>
  <c r="K375" i="6"/>
  <c r="T374" i="6"/>
  <c r="S374" i="6"/>
  <c r="Q374" i="6"/>
  <c r="L374" i="6"/>
  <c r="N374" i="6" s="1"/>
  <c r="K374" i="6"/>
  <c r="U373" i="6"/>
  <c r="T373" i="6"/>
  <c r="S373" i="6"/>
  <c r="Q373" i="6"/>
  <c r="L373" i="6"/>
  <c r="K373" i="6"/>
  <c r="T372" i="6"/>
  <c r="S372" i="6"/>
  <c r="Q372" i="6"/>
  <c r="L372" i="6"/>
  <c r="N372" i="6" s="1"/>
  <c r="K372" i="6"/>
  <c r="U371" i="6"/>
  <c r="T371" i="6"/>
  <c r="S371" i="6"/>
  <c r="Q371" i="6"/>
  <c r="N371" i="6"/>
  <c r="L371" i="6"/>
  <c r="K371" i="6"/>
  <c r="W370" i="6"/>
  <c r="T370" i="6"/>
  <c r="U370" i="6" s="1"/>
  <c r="S370" i="6"/>
  <c r="Q370" i="6"/>
  <c r="L370" i="6"/>
  <c r="N370" i="6" s="1"/>
  <c r="K370" i="6"/>
  <c r="U369" i="6"/>
  <c r="T369" i="6"/>
  <c r="S369" i="6"/>
  <c r="Q369" i="6"/>
  <c r="N369" i="6"/>
  <c r="L369" i="6"/>
  <c r="K369" i="6"/>
  <c r="W368" i="6"/>
  <c r="T368" i="6"/>
  <c r="S368" i="6"/>
  <c r="Q368" i="6"/>
  <c r="L368" i="6"/>
  <c r="N368" i="6" s="1"/>
  <c r="K368" i="6"/>
  <c r="U367" i="6"/>
  <c r="T367" i="6"/>
  <c r="S367" i="6"/>
  <c r="Q367" i="6"/>
  <c r="L367" i="6"/>
  <c r="K367" i="6"/>
  <c r="T366" i="6"/>
  <c r="S366" i="6"/>
  <c r="Q366" i="6"/>
  <c r="L366" i="6"/>
  <c r="K366" i="6"/>
  <c r="T365" i="6"/>
  <c r="S365" i="6"/>
  <c r="Q365" i="6"/>
  <c r="W365" i="6" s="1"/>
  <c r="X365" i="6" s="1"/>
  <c r="L365" i="6"/>
  <c r="N365" i="6" s="1"/>
  <c r="K365" i="6"/>
  <c r="U364" i="6"/>
  <c r="T364" i="6"/>
  <c r="S364" i="6"/>
  <c r="Q364" i="6"/>
  <c r="N364" i="6"/>
  <c r="L364" i="6"/>
  <c r="K364" i="6"/>
  <c r="X363" i="6"/>
  <c r="T363" i="6"/>
  <c r="S363" i="6"/>
  <c r="Q363" i="6"/>
  <c r="W363" i="6" s="1"/>
  <c r="L363" i="6"/>
  <c r="N363" i="6" s="1"/>
  <c r="K363" i="6"/>
  <c r="T362" i="6"/>
  <c r="U362" i="6" s="1"/>
  <c r="S362" i="6"/>
  <c r="Q362" i="6"/>
  <c r="L362" i="6"/>
  <c r="N362" i="6" s="1"/>
  <c r="K362" i="6"/>
  <c r="T361" i="6"/>
  <c r="U361" i="6" s="1"/>
  <c r="S361" i="6"/>
  <c r="Q361" i="6"/>
  <c r="L361" i="6"/>
  <c r="N361" i="6" s="1"/>
  <c r="K361" i="6"/>
  <c r="T360" i="6"/>
  <c r="U360" i="6" s="1"/>
  <c r="S360" i="6"/>
  <c r="Q360" i="6"/>
  <c r="L360" i="6"/>
  <c r="N360" i="6" s="1"/>
  <c r="K360" i="6"/>
  <c r="T359" i="6"/>
  <c r="U359" i="6" s="1"/>
  <c r="S359" i="6"/>
  <c r="Q359" i="6"/>
  <c r="L359" i="6"/>
  <c r="N359" i="6" s="1"/>
  <c r="K359" i="6"/>
  <c r="U358" i="6"/>
  <c r="T358" i="6"/>
  <c r="S358" i="6"/>
  <c r="Q358" i="6"/>
  <c r="N358" i="6"/>
  <c r="L358" i="6"/>
  <c r="K358" i="6"/>
  <c r="T357" i="6"/>
  <c r="S357" i="6"/>
  <c r="Q357" i="6"/>
  <c r="L357" i="6"/>
  <c r="K357" i="6"/>
  <c r="X356" i="6"/>
  <c r="T356" i="6"/>
  <c r="S356" i="6"/>
  <c r="U356" i="6" s="1"/>
  <c r="Q356" i="6"/>
  <c r="W356" i="6" s="1"/>
  <c r="N356" i="6"/>
  <c r="L356" i="6"/>
  <c r="K356" i="6"/>
  <c r="W355" i="6"/>
  <c r="T355" i="6"/>
  <c r="S355" i="6"/>
  <c r="U355" i="6" s="1"/>
  <c r="Q355" i="6"/>
  <c r="N355" i="6"/>
  <c r="L355" i="6"/>
  <c r="K355" i="6"/>
  <c r="T354" i="6"/>
  <c r="U354" i="6" s="1"/>
  <c r="S354" i="6"/>
  <c r="Q354" i="6"/>
  <c r="L354" i="6"/>
  <c r="N354" i="6" s="1"/>
  <c r="K354" i="6"/>
  <c r="U353" i="6"/>
  <c r="T353" i="6"/>
  <c r="S353" i="6"/>
  <c r="Q353" i="6"/>
  <c r="L353" i="6"/>
  <c r="K353" i="6"/>
  <c r="W352" i="6"/>
  <c r="T352" i="6"/>
  <c r="U352" i="6" s="1"/>
  <c r="S352" i="6"/>
  <c r="Q352" i="6"/>
  <c r="L352" i="6"/>
  <c r="K352" i="6"/>
  <c r="U351" i="6"/>
  <c r="T351" i="6"/>
  <c r="S351" i="6"/>
  <c r="Q351" i="6"/>
  <c r="N351" i="6"/>
  <c r="L351" i="6"/>
  <c r="K351" i="6"/>
  <c r="T350" i="6"/>
  <c r="S350" i="6"/>
  <c r="Q350" i="6"/>
  <c r="W350" i="6" s="1"/>
  <c r="L350" i="6"/>
  <c r="N350" i="6" s="1"/>
  <c r="K350" i="6"/>
  <c r="U349" i="6"/>
  <c r="T349" i="6"/>
  <c r="S349" i="6"/>
  <c r="Q349" i="6"/>
  <c r="L349" i="6"/>
  <c r="K349" i="6"/>
  <c r="T348" i="6"/>
  <c r="S348" i="6"/>
  <c r="U348" i="6" s="1"/>
  <c r="Q348" i="6"/>
  <c r="N348" i="6"/>
  <c r="L348" i="6"/>
  <c r="K348" i="6"/>
  <c r="T347" i="6"/>
  <c r="S347" i="6"/>
  <c r="Q347" i="6"/>
  <c r="L347" i="6"/>
  <c r="N347" i="6" s="1"/>
  <c r="K347" i="6"/>
  <c r="W346" i="6"/>
  <c r="U346" i="6"/>
  <c r="Q346" i="6"/>
  <c r="N346" i="6"/>
  <c r="L346" i="6"/>
  <c r="K346" i="6"/>
  <c r="W345" i="6"/>
  <c r="T345" i="6"/>
  <c r="S345" i="6"/>
  <c r="U345" i="6" s="1"/>
  <c r="Q345" i="6"/>
  <c r="L345" i="6"/>
  <c r="K345" i="6"/>
  <c r="T344" i="6"/>
  <c r="S344" i="6"/>
  <c r="Q344" i="6"/>
  <c r="L344" i="6"/>
  <c r="N344" i="6" s="1"/>
  <c r="K344" i="6"/>
  <c r="T343" i="6"/>
  <c r="U343" i="6" s="1"/>
  <c r="S343" i="6"/>
  <c r="Q343" i="6"/>
  <c r="L343" i="6"/>
  <c r="N343" i="6" s="1"/>
  <c r="K343" i="6"/>
  <c r="T342" i="6"/>
  <c r="U342" i="6" s="1"/>
  <c r="S342" i="6"/>
  <c r="Q342" i="6"/>
  <c r="L342" i="6"/>
  <c r="N342" i="6" s="1"/>
  <c r="K342" i="6"/>
  <c r="T341" i="6"/>
  <c r="U341" i="6" s="1"/>
  <c r="S341" i="6"/>
  <c r="Q341" i="6"/>
  <c r="L341" i="6"/>
  <c r="N341" i="6" s="1"/>
  <c r="K341" i="6"/>
  <c r="S340" i="6"/>
  <c r="U340" i="6" s="1"/>
  <c r="Q340" i="6"/>
  <c r="N340" i="6"/>
  <c r="L340" i="6"/>
  <c r="K340" i="6"/>
  <c r="U339" i="6"/>
  <c r="T339" i="6"/>
  <c r="S339" i="6"/>
  <c r="Q339" i="6"/>
  <c r="N339" i="6"/>
  <c r="L339" i="6"/>
  <c r="K339" i="6"/>
  <c r="T338" i="6"/>
  <c r="S338" i="6"/>
  <c r="Q338" i="6"/>
  <c r="N338" i="6"/>
  <c r="L338" i="6"/>
  <c r="K338" i="6"/>
  <c r="T337" i="6"/>
  <c r="S337" i="6"/>
  <c r="Q337" i="6"/>
  <c r="L337" i="6"/>
  <c r="K337" i="6"/>
  <c r="T336" i="6"/>
  <c r="U336" i="6" s="1"/>
  <c r="S336" i="6"/>
  <c r="Q336" i="6"/>
  <c r="W336" i="6" s="1"/>
  <c r="X336" i="6" s="1"/>
  <c r="L336" i="6"/>
  <c r="N336" i="6" s="1"/>
  <c r="K336" i="6"/>
  <c r="X335" i="6"/>
  <c r="W335" i="6"/>
  <c r="T335" i="6"/>
  <c r="S335" i="6"/>
  <c r="Q335" i="6"/>
  <c r="L335" i="6"/>
  <c r="N335" i="6" s="1"/>
  <c r="K335" i="6"/>
  <c r="T334" i="6"/>
  <c r="U334" i="6" s="1"/>
  <c r="S334" i="6"/>
  <c r="Q334" i="6"/>
  <c r="L334" i="6"/>
  <c r="N334" i="6" s="1"/>
  <c r="K334" i="6"/>
  <c r="T333" i="6"/>
  <c r="U333" i="6" s="1"/>
  <c r="S333" i="6"/>
  <c r="Q333" i="6"/>
  <c r="L333" i="6"/>
  <c r="N333" i="6" s="1"/>
  <c r="K333" i="6"/>
  <c r="T332" i="6"/>
  <c r="U332" i="6" s="1"/>
  <c r="S332" i="6"/>
  <c r="Q332" i="6"/>
  <c r="L332" i="6"/>
  <c r="N332" i="6" s="1"/>
  <c r="K332" i="6"/>
  <c r="T331" i="6"/>
  <c r="S331" i="6"/>
  <c r="Q331" i="6"/>
  <c r="L331" i="6"/>
  <c r="N331" i="6" s="1"/>
  <c r="K331" i="6"/>
  <c r="U330" i="6"/>
  <c r="T330" i="6"/>
  <c r="S330" i="6"/>
  <c r="Q330" i="6"/>
  <c r="N330" i="6"/>
  <c r="L330" i="6"/>
  <c r="K330" i="6"/>
  <c r="T329" i="6"/>
  <c r="U329" i="6" s="1"/>
  <c r="S329" i="6"/>
  <c r="Q329" i="6"/>
  <c r="L329" i="6"/>
  <c r="N329" i="6" s="1"/>
  <c r="K329" i="6"/>
  <c r="T328" i="6"/>
  <c r="S328" i="6"/>
  <c r="Q328" i="6"/>
  <c r="L328" i="6"/>
  <c r="K328" i="6"/>
  <c r="T327" i="6"/>
  <c r="S327" i="6"/>
  <c r="U327" i="6" s="1"/>
  <c r="Q327" i="6"/>
  <c r="N327" i="6"/>
  <c r="L327" i="6"/>
  <c r="K327" i="6"/>
  <c r="T326" i="6"/>
  <c r="S326" i="6"/>
  <c r="Q326" i="6"/>
  <c r="L326" i="6"/>
  <c r="K326" i="6"/>
  <c r="U325" i="6"/>
  <c r="T325" i="6"/>
  <c r="S325" i="6"/>
  <c r="Q325" i="6"/>
  <c r="W325" i="6" s="1"/>
  <c r="L325" i="6"/>
  <c r="N324" i="6" s="1"/>
  <c r="K325" i="6"/>
  <c r="U324" i="6"/>
  <c r="T324" i="6"/>
  <c r="S324" i="6"/>
  <c r="Q324" i="6"/>
  <c r="L324" i="6"/>
  <c r="K324" i="6"/>
  <c r="U323" i="6"/>
  <c r="T323" i="6"/>
  <c r="S323" i="6"/>
  <c r="Q323" i="6"/>
  <c r="N323" i="6"/>
  <c r="L323" i="6"/>
  <c r="K323" i="6"/>
  <c r="U322" i="6"/>
  <c r="T322" i="6"/>
  <c r="S322" i="6"/>
  <c r="Q322" i="6"/>
  <c r="N322" i="6"/>
  <c r="L322" i="6"/>
  <c r="K322" i="6"/>
  <c r="W321" i="6"/>
  <c r="T321" i="6"/>
  <c r="S321" i="6"/>
  <c r="Q321" i="6"/>
  <c r="L321" i="6"/>
  <c r="N321" i="6" s="1"/>
  <c r="K321" i="6"/>
  <c r="U320" i="6"/>
  <c r="T320" i="6"/>
  <c r="S320" i="6"/>
  <c r="Q320" i="6"/>
  <c r="N320" i="6"/>
  <c r="L320" i="6"/>
  <c r="K320" i="6"/>
  <c r="T319" i="6"/>
  <c r="U319" i="6" s="1"/>
  <c r="S319" i="6"/>
  <c r="Q319" i="6"/>
  <c r="L319" i="6"/>
  <c r="K319" i="6"/>
  <c r="T318" i="6"/>
  <c r="U318" i="6" s="1"/>
  <c r="S318" i="6"/>
  <c r="Q318" i="6"/>
  <c r="L318" i="6"/>
  <c r="N318" i="6" s="1"/>
  <c r="K318" i="6"/>
  <c r="T317" i="6"/>
  <c r="S317" i="6"/>
  <c r="Q317" i="6"/>
  <c r="L317" i="6"/>
  <c r="K317" i="6"/>
  <c r="U316" i="6"/>
  <c r="T316" i="6"/>
  <c r="S316" i="6"/>
  <c r="Q316" i="6"/>
  <c r="N316" i="6"/>
  <c r="L316" i="6"/>
  <c r="K316" i="6"/>
  <c r="T315" i="6"/>
  <c r="S315" i="6"/>
  <c r="U315" i="6" s="1"/>
  <c r="Q315" i="6"/>
  <c r="N315" i="6"/>
  <c r="L315" i="6"/>
  <c r="K315" i="6"/>
  <c r="U314" i="6"/>
  <c r="T314" i="6"/>
  <c r="S314" i="6"/>
  <c r="Q314" i="6"/>
  <c r="N314" i="6"/>
  <c r="L314" i="6"/>
  <c r="K314" i="6"/>
  <c r="U313" i="6"/>
  <c r="T313" i="6"/>
  <c r="S313" i="6"/>
  <c r="Q313" i="6"/>
  <c r="N313" i="6"/>
  <c r="L313" i="6"/>
  <c r="K313" i="6"/>
  <c r="U312" i="6"/>
  <c r="T312" i="6"/>
  <c r="S312" i="6"/>
  <c r="Q312" i="6"/>
  <c r="L312" i="6"/>
  <c r="K312" i="6"/>
  <c r="U311" i="6"/>
  <c r="T311" i="6"/>
  <c r="S311" i="6"/>
  <c r="Q311" i="6"/>
  <c r="N311" i="6"/>
  <c r="L311" i="6"/>
  <c r="K311" i="6"/>
  <c r="W310" i="6"/>
  <c r="T310" i="6"/>
  <c r="S310" i="6"/>
  <c r="Q310" i="6"/>
  <c r="X310" i="6" s="1"/>
  <c r="L310" i="6"/>
  <c r="N310" i="6" s="1"/>
  <c r="K310" i="6"/>
  <c r="T309" i="6"/>
  <c r="U309" i="6" s="1"/>
  <c r="S309" i="6"/>
  <c r="Q309" i="6"/>
  <c r="L309" i="6"/>
  <c r="N309" i="6" s="1"/>
  <c r="K309" i="6"/>
  <c r="T308" i="6"/>
  <c r="U308" i="6" s="1"/>
  <c r="S308" i="6"/>
  <c r="Q308" i="6"/>
  <c r="L308" i="6"/>
  <c r="K308" i="6"/>
  <c r="T307" i="6"/>
  <c r="U307" i="6" s="1"/>
  <c r="S307" i="6"/>
  <c r="Q307" i="6"/>
  <c r="L307" i="6"/>
  <c r="N307" i="6" s="1"/>
  <c r="K307" i="6"/>
  <c r="U306" i="6"/>
  <c r="T306" i="6"/>
  <c r="S306" i="6"/>
  <c r="Q306" i="6"/>
  <c r="L306" i="6"/>
  <c r="K306" i="6"/>
  <c r="T305" i="6"/>
  <c r="S305" i="6"/>
  <c r="U305" i="6" s="1"/>
  <c r="Q305" i="6"/>
  <c r="L305" i="6"/>
  <c r="K305" i="6"/>
  <c r="U304" i="6"/>
  <c r="T304" i="6"/>
  <c r="S304" i="6"/>
  <c r="Q304" i="6"/>
  <c r="W304" i="6" s="1"/>
  <c r="L304" i="6"/>
  <c r="K304" i="6"/>
  <c r="T303" i="6"/>
  <c r="S303" i="6"/>
  <c r="U303" i="6" s="1"/>
  <c r="Q303" i="6"/>
  <c r="N303" i="6"/>
  <c r="L303" i="6"/>
  <c r="K303" i="6"/>
  <c r="T302" i="6"/>
  <c r="U302" i="6" s="1"/>
  <c r="S302" i="6"/>
  <c r="Q302" i="6"/>
  <c r="L302" i="6"/>
  <c r="N302" i="6" s="1"/>
  <c r="K302" i="6"/>
  <c r="T301" i="6"/>
  <c r="S301" i="6"/>
  <c r="U301" i="6" s="1"/>
  <c r="Q301" i="6"/>
  <c r="N301" i="6"/>
  <c r="L301" i="6"/>
  <c r="K301" i="6"/>
  <c r="W300" i="6"/>
  <c r="T300" i="6"/>
  <c r="U300" i="6" s="1"/>
  <c r="S300" i="6"/>
  <c r="Q300" i="6"/>
  <c r="L300" i="6"/>
  <c r="N300" i="6" s="1"/>
  <c r="K300" i="6"/>
  <c r="T299" i="6"/>
  <c r="S299" i="6"/>
  <c r="U299" i="6" s="1"/>
  <c r="Q299" i="6"/>
  <c r="N299" i="6"/>
  <c r="L299" i="6"/>
  <c r="K299" i="6"/>
  <c r="T298" i="6"/>
  <c r="S298" i="6"/>
  <c r="Q298" i="6"/>
  <c r="L298" i="6"/>
  <c r="N298" i="6" s="1"/>
  <c r="K298" i="6"/>
  <c r="T297" i="6"/>
  <c r="S297" i="6"/>
  <c r="U297" i="6" s="1"/>
  <c r="Q297" i="6"/>
  <c r="N297" i="6"/>
  <c r="L297" i="6"/>
  <c r="K297" i="6"/>
  <c r="S296" i="6"/>
  <c r="U296" i="6" s="1"/>
  <c r="Q296" i="6"/>
  <c r="L296" i="6"/>
  <c r="N296" i="6" s="1"/>
  <c r="K296" i="6"/>
  <c r="U295" i="6"/>
  <c r="T295" i="6"/>
  <c r="S295" i="6"/>
  <c r="Q295" i="6"/>
  <c r="N295" i="6"/>
  <c r="L295" i="6"/>
  <c r="K295" i="6"/>
  <c r="T294" i="6"/>
  <c r="U294" i="6" s="1"/>
  <c r="S294" i="6"/>
  <c r="Q294" i="6"/>
  <c r="L294" i="6"/>
  <c r="K294" i="6"/>
  <c r="T293" i="6"/>
  <c r="U293" i="6" s="1"/>
  <c r="S293" i="6"/>
  <c r="Q293" i="6"/>
  <c r="L293" i="6"/>
  <c r="N293" i="6" s="1"/>
  <c r="K293" i="6"/>
  <c r="U292" i="6"/>
  <c r="T292" i="6"/>
  <c r="S292" i="6"/>
  <c r="Q292" i="6"/>
  <c r="N292" i="6"/>
  <c r="L292" i="6"/>
  <c r="K292" i="6"/>
  <c r="T291" i="6"/>
  <c r="U291" i="6" s="1"/>
  <c r="S291" i="6"/>
  <c r="Q291" i="6"/>
  <c r="L291" i="6"/>
  <c r="K291" i="6"/>
  <c r="W290" i="6"/>
  <c r="T290" i="6"/>
  <c r="U290" i="6" s="1"/>
  <c r="S290" i="6"/>
  <c r="Q290" i="6"/>
  <c r="L290" i="6"/>
  <c r="N290" i="6" s="1"/>
  <c r="K290" i="6"/>
  <c r="T289" i="6"/>
  <c r="S289" i="6"/>
  <c r="W289" i="6" s="1"/>
  <c r="X289" i="6" s="1"/>
  <c r="Q289" i="6"/>
  <c r="L289" i="6"/>
  <c r="K289" i="6"/>
  <c r="T288" i="6"/>
  <c r="S288" i="6"/>
  <c r="Q288" i="6"/>
  <c r="L288" i="6"/>
  <c r="N288" i="6" s="1"/>
  <c r="K288" i="6"/>
  <c r="U287" i="6"/>
  <c r="T287" i="6"/>
  <c r="S287" i="6"/>
  <c r="Q287" i="6"/>
  <c r="N287" i="6"/>
  <c r="L287" i="6"/>
  <c r="K287" i="6"/>
  <c r="T286" i="6"/>
  <c r="S286" i="6"/>
  <c r="U286" i="6" s="1"/>
  <c r="Q286" i="6"/>
  <c r="N286" i="6"/>
  <c r="L286" i="6"/>
  <c r="K286" i="6"/>
  <c r="T285" i="6"/>
  <c r="S285" i="6"/>
  <c r="Q285" i="6"/>
  <c r="L285" i="6"/>
  <c r="K285" i="6"/>
  <c r="X284" i="6"/>
  <c r="T284" i="6"/>
  <c r="U284" i="6" s="1"/>
  <c r="S284" i="6"/>
  <c r="Q284" i="6"/>
  <c r="W284" i="6" s="1"/>
  <c r="L284" i="6"/>
  <c r="N284" i="6" s="1"/>
  <c r="K284" i="6"/>
  <c r="T283" i="6"/>
  <c r="U283" i="6" s="1"/>
  <c r="S283" i="6"/>
  <c r="Q283" i="6"/>
  <c r="L283" i="6"/>
  <c r="K283" i="6"/>
  <c r="T282" i="6"/>
  <c r="S282" i="6"/>
  <c r="U282" i="6" s="1"/>
  <c r="Q282" i="6"/>
  <c r="N282" i="6"/>
  <c r="L282" i="6"/>
  <c r="K282" i="6"/>
  <c r="T281" i="6"/>
  <c r="U281" i="6" s="1"/>
  <c r="S281" i="6"/>
  <c r="Q281" i="6"/>
  <c r="L281" i="6"/>
  <c r="K281" i="6"/>
  <c r="U280" i="6"/>
  <c r="T280" i="6"/>
  <c r="S280" i="6"/>
  <c r="Q280" i="6"/>
  <c r="N280" i="6"/>
  <c r="L280" i="6"/>
  <c r="K280" i="6"/>
  <c r="T279" i="6"/>
  <c r="U279" i="6" s="1"/>
  <c r="S279" i="6"/>
  <c r="Q279" i="6"/>
  <c r="L279" i="6"/>
  <c r="K279" i="6"/>
  <c r="W278" i="6"/>
  <c r="T278" i="6"/>
  <c r="U278" i="6" s="1"/>
  <c r="S278" i="6"/>
  <c r="Q278" i="6"/>
  <c r="L278" i="6"/>
  <c r="N278" i="6" s="1"/>
  <c r="K278" i="6"/>
  <c r="T277" i="6"/>
  <c r="S277" i="6"/>
  <c r="U277" i="6" s="1"/>
  <c r="Q277" i="6"/>
  <c r="L277" i="6"/>
  <c r="K277" i="6"/>
  <c r="X276" i="6"/>
  <c r="T276" i="6"/>
  <c r="S276" i="6"/>
  <c r="W276" i="6" s="1"/>
  <c r="Q276" i="6"/>
  <c r="L276" i="6"/>
  <c r="N276" i="6" s="1"/>
  <c r="K276" i="6"/>
  <c r="U275" i="6"/>
  <c r="T275" i="6"/>
  <c r="S275" i="6"/>
  <c r="Q275" i="6"/>
  <c r="W275" i="6" s="1"/>
  <c r="N275" i="6"/>
  <c r="L275" i="6"/>
  <c r="K275" i="6"/>
  <c r="T274" i="6"/>
  <c r="S274" i="6"/>
  <c r="Q274" i="6"/>
  <c r="L274" i="6"/>
  <c r="K274" i="6"/>
  <c r="T273" i="6"/>
  <c r="U273" i="6" s="1"/>
  <c r="S273" i="6"/>
  <c r="Q273" i="6"/>
  <c r="W273" i="6" s="1"/>
  <c r="X273" i="6" s="1"/>
  <c r="L273" i="6"/>
  <c r="N273" i="6" s="1"/>
  <c r="K273" i="6"/>
  <c r="U272" i="6"/>
  <c r="T272" i="6"/>
  <c r="S272" i="6"/>
  <c r="Q272" i="6"/>
  <c r="N272" i="6"/>
  <c r="L272" i="6"/>
  <c r="K272" i="6"/>
  <c r="U271" i="6"/>
  <c r="T271" i="6"/>
  <c r="S271" i="6"/>
  <c r="Q271" i="6"/>
  <c r="N271" i="6"/>
  <c r="L271" i="6"/>
  <c r="K271" i="6"/>
  <c r="T270" i="6"/>
  <c r="S270" i="6"/>
  <c r="U270" i="6" s="1"/>
  <c r="Q270" i="6"/>
  <c r="L270" i="6"/>
  <c r="K270" i="6"/>
  <c r="T269" i="6"/>
  <c r="S269" i="6"/>
  <c r="Q269" i="6"/>
  <c r="L269" i="6"/>
  <c r="K269" i="6"/>
  <c r="W268" i="6"/>
  <c r="T268" i="6"/>
  <c r="U268" i="6" s="1"/>
  <c r="S268" i="6"/>
  <c r="Q268" i="6"/>
  <c r="L268" i="6"/>
  <c r="N268" i="6" s="1"/>
  <c r="K268" i="6"/>
  <c r="T267" i="6"/>
  <c r="S267" i="6"/>
  <c r="U267" i="6" s="1"/>
  <c r="Q267" i="6"/>
  <c r="L267" i="6"/>
  <c r="K267" i="6"/>
  <c r="X266" i="6"/>
  <c r="T266" i="6"/>
  <c r="S266" i="6"/>
  <c r="W266" i="6" s="1"/>
  <c r="Q266" i="6"/>
  <c r="L266" i="6"/>
  <c r="N266" i="6" s="1"/>
  <c r="K266" i="6"/>
  <c r="U265" i="6"/>
  <c r="T265" i="6"/>
  <c r="S265" i="6"/>
  <c r="Q265" i="6"/>
  <c r="W265" i="6" s="1"/>
  <c r="N265" i="6"/>
  <c r="L265" i="6"/>
  <c r="K265" i="6"/>
  <c r="T264" i="6"/>
  <c r="U264" i="6" s="1"/>
  <c r="S264" i="6"/>
  <c r="Q264" i="6"/>
  <c r="L264" i="6"/>
  <c r="N264" i="6" s="1"/>
  <c r="K264" i="6"/>
  <c r="T263" i="6"/>
  <c r="U263" i="6" s="1"/>
  <c r="S263" i="6"/>
  <c r="Q263" i="6"/>
  <c r="L263" i="6"/>
  <c r="N263" i="6" s="1"/>
  <c r="K263" i="6"/>
  <c r="T262" i="6"/>
  <c r="S262" i="6"/>
  <c r="Q262" i="6"/>
  <c r="L262" i="6"/>
  <c r="N262" i="6" s="1"/>
  <c r="K262" i="6"/>
  <c r="U261" i="6"/>
  <c r="T261" i="6"/>
  <c r="S261" i="6"/>
  <c r="Q261" i="6"/>
  <c r="N261" i="6"/>
  <c r="L261" i="6"/>
  <c r="K261" i="6"/>
  <c r="W260" i="6"/>
  <c r="T260" i="6"/>
  <c r="U260" i="6" s="1"/>
  <c r="S260" i="6"/>
  <c r="Q260" i="6"/>
  <c r="L260" i="6"/>
  <c r="N260" i="6" s="1"/>
  <c r="K260" i="6"/>
  <c r="T259" i="6"/>
  <c r="U259" i="6" s="1"/>
  <c r="S259" i="6"/>
  <c r="Q259" i="6"/>
  <c r="L259" i="6"/>
  <c r="N259" i="6" s="1"/>
  <c r="K259" i="6"/>
  <c r="T258" i="6"/>
  <c r="S258" i="6"/>
  <c r="W258" i="6" s="1"/>
  <c r="X258" i="6" s="1"/>
  <c r="Q258" i="6"/>
  <c r="L258" i="6"/>
  <c r="N258" i="6" s="1"/>
  <c r="K258" i="6"/>
  <c r="U257" i="6"/>
  <c r="T257" i="6"/>
  <c r="S257" i="6"/>
  <c r="Q257" i="6"/>
  <c r="W257" i="6" s="1"/>
  <c r="N257" i="6"/>
  <c r="L257" i="6"/>
  <c r="K257" i="6"/>
  <c r="T256" i="6"/>
  <c r="U256" i="6" s="1"/>
  <c r="S256" i="6"/>
  <c r="Q256" i="6"/>
  <c r="L256" i="6"/>
  <c r="N256" i="6" s="1"/>
  <c r="K256" i="6"/>
  <c r="T255" i="6"/>
  <c r="U255" i="6" s="1"/>
  <c r="S255" i="6"/>
  <c r="Q255" i="6"/>
  <c r="L255" i="6"/>
  <c r="N255" i="6" s="1"/>
  <c r="K255" i="6"/>
  <c r="T254" i="6"/>
  <c r="S254" i="6"/>
  <c r="Q254" i="6"/>
  <c r="L254" i="6"/>
  <c r="N254" i="6" s="1"/>
  <c r="K254" i="6"/>
  <c r="U253" i="6"/>
  <c r="T253" i="6"/>
  <c r="S253" i="6"/>
  <c r="Q253" i="6"/>
  <c r="N253" i="6"/>
  <c r="L253" i="6"/>
  <c r="K253" i="6"/>
  <c r="T252" i="6"/>
  <c r="U252" i="6" s="1"/>
  <c r="S252" i="6"/>
  <c r="Q252" i="6"/>
  <c r="L252" i="6"/>
  <c r="K252" i="6"/>
  <c r="W251" i="6"/>
  <c r="T251" i="6"/>
  <c r="U251" i="6" s="1"/>
  <c r="S251" i="6"/>
  <c r="Q251" i="6"/>
  <c r="L251" i="6"/>
  <c r="K251" i="6"/>
  <c r="T250" i="6"/>
  <c r="S250" i="6"/>
  <c r="U250" i="6" s="1"/>
  <c r="Q250" i="6"/>
  <c r="L250" i="6"/>
  <c r="N251" i="6" s="1"/>
  <c r="K250" i="6"/>
  <c r="X249" i="6"/>
  <c r="T249" i="6"/>
  <c r="S249" i="6"/>
  <c r="W249" i="6" s="1"/>
  <c r="Q249" i="6"/>
  <c r="L249" i="6"/>
  <c r="N249" i="6" s="1"/>
  <c r="K249" i="6"/>
  <c r="U248" i="6"/>
  <c r="T248" i="6"/>
  <c r="S248" i="6"/>
  <c r="Q248" i="6"/>
  <c r="W248" i="6" s="1"/>
  <c r="N248" i="6"/>
  <c r="L248" i="6"/>
  <c r="K248" i="6"/>
  <c r="T247" i="6"/>
  <c r="U247" i="6" s="1"/>
  <c r="S247" i="6"/>
  <c r="Q247" i="6"/>
  <c r="L247" i="6"/>
  <c r="K247" i="6"/>
  <c r="T246" i="6"/>
  <c r="U246" i="6" s="1"/>
  <c r="S246" i="6"/>
  <c r="Q246" i="6"/>
  <c r="L246" i="6"/>
  <c r="K246" i="6"/>
  <c r="T245" i="6"/>
  <c r="S245" i="6"/>
  <c r="Q245" i="6"/>
  <c r="L245" i="6"/>
  <c r="N245" i="6" s="1"/>
  <c r="K245" i="6"/>
  <c r="U244" i="6"/>
  <c r="T244" i="6"/>
  <c r="S244" i="6"/>
  <c r="Q244" i="6"/>
  <c r="L244" i="6"/>
  <c r="K244" i="6"/>
  <c r="U243" i="6"/>
  <c r="T243" i="6"/>
  <c r="S243" i="6"/>
  <c r="Q243" i="6"/>
  <c r="N243" i="6"/>
  <c r="L243" i="6"/>
  <c r="K243" i="6"/>
  <c r="W242" i="6"/>
  <c r="T242" i="6"/>
  <c r="U242" i="6" s="1"/>
  <c r="S242" i="6"/>
  <c r="Q242" i="6"/>
  <c r="L242" i="6"/>
  <c r="N242" i="6" s="1"/>
  <c r="K242" i="6"/>
  <c r="X241" i="6"/>
  <c r="T241" i="6"/>
  <c r="U241" i="6" s="1"/>
  <c r="S241" i="6"/>
  <c r="Q241" i="6"/>
  <c r="W241" i="6" s="1"/>
  <c r="L241" i="6"/>
  <c r="N241" i="6" s="1"/>
  <c r="K241" i="6"/>
  <c r="T240" i="6"/>
  <c r="U240" i="6" s="1"/>
  <c r="S240" i="6"/>
  <c r="Q240" i="6"/>
  <c r="L240" i="6"/>
  <c r="N240" i="6" s="1"/>
  <c r="K240" i="6"/>
  <c r="T239" i="6"/>
  <c r="U239" i="6" s="1"/>
  <c r="S239" i="6"/>
  <c r="Q239" i="6"/>
  <c r="W239" i="6" s="1"/>
  <c r="X239" i="6" s="1"/>
  <c r="L239" i="6"/>
  <c r="N239" i="6" s="1"/>
  <c r="K239" i="6"/>
  <c r="T238" i="6"/>
  <c r="U238" i="6" s="1"/>
  <c r="S238" i="6"/>
  <c r="Q238" i="6"/>
  <c r="L238" i="6"/>
  <c r="N238" i="6" s="1"/>
  <c r="K238" i="6"/>
  <c r="X237" i="6"/>
  <c r="T237" i="6"/>
  <c r="U237" i="6" s="1"/>
  <c r="S237" i="6"/>
  <c r="Q237" i="6"/>
  <c r="W237" i="6" s="1"/>
  <c r="L237" i="6"/>
  <c r="N237" i="6" s="1"/>
  <c r="K237" i="6"/>
  <c r="T236" i="6"/>
  <c r="U236" i="6" s="1"/>
  <c r="S236" i="6"/>
  <c r="Q236" i="6"/>
  <c r="L236" i="6"/>
  <c r="N236" i="6" s="1"/>
  <c r="K236" i="6"/>
  <c r="Q235" i="6"/>
  <c r="W235" i="6" s="1"/>
  <c r="X235" i="6" s="1"/>
  <c r="N235" i="6"/>
  <c r="L235" i="6"/>
  <c r="K235" i="6"/>
  <c r="Q234" i="6"/>
  <c r="L234" i="6"/>
  <c r="N234" i="6" s="1"/>
  <c r="K234" i="6"/>
  <c r="Q233" i="6"/>
  <c r="L233" i="6"/>
  <c r="N233" i="6" s="1"/>
  <c r="K233" i="6"/>
  <c r="U232" i="6"/>
  <c r="T232" i="6"/>
  <c r="S232" i="6"/>
  <c r="Q232" i="6"/>
  <c r="N232" i="6"/>
  <c r="L232" i="6"/>
  <c r="K232" i="6"/>
  <c r="W231" i="6"/>
  <c r="T231" i="6"/>
  <c r="S231" i="6"/>
  <c r="Q231" i="6"/>
  <c r="L231" i="6"/>
  <c r="N231" i="6" s="1"/>
  <c r="K231" i="6"/>
  <c r="U230" i="6"/>
  <c r="T230" i="6"/>
  <c r="S230" i="6"/>
  <c r="Q230" i="6"/>
  <c r="N230" i="6"/>
  <c r="L230" i="6"/>
  <c r="K230" i="6"/>
  <c r="T229" i="6"/>
  <c r="S229" i="6"/>
  <c r="Q229" i="6"/>
  <c r="L229" i="6"/>
  <c r="N229" i="6" s="1"/>
  <c r="K229" i="6"/>
  <c r="U228" i="6"/>
  <c r="T228" i="6"/>
  <c r="S228" i="6"/>
  <c r="Q228" i="6"/>
  <c r="L228" i="6"/>
  <c r="K228" i="6"/>
  <c r="T227" i="6"/>
  <c r="U227" i="6" s="1"/>
  <c r="S227" i="6"/>
  <c r="Q227" i="6"/>
  <c r="L227" i="6"/>
  <c r="K227" i="6"/>
  <c r="T226" i="6"/>
  <c r="U226" i="6" s="1"/>
  <c r="S226" i="6"/>
  <c r="Q226" i="6"/>
  <c r="L226" i="6"/>
  <c r="N227" i="6" s="1"/>
  <c r="K226" i="6"/>
  <c r="U225" i="6"/>
  <c r="T225" i="6"/>
  <c r="S225" i="6"/>
  <c r="Q225" i="6"/>
  <c r="N225" i="6"/>
  <c r="L225" i="6"/>
  <c r="K225" i="6"/>
  <c r="W224" i="6"/>
  <c r="Q224" i="6"/>
  <c r="L224" i="6"/>
  <c r="N224" i="6" s="1"/>
  <c r="K224" i="6"/>
  <c r="T223" i="6"/>
  <c r="U223" i="6" s="1"/>
  <c r="S223" i="6"/>
  <c r="Q223" i="6"/>
  <c r="L223" i="6"/>
  <c r="N223" i="6" s="1"/>
  <c r="K223" i="6"/>
  <c r="T222" i="6"/>
  <c r="U222" i="6" s="1"/>
  <c r="S222" i="6"/>
  <c r="Q222" i="6"/>
  <c r="L222" i="6"/>
  <c r="N222" i="6" s="1"/>
  <c r="K222" i="6"/>
  <c r="T221" i="6"/>
  <c r="U221" i="6" s="1"/>
  <c r="S221" i="6"/>
  <c r="Q221" i="6"/>
  <c r="L221" i="6"/>
  <c r="K221" i="6"/>
  <c r="T220" i="6"/>
  <c r="S220" i="6"/>
  <c r="Q220" i="6"/>
  <c r="L220" i="6"/>
  <c r="N220" i="6" s="1"/>
  <c r="K220" i="6"/>
  <c r="U219" i="6"/>
  <c r="T219" i="6"/>
  <c r="S219" i="6"/>
  <c r="Q219" i="6"/>
  <c r="L219" i="6"/>
  <c r="K219" i="6"/>
  <c r="T218" i="6"/>
  <c r="U218" i="6" s="1"/>
  <c r="S218" i="6"/>
  <c r="Q218" i="6"/>
  <c r="L218" i="6"/>
  <c r="N218" i="6" s="1"/>
  <c r="K218" i="6"/>
  <c r="T217" i="6"/>
  <c r="U217" i="6" s="1"/>
  <c r="S217" i="6"/>
  <c r="Q217" i="6"/>
  <c r="W217" i="6" s="1"/>
  <c r="X217" i="6" s="1"/>
  <c r="L217" i="6"/>
  <c r="N217" i="6" s="1"/>
  <c r="K217" i="6"/>
  <c r="T216" i="6"/>
  <c r="U216" i="6" s="1"/>
  <c r="S216" i="6"/>
  <c r="Q216" i="6"/>
  <c r="L216" i="6"/>
  <c r="K216" i="6"/>
  <c r="T215" i="6"/>
  <c r="U215" i="6" s="1"/>
  <c r="S215" i="6"/>
  <c r="Q215" i="6"/>
  <c r="W215" i="6" s="1"/>
  <c r="X215" i="6" s="1"/>
  <c r="L215" i="6"/>
  <c r="N216" i="6" s="1"/>
  <c r="K215" i="6"/>
  <c r="U214" i="6"/>
  <c r="Q214" i="6"/>
  <c r="L214" i="6"/>
  <c r="N214" i="6" s="1"/>
  <c r="K214" i="6"/>
  <c r="U213" i="6"/>
  <c r="T213" i="6"/>
  <c r="S213" i="6"/>
  <c r="Q213" i="6"/>
  <c r="N213" i="6"/>
  <c r="L213" i="6"/>
  <c r="K213" i="6"/>
  <c r="T212" i="6"/>
  <c r="S212" i="6"/>
  <c r="Q212" i="6"/>
  <c r="L212" i="6"/>
  <c r="K212" i="6"/>
  <c r="X211" i="6"/>
  <c r="T211" i="6"/>
  <c r="U211" i="6" s="1"/>
  <c r="S211" i="6"/>
  <c r="Q211" i="6"/>
  <c r="W211" i="6" s="1"/>
  <c r="L211" i="6"/>
  <c r="N211" i="6" s="1"/>
  <c r="K211" i="6"/>
  <c r="T210" i="6"/>
  <c r="U210" i="6" s="1"/>
  <c r="S210" i="6"/>
  <c r="Q210" i="6"/>
  <c r="L210" i="6"/>
  <c r="N210" i="6" s="1"/>
  <c r="K210" i="6"/>
  <c r="T209" i="6"/>
  <c r="U209" i="6" s="1"/>
  <c r="S209" i="6"/>
  <c r="Q209" i="6"/>
  <c r="W209" i="6" s="1"/>
  <c r="X209" i="6" s="1"/>
  <c r="L209" i="6"/>
  <c r="N209" i="6" s="1"/>
  <c r="K209" i="6"/>
  <c r="T208" i="6"/>
  <c r="U208" i="6" s="1"/>
  <c r="S208" i="6"/>
  <c r="Q208" i="6"/>
  <c r="L208" i="6"/>
  <c r="N208" i="6" s="1"/>
  <c r="K208" i="6"/>
  <c r="X207" i="6"/>
  <c r="T207" i="6"/>
  <c r="U207" i="6" s="1"/>
  <c r="S207" i="6"/>
  <c r="Q207" i="6"/>
  <c r="W207" i="6" s="1"/>
  <c r="L207" i="6"/>
  <c r="N207" i="6" s="1"/>
  <c r="K207" i="6"/>
  <c r="T206" i="6"/>
  <c r="U206" i="6" s="1"/>
  <c r="S206" i="6"/>
  <c r="Q206" i="6"/>
  <c r="L206" i="6"/>
  <c r="K206" i="6"/>
  <c r="W205" i="6"/>
  <c r="T205" i="6"/>
  <c r="S205" i="6"/>
  <c r="Q205" i="6"/>
  <c r="L205" i="6"/>
  <c r="N205" i="6" s="1"/>
  <c r="K205" i="6"/>
  <c r="U204" i="6"/>
  <c r="T204" i="6"/>
  <c r="S204" i="6"/>
  <c r="Q204" i="6"/>
  <c r="N204" i="6"/>
  <c r="L204" i="6"/>
  <c r="K204" i="6"/>
  <c r="T203" i="6"/>
  <c r="S203" i="6"/>
  <c r="Q203" i="6"/>
  <c r="L203" i="6"/>
  <c r="K203" i="6"/>
  <c r="Q202" i="6"/>
  <c r="W202" i="6" s="1"/>
  <c r="N202" i="6"/>
  <c r="L202" i="6"/>
  <c r="K202" i="6"/>
  <c r="W201" i="6"/>
  <c r="T201" i="6"/>
  <c r="S201" i="6"/>
  <c r="Q201" i="6"/>
  <c r="L201" i="6"/>
  <c r="N201" i="6" s="1"/>
  <c r="K201" i="6"/>
  <c r="U200" i="6"/>
  <c r="Q200" i="6"/>
  <c r="L200" i="6"/>
  <c r="N200" i="6" s="1"/>
  <c r="K200" i="6"/>
  <c r="U199" i="6"/>
  <c r="T199" i="6"/>
  <c r="S199" i="6"/>
  <c r="Q199" i="6"/>
  <c r="N199" i="6"/>
  <c r="L199" i="6"/>
  <c r="K199" i="6"/>
  <c r="T198" i="6"/>
  <c r="S198" i="6"/>
  <c r="Q198" i="6"/>
  <c r="L198" i="6"/>
  <c r="N198" i="6" s="1"/>
  <c r="K198" i="6"/>
  <c r="U197" i="6"/>
  <c r="T197" i="6"/>
  <c r="S197" i="6"/>
  <c r="Q197" i="6"/>
  <c r="N197" i="6"/>
  <c r="L197" i="6"/>
  <c r="K197" i="6"/>
  <c r="W196" i="6"/>
  <c r="S196" i="6"/>
  <c r="U196" i="6" s="1"/>
  <c r="Q196" i="6"/>
  <c r="L196" i="6"/>
  <c r="N196" i="6" s="1"/>
  <c r="K196" i="6"/>
  <c r="S195" i="6"/>
  <c r="Q195" i="6"/>
  <c r="L195" i="6"/>
  <c r="N195" i="6" s="1"/>
  <c r="K195" i="6"/>
  <c r="U194" i="6"/>
  <c r="T194" i="6"/>
  <c r="S194" i="6"/>
  <c r="Q194" i="6"/>
  <c r="N194" i="6"/>
  <c r="L194" i="6"/>
  <c r="K194" i="6"/>
  <c r="W193" i="6"/>
  <c r="T193" i="6"/>
  <c r="S193" i="6"/>
  <c r="Q193" i="6"/>
  <c r="L193" i="6"/>
  <c r="N193" i="6" s="1"/>
  <c r="K193" i="6"/>
  <c r="U192" i="6"/>
  <c r="S192" i="6"/>
  <c r="Q192" i="6"/>
  <c r="L192" i="6"/>
  <c r="N192" i="6" s="1"/>
  <c r="K192" i="6"/>
  <c r="T191" i="6"/>
  <c r="U191" i="6" s="1"/>
  <c r="S191" i="6"/>
  <c r="Q191" i="6"/>
  <c r="L191" i="6"/>
  <c r="N191" i="6" s="1"/>
  <c r="K191" i="6"/>
  <c r="T190" i="6"/>
  <c r="U190" i="6" s="1"/>
  <c r="S190" i="6"/>
  <c r="Q190" i="6"/>
  <c r="L190" i="6"/>
  <c r="N190" i="6" s="1"/>
  <c r="K190" i="6"/>
  <c r="T189" i="6"/>
  <c r="U189" i="6" s="1"/>
  <c r="S189" i="6"/>
  <c r="Q189" i="6"/>
  <c r="L189" i="6"/>
  <c r="K189" i="6"/>
  <c r="T188" i="6"/>
  <c r="S188" i="6"/>
  <c r="Q188" i="6"/>
  <c r="L188" i="6"/>
  <c r="N188" i="6" s="1"/>
  <c r="K188" i="6"/>
  <c r="U187" i="6"/>
  <c r="T187" i="6"/>
  <c r="S187" i="6"/>
  <c r="Q187" i="6"/>
  <c r="N187" i="6"/>
  <c r="L187" i="6"/>
  <c r="K187" i="6"/>
  <c r="W186" i="6"/>
  <c r="T186" i="6"/>
  <c r="U186" i="6" s="1"/>
  <c r="S186" i="6"/>
  <c r="Q186" i="6"/>
  <c r="L186" i="6"/>
  <c r="K186" i="6"/>
  <c r="T185" i="6"/>
  <c r="U185" i="6" s="1"/>
  <c r="S185" i="6"/>
  <c r="Q185" i="6"/>
  <c r="W185" i="6" s="1"/>
  <c r="L185" i="6"/>
  <c r="N185" i="6" s="1"/>
  <c r="K185" i="6"/>
  <c r="T184" i="6"/>
  <c r="U184" i="6" s="1"/>
  <c r="S184" i="6"/>
  <c r="Q184" i="6"/>
  <c r="L184" i="6"/>
  <c r="K184" i="6"/>
  <c r="T183" i="6"/>
  <c r="U183" i="6" s="1"/>
  <c r="S183" i="6"/>
  <c r="Q183" i="6"/>
  <c r="W183" i="6" s="1"/>
  <c r="L183" i="6"/>
  <c r="K183" i="6"/>
  <c r="T182" i="6"/>
  <c r="U182" i="6" s="1"/>
  <c r="S182" i="6"/>
  <c r="Q182" i="6"/>
  <c r="L182" i="6"/>
  <c r="K182" i="6"/>
  <c r="T181" i="6"/>
  <c r="S181" i="6"/>
  <c r="Q181" i="6"/>
  <c r="L181" i="6"/>
  <c r="N181" i="6" s="1"/>
  <c r="K181" i="6"/>
  <c r="U180" i="6"/>
  <c r="T180" i="6"/>
  <c r="S180" i="6"/>
  <c r="Q180" i="6"/>
  <c r="N180" i="6"/>
  <c r="L180" i="6"/>
  <c r="K180" i="6"/>
  <c r="T179" i="6"/>
  <c r="S179" i="6"/>
  <c r="Q179" i="6"/>
  <c r="L179" i="6"/>
  <c r="K179" i="6"/>
  <c r="T178" i="6"/>
  <c r="U178" i="6" s="1"/>
  <c r="S178" i="6"/>
  <c r="Q178" i="6"/>
  <c r="W178" i="6" s="1"/>
  <c r="X178" i="6" s="1"/>
  <c r="L178" i="6"/>
  <c r="N178" i="6" s="1"/>
  <c r="K178" i="6"/>
  <c r="T177" i="6"/>
  <c r="U177" i="6" s="1"/>
  <c r="S177" i="6"/>
  <c r="Q177" i="6"/>
  <c r="L177" i="6"/>
  <c r="K177" i="6"/>
  <c r="W176" i="6"/>
  <c r="T176" i="6"/>
  <c r="S176" i="6"/>
  <c r="Q176" i="6"/>
  <c r="L176" i="6"/>
  <c r="N176" i="6" s="1"/>
  <c r="K176" i="6"/>
  <c r="U175" i="6"/>
  <c r="T175" i="6"/>
  <c r="S175" i="6"/>
  <c r="Q175" i="6"/>
  <c r="N175" i="6"/>
  <c r="L175" i="6"/>
  <c r="K175" i="6"/>
  <c r="T174" i="6"/>
  <c r="S174" i="6"/>
  <c r="Q174" i="6"/>
  <c r="L174" i="6"/>
  <c r="N174" i="6" s="1"/>
  <c r="K174" i="6"/>
  <c r="U173" i="6"/>
  <c r="T173" i="6"/>
  <c r="S173" i="6"/>
  <c r="Q173" i="6"/>
  <c r="N173" i="6"/>
  <c r="L173" i="6"/>
  <c r="K173" i="6"/>
  <c r="W172" i="6"/>
  <c r="T172" i="6"/>
  <c r="S172" i="6"/>
  <c r="Q172" i="6"/>
  <c r="X172" i="6" s="1"/>
  <c r="L172" i="6"/>
  <c r="K172" i="6"/>
  <c r="T171" i="6"/>
  <c r="U171" i="6" s="1"/>
  <c r="S171" i="6"/>
  <c r="Q171" i="6"/>
  <c r="L171" i="6"/>
  <c r="N171" i="6" s="1"/>
  <c r="K171" i="6"/>
  <c r="T170" i="6"/>
  <c r="U170" i="6" s="1"/>
  <c r="S170" i="6"/>
  <c r="Q170" i="6"/>
  <c r="L170" i="6"/>
  <c r="K170" i="6"/>
  <c r="T169" i="6"/>
  <c r="S169" i="6"/>
  <c r="Q169" i="6"/>
  <c r="L169" i="6"/>
  <c r="N169" i="6" s="1"/>
  <c r="K169" i="6"/>
  <c r="U168" i="6"/>
  <c r="T168" i="6"/>
  <c r="S168" i="6"/>
  <c r="Q168" i="6"/>
  <c r="N168" i="6"/>
  <c r="L168" i="6"/>
  <c r="K168" i="6"/>
  <c r="T167" i="6"/>
  <c r="S167" i="6"/>
  <c r="Q167" i="6"/>
  <c r="W167" i="6" s="1"/>
  <c r="L167" i="6"/>
  <c r="N167" i="6" s="1"/>
  <c r="K167" i="6"/>
  <c r="U166" i="6"/>
  <c r="T166" i="6"/>
  <c r="S166" i="6"/>
  <c r="Q166" i="6"/>
  <c r="N166" i="6"/>
  <c r="L166" i="6"/>
  <c r="K166" i="6"/>
  <c r="W165" i="6"/>
  <c r="T165" i="6"/>
  <c r="S165" i="6"/>
  <c r="Q165" i="6"/>
  <c r="X165" i="6" s="1"/>
  <c r="L165" i="6"/>
  <c r="K165" i="6"/>
  <c r="T164" i="6"/>
  <c r="U164" i="6" s="1"/>
  <c r="S164" i="6"/>
  <c r="Q164" i="6"/>
  <c r="L164" i="6"/>
  <c r="N164" i="6" s="1"/>
  <c r="K164" i="6"/>
  <c r="T163" i="6"/>
  <c r="U163" i="6" s="1"/>
  <c r="S163" i="6"/>
  <c r="Q163" i="6"/>
  <c r="L163" i="6"/>
  <c r="K163" i="6"/>
  <c r="T162" i="6"/>
  <c r="S162" i="6"/>
  <c r="Q162" i="6"/>
  <c r="L162" i="6"/>
  <c r="K162" i="6"/>
  <c r="U161" i="6"/>
  <c r="T161" i="6"/>
  <c r="S161" i="6"/>
  <c r="Q161" i="6"/>
  <c r="L161" i="6"/>
  <c r="K161" i="6"/>
  <c r="T160" i="6"/>
  <c r="S160" i="6"/>
  <c r="Q160" i="6"/>
  <c r="L160" i="6"/>
  <c r="N160" i="6" s="1"/>
  <c r="K160" i="6"/>
  <c r="T159" i="6"/>
  <c r="U159" i="6" s="1"/>
  <c r="S159" i="6"/>
  <c r="Q159" i="6"/>
  <c r="L159" i="6"/>
  <c r="N159" i="6" s="1"/>
  <c r="K159" i="6"/>
  <c r="T158" i="6"/>
  <c r="U158" i="6" s="1"/>
  <c r="S158" i="6"/>
  <c r="Q158" i="6"/>
  <c r="L158" i="6"/>
  <c r="N158" i="6" s="1"/>
  <c r="K158" i="6"/>
  <c r="T157" i="6"/>
  <c r="U157" i="6" s="1"/>
  <c r="S157" i="6"/>
  <c r="Q157" i="6"/>
  <c r="L157" i="6"/>
  <c r="N157" i="6" s="1"/>
  <c r="K157" i="6"/>
  <c r="U156" i="6"/>
  <c r="Q156" i="6"/>
  <c r="L156" i="6"/>
  <c r="N156" i="6" s="1"/>
  <c r="K156" i="6"/>
  <c r="T155" i="6"/>
  <c r="S155" i="6"/>
  <c r="Q155" i="6"/>
  <c r="L155" i="6"/>
  <c r="N155" i="6" s="1"/>
  <c r="K155" i="6"/>
  <c r="U154" i="6"/>
  <c r="T154" i="6"/>
  <c r="S154" i="6"/>
  <c r="Q154" i="6"/>
  <c r="W154" i="6" s="1"/>
  <c r="L154" i="6"/>
  <c r="K154" i="6"/>
  <c r="U153" i="6"/>
  <c r="T153" i="6"/>
  <c r="S153" i="6"/>
  <c r="Q153" i="6"/>
  <c r="N153" i="6"/>
  <c r="L153" i="6"/>
  <c r="K153" i="6"/>
  <c r="T152" i="6"/>
  <c r="U152" i="6" s="1"/>
  <c r="S152" i="6"/>
  <c r="Q152" i="6"/>
  <c r="L152" i="6"/>
  <c r="K152" i="6"/>
  <c r="T151" i="6"/>
  <c r="U151" i="6" s="1"/>
  <c r="S151" i="6"/>
  <c r="Q151" i="6"/>
  <c r="L151" i="6"/>
  <c r="K151" i="6"/>
  <c r="U150" i="6"/>
  <c r="T150" i="6"/>
  <c r="S150" i="6"/>
  <c r="Q150" i="6"/>
  <c r="N150" i="6"/>
  <c r="L150" i="6"/>
  <c r="K150" i="6"/>
  <c r="T149" i="6"/>
  <c r="S149" i="6"/>
  <c r="Q149" i="6"/>
  <c r="W149" i="6" s="1"/>
  <c r="L149" i="6"/>
  <c r="K149" i="6"/>
  <c r="U148" i="6"/>
  <c r="T148" i="6"/>
  <c r="S148" i="6"/>
  <c r="Q148" i="6"/>
  <c r="L148" i="6"/>
  <c r="N149" i="6" s="1"/>
  <c r="K148" i="6"/>
  <c r="T147" i="6"/>
  <c r="U147" i="6" s="1"/>
  <c r="S147" i="6"/>
  <c r="Q147" i="6"/>
  <c r="L147" i="6"/>
  <c r="K147" i="6"/>
  <c r="T146" i="6"/>
  <c r="S146" i="6"/>
  <c r="Q146" i="6"/>
  <c r="L146" i="6"/>
  <c r="K146" i="6"/>
  <c r="U145" i="6"/>
  <c r="Q145" i="6"/>
  <c r="W145" i="6" s="1"/>
  <c r="X145" i="6" s="1"/>
  <c r="L145" i="6"/>
  <c r="N145" i="6" s="1"/>
  <c r="K145" i="6"/>
  <c r="T144" i="6"/>
  <c r="U144" i="6" s="1"/>
  <c r="S144" i="6"/>
  <c r="Q144" i="6"/>
  <c r="L144" i="6"/>
  <c r="N144" i="6" s="1"/>
  <c r="K144" i="6"/>
  <c r="T143" i="6"/>
  <c r="S143" i="6"/>
  <c r="Q143" i="6"/>
  <c r="L143" i="6"/>
  <c r="N143" i="6" s="1"/>
  <c r="K143" i="6"/>
  <c r="S142" i="6"/>
  <c r="W142" i="6" s="1"/>
  <c r="X142" i="6" s="1"/>
  <c r="Q142" i="6"/>
  <c r="L142" i="6"/>
  <c r="N142" i="6" s="1"/>
  <c r="K142" i="6"/>
  <c r="U141" i="6"/>
  <c r="T141" i="6"/>
  <c r="S141" i="6"/>
  <c r="Q141" i="6"/>
  <c r="N141" i="6"/>
  <c r="L141" i="6"/>
  <c r="K141" i="6"/>
  <c r="T140" i="6"/>
  <c r="U140" i="6" s="1"/>
  <c r="S140" i="6"/>
  <c r="Q140" i="6"/>
  <c r="L140" i="6"/>
  <c r="N140" i="6" s="1"/>
  <c r="K140" i="6"/>
  <c r="U139" i="6"/>
  <c r="S139" i="6"/>
  <c r="Q139" i="6"/>
  <c r="L139" i="6"/>
  <c r="N139" i="6" s="1"/>
  <c r="K139" i="6"/>
  <c r="T138" i="6"/>
  <c r="S138" i="6"/>
  <c r="Q138" i="6"/>
  <c r="L138" i="6"/>
  <c r="N138" i="6" s="1"/>
  <c r="K138" i="6"/>
  <c r="U137" i="6"/>
  <c r="T137" i="6"/>
  <c r="S137" i="6"/>
  <c r="Q137" i="6"/>
  <c r="L137" i="6"/>
  <c r="K137" i="6"/>
  <c r="U136" i="6"/>
  <c r="T136" i="6"/>
  <c r="S136" i="6"/>
  <c r="Q136" i="6"/>
  <c r="N136" i="6"/>
  <c r="L136" i="6"/>
  <c r="K136" i="6"/>
  <c r="T135" i="6"/>
  <c r="U135" i="6" s="1"/>
  <c r="S135" i="6"/>
  <c r="Q135" i="6"/>
  <c r="W135" i="6" s="1"/>
  <c r="L135" i="6"/>
  <c r="N135" i="6" s="1"/>
  <c r="K135" i="6"/>
  <c r="T134" i="6"/>
  <c r="S134" i="6"/>
  <c r="U134" i="6" s="1"/>
  <c r="Q134" i="6"/>
  <c r="N134" i="6"/>
  <c r="L134" i="6"/>
  <c r="K134" i="6"/>
  <c r="T133" i="6"/>
  <c r="U133" i="6" s="1"/>
  <c r="S133" i="6"/>
  <c r="Q133" i="6"/>
  <c r="L133" i="6"/>
  <c r="K133" i="6"/>
  <c r="U132" i="6"/>
  <c r="S132" i="6"/>
  <c r="Q132" i="6"/>
  <c r="L132" i="6"/>
  <c r="N133" i="6" s="1"/>
  <c r="K132" i="6"/>
  <c r="U131" i="6"/>
  <c r="T131" i="6"/>
  <c r="S131" i="6"/>
  <c r="Q131" i="6"/>
  <c r="N131" i="6"/>
  <c r="L131" i="6"/>
  <c r="K131" i="6"/>
  <c r="U130" i="6"/>
  <c r="T130" i="6"/>
  <c r="S130" i="6"/>
  <c r="Q130" i="6"/>
  <c r="N130" i="6"/>
  <c r="L130" i="6"/>
  <c r="K130" i="6"/>
  <c r="T129" i="6"/>
  <c r="S129" i="6"/>
  <c r="U129" i="6" s="1"/>
  <c r="Q129" i="6"/>
  <c r="L129" i="6"/>
  <c r="K129" i="6"/>
  <c r="T128" i="6"/>
  <c r="U128" i="6" s="1"/>
  <c r="S128" i="6"/>
  <c r="Q128" i="6"/>
  <c r="L128" i="6"/>
  <c r="N129" i="6" s="1"/>
  <c r="K128" i="6"/>
  <c r="T127" i="6"/>
  <c r="U127" i="6" s="1"/>
  <c r="S127" i="6"/>
  <c r="Q127" i="6"/>
  <c r="L127" i="6"/>
  <c r="K127" i="6"/>
  <c r="T126" i="6"/>
  <c r="U126" i="6" s="1"/>
  <c r="S126" i="6"/>
  <c r="Q126" i="6"/>
  <c r="L126" i="6"/>
  <c r="K126" i="6"/>
  <c r="T125" i="6"/>
  <c r="U125" i="6" s="1"/>
  <c r="S125" i="6"/>
  <c r="Q125" i="6"/>
  <c r="L125" i="6"/>
  <c r="N125" i="6" s="1"/>
  <c r="K125" i="6"/>
  <c r="T124" i="6"/>
  <c r="U124" i="6" s="1"/>
  <c r="S124" i="6"/>
  <c r="Q124" i="6"/>
  <c r="L124" i="6"/>
  <c r="K124" i="6"/>
  <c r="T123" i="6"/>
  <c r="U123" i="6" s="1"/>
  <c r="S123" i="6"/>
  <c r="Q123" i="6"/>
  <c r="L123" i="6"/>
  <c r="N124" i="6" s="1"/>
  <c r="K123" i="6"/>
  <c r="U122" i="6"/>
  <c r="T122" i="6"/>
  <c r="S122" i="6"/>
  <c r="Q122" i="6"/>
  <c r="L122" i="6"/>
  <c r="K122" i="6"/>
  <c r="T121" i="6"/>
  <c r="U121" i="6" s="1"/>
  <c r="S121" i="6"/>
  <c r="Q121" i="6"/>
  <c r="L121" i="6"/>
  <c r="N121" i="6" s="1"/>
  <c r="K121" i="6"/>
  <c r="S120" i="6"/>
  <c r="Q120" i="6"/>
  <c r="L120" i="6"/>
  <c r="K120" i="6"/>
  <c r="U119" i="6"/>
  <c r="T119" i="6"/>
  <c r="S119" i="6"/>
  <c r="Q119" i="6"/>
  <c r="L119" i="6"/>
  <c r="N120" i="6" s="1"/>
  <c r="K119" i="6"/>
  <c r="T118" i="6"/>
  <c r="U118" i="6" s="1"/>
  <c r="S118" i="6"/>
  <c r="Q118" i="6"/>
  <c r="L118" i="6"/>
  <c r="N118" i="6" s="1"/>
  <c r="K118" i="6"/>
  <c r="T117" i="6"/>
  <c r="U117" i="6" s="1"/>
  <c r="S117" i="6"/>
  <c r="Q117" i="6"/>
  <c r="L117" i="6"/>
  <c r="K117" i="6"/>
  <c r="U116" i="6"/>
  <c r="T116" i="6"/>
  <c r="S116" i="6"/>
  <c r="Q116" i="6"/>
  <c r="N116" i="6"/>
  <c r="L116" i="6"/>
  <c r="K116" i="6"/>
  <c r="T115" i="6"/>
  <c r="U115" i="6" s="1"/>
  <c r="S115" i="6"/>
  <c r="Q115" i="6"/>
  <c r="L115" i="6"/>
  <c r="N115" i="6" s="1"/>
  <c r="K115" i="6"/>
  <c r="U114" i="6"/>
  <c r="T114" i="6"/>
  <c r="S114" i="6"/>
  <c r="Q114" i="6"/>
  <c r="N114" i="6"/>
  <c r="L114" i="6"/>
  <c r="K114" i="6"/>
  <c r="S113" i="6"/>
  <c r="U113" i="6" s="1"/>
  <c r="Q113" i="6"/>
  <c r="L113" i="6"/>
  <c r="N113" i="6" s="1"/>
  <c r="K113" i="6"/>
  <c r="T112" i="6"/>
  <c r="U112" i="6" s="1"/>
  <c r="S112" i="6"/>
  <c r="Q112" i="6"/>
  <c r="L112" i="6"/>
  <c r="N112" i="6" s="1"/>
  <c r="K112" i="6"/>
  <c r="T111" i="6"/>
  <c r="U111" i="6" s="1"/>
  <c r="S111" i="6"/>
  <c r="Q111" i="6"/>
  <c r="L111" i="6"/>
  <c r="N111" i="6" s="1"/>
  <c r="K111" i="6"/>
  <c r="T110" i="6"/>
  <c r="U110" i="6" s="1"/>
  <c r="S110" i="6"/>
  <c r="Q110" i="6"/>
  <c r="L110" i="6"/>
  <c r="K110" i="6"/>
  <c r="U109" i="6"/>
  <c r="T109" i="6"/>
  <c r="S109" i="6"/>
  <c r="Q109" i="6"/>
  <c r="N109" i="6"/>
  <c r="L109" i="6"/>
  <c r="K109" i="6"/>
  <c r="T108" i="6"/>
  <c r="U108" i="6" s="1"/>
  <c r="S108" i="6"/>
  <c r="Q108" i="6"/>
  <c r="L108" i="6"/>
  <c r="N108" i="6" s="1"/>
  <c r="K108" i="6"/>
  <c r="U107" i="6"/>
  <c r="T107" i="6"/>
  <c r="S107" i="6"/>
  <c r="Q107" i="6"/>
  <c r="N107" i="6"/>
  <c r="L107" i="6"/>
  <c r="K107" i="6"/>
  <c r="T106" i="6"/>
  <c r="U106" i="6" s="1"/>
  <c r="S106" i="6"/>
  <c r="Q106" i="6"/>
  <c r="L106" i="6"/>
  <c r="K106" i="6"/>
  <c r="T105" i="6"/>
  <c r="U105" i="6" s="1"/>
  <c r="S105" i="6"/>
  <c r="Q105" i="6"/>
  <c r="L105" i="6"/>
  <c r="N105" i="6" s="1"/>
  <c r="K105" i="6"/>
  <c r="T104" i="6"/>
  <c r="U104" i="6" s="1"/>
  <c r="S104" i="6"/>
  <c r="Q104" i="6"/>
  <c r="L104" i="6"/>
  <c r="N104" i="6" s="1"/>
  <c r="K104" i="6"/>
  <c r="T103" i="6"/>
  <c r="U103" i="6" s="1"/>
  <c r="S103" i="6"/>
  <c r="Q103" i="6"/>
  <c r="L103" i="6"/>
  <c r="N103" i="6" s="1"/>
  <c r="K103" i="6"/>
  <c r="T102" i="6"/>
  <c r="U102" i="6" s="1"/>
  <c r="S102" i="6"/>
  <c r="Q102" i="6"/>
  <c r="L102" i="6"/>
  <c r="N102" i="6" s="1"/>
  <c r="K102" i="6"/>
  <c r="T101" i="6"/>
  <c r="U101" i="6" s="1"/>
  <c r="S101" i="6"/>
  <c r="Q101" i="6"/>
  <c r="L101" i="6"/>
  <c r="N101" i="6" s="1"/>
  <c r="K101" i="6"/>
  <c r="T100" i="6"/>
  <c r="U100" i="6" s="1"/>
  <c r="S100" i="6"/>
  <c r="Q100" i="6"/>
  <c r="L100" i="6"/>
  <c r="N100" i="6" s="1"/>
  <c r="K100" i="6"/>
  <c r="T99" i="6"/>
  <c r="U99" i="6" s="1"/>
  <c r="S99" i="6"/>
  <c r="Q99" i="6"/>
  <c r="L99" i="6"/>
  <c r="N99" i="6" s="1"/>
  <c r="K99" i="6"/>
  <c r="T98" i="6"/>
  <c r="U98" i="6" s="1"/>
  <c r="S98" i="6"/>
  <c r="Q98" i="6"/>
  <c r="L98" i="6"/>
  <c r="N98" i="6" s="1"/>
  <c r="K98" i="6"/>
  <c r="T97" i="6"/>
  <c r="U97" i="6" s="1"/>
  <c r="S97" i="6"/>
  <c r="Q97" i="6"/>
  <c r="L97" i="6"/>
  <c r="N97" i="6" s="1"/>
  <c r="K97" i="6"/>
  <c r="T96" i="6"/>
  <c r="U96" i="6" s="1"/>
  <c r="S96" i="6"/>
  <c r="Q96" i="6"/>
  <c r="L96" i="6"/>
  <c r="N96" i="6" s="1"/>
  <c r="K96" i="6"/>
  <c r="T95" i="6"/>
  <c r="U95" i="6" s="1"/>
  <c r="S95" i="6"/>
  <c r="Q95" i="6"/>
  <c r="L95" i="6"/>
  <c r="N95" i="6" s="1"/>
  <c r="K95" i="6"/>
  <c r="T94" i="6"/>
  <c r="U94" i="6" s="1"/>
  <c r="S94" i="6"/>
  <c r="Q94" i="6"/>
  <c r="L94" i="6"/>
  <c r="N94" i="6" s="1"/>
  <c r="K94" i="6"/>
  <c r="T93" i="6"/>
  <c r="U93" i="6" s="1"/>
  <c r="S93" i="6"/>
  <c r="Q93" i="6"/>
  <c r="L93" i="6"/>
  <c r="N93" i="6" s="1"/>
  <c r="K93" i="6"/>
  <c r="T92" i="6"/>
  <c r="U92" i="6" s="1"/>
  <c r="S92" i="6"/>
  <c r="Q92" i="6"/>
  <c r="L92" i="6"/>
  <c r="N92" i="6" s="1"/>
  <c r="K92" i="6"/>
  <c r="T91" i="6"/>
  <c r="U91" i="6" s="1"/>
  <c r="S91" i="6"/>
  <c r="Q91" i="6"/>
  <c r="L91" i="6"/>
  <c r="N91" i="6" s="1"/>
  <c r="K91" i="6"/>
  <c r="T90" i="6"/>
  <c r="U90" i="6" s="1"/>
  <c r="S90" i="6"/>
  <c r="Q90" i="6"/>
  <c r="L90" i="6"/>
  <c r="N90" i="6" s="1"/>
  <c r="K90" i="6"/>
  <c r="T89" i="6"/>
  <c r="U89" i="6" s="1"/>
  <c r="S89" i="6"/>
  <c r="Q89" i="6"/>
  <c r="L89" i="6"/>
  <c r="N89" i="6" s="1"/>
  <c r="K89" i="6"/>
  <c r="T88" i="6"/>
  <c r="U88" i="6" s="1"/>
  <c r="S88" i="6"/>
  <c r="Q88" i="6"/>
  <c r="L88" i="6"/>
  <c r="K88" i="6"/>
  <c r="T87" i="6"/>
  <c r="U87" i="6" s="1"/>
  <c r="S87" i="6"/>
  <c r="Q87" i="6"/>
  <c r="L87" i="6"/>
  <c r="K87" i="6"/>
  <c r="T86" i="6"/>
  <c r="U86" i="6" s="1"/>
  <c r="S86" i="6"/>
  <c r="Q86" i="6"/>
  <c r="L86" i="6"/>
  <c r="N86" i="6" s="1"/>
  <c r="K86" i="6"/>
  <c r="T85" i="6"/>
  <c r="U85" i="6" s="1"/>
  <c r="S85" i="6"/>
  <c r="Q85" i="6"/>
  <c r="L85" i="6"/>
  <c r="K85" i="6"/>
  <c r="T84" i="6"/>
  <c r="U84" i="6" s="1"/>
  <c r="S84" i="6"/>
  <c r="Q84" i="6"/>
  <c r="L84" i="6"/>
  <c r="K84" i="6"/>
  <c r="T83" i="6"/>
  <c r="U83" i="6" s="1"/>
  <c r="S83" i="6"/>
  <c r="Q83" i="6"/>
  <c r="L83" i="6"/>
  <c r="N83" i="6" s="1"/>
  <c r="K83" i="6"/>
  <c r="T82" i="6"/>
  <c r="U82" i="6" s="1"/>
  <c r="S82" i="6"/>
  <c r="Q82" i="6"/>
  <c r="L82" i="6"/>
  <c r="N82" i="6" s="1"/>
  <c r="K82" i="6"/>
  <c r="T81" i="6"/>
  <c r="U81" i="6" s="1"/>
  <c r="S81" i="6"/>
  <c r="Q81" i="6"/>
  <c r="L81" i="6"/>
  <c r="K81" i="6"/>
  <c r="U80" i="6"/>
  <c r="T80" i="6"/>
  <c r="S80" i="6"/>
  <c r="Q80" i="6"/>
  <c r="N80" i="6"/>
  <c r="L80" i="6"/>
  <c r="K80" i="6"/>
  <c r="T79" i="6"/>
  <c r="U79" i="6" s="1"/>
  <c r="S79" i="6"/>
  <c r="Q79" i="6"/>
  <c r="L79" i="6"/>
  <c r="K79" i="6"/>
  <c r="T78" i="6"/>
  <c r="U78" i="6" s="1"/>
  <c r="S78" i="6"/>
  <c r="Q78" i="6"/>
  <c r="L78" i="6"/>
  <c r="N78" i="6" s="1"/>
  <c r="K78" i="6"/>
  <c r="T77" i="6"/>
  <c r="U77" i="6" s="1"/>
  <c r="S77" i="6"/>
  <c r="Q77" i="6"/>
  <c r="L77" i="6"/>
  <c r="K77" i="6"/>
  <c r="T76" i="6"/>
  <c r="U76" i="6" s="1"/>
  <c r="S76" i="6"/>
  <c r="Q76" i="6"/>
  <c r="L76" i="6"/>
  <c r="N76" i="6" s="1"/>
  <c r="K76" i="6"/>
  <c r="U75" i="6"/>
  <c r="T75" i="6"/>
  <c r="S75" i="6"/>
  <c r="Q75" i="6"/>
  <c r="L75" i="6"/>
  <c r="K75" i="6"/>
  <c r="T74" i="6"/>
  <c r="U74" i="6" s="1"/>
  <c r="S74" i="6"/>
  <c r="Q74" i="6"/>
  <c r="L74" i="6"/>
  <c r="K74" i="6"/>
  <c r="T73" i="6"/>
  <c r="U73" i="6" s="1"/>
  <c r="S73" i="6"/>
  <c r="Q73" i="6"/>
  <c r="L73" i="6"/>
  <c r="N74" i="6" s="1"/>
  <c r="K73" i="6"/>
  <c r="T72" i="6"/>
  <c r="U72" i="6" s="1"/>
  <c r="S72" i="6"/>
  <c r="Q72" i="6"/>
  <c r="L72" i="6"/>
  <c r="K72" i="6"/>
  <c r="T71" i="6"/>
  <c r="U71" i="6" s="1"/>
  <c r="S71" i="6"/>
  <c r="Q71" i="6"/>
  <c r="L71" i="6"/>
  <c r="N71" i="6" s="1"/>
  <c r="K71" i="6"/>
  <c r="U70" i="6"/>
  <c r="T70" i="6"/>
  <c r="S70" i="6"/>
  <c r="Q70" i="6"/>
  <c r="L70" i="6"/>
  <c r="K70" i="6"/>
  <c r="T69" i="6"/>
  <c r="U69" i="6" s="1"/>
  <c r="S69" i="6"/>
  <c r="Q69" i="6"/>
  <c r="L69" i="6"/>
  <c r="N69" i="6" s="1"/>
  <c r="K69" i="6"/>
  <c r="T68" i="6"/>
  <c r="U68" i="6" s="1"/>
  <c r="S68" i="6"/>
  <c r="Q68" i="6"/>
  <c r="L68" i="6"/>
  <c r="N68" i="6" s="1"/>
  <c r="K68" i="6"/>
  <c r="T67" i="6"/>
  <c r="U67" i="6" s="1"/>
  <c r="S67" i="6"/>
  <c r="Q67" i="6"/>
  <c r="L67" i="6"/>
  <c r="K67" i="6"/>
  <c r="T66" i="6"/>
  <c r="U66" i="6" s="1"/>
  <c r="S66" i="6"/>
  <c r="Q66" i="6"/>
  <c r="L66" i="6"/>
  <c r="N66" i="6" s="1"/>
  <c r="K66" i="6"/>
  <c r="U65" i="6"/>
  <c r="T65" i="6"/>
  <c r="S65" i="6"/>
  <c r="Q65" i="6"/>
  <c r="N65" i="6"/>
  <c r="L65" i="6"/>
  <c r="K65" i="6"/>
  <c r="T64" i="6"/>
  <c r="U64" i="6" s="1"/>
  <c r="S64" i="6"/>
  <c r="Q64" i="6"/>
  <c r="L64" i="6"/>
  <c r="N64" i="6" s="1"/>
  <c r="K64" i="6"/>
  <c r="U63" i="6"/>
  <c r="T63" i="6"/>
  <c r="S63" i="6"/>
  <c r="Q63" i="6"/>
  <c r="L63" i="6"/>
  <c r="K63" i="6"/>
  <c r="T62" i="6"/>
  <c r="U62" i="6" s="1"/>
  <c r="S62" i="6"/>
  <c r="Q62" i="6"/>
  <c r="L62" i="6"/>
  <c r="N62" i="6" s="1"/>
  <c r="K62" i="6"/>
  <c r="T61" i="6"/>
  <c r="U61" i="6" s="1"/>
  <c r="S61" i="6"/>
  <c r="Q61" i="6"/>
  <c r="L61" i="6"/>
  <c r="N61" i="6" s="1"/>
  <c r="K61" i="6"/>
  <c r="T60" i="6"/>
  <c r="U60" i="6" s="1"/>
  <c r="S60" i="6"/>
  <c r="Q60" i="6"/>
  <c r="L60" i="6"/>
  <c r="N60" i="6" s="1"/>
  <c r="K60" i="6"/>
  <c r="T59" i="6"/>
  <c r="U59" i="6" s="1"/>
  <c r="S59" i="6"/>
  <c r="Q59" i="6"/>
  <c r="L59" i="6"/>
  <c r="N59" i="6" s="1"/>
  <c r="K59" i="6"/>
  <c r="T58" i="6"/>
  <c r="U58" i="6" s="1"/>
  <c r="S58" i="6"/>
  <c r="Q58" i="6"/>
  <c r="L58" i="6"/>
  <c r="N58" i="6" s="1"/>
  <c r="K58" i="6"/>
  <c r="T57" i="6"/>
  <c r="U57" i="6" s="1"/>
  <c r="S57" i="6"/>
  <c r="Q57" i="6"/>
  <c r="L57" i="6"/>
  <c r="N57" i="6" s="1"/>
  <c r="K57" i="6"/>
  <c r="T56" i="6"/>
  <c r="U56" i="6" s="1"/>
  <c r="S56" i="6"/>
  <c r="Q56" i="6"/>
  <c r="L56" i="6"/>
  <c r="K56" i="6"/>
  <c r="T55" i="6"/>
  <c r="U55" i="6" s="1"/>
  <c r="S55" i="6"/>
  <c r="Q55" i="6"/>
  <c r="L55" i="6"/>
  <c r="N55" i="6" s="1"/>
  <c r="K55" i="6"/>
  <c r="U54" i="6"/>
  <c r="T54" i="6"/>
  <c r="S54" i="6"/>
  <c r="Q54" i="6"/>
  <c r="N54" i="6"/>
  <c r="L54" i="6"/>
  <c r="K54" i="6"/>
  <c r="T53" i="6"/>
  <c r="U53" i="6" s="1"/>
  <c r="S53" i="6"/>
  <c r="Q53" i="6"/>
  <c r="L53" i="6"/>
  <c r="N53" i="6" s="1"/>
  <c r="K53" i="6"/>
  <c r="U52" i="6"/>
  <c r="T52" i="6"/>
  <c r="S52" i="6"/>
  <c r="Q52" i="6"/>
  <c r="N52" i="6"/>
  <c r="L52" i="6"/>
  <c r="K52" i="6"/>
  <c r="T51" i="6"/>
  <c r="U51" i="6" s="1"/>
  <c r="S51" i="6"/>
  <c r="Q51" i="6"/>
  <c r="L51" i="6"/>
  <c r="N51" i="6" s="1"/>
  <c r="K51" i="6"/>
  <c r="U50" i="6"/>
  <c r="T50" i="6"/>
  <c r="S50" i="6"/>
  <c r="Q50" i="6"/>
  <c r="L50" i="6"/>
  <c r="K50" i="6"/>
  <c r="T49" i="6"/>
  <c r="U49" i="6" s="1"/>
  <c r="S49" i="6"/>
  <c r="Q49" i="6"/>
  <c r="L49" i="6"/>
  <c r="K49" i="6"/>
  <c r="T48" i="6"/>
  <c r="U48" i="6" s="1"/>
  <c r="S48" i="6"/>
  <c r="Q48" i="6"/>
  <c r="L48" i="6"/>
  <c r="K48" i="6"/>
  <c r="T47" i="6"/>
  <c r="U47" i="6" s="1"/>
  <c r="S47" i="6"/>
  <c r="Q47" i="6"/>
  <c r="L47" i="6"/>
  <c r="K47" i="6"/>
  <c r="U46" i="6"/>
  <c r="T46" i="6"/>
  <c r="S46" i="6"/>
  <c r="Q46" i="6"/>
  <c r="N46" i="6"/>
  <c r="L46" i="6"/>
  <c r="K46" i="6"/>
  <c r="T45" i="6"/>
  <c r="U45" i="6" s="1"/>
  <c r="S45" i="6"/>
  <c r="Q45" i="6"/>
  <c r="L45" i="6"/>
  <c r="K45" i="6"/>
  <c r="T44" i="6"/>
  <c r="U44" i="6" s="1"/>
  <c r="S44" i="6"/>
  <c r="Q44" i="6"/>
  <c r="L44" i="6"/>
  <c r="N44" i="6" s="1"/>
  <c r="K44" i="6"/>
  <c r="T43" i="6"/>
  <c r="U43" i="6" s="1"/>
  <c r="S43" i="6"/>
  <c r="Q43" i="6"/>
  <c r="L43" i="6"/>
  <c r="K43" i="6"/>
  <c r="T42" i="6"/>
  <c r="U42" i="6" s="1"/>
  <c r="S42" i="6"/>
  <c r="Q42" i="6"/>
  <c r="L42" i="6"/>
  <c r="N42" i="6" s="1"/>
  <c r="K42" i="6"/>
  <c r="U41" i="6"/>
  <c r="T41" i="6"/>
  <c r="S41" i="6"/>
  <c r="Q41" i="6"/>
  <c r="N41" i="6"/>
  <c r="L41" i="6"/>
  <c r="K41" i="6"/>
  <c r="T40" i="6"/>
  <c r="U40" i="6" s="1"/>
  <c r="S40" i="6"/>
  <c r="Q40" i="6"/>
  <c r="L40" i="6"/>
  <c r="K40" i="6"/>
  <c r="T39" i="6"/>
  <c r="U39" i="6" s="1"/>
  <c r="S39" i="6"/>
  <c r="Q39" i="6"/>
  <c r="L39" i="6"/>
  <c r="N39" i="6" s="1"/>
  <c r="K39" i="6"/>
  <c r="T38" i="6"/>
  <c r="U38" i="6" s="1"/>
  <c r="S38" i="6"/>
  <c r="Q38" i="6"/>
  <c r="L38" i="6"/>
  <c r="N38" i="6" s="1"/>
  <c r="K38" i="6"/>
  <c r="T37" i="6"/>
  <c r="U37" i="6" s="1"/>
  <c r="S37" i="6"/>
  <c r="Q37" i="6"/>
  <c r="L37" i="6"/>
  <c r="K37" i="6"/>
  <c r="U36" i="6"/>
  <c r="T36" i="6"/>
  <c r="S36" i="6"/>
  <c r="Q36" i="6"/>
  <c r="L36" i="6"/>
  <c r="K36" i="6"/>
  <c r="T35" i="6"/>
  <c r="U35" i="6" s="1"/>
  <c r="S35" i="6"/>
  <c r="Q35" i="6"/>
  <c r="L35" i="6"/>
  <c r="N35" i="6" s="1"/>
  <c r="K35" i="6"/>
  <c r="T34" i="6"/>
  <c r="U34" i="6" s="1"/>
  <c r="S34" i="6"/>
  <c r="Q34" i="6"/>
  <c r="L34" i="6"/>
  <c r="N34" i="6" s="1"/>
  <c r="K34" i="6"/>
  <c r="T33" i="6"/>
  <c r="U33" i="6" s="1"/>
  <c r="S33" i="6"/>
  <c r="Q33" i="6"/>
  <c r="L33" i="6"/>
  <c r="N33" i="6" s="1"/>
  <c r="K33" i="6"/>
  <c r="T32" i="6"/>
  <c r="U32" i="6" s="1"/>
  <c r="S32" i="6"/>
  <c r="Q32" i="6"/>
  <c r="L32" i="6"/>
  <c r="K32" i="6"/>
  <c r="U31" i="6"/>
  <c r="T31" i="6"/>
  <c r="S31" i="6"/>
  <c r="Q31" i="6"/>
  <c r="N31" i="6"/>
  <c r="L31" i="6"/>
  <c r="K31" i="6"/>
  <c r="T30" i="6"/>
  <c r="U30" i="6" s="1"/>
  <c r="S30" i="6"/>
  <c r="Q30" i="6"/>
  <c r="L30" i="6"/>
  <c r="N30" i="6" s="1"/>
  <c r="K30" i="6"/>
  <c r="U29" i="6"/>
  <c r="T29" i="6"/>
  <c r="S29" i="6"/>
  <c r="Q29" i="6"/>
  <c r="N29" i="6"/>
  <c r="L29" i="6"/>
  <c r="K29" i="6"/>
  <c r="T28" i="6"/>
  <c r="U28" i="6" s="1"/>
  <c r="S28" i="6"/>
  <c r="Q28" i="6"/>
  <c r="L28" i="6"/>
  <c r="N28" i="6" s="1"/>
  <c r="K28" i="6"/>
  <c r="U27" i="6"/>
  <c r="T27" i="6"/>
  <c r="S27" i="6"/>
  <c r="Q27" i="6"/>
  <c r="N27" i="6"/>
  <c r="L27" i="6"/>
  <c r="K27" i="6"/>
  <c r="T26" i="6"/>
  <c r="U26" i="6" s="1"/>
  <c r="S26" i="6"/>
  <c r="Q26" i="6"/>
  <c r="L26" i="6"/>
  <c r="N26" i="6" s="1"/>
  <c r="K26" i="6"/>
  <c r="U25" i="6"/>
  <c r="T25" i="6"/>
  <c r="S25" i="6"/>
  <c r="Q25" i="6"/>
  <c r="L25" i="6"/>
  <c r="K25" i="6"/>
  <c r="T24" i="6"/>
  <c r="U24" i="6" s="1"/>
  <c r="S24" i="6"/>
  <c r="Q24" i="6"/>
  <c r="L24" i="6"/>
  <c r="N24" i="6" s="1"/>
  <c r="K24" i="6"/>
  <c r="T23" i="6"/>
  <c r="U23" i="6" s="1"/>
  <c r="S23" i="6"/>
  <c r="Q23" i="6"/>
  <c r="L23" i="6"/>
  <c r="N23" i="6" s="1"/>
  <c r="K23" i="6"/>
  <c r="T22" i="6"/>
  <c r="U22" i="6" s="1"/>
  <c r="S22" i="6"/>
  <c r="Q22" i="6"/>
  <c r="L22" i="6"/>
  <c r="N22" i="6" s="1"/>
  <c r="K22" i="6"/>
  <c r="T21" i="6"/>
  <c r="U21" i="6" s="1"/>
  <c r="S21" i="6"/>
  <c r="Q21" i="6"/>
  <c r="L21" i="6"/>
  <c r="N21" i="6" s="1"/>
  <c r="K21" i="6"/>
  <c r="T20" i="6"/>
  <c r="U20" i="6" s="1"/>
  <c r="S20" i="6"/>
  <c r="Q20" i="6"/>
  <c r="L20" i="6"/>
  <c r="N20" i="6" s="1"/>
  <c r="K20" i="6"/>
  <c r="T19" i="6"/>
  <c r="U19" i="6" s="1"/>
  <c r="S19" i="6"/>
  <c r="Q19" i="6"/>
  <c r="L19" i="6"/>
  <c r="N19" i="6" s="1"/>
  <c r="K19" i="6"/>
  <c r="T18" i="6"/>
  <c r="U18" i="6" s="1"/>
  <c r="S18" i="6"/>
  <c r="Q18" i="6"/>
  <c r="L18" i="6"/>
  <c r="K18" i="6"/>
  <c r="T17" i="6"/>
  <c r="U17" i="6" s="1"/>
  <c r="S17" i="6"/>
  <c r="Q17" i="6"/>
  <c r="L17" i="6"/>
  <c r="N17" i="6" s="1"/>
  <c r="K17" i="6"/>
  <c r="U16" i="6"/>
  <c r="T16" i="6"/>
  <c r="S16" i="6"/>
  <c r="Q16" i="6"/>
  <c r="N16" i="6"/>
  <c r="L16" i="6"/>
  <c r="K16" i="6"/>
  <c r="T15" i="6"/>
  <c r="U15" i="6" s="1"/>
  <c r="S15" i="6"/>
  <c r="Q15" i="6"/>
  <c r="L15" i="6"/>
  <c r="K15" i="6"/>
  <c r="T14" i="6"/>
  <c r="U14" i="6" s="1"/>
  <c r="S14" i="6"/>
  <c r="Q14" i="6"/>
  <c r="L14" i="6"/>
  <c r="N14" i="6" s="1"/>
  <c r="K14" i="6"/>
  <c r="T13" i="6"/>
  <c r="U13" i="6" s="1"/>
  <c r="S13" i="6"/>
  <c r="Q13" i="6"/>
  <c r="L13" i="6"/>
  <c r="N13" i="6" s="1"/>
  <c r="K13" i="6"/>
  <c r="T12" i="6"/>
  <c r="U12" i="6" s="1"/>
  <c r="S12" i="6"/>
  <c r="Q12" i="6"/>
  <c r="L12" i="6"/>
  <c r="K12" i="6"/>
  <c r="U11" i="6"/>
  <c r="T11" i="6"/>
  <c r="S11" i="6"/>
  <c r="Q11" i="6"/>
  <c r="L11" i="6"/>
  <c r="K11" i="6"/>
  <c r="T10" i="6"/>
  <c r="U10" i="6" s="1"/>
  <c r="S10" i="6"/>
  <c r="Q10" i="6"/>
  <c r="L10" i="6"/>
  <c r="K10" i="6"/>
  <c r="T9" i="6"/>
  <c r="U9" i="6" s="1"/>
  <c r="S9" i="6"/>
  <c r="Q9" i="6"/>
  <c r="L9" i="6"/>
  <c r="N9" i="6" s="1"/>
  <c r="K9" i="6"/>
  <c r="U8" i="6"/>
  <c r="T8" i="6"/>
  <c r="S8" i="6"/>
  <c r="Q8" i="6"/>
  <c r="N8" i="6"/>
  <c r="L8" i="6"/>
  <c r="K8" i="6"/>
  <c r="T7" i="6"/>
  <c r="U7" i="6" s="1"/>
  <c r="S7" i="6"/>
  <c r="Q7" i="6"/>
  <c r="L7" i="6"/>
  <c r="K7" i="6"/>
  <c r="T6" i="6"/>
  <c r="U6" i="6" s="1"/>
  <c r="S6" i="6"/>
  <c r="Q6" i="6"/>
  <c r="L6" i="6"/>
  <c r="N6" i="6" s="1"/>
  <c r="K6" i="6"/>
  <c r="T5" i="6"/>
  <c r="U5" i="6" s="1"/>
  <c r="S5" i="6"/>
  <c r="Q5" i="6"/>
  <c r="L5" i="6"/>
  <c r="N5" i="6" s="1"/>
  <c r="K5" i="6"/>
  <c r="T4" i="6"/>
  <c r="U4" i="6" s="1"/>
  <c r="S4" i="6"/>
  <c r="Q4" i="6"/>
  <c r="L4" i="6"/>
  <c r="N4" i="6" s="1"/>
  <c r="K4" i="6"/>
  <c r="T3" i="6"/>
  <c r="U3" i="6" s="1"/>
  <c r="S3" i="6"/>
  <c r="Q3" i="6"/>
  <c r="L3" i="6"/>
  <c r="N3" i="6" s="1"/>
  <c r="K3" i="6"/>
  <c r="T2" i="6"/>
  <c r="U2" i="6" s="1"/>
  <c r="S2" i="6"/>
  <c r="Q2" i="6"/>
  <c r="L2" i="6"/>
  <c r="N2" i="6" s="1"/>
  <c r="K2" i="6"/>
  <c r="W8" i="6" l="1"/>
  <c r="X8" i="6" s="1"/>
  <c r="W20" i="6"/>
  <c r="X20" i="6"/>
  <c r="W42" i="6"/>
  <c r="X42" i="6" s="1"/>
  <c r="W53" i="6"/>
  <c r="X53" i="6" s="1"/>
  <c r="W63" i="6"/>
  <c r="X63" i="6" s="1"/>
  <c r="W71" i="6"/>
  <c r="X71" i="6"/>
  <c r="W84" i="6"/>
  <c r="X84" i="6" s="1"/>
  <c r="W100" i="6"/>
  <c r="X100" i="6"/>
  <c r="W109" i="6"/>
  <c r="X109" i="6" s="1"/>
  <c r="W121" i="6"/>
  <c r="X121" i="6" s="1"/>
  <c r="W134" i="6"/>
  <c r="X134" i="6" s="1"/>
  <c r="W166" i="6"/>
  <c r="X166" i="6" s="1"/>
  <c r="W2" i="6"/>
  <c r="X2" i="6" s="1"/>
  <c r="W3" i="6"/>
  <c r="X3" i="6" s="1"/>
  <c r="W9" i="6"/>
  <c r="X9" i="6" s="1"/>
  <c r="W22" i="6"/>
  <c r="X22" i="6" s="1"/>
  <c r="W38" i="6"/>
  <c r="X38" i="6" s="1"/>
  <c r="W41" i="6"/>
  <c r="X41" i="6" s="1"/>
  <c r="W44" i="6"/>
  <c r="X44" i="6"/>
  <c r="W50" i="6"/>
  <c r="X50" i="6" s="1"/>
  <c r="W52" i="6"/>
  <c r="X52" i="6" s="1"/>
  <c r="W54" i="6"/>
  <c r="X54" i="6" s="1"/>
  <c r="W57" i="6"/>
  <c r="X57" i="6" s="1"/>
  <c r="W61" i="6"/>
  <c r="X61" i="6" s="1"/>
  <c r="W64" i="6"/>
  <c r="X64" i="6" s="1"/>
  <c r="W66" i="6"/>
  <c r="X66" i="6" s="1"/>
  <c r="W70" i="6"/>
  <c r="X70" i="6" s="1"/>
  <c r="W73" i="6"/>
  <c r="X73" i="6"/>
  <c r="W76" i="6"/>
  <c r="X76" i="6" s="1"/>
  <c r="W82" i="6"/>
  <c r="X82" i="6" s="1"/>
  <c r="W86" i="6"/>
  <c r="X86" i="6"/>
  <c r="W90" i="6"/>
  <c r="X90" i="6"/>
  <c r="W94" i="6"/>
  <c r="X94" i="6" s="1"/>
  <c r="W98" i="6"/>
  <c r="X98" i="6"/>
  <c r="W102" i="6"/>
  <c r="X102" i="6" s="1"/>
  <c r="W106" i="6"/>
  <c r="X106" i="6"/>
  <c r="W108" i="6"/>
  <c r="X108" i="6" s="1"/>
  <c r="W110" i="6"/>
  <c r="X110" i="6" s="1"/>
  <c r="W114" i="6"/>
  <c r="X114" i="6" s="1"/>
  <c r="W116" i="6"/>
  <c r="X116" i="6" s="1"/>
  <c r="W119" i="6"/>
  <c r="X119" i="6" s="1"/>
  <c r="W126" i="6"/>
  <c r="X126" i="6"/>
  <c r="W131" i="6"/>
  <c r="X131" i="6" s="1"/>
  <c r="X148" i="6"/>
  <c r="W148" i="6"/>
  <c r="W150" i="6"/>
  <c r="X150" i="6" s="1"/>
  <c r="W11" i="6"/>
  <c r="X11" i="6" s="1"/>
  <c r="W24" i="6"/>
  <c r="X24" i="6"/>
  <c r="W40" i="6"/>
  <c r="X40" i="6" s="1"/>
  <c r="W48" i="6"/>
  <c r="X48" i="6"/>
  <c r="W55" i="6"/>
  <c r="X55" i="6" s="1"/>
  <c r="W65" i="6"/>
  <c r="X65" i="6" s="1"/>
  <c r="W75" i="6"/>
  <c r="X75" i="6" s="1"/>
  <c r="W88" i="6"/>
  <c r="X88" i="6" s="1"/>
  <c r="W96" i="6"/>
  <c r="X96" i="6" s="1"/>
  <c r="W104" i="6"/>
  <c r="X104" i="6"/>
  <c r="W112" i="6"/>
  <c r="X112" i="6" s="1"/>
  <c r="W117" i="6"/>
  <c r="X117" i="6"/>
  <c r="X124" i="6"/>
  <c r="W124" i="6"/>
  <c r="W168" i="6"/>
  <c r="X168" i="6" s="1"/>
  <c r="W6" i="6"/>
  <c r="X6" i="6" s="1"/>
  <c r="W7" i="6"/>
  <c r="X7" i="6" s="1"/>
  <c r="W12" i="6"/>
  <c r="X12" i="6" s="1"/>
  <c r="W18" i="6"/>
  <c r="X18" i="6"/>
  <c r="W35" i="6"/>
  <c r="X35" i="6" s="1"/>
  <c r="W4" i="6"/>
  <c r="X4" i="6"/>
  <c r="W10" i="6"/>
  <c r="X10" i="6" s="1"/>
  <c r="W13" i="6"/>
  <c r="X13" i="6" s="1"/>
  <c r="W16" i="6"/>
  <c r="X16" i="6" s="1"/>
  <c r="W19" i="6"/>
  <c r="X19" i="6" s="1"/>
  <c r="W23" i="6"/>
  <c r="X23" i="6" s="1"/>
  <c r="W26" i="6"/>
  <c r="X26" i="6" s="1"/>
  <c r="W28" i="6"/>
  <c r="X28" i="6" s="1"/>
  <c r="W30" i="6"/>
  <c r="X30" i="6"/>
  <c r="W32" i="6"/>
  <c r="X32" i="6" s="1"/>
  <c r="W36" i="6"/>
  <c r="X36" i="6" s="1"/>
  <c r="W39" i="6"/>
  <c r="X39" i="6" s="1"/>
  <c r="W45" i="6"/>
  <c r="X45" i="6" s="1"/>
  <c r="W47" i="6"/>
  <c r="X47" i="6" s="1"/>
  <c r="W58" i="6"/>
  <c r="X58" i="6" s="1"/>
  <c r="W62" i="6"/>
  <c r="X62" i="6" s="1"/>
  <c r="W67" i="6"/>
  <c r="X67" i="6" s="1"/>
  <c r="W74" i="6"/>
  <c r="X74" i="6" s="1"/>
  <c r="W77" i="6"/>
  <c r="X77" i="6"/>
  <c r="W80" i="6"/>
  <c r="X80" i="6" s="1"/>
  <c r="W83" i="6"/>
  <c r="X83" i="6"/>
  <c r="W87" i="6"/>
  <c r="X87" i="6" s="1"/>
  <c r="W91" i="6"/>
  <c r="X91" i="6"/>
  <c r="W95" i="6"/>
  <c r="X95" i="6" s="1"/>
  <c r="W99" i="6"/>
  <c r="X99" i="6" s="1"/>
  <c r="W103" i="6"/>
  <c r="X103" i="6" s="1"/>
  <c r="W111" i="6"/>
  <c r="X111" i="6" s="1"/>
  <c r="W123" i="6"/>
  <c r="X123" i="6" s="1"/>
  <c r="W127" i="6"/>
  <c r="X127" i="6" s="1"/>
  <c r="X130" i="6"/>
  <c r="W136" i="6"/>
  <c r="X136" i="6" s="1"/>
  <c r="W153" i="6"/>
  <c r="X153" i="6" s="1"/>
  <c r="W155" i="6"/>
  <c r="X155" i="6" s="1"/>
  <c r="W161" i="6"/>
  <c r="X161" i="6" s="1"/>
  <c r="W287" i="6"/>
  <c r="X287" i="6" s="1"/>
  <c r="W5" i="6"/>
  <c r="X5" i="6" s="1"/>
  <c r="W14" i="6"/>
  <c r="X14" i="6"/>
  <c r="W33" i="6"/>
  <c r="X33" i="6" s="1"/>
  <c r="W51" i="6"/>
  <c r="X51" i="6" s="1"/>
  <c r="W59" i="6"/>
  <c r="X59" i="6"/>
  <c r="W68" i="6"/>
  <c r="X68" i="6"/>
  <c r="W78" i="6"/>
  <c r="X78" i="6"/>
  <c r="W92" i="6"/>
  <c r="X92" i="6" s="1"/>
  <c r="W107" i="6"/>
  <c r="X107" i="6" s="1"/>
  <c r="W115" i="6"/>
  <c r="X115" i="6"/>
  <c r="W128" i="6"/>
  <c r="X128" i="6"/>
  <c r="W227" i="6"/>
  <c r="X227" i="6" s="1"/>
  <c r="W15" i="6"/>
  <c r="X15" i="6"/>
  <c r="W17" i="6"/>
  <c r="X17" i="6" s="1"/>
  <c r="W21" i="6"/>
  <c r="X21" i="6"/>
  <c r="W25" i="6"/>
  <c r="X25" i="6" s="1"/>
  <c r="W27" i="6"/>
  <c r="X27" i="6" s="1"/>
  <c r="W29" i="6"/>
  <c r="X29" i="6" s="1"/>
  <c r="W31" i="6"/>
  <c r="X31" i="6" s="1"/>
  <c r="W34" i="6"/>
  <c r="X34" i="6"/>
  <c r="W37" i="6"/>
  <c r="X37" i="6"/>
  <c r="W43" i="6"/>
  <c r="X43" i="6" s="1"/>
  <c r="W46" i="6"/>
  <c r="X46" i="6" s="1"/>
  <c r="W49" i="6"/>
  <c r="X49" i="6" s="1"/>
  <c r="W56" i="6"/>
  <c r="X56" i="6" s="1"/>
  <c r="W60" i="6"/>
  <c r="X60" i="6" s="1"/>
  <c r="W69" i="6"/>
  <c r="X69" i="6" s="1"/>
  <c r="W72" i="6"/>
  <c r="X72" i="6" s="1"/>
  <c r="W79" i="6"/>
  <c r="X79" i="6" s="1"/>
  <c r="W81" i="6"/>
  <c r="X81" i="6" s="1"/>
  <c r="W85" i="6"/>
  <c r="X85" i="6" s="1"/>
  <c r="W89" i="6"/>
  <c r="X89" i="6"/>
  <c r="W93" i="6"/>
  <c r="X93" i="6"/>
  <c r="W97" i="6"/>
  <c r="X97" i="6"/>
  <c r="W101" i="6"/>
  <c r="X101" i="6"/>
  <c r="W105" i="6"/>
  <c r="X105" i="6"/>
  <c r="W113" i="6"/>
  <c r="X113" i="6"/>
  <c r="W118" i="6"/>
  <c r="X118" i="6" s="1"/>
  <c r="W120" i="6"/>
  <c r="X120" i="6" s="1"/>
  <c r="W122" i="6"/>
  <c r="X122" i="6" s="1"/>
  <c r="W125" i="6"/>
  <c r="X125" i="6"/>
  <c r="W129" i="6"/>
  <c r="X129" i="6" s="1"/>
  <c r="W137" i="6"/>
  <c r="X137" i="6"/>
  <c r="W141" i="6"/>
  <c r="X141" i="6" s="1"/>
  <c r="W143" i="6"/>
  <c r="X143" i="6" s="1"/>
  <c r="W173" i="6"/>
  <c r="X173" i="6" s="1"/>
  <c r="W351" i="6"/>
  <c r="X351" i="6"/>
  <c r="W508" i="6"/>
  <c r="X508" i="6" s="1"/>
  <c r="W189" i="6"/>
  <c r="X189" i="6" s="1"/>
  <c r="W225" i="6"/>
  <c r="X225" i="6" s="1"/>
  <c r="W244" i="6"/>
  <c r="X244" i="6"/>
  <c r="W256" i="6"/>
  <c r="X256" i="6" s="1"/>
  <c r="W327" i="6"/>
  <c r="X327" i="6" s="1"/>
  <c r="U120" i="6"/>
  <c r="N128" i="6"/>
  <c r="W130" i="6"/>
  <c r="X135" i="6"/>
  <c r="W138" i="6"/>
  <c r="X138" i="6" s="1"/>
  <c r="U143" i="6"/>
  <c r="U146" i="6"/>
  <c r="X154" i="6"/>
  <c r="W160" i="6"/>
  <c r="X160" i="6" s="1"/>
  <c r="U162" i="6"/>
  <c r="U169" i="6"/>
  <c r="X176" i="6"/>
  <c r="U179" i="6"/>
  <c r="W182" i="6"/>
  <c r="X182" i="6" s="1"/>
  <c r="W184" i="6"/>
  <c r="X184" i="6" s="1"/>
  <c r="W187" i="6"/>
  <c r="X187" i="6" s="1"/>
  <c r="U188" i="6"/>
  <c r="X193" i="6"/>
  <c r="W197" i="6"/>
  <c r="X197" i="6" s="1"/>
  <c r="U198" i="6"/>
  <c r="X201" i="6"/>
  <c r="X202" i="6"/>
  <c r="X205" i="6"/>
  <c r="U212" i="6"/>
  <c r="W219" i="6"/>
  <c r="X219" i="6" s="1"/>
  <c r="U220" i="6"/>
  <c r="X231" i="6"/>
  <c r="W245" i="6"/>
  <c r="X245" i="6" s="1"/>
  <c r="W247" i="6"/>
  <c r="X247" i="6" s="1"/>
  <c r="X260" i="6"/>
  <c r="W262" i="6"/>
  <c r="X262" i="6" s="1"/>
  <c r="W264" i="6"/>
  <c r="X264" i="6" s="1"/>
  <c r="W270" i="6"/>
  <c r="X270" i="6" s="1"/>
  <c r="X278" i="6"/>
  <c r="W301" i="6"/>
  <c r="X301" i="6" s="1"/>
  <c r="W306" i="6"/>
  <c r="X306" i="6" s="1"/>
  <c r="W317" i="6"/>
  <c r="X317" i="6" s="1"/>
  <c r="X321" i="6"/>
  <c r="W371" i="6"/>
  <c r="X371" i="6" s="1"/>
  <c r="U372" i="6"/>
  <c r="W500" i="6"/>
  <c r="X500" i="6" s="1"/>
  <c r="W506" i="6"/>
  <c r="X506" i="6" s="1"/>
  <c r="W519" i="6"/>
  <c r="X519" i="6" s="1"/>
  <c r="W540" i="6"/>
  <c r="X540" i="6" s="1"/>
  <c r="X167" i="6"/>
  <c r="W194" i="6"/>
  <c r="X194" i="6" s="1"/>
  <c r="W223" i="6"/>
  <c r="X223" i="6" s="1"/>
  <c r="W232" i="6"/>
  <c r="X232" i="6" s="1"/>
  <c r="W246" i="6"/>
  <c r="X246" i="6"/>
  <c r="W261" i="6"/>
  <c r="X261" i="6" s="1"/>
  <c r="W263" i="6"/>
  <c r="X263" i="6"/>
  <c r="W303" i="6"/>
  <c r="X303" i="6" s="1"/>
  <c r="W322" i="6"/>
  <c r="X322" i="6" s="1"/>
  <c r="W390" i="6"/>
  <c r="X390" i="6"/>
  <c r="N73" i="6"/>
  <c r="W132" i="6"/>
  <c r="X132" i="6" s="1"/>
  <c r="W139" i="6"/>
  <c r="X139" i="6" s="1"/>
  <c r="W147" i="6"/>
  <c r="X147" i="6" s="1"/>
  <c r="U149" i="6"/>
  <c r="U155" i="6"/>
  <c r="W158" i="6"/>
  <c r="X158" i="6" s="1"/>
  <c r="W163" i="6"/>
  <c r="X163" i="6" s="1"/>
  <c r="U167" i="6"/>
  <c r="W170" i="6"/>
  <c r="X170" i="6" s="1"/>
  <c r="U174" i="6"/>
  <c r="W177" i="6"/>
  <c r="X177" i="6" s="1"/>
  <c r="W180" i="6"/>
  <c r="X180" i="6" s="1"/>
  <c r="U181" i="6"/>
  <c r="X186" i="6"/>
  <c r="W199" i="6"/>
  <c r="X199" i="6" s="1"/>
  <c r="U203" i="6"/>
  <c r="W206" i="6"/>
  <c r="X206" i="6" s="1"/>
  <c r="W208" i="6"/>
  <c r="X208" i="6" s="1"/>
  <c r="W210" i="6"/>
  <c r="X210" i="6" s="1"/>
  <c r="W213" i="6"/>
  <c r="X213" i="6" s="1"/>
  <c r="X214" i="6"/>
  <c r="W216" i="6"/>
  <c r="X216" i="6" s="1"/>
  <c r="W218" i="6"/>
  <c r="X218" i="6" s="1"/>
  <c r="W228" i="6"/>
  <c r="X228" i="6" s="1"/>
  <c r="U229" i="6"/>
  <c r="W236" i="6"/>
  <c r="X236" i="6" s="1"/>
  <c r="W238" i="6"/>
  <c r="X238" i="6" s="1"/>
  <c r="W240" i="6"/>
  <c r="X240" i="6" s="1"/>
  <c r="W243" i="6"/>
  <c r="X243" i="6" s="1"/>
  <c r="X251" i="6"/>
  <c r="X257" i="6"/>
  <c r="W259" i="6"/>
  <c r="X259" i="6" s="1"/>
  <c r="X268" i="6"/>
  <c r="X275" i="6"/>
  <c r="X282" i="6"/>
  <c r="W282" i="6"/>
  <c r="W283" i="6"/>
  <c r="X283" i="6"/>
  <c r="X292" i="6"/>
  <c r="W292" i="6"/>
  <c r="W311" i="6"/>
  <c r="X311" i="6"/>
  <c r="W349" i="6"/>
  <c r="X349" i="6" s="1"/>
  <c r="W364" i="6"/>
  <c r="X364" i="6"/>
  <c r="X370" i="6"/>
  <c r="W420" i="6"/>
  <c r="X420" i="6" s="1"/>
  <c r="X149" i="6"/>
  <c r="W191" i="6"/>
  <c r="X191" i="6" s="1"/>
  <c r="W221" i="6"/>
  <c r="X221" i="6" s="1"/>
  <c r="W254" i="6"/>
  <c r="X254" i="6" s="1"/>
  <c r="U285" i="6"/>
  <c r="W309" i="6"/>
  <c r="X309" i="6" s="1"/>
  <c r="U138" i="6"/>
  <c r="U142" i="6"/>
  <c r="W156" i="6"/>
  <c r="X156" i="6" s="1"/>
  <c r="U160" i="6"/>
  <c r="N162" i="6"/>
  <c r="U165" i="6"/>
  <c r="U172" i="6"/>
  <c r="W174" i="6"/>
  <c r="X174" i="6" s="1"/>
  <c r="W175" i="6"/>
  <c r="X175" i="6" s="1"/>
  <c r="U176" i="6"/>
  <c r="W181" i="6"/>
  <c r="X181" i="6" s="1"/>
  <c r="N184" i="6"/>
  <c r="N183" i="6"/>
  <c r="X183" i="6"/>
  <c r="X185" i="6"/>
  <c r="U193" i="6"/>
  <c r="U195" i="6"/>
  <c r="X196" i="6"/>
  <c r="U201" i="6"/>
  <c r="W203" i="6"/>
  <c r="X203" i="6" s="1"/>
  <c r="W204" i="6"/>
  <c r="X204" i="6" s="1"/>
  <c r="U205" i="6"/>
  <c r="X224" i="6"/>
  <c r="W229" i="6"/>
  <c r="X229" i="6" s="1"/>
  <c r="W230" i="6"/>
  <c r="X230" i="6" s="1"/>
  <c r="U231" i="6"/>
  <c r="W233" i="6"/>
  <c r="X233" i="6" s="1"/>
  <c r="W234" i="6"/>
  <c r="X234" i="6" s="1"/>
  <c r="X242" i="6"/>
  <c r="N247" i="6"/>
  <c r="N246" i="6"/>
  <c r="X248" i="6"/>
  <c r="W250" i="6"/>
  <c r="X250" i="6" s="1"/>
  <c r="W252" i="6"/>
  <c r="X252" i="6" s="1"/>
  <c r="W253" i="6"/>
  <c r="X253" i="6"/>
  <c r="X265" i="6"/>
  <c r="W267" i="6"/>
  <c r="X267" i="6" s="1"/>
  <c r="W269" i="6"/>
  <c r="X269" i="6" s="1"/>
  <c r="U328" i="6"/>
  <c r="U338" i="6"/>
  <c r="X350" i="6"/>
  <c r="W358" i="6"/>
  <c r="X358" i="6"/>
  <c r="W394" i="6"/>
  <c r="X394" i="6" s="1"/>
  <c r="U249" i="6"/>
  <c r="U258" i="6"/>
  <c r="U266" i="6"/>
  <c r="W271" i="6"/>
  <c r="X271" i="6" s="1"/>
  <c r="U274" i="6"/>
  <c r="U288" i="6"/>
  <c r="W291" i="6"/>
  <c r="X291" i="6" s="1"/>
  <c r="X300" i="6"/>
  <c r="W353" i="6"/>
  <c r="X353" i="6" s="1"/>
  <c r="U366" i="6"/>
  <c r="W367" i="6"/>
  <c r="X367" i="6" s="1"/>
  <c r="W384" i="6"/>
  <c r="X384" i="6" s="1"/>
  <c r="W442" i="6"/>
  <c r="X442" i="6"/>
  <c r="W459" i="6"/>
  <c r="X459" i="6" s="1"/>
  <c r="X466" i="6"/>
  <c r="W467" i="6"/>
  <c r="X467" i="6" s="1"/>
  <c r="W468" i="6"/>
  <c r="X468" i="6" s="1"/>
  <c r="W474" i="6"/>
  <c r="X474" i="6"/>
  <c r="W532" i="6"/>
  <c r="X532" i="6" s="1"/>
  <c r="W554" i="6"/>
  <c r="X554" i="6" s="1"/>
  <c r="W192" i="6"/>
  <c r="X192" i="6" s="1"/>
  <c r="W200" i="6"/>
  <c r="X200" i="6" s="1"/>
  <c r="W214" i="6"/>
  <c r="X279" i="6"/>
  <c r="X304" i="6"/>
  <c r="W312" i="6"/>
  <c r="X312" i="6" s="1"/>
  <c r="W313" i="6"/>
  <c r="X313" i="6" s="1"/>
  <c r="X325" i="6"/>
  <c r="W330" i="6"/>
  <c r="X330" i="6"/>
  <c r="W340" i="6"/>
  <c r="X340" i="6" s="1"/>
  <c r="X348" i="6"/>
  <c r="W348" i="6"/>
  <c r="W369" i="6"/>
  <c r="X369" i="6"/>
  <c r="X375" i="6"/>
  <c r="W375" i="6"/>
  <c r="W386" i="6"/>
  <c r="X386" i="6" s="1"/>
  <c r="W402" i="6"/>
  <c r="X402" i="6"/>
  <c r="W421" i="6"/>
  <c r="X421" i="6" s="1"/>
  <c r="X423" i="6"/>
  <c r="W424" i="6"/>
  <c r="X424" i="6"/>
  <c r="W425" i="6"/>
  <c r="X425" i="6" s="1"/>
  <c r="W446" i="6"/>
  <c r="X446" i="6" s="1"/>
  <c r="W448" i="6"/>
  <c r="X448" i="6" s="1"/>
  <c r="W483" i="6"/>
  <c r="X483" i="6" s="1"/>
  <c r="W490" i="6"/>
  <c r="X490" i="6" s="1"/>
  <c r="U245" i="6"/>
  <c r="U254" i="6"/>
  <c r="U262" i="6"/>
  <c r="W279" i="6"/>
  <c r="U289" i="6"/>
  <c r="X290" i="6"/>
  <c r="U298" i="6"/>
  <c r="W315" i="6"/>
  <c r="X315" i="6" s="1"/>
  <c r="U326" i="6"/>
  <c r="W331" i="6"/>
  <c r="X331" i="6" s="1"/>
  <c r="U337" i="6"/>
  <c r="U347" i="6"/>
  <c r="X352" i="6"/>
  <c r="W361" i="6"/>
  <c r="X361" i="6" s="1"/>
  <c r="X368" i="6"/>
  <c r="W373" i="6"/>
  <c r="X373" i="6" s="1"/>
  <c r="U374" i="6"/>
  <c r="X385" i="6"/>
  <c r="W391" i="6"/>
  <c r="X391" i="6" s="1"/>
  <c r="W395" i="6"/>
  <c r="X395" i="6" s="1"/>
  <c r="W401" i="6"/>
  <c r="X401" i="6"/>
  <c r="W417" i="6"/>
  <c r="X417" i="6" s="1"/>
  <c r="W426" i="6"/>
  <c r="X426" i="6" s="1"/>
  <c r="W429" i="6"/>
  <c r="X429" i="6" s="1"/>
  <c r="W437" i="6"/>
  <c r="X437" i="6" s="1"/>
  <c r="W316" i="6"/>
  <c r="X316" i="6" s="1"/>
  <c r="W320" i="6"/>
  <c r="X320" i="6" s="1"/>
  <c r="W324" i="6"/>
  <c r="X324" i="6" s="1"/>
  <c r="U344" i="6"/>
  <c r="X345" i="6"/>
  <c r="X355" i="6"/>
  <c r="W376" i="6"/>
  <c r="X376" i="6" s="1"/>
  <c r="W377" i="6"/>
  <c r="X377" i="6" s="1"/>
  <c r="U378" i="6"/>
  <c r="W393" i="6"/>
  <c r="X393" i="6" s="1"/>
  <c r="W414" i="6"/>
  <c r="X414" i="6" s="1"/>
  <c r="W428" i="6"/>
  <c r="X428" i="6" s="1"/>
  <c r="U435" i="6"/>
  <c r="W439" i="6"/>
  <c r="X439" i="6" s="1"/>
  <c r="W458" i="6"/>
  <c r="X458" i="6" s="1"/>
  <c r="W463" i="6"/>
  <c r="X463" i="6"/>
  <c r="W477" i="6"/>
  <c r="X477" i="6" s="1"/>
  <c r="W489" i="6"/>
  <c r="X489" i="6"/>
  <c r="W520" i="6"/>
  <c r="X520" i="6" s="1"/>
  <c r="W572" i="6"/>
  <c r="X572" i="6" s="1"/>
  <c r="U269" i="6"/>
  <c r="U276" i="6"/>
  <c r="N306" i="6"/>
  <c r="U310" i="6"/>
  <c r="U321" i="6"/>
  <c r="U335" i="6"/>
  <c r="X339" i="6"/>
  <c r="W339" i="6"/>
  <c r="N352" i="6"/>
  <c r="W359" i="6"/>
  <c r="X359" i="6" s="1"/>
  <c r="U363" i="6"/>
  <c r="W397" i="6"/>
  <c r="X397" i="6" s="1"/>
  <c r="W398" i="6"/>
  <c r="X398" i="6" s="1"/>
  <c r="W444" i="6"/>
  <c r="X444" i="6"/>
  <c r="W452" i="6"/>
  <c r="X452" i="6" s="1"/>
  <c r="W453" i="6"/>
  <c r="X453" i="6" s="1"/>
  <c r="U455" i="6"/>
  <c r="W484" i="6"/>
  <c r="X484" i="6" s="1"/>
  <c r="W498" i="6"/>
  <c r="X498" i="6" s="1"/>
  <c r="W538" i="6"/>
  <c r="X538" i="6" s="1"/>
  <c r="W552" i="6"/>
  <c r="X552" i="6" s="1"/>
  <c r="X400" i="6"/>
  <c r="X406" i="6"/>
  <c r="W409" i="6"/>
  <c r="X409" i="6"/>
  <c r="X411" i="6"/>
  <c r="X462" i="6"/>
  <c r="X464" i="6"/>
  <c r="W472" i="6"/>
  <c r="X472" i="6" s="1"/>
  <c r="W476" i="6"/>
  <c r="X476" i="6"/>
  <c r="W485" i="6"/>
  <c r="X485" i="6" s="1"/>
  <c r="U487" i="6"/>
  <c r="W494" i="6"/>
  <c r="X494" i="6" s="1"/>
  <c r="X502" i="6"/>
  <c r="W502" i="6"/>
  <c r="W523" i="6"/>
  <c r="X523" i="6" s="1"/>
  <c r="W524" i="6"/>
  <c r="X524" i="6" s="1"/>
  <c r="W534" i="6"/>
  <c r="X534" i="6" s="1"/>
  <c r="W556" i="6"/>
  <c r="X556" i="6" s="1"/>
  <c r="X564" i="6"/>
  <c r="W564" i="6"/>
  <c r="W575" i="6"/>
  <c r="X575" i="6" s="1"/>
  <c r="W576" i="6"/>
  <c r="X576" i="6" s="1"/>
  <c r="W387" i="6"/>
  <c r="X387" i="6" s="1"/>
  <c r="X392" i="6"/>
  <c r="X399" i="6"/>
  <c r="W405" i="6"/>
  <c r="X405" i="6" s="1"/>
  <c r="X407" i="6"/>
  <c r="X418" i="6"/>
  <c r="X427" i="6"/>
  <c r="X440" i="6"/>
  <c r="W456" i="6"/>
  <c r="X456" i="6"/>
  <c r="W460" i="6"/>
  <c r="X460" i="6" s="1"/>
  <c r="W469" i="6"/>
  <c r="X469" i="6" s="1"/>
  <c r="X475" i="6"/>
  <c r="W479" i="6"/>
  <c r="X479" i="6" s="1"/>
  <c r="X482" i="6"/>
  <c r="X504" i="6"/>
  <c r="W504" i="6"/>
  <c r="X522" i="6"/>
  <c r="W526" i="6"/>
  <c r="X526" i="6" s="1"/>
  <c r="X536" i="6"/>
  <c r="W536" i="6"/>
  <c r="W548" i="6"/>
  <c r="X548" i="6" s="1"/>
  <c r="X555" i="6"/>
  <c r="W558" i="6"/>
  <c r="X558" i="6" s="1"/>
  <c r="U562" i="6"/>
  <c r="W566" i="6"/>
  <c r="X566" i="6" s="1"/>
  <c r="W568" i="6"/>
  <c r="X568" i="6" s="1"/>
  <c r="X574" i="6"/>
  <c r="U317" i="6"/>
  <c r="U331" i="6"/>
  <c r="X346" i="6"/>
  <c r="U350" i="6"/>
  <c r="U357" i="6"/>
  <c r="U365" i="6"/>
  <c r="U368" i="6"/>
  <c r="U383" i="6"/>
  <c r="N393" i="6"/>
  <c r="U396" i="6"/>
  <c r="X410" i="6"/>
  <c r="W413" i="6"/>
  <c r="X413" i="6"/>
  <c r="X415" i="6"/>
  <c r="W431" i="6"/>
  <c r="X431" i="6" s="1"/>
  <c r="W432" i="6"/>
  <c r="X432" i="6" s="1"/>
  <c r="W433" i="6"/>
  <c r="X433" i="6" s="1"/>
  <c r="X441" i="6"/>
  <c r="X450" i="6"/>
  <c r="W488" i="6"/>
  <c r="X488" i="6" s="1"/>
  <c r="W491" i="6"/>
  <c r="X491" i="6" s="1"/>
  <c r="W492" i="6"/>
  <c r="X492" i="6" s="1"/>
  <c r="W510" i="6"/>
  <c r="X510" i="6" s="1"/>
  <c r="W511" i="6"/>
  <c r="X511" i="6" s="1"/>
  <c r="W512" i="6"/>
  <c r="X512" i="6" s="1"/>
  <c r="W516" i="6"/>
  <c r="X516" i="6" s="1"/>
  <c r="W542" i="6"/>
  <c r="X542" i="6" s="1"/>
  <c r="W543" i="6"/>
  <c r="X543" i="6" s="1"/>
  <c r="X551" i="6"/>
  <c r="U570" i="6"/>
  <c r="U424" i="6"/>
  <c r="U463" i="6"/>
  <c r="X470" i="6"/>
  <c r="U481" i="6"/>
  <c r="W495" i="6"/>
  <c r="X495" i="6" s="1"/>
  <c r="W496" i="6"/>
  <c r="X496" i="6" s="1"/>
  <c r="W514" i="6"/>
  <c r="X514" i="6" s="1"/>
  <c r="U533" i="6"/>
  <c r="W559" i="6"/>
  <c r="X559" i="6" s="1"/>
  <c r="W560" i="6"/>
  <c r="X560" i="6" s="1"/>
  <c r="W544" i="6"/>
  <c r="X544" i="6" s="1"/>
  <c r="U385" i="6"/>
  <c r="U401" i="6"/>
  <c r="U428" i="6"/>
  <c r="N443" i="6"/>
  <c r="U465" i="6"/>
  <c r="U479" i="6"/>
  <c r="U501" i="6"/>
  <c r="W527" i="6"/>
  <c r="X527" i="6" s="1"/>
  <c r="X528" i="6"/>
  <c r="W528" i="6"/>
  <c r="U565" i="6"/>
  <c r="U441" i="6"/>
  <c r="U448" i="6"/>
  <c r="U451" i="6"/>
  <c r="U459" i="6"/>
  <c r="U467" i="6"/>
  <c r="U475" i="6"/>
  <c r="U483" i="6"/>
  <c r="U491" i="6"/>
  <c r="W557" i="6" l="1"/>
  <c r="X557" i="6"/>
  <c r="W515" i="6"/>
  <c r="X515" i="6" s="1"/>
  <c r="W530" i="6"/>
  <c r="X530" i="6" s="1"/>
  <c r="W478" i="6"/>
  <c r="X478" i="6" s="1"/>
  <c r="W288" i="6"/>
  <c r="X288" i="6"/>
  <c r="W280" i="6"/>
  <c r="X280" i="6" s="1"/>
  <c r="W222" i="6"/>
  <c r="X222" i="6"/>
  <c r="W179" i="6"/>
  <c r="X179" i="6" s="1"/>
  <c r="W553" i="6"/>
  <c r="X553" i="6"/>
  <c r="W537" i="6"/>
  <c r="X537" i="6" s="1"/>
  <c r="W521" i="6"/>
  <c r="X521" i="6" s="1"/>
  <c r="W505" i="6"/>
  <c r="X505" i="6" s="1"/>
  <c r="W563" i="6"/>
  <c r="X563" i="6"/>
  <c r="W499" i="6"/>
  <c r="X499" i="6" s="1"/>
  <c r="W445" i="6"/>
  <c r="X445" i="6"/>
  <c r="W430" i="6"/>
  <c r="X430" i="6" s="1"/>
  <c r="W546" i="6"/>
  <c r="X546" i="6" s="1"/>
  <c r="W436" i="6"/>
  <c r="X436" i="6" s="1"/>
  <c r="W535" i="6"/>
  <c r="X535" i="6" s="1"/>
  <c r="W473" i="6"/>
  <c r="X473" i="6" s="1"/>
  <c r="W354" i="6"/>
  <c r="X354" i="6"/>
  <c r="W326" i="6"/>
  <c r="X326" i="6" s="1"/>
  <c r="W296" i="6"/>
  <c r="X296" i="6" s="1"/>
  <c r="W443" i="6"/>
  <c r="X443" i="6" s="1"/>
  <c r="W389" i="6"/>
  <c r="X389" i="6"/>
  <c r="W347" i="6"/>
  <c r="X347" i="6" s="1"/>
  <c r="W362" i="6"/>
  <c r="X362" i="6"/>
  <c r="W342" i="6"/>
  <c r="X342" i="6" s="1"/>
  <c r="W305" i="6"/>
  <c r="X305" i="6"/>
  <c r="W281" i="6"/>
  <c r="X281" i="6" s="1"/>
  <c r="W334" i="6"/>
  <c r="X334" i="6" s="1"/>
  <c r="W323" i="6"/>
  <c r="X323" i="6" s="1"/>
  <c r="W357" i="6"/>
  <c r="X357" i="6" s="1"/>
  <c r="W318" i="6"/>
  <c r="X318" i="6" s="1"/>
  <c r="W299" i="6"/>
  <c r="X299" i="6" s="1"/>
  <c r="W381" i="6"/>
  <c r="X381" i="6" s="1"/>
  <c r="W328" i="6"/>
  <c r="X328" i="6"/>
  <c r="W220" i="6"/>
  <c r="X220" i="6" s="1"/>
  <c r="W190" i="6"/>
  <c r="X190" i="6"/>
  <c r="W151" i="6"/>
  <c r="X151" i="6" s="1"/>
  <c r="W171" i="6"/>
  <c r="X171" i="6" s="1"/>
  <c r="W140" i="6"/>
  <c r="X140" i="6" s="1"/>
  <c r="W372" i="6"/>
  <c r="X372" i="6" s="1"/>
  <c r="W541" i="6"/>
  <c r="X541" i="6" s="1"/>
  <c r="W509" i="6"/>
  <c r="X509" i="6"/>
  <c r="W434" i="6"/>
  <c r="X434" i="6" s="1"/>
  <c r="W539" i="6"/>
  <c r="X539" i="6"/>
  <c r="X388" i="6"/>
  <c r="W388" i="6"/>
  <c r="W374" i="6"/>
  <c r="X374" i="6"/>
  <c r="X319" i="6"/>
  <c r="W319" i="6"/>
  <c r="W294" i="6"/>
  <c r="X294" i="6" s="1"/>
  <c r="W162" i="6"/>
  <c r="X162" i="6" s="1"/>
  <c r="W164" i="6"/>
  <c r="X164" i="6"/>
  <c r="W569" i="6"/>
  <c r="X569" i="6" s="1"/>
  <c r="W565" i="6"/>
  <c r="X565" i="6" s="1"/>
  <c r="W549" i="6"/>
  <c r="X549" i="6" s="1"/>
  <c r="W533" i="6"/>
  <c r="X533" i="6"/>
  <c r="W517" i="6"/>
  <c r="X517" i="6" s="1"/>
  <c r="W501" i="6"/>
  <c r="X501" i="6"/>
  <c r="W547" i="6"/>
  <c r="X547" i="6" s="1"/>
  <c r="W571" i="6"/>
  <c r="X571" i="6"/>
  <c r="W518" i="6"/>
  <c r="X518" i="6" s="1"/>
  <c r="W486" i="6"/>
  <c r="X486" i="6"/>
  <c r="W454" i="6"/>
  <c r="X454" i="6" s="1"/>
  <c r="W570" i="6"/>
  <c r="X570" i="6" s="1"/>
  <c r="W461" i="6"/>
  <c r="X461" i="6" s="1"/>
  <c r="W422" i="6"/>
  <c r="X422" i="6" s="1"/>
  <c r="X396" i="6"/>
  <c r="W396" i="6"/>
  <c r="W380" i="6"/>
  <c r="X380" i="6"/>
  <c r="W455" i="6"/>
  <c r="X455" i="6" s="1"/>
  <c r="W383" i="6"/>
  <c r="X383" i="6"/>
  <c r="W360" i="6"/>
  <c r="X360" i="6" s="1"/>
  <c r="W302" i="6"/>
  <c r="X302" i="6" s="1"/>
  <c r="W435" i="6"/>
  <c r="X435" i="6" s="1"/>
  <c r="W329" i="6"/>
  <c r="X329" i="6" s="1"/>
  <c r="W295" i="6"/>
  <c r="X295" i="6" s="1"/>
  <c r="W274" i="6"/>
  <c r="X274" i="6" s="1"/>
  <c r="W333" i="6"/>
  <c r="X333" i="6" s="1"/>
  <c r="W212" i="6"/>
  <c r="X212" i="6" s="1"/>
  <c r="W188" i="6"/>
  <c r="X188" i="6" s="1"/>
  <c r="W169" i="6"/>
  <c r="X169" i="6" s="1"/>
  <c r="X146" i="6"/>
  <c r="W146" i="6"/>
  <c r="W159" i="6"/>
  <c r="X159" i="6"/>
  <c r="X152" i="6"/>
  <c r="W152" i="6"/>
  <c r="W573" i="6"/>
  <c r="X573" i="6"/>
  <c r="W525" i="6"/>
  <c r="X525" i="6" s="1"/>
  <c r="W493" i="6"/>
  <c r="X493" i="6"/>
  <c r="W503" i="6"/>
  <c r="X503" i="6" s="1"/>
  <c r="W307" i="6"/>
  <c r="X307" i="6"/>
  <c r="W449" i="6"/>
  <c r="X449" i="6" s="1"/>
  <c r="W337" i="6"/>
  <c r="X337" i="6" s="1"/>
  <c r="W341" i="6"/>
  <c r="X341" i="6" s="1"/>
  <c r="W344" i="6"/>
  <c r="X344" i="6"/>
  <c r="W272" i="6"/>
  <c r="X272" i="6" s="1"/>
  <c r="W198" i="6"/>
  <c r="X198" i="6" s="1"/>
  <c r="X285" i="6"/>
  <c r="W285" i="6"/>
  <c r="W561" i="6"/>
  <c r="X561" i="6"/>
  <c r="W545" i="6"/>
  <c r="X545" i="6" s="1"/>
  <c r="W529" i="6"/>
  <c r="X529" i="6"/>
  <c r="W513" i="6"/>
  <c r="X513" i="6" s="1"/>
  <c r="W497" i="6"/>
  <c r="X497" i="6" s="1"/>
  <c r="W531" i="6"/>
  <c r="X531" i="6" s="1"/>
  <c r="W438" i="6"/>
  <c r="X438" i="6"/>
  <c r="W567" i="6"/>
  <c r="X567" i="6" s="1"/>
  <c r="W507" i="6"/>
  <c r="X507" i="6"/>
  <c r="W481" i="6"/>
  <c r="X481" i="6" s="1"/>
  <c r="W447" i="6"/>
  <c r="X447" i="6"/>
  <c r="W550" i="6"/>
  <c r="X550" i="6" s="1"/>
  <c r="W465" i="6"/>
  <c r="X465" i="6" s="1"/>
  <c r="W314" i="6"/>
  <c r="X314" i="6" s="1"/>
  <c r="W562" i="6"/>
  <c r="X562" i="6" s="1"/>
  <c r="W487" i="6"/>
  <c r="X487" i="6" s="1"/>
  <c r="W480" i="6"/>
  <c r="X480" i="6"/>
  <c r="W457" i="6"/>
  <c r="X457" i="6" s="1"/>
  <c r="W403" i="6"/>
  <c r="X403" i="6" s="1"/>
  <c r="W378" i="6"/>
  <c r="X378" i="6" s="1"/>
  <c r="W379" i="6"/>
  <c r="X379" i="6" s="1"/>
  <c r="W298" i="6"/>
  <c r="X298" i="6" s="1"/>
  <c r="W343" i="6"/>
  <c r="X343" i="6"/>
  <c r="W293" i="6"/>
  <c r="X293" i="6" s="1"/>
  <c r="W297" i="6"/>
  <c r="X297" i="6" s="1"/>
  <c r="W286" i="6"/>
  <c r="X286" i="6" s="1"/>
  <c r="W332" i="6"/>
  <c r="X332" i="6"/>
  <c r="W366" i="6"/>
  <c r="X366" i="6" s="1"/>
  <c r="W308" i="6"/>
  <c r="X308" i="6"/>
  <c r="W338" i="6"/>
  <c r="X338" i="6" s="1"/>
  <c r="W277" i="6"/>
  <c r="X277" i="6" s="1"/>
  <c r="W255" i="6"/>
  <c r="X255" i="6" s="1"/>
  <c r="W195" i="6"/>
  <c r="X195" i="6"/>
  <c r="W157" i="6"/>
  <c r="X157" i="6" s="1"/>
  <c r="W144" i="6"/>
  <c r="X144" i="6"/>
  <c r="W226" i="6"/>
  <c r="X226" i="6" s="1"/>
  <c r="W133" i="6"/>
  <c r="X133" i="6" s="1"/>
  <c r="D33" i="1" l="1"/>
  <c r="E33" i="1"/>
  <c r="C33" i="1"/>
  <c r="B33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6" i="1"/>
  <c r="A15" i="1"/>
  <c r="A14" i="1" l="1"/>
  <c r="A13" i="1" l="1"/>
  <c r="A12" i="1" l="1"/>
  <c r="A11" i="1" l="1"/>
  <c r="A10" i="1" l="1"/>
  <c r="A9" i="1"/>
  <c r="A8" i="1" l="1"/>
  <c r="A7" i="1" l="1"/>
  <c r="A6" i="1" l="1"/>
  <c r="A5" i="1" l="1"/>
  <c r="A4" i="1" l="1"/>
  <c r="A3" i="1" l="1"/>
</calcChain>
</file>

<file path=xl/sharedStrings.xml><?xml version="1.0" encoding="utf-8"?>
<sst xmlns="http://schemas.openxmlformats.org/spreadsheetml/2006/main" count="4015" uniqueCount="1389">
  <si>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</si>
  <si>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</si>
  <si>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</si>
  <si>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</si>
  <si>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</si>
  <si>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</si>
  <si>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</si>
  <si>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</si>
  <si>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Onboard in-route failures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</si>
  <si>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</si>
  <si>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</si>
  <si>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</si>
  <si>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</si>
  <si>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</si>
  <si>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</si>
  <si>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</si>
  <si>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</si>
  <si>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</si>
  <si>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</si>
  <si>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</si>
  <si>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</si>
  <si>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</si>
  <si>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</si>
  <si>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</si>
  <si>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</si>
  <si>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Week-Ending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</si>
  <si>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</si>
  <si>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</si>
  <si>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</si>
  <si>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</si>
  <si>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</si>
  <si>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</si>
  <si>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</si>
  <si>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</si>
  <si>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</si>
  <si>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Not Terminal-to-Terminal Run - Moved train to where GPS was available</t>
  </si>
  <si>
    <t>150-01</t>
  </si>
  <si>
    <t>4029/4030</t>
  </si>
  <si>
    <t>In-route failure - System cutout after dropping to failsafe state and then proceeded with ATC</t>
  </si>
  <si>
    <t>208-01</t>
  </si>
  <si>
    <t>4007/4008</t>
  </si>
  <si>
    <t>111-02</t>
  </si>
  <si>
    <t>Routing issue encountered, PTC was cut out and proceeded with ATC to keep schedule</t>
  </si>
  <si>
    <t>119-02</t>
  </si>
  <si>
    <t>4037/4038</t>
  </si>
  <si>
    <t>Initialization location issue occurred, PTC was cut out and proceeded with ATC to keep schedule</t>
  </si>
  <si>
    <t>151-02</t>
  </si>
  <si>
    <t>4027/4028</t>
  </si>
  <si>
    <t>In-route failure - System cutout after dropping to failsafe state. Reinitialized and finished trip with PTC</t>
  </si>
  <si>
    <t>160-02</t>
  </si>
  <si>
    <t>4025/4026</t>
  </si>
  <si>
    <t>117-03</t>
  </si>
  <si>
    <t>4031/4032</t>
  </si>
  <si>
    <t>Train initialized too close to signal, portion of the trip ran in ATC to keep schedule</t>
  </si>
  <si>
    <t>153-03</t>
  </si>
  <si>
    <t>Had issues clearing signal @ Pena 2N, ran in ATC to keep schedule</t>
  </si>
  <si>
    <t>211-03</t>
  </si>
  <si>
    <t>-</t>
  </si>
  <si>
    <t>4013/4014</t>
  </si>
  <si>
    <t>Unable to initialize due to erroneous dispatcher data entry for this trip, ran in ATC to keep schedule</t>
  </si>
  <si>
    <t>119-04</t>
  </si>
  <si>
    <t>153-04</t>
  </si>
  <si>
    <t>4011/4012</t>
  </si>
  <si>
    <t>165-05</t>
  </si>
  <si>
    <t>Onboard entered failed state</t>
  </si>
  <si>
    <t>166-05</t>
  </si>
  <si>
    <t>Suspect insufficient GPS signal at DIA more analysis needed</t>
  </si>
  <si>
    <t>190-05</t>
  </si>
  <si>
    <t>4017/4018</t>
  </si>
  <si>
    <t>Likely Wi-MAX outage</t>
  </si>
  <si>
    <t>211-05</t>
  </si>
  <si>
    <t>4043/4044</t>
  </si>
  <si>
    <t>Suspect insufficient GPS signal at DUS more analysis needed</t>
  </si>
  <si>
    <t>218-05</t>
  </si>
  <si>
    <t>111-07</t>
  </si>
  <si>
    <t>Enforcement due to premature signal downgrade, remainder of trip in ATC to maintain schedule</t>
  </si>
  <si>
    <t>186-07</t>
  </si>
  <si>
    <t>Insufficient GPS signal, ATC for the last 0.5 mi of trip</t>
  </si>
  <si>
    <t>138-07</t>
  </si>
  <si>
    <t>TMC entered a failed state following initialization, ran ATC for first 15 mi of trip. Initialized at 61st/Pena Station</t>
  </si>
  <si>
    <t>124-07</t>
  </si>
  <si>
    <t>TMC entered a failed state, ran ATC for remainder of trip</t>
  </si>
  <si>
    <t>182-07</t>
  </si>
  <si>
    <t>TMC entered a failed state, ran trip in ATC</t>
  </si>
  <si>
    <t>238-07</t>
  </si>
  <si>
    <t>TMC entered a failed state, rest of the trip in ATC</t>
  </si>
  <si>
    <t>191-08</t>
  </si>
  <si>
    <t>Brief comm outage due to comparator issue caused enforcement at EC0508RH 43-1T 1N</t>
  </si>
  <si>
    <t>122-08</t>
  </si>
  <si>
    <t>Premature Downgrade of Signal</t>
  </si>
  <si>
    <t>129-08</t>
  </si>
  <si>
    <t>Routing at DUS</t>
  </si>
  <si>
    <t>117-08</t>
  </si>
  <si>
    <t>Routing issues at CP 61ST AVENUE</t>
  </si>
  <si>
    <t>4039/4040</t>
  </si>
  <si>
    <t>TMC Entered Failed State</t>
  </si>
  <si>
    <t>134-08</t>
  </si>
  <si>
    <t>147-08</t>
  </si>
  <si>
    <t>4023/4024</t>
  </si>
  <si>
    <t>201-08</t>
  </si>
  <si>
    <t>186-09</t>
  </si>
  <si>
    <t>4009/4010</t>
  </si>
  <si>
    <t>Data issues with initialization, ran trip in ATC to keep schedule</t>
  </si>
  <si>
    <t>232-09</t>
  </si>
  <si>
    <t>Delay incurred by passenger improperly exiting train. Ran remainder of trip in ATC to keep schedule.</t>
  </si>
  <si>
    <t>166-09</t>
  </si>
  <si>
    <t>Erroneous GPS signal caused map to disappear</t>
  </si>
  <si>
    <t>221-09</t>
  </si>
  <si>
    <t>Mechanical failure on alerter, all systems had to be cut out and re-enabled. Ran remainder of trip in ATC to keep schedule</t>
  </si>
  <si>
    <t>206-09</t>
  </si>
  <si>
    <t>4015/4016</t>
  </si>
  <si>
    <t>TMC entered a failed state</t>
  </si>
  <si>
    <t>169-09</t>
  </si>
  <si>
    <t>Wi-MAX outage, train drove in ATC from 8.8 to 12.8 to keep schedule</t>
  </si>
  <si>
    <t>103-10</t>
  </si>
  <si>
    <t>NA</t>
  </si>
  <si>
    <t>Onboard in-route failure</t>
  </si>
  <si>
    <t>188-10</t>
  </si>
  <si>
    <t>169-10</t>
  </si>
  <si>
    <t>Poor GPS signal</t>
  </si>
  <si>
    <t>244-10</t>
  </si>
  <si>
    <t>139-10</t>
  </si>
  <si>
    <t>Premature signal downgrade</t>
  </si>
  <si>
    <t>183-10</t>
  </si>
  <si>
    <t>230-10</t>
  </si>
  <si>
    <t>157-10</t>
  </si>
  <si>
    <t>Wayside communication equipment failure at Sable</t>
  </si>
  <si>
    <t>159-10</t>
  </si>
  <si>
    <t>146-11</t>
  </si>
  <si>
    <t>4019/4066</t>
  </si>
  <si>
    <t>after reviewing Onboard, Comms and DTO service logs no issues were found to explain the cutout at Peoria. Only remaing conclusing is operational.</t>
  </si>
  <si>
    <t>187-11</t>
  </si>
  <si>
    <t>4019/4107</t>
  </si>
  <si>
    <t>Dispatcher training - couldn't initialize at DUS due to clearance number problems. Ran ATC until 38th (initialized there) to keep schedule</t>
  </si>
  <si>
    <t>244-11</t>
  </si>
  <si>
    <t>4019/4164</t>
  </si>
  <si>
    <t>DUS Equipment Failure.</t>
  </si>
  <si>
    <t>217-11</t>
  </si>
  <si>
    <t>4019/4137</t>
  </si>
  <si>
    <t>Routing at 78th</t>
  </si>
  <si>
    <t>106-12</t>
  </si>
  <si>
    <t>Became active with Incorrect direction of travel.</t>
  </si>
  <si>
    <t>197-12</t>
  </si>
  <si>
    <t>Operator setup error both Pair TMCs Active</t>
  </si>
  <si>
    <t>208-12</t>
  </si>
  <si>
    <t>Routing at 40th</t>
  </si>
  <si>
    <t>111-12</t>
  </si>
  <si>
    <t>207-12</t>
  </si>
  <si>
    <t>192-12</t>
  </si>
  <si>
    <t>TMC Entered Failed State \ Should have been Trip 206-12</t>
  </si>
  <si>
    <t>215-12</t>
  </si>
  <si>
    <t>Unhealthy XING</t>
  </si>
  <si>
    <t>218-28</t>
  </si>
  <si>
    <t>135-19</t>
  </si>
  <si>
    <t>Routing at 40th (2N not cleared, switch not aligned safely)</t>
  </si>
  <si>
    <t>144-19</t>
  </si>
  <si>
    <t>4041/4042</t>
  </si>
  <si>
    <t>160-19</t>
  </si>
  <si>
    <t>164-19</t>
  </si>
  <si>
    <t>Form C at Chambers</t>
  </si>
  <si>
    <t>170-19</t>
  </si>
  <si>
    <t>Routing at 40th (4S not cleared, switch not aligned safely)</t>
  </si>
  <si>
    <t>174-19</t>
  </si>
  <si>
    <t>184-19</t>
  </si>
  <si>
    <t>185-19</t>
  </si>
  <si>
    <t>203-19</t>
  </si>
  <si>
    <t>Routing at DUS (4N not cleared)</t>
  </si>
  <si>
    <t>206-19</t>
  </si>
  <si>
    <t>216-19</t>
  </si>
  <si>
    <t>Wheel tach stuck at zero</t>
  </si>
  <si>
    <t>222-19</t>
  </si>
  <si>
    <t>111-18</t>
  </si>
  <si>
    <t>Routing at DUS 2N (signal was at STOP), train ran in ATC from DUS to 38th</t>
  </si>
  <si>
    <t>144-18</t>
  </si>
  <si>
    <t>Form C at Ulster, train ran in ATC remainder of trip</t>
  </si>
  <si>
    <t>150-18</t>
  </si>
  <si>
    <t>Premature downgrade at EC0629XH 68-2T 2S, ran in ATC remainder of trip</t>
  </si>
  <si>
    <t>152-18</t>
  </si>
  <si>
    <t>Aspect of virtual signal was Stop &amp; Proceed, train ran in ATC to get past signal</t>
  </si>
  <si>
    <t>153-18</t>
  </si>
  <si>
    <t>Yellow fence after going active (in middle of a PTC block). Ran in ATC to keep schedule.</t>
  </si>
  <si>
    <t>160-18</t>
  </si>
  <si>
    <t>104-17</t>
  </si>
  <si>
    <t>Wi-MAX outage</t>
  </si>
  <si>
    <t>106-17</t>
  </si>
  <si>
    <t>Went active too close to switch (CP DIA), and then signal DIA 2S was not cleared</t>
  </si>
  <si>
    <t>133-17</t>
  </si>
  <si>
    <t>145-17</t>
  </si>
  <si>
    <t>DUS 2N was not cleared</t>
  </si>
  <si>
    <t>160-17</t>
  </si>
  <si>
    <t>163-17</t>
  </si>
  <si>
    <t>Full-service application occurred, but not commanded by PTC. Ran remainder in ATC to keep schedule</t>
  </si>
  <si>
    <t>203-17</t>
  </si>
  <si>
    <t>Wi-MAX outage while leaving DUS</t>
  </si>
  <si>
    <t>244-17</t>
  </si>
  <si>
    <t>DUS 2S was RESTRICTING</t>
  </si>
  <si>
    <t>222-16</t>
  </si>
  <si>
    <t>224-16</t>
  </si>
  <si>
    <t>228-16</t>
  </si>
  <si>
    <t>Routing at Bright</t>
  </si>
  <si>
    <t>231-16</t>
  </si>
  <si>
    <t>Enforced by Construction Bulletin, ran ATC for remainder of trip to keep schedule</t>
  </si>
  <si>
    <t>233-16</t>
  </si>
  <si>
    <t>Routing at DUS Signal 2N</t>
  </si>
  <si>
    <t>235-16</t>
  </si>
  <si>
    <t>First init attempt was at 38th</t>
  </si>
  <si>
    <t>104-15</t>
  </si>
  <si>
    <t>Routing at Sable</t>
  </si>
  <si>
    <t>105-15</t>
  </si>
  <si>
    <t>Full service application commanded by a different system (not PTC). Train ran in ATC to keep schedule.</t>
  </si>
  <si>
    <t>120-15</t>
  </si>
  <si>
    <t>124-15</t>
  </si>
  <si>
    <t>Went active too close to signal &amp; switch</t>
  </si>
  <si>
    <t>199-15</t>
  </si>
  <si>
    <t>208-15</t>
  </si>
  <si>
    <t>Sand Creek out of service (WIU went offline)</t>
  </si>
  <si>
    <t>226-15</t>
  </si>
  <si>
    <t>TMDS Issues between 20:30-22:00</t>
  </si>
  <si>
    <t>228-15</t>
  </si>
  <si>
    <t>229-15</t>
  </si>
  <si>
    <t>231-15</t>
  </si>
  <si>
    <t>233-15</t>
  </si>
  <si>
    <t>Poor GPS signal at DUS</t>
  </si>
  <si>
    <t>125-14</t>
  </si>
  <si>
    <t>147-14</t>
  </si>
  <si>
    <t>101-13</t>
  </si>
  <si>
    <t>DUS down for maintenance</t>
  </si>
  <si>
    <t>103-13</t>
  </si>
  <si>
    <t>135-13</t>
  </si>
  <si>
    <t xml:space="preserve">Routing at DUS </t>
  </si>
  <si>
    <t>170-13</t>
  </si>
  <si>
    <t>Ran last half mile in ATC for operational reasons</t>
  </si>
  <si>
    <t>184-13</t>
  </si>
  <si>
    <t>190-13</t>
  </si>
  <si>
    <t>Onboard entered a failsafe state that caused train comm outage</t>
  </si>
  <si>
    <t>191-13</t>
  </si>
  <si>
    <t>198-13</t>
  </si>
  <si>
    <t>204-13</t>
  </si>
  <si>
    <t>Train was cut out by message from dispatch system</t>
  </si>
  <si>
    <t>212-13</t>
  </si>
  <si>
    <t>214-13</t>
  </si>
  <si>
    <t>Wayside link failure</t>
  </si>
  <si>
    <t>222-13</t>
  </si>
  <si>
    <t>223-13</t>
  </si>
  <si>
    <t>224-13</t>
  </si>
  <si>
    <t>225-13</t>
  </si>
  <si>
    <t>239-13</t>
  </si>
  <si>
    <t>Training issue with reverser handle</t>
  </si>
  <si>
    <t>105-20</t>
  </si>
  <si>
    <t>4-car consist caused comm outage</t>
  </si>
  <si>
    <t>106-20</t>
  </si>
  <si>
    <t>First signal required restricted speed after initializing, ran in ATC to keep schedule</t>
  </si>
  <si>
    <t>122-20</t>
  </si>
  <si>
    <t>162-20</t>
  </si>
  <si>
    <t>171-20</t>
  </si>
  <si>
    <t>DUS 2N not cleared (routing/dispatch)</t>
  </si>
  <si>
    <t>210-20</t>
  </si>
  <si>
    <t>Sand Creek 4S not cleared (routing/dispatch)</t>
  </si>
  <si>
    <t>212-20</t>
  </si>
  <si>
    <t>223-20</t>
  </si>
  <si>
    <t>111-21</t>
  </si>
  <si>
    <t>115-21</t>
  </si>
  <si>
    <t>4001/4002</t>
  </si>
  <si>
    <t>Dispatcher hadn't prepared train clearance number, moved to 38th to initialize</t>
  </si>
  <si>
    <t>131-21</t>
  </si>
  <si>
    <t>Poor GPS at signal at DUS</t>
  </si>
  <si>
    <t>133-21</t>
  </si>
  <si>
    <t>138-21</t>
  </si>
  <si>
    <t>142-21</t>
  </si>
  <si>
    <t>164-21</t>
  </si>
  <si>
    <t>DIA WIU dropped offline</t>
  </si>
  <si>
    <t>169-21</t>
  </si>
  <si>
    <t>Ran in ATC to get past Form C</t>
  </si>
  <si>
    <t>171-21</t>
  </si>
  <si>
    <t>Went to 38th and came back to DUS. Rescue train?</t>
  </si>
  <si>
    <t>172-21</t>
  </si>
  <si>
    <t>185-21</t>
  </si>
  <si>
    <t>Didn't try initializing at DUS. First init attempt was at 38th</t>
  </si>
  <si>
    <t>180-21</t>
  </si>
  <si>
    <t>204-21</t>
  </si>
  <si>
    <t>Sand Creek 4S was at STOP (routing/dispatch)</t>
  </si>
  <si>
    <t>239-21</t>
  </si>
  <si>
    <t>159-22</t>
  </si>
  <si>
    <t>154-22</t>
  </si>
  <si>
    <t>169-22</t>
  </si>
  <si>
    <t xml:space="preserve">Ran in ATC to get past Form C </t>
  </si>
  <si>
    <t>167-22</t>
  </si>
  <si>
    <t>Dispatcher had not readied trip yet, ran in ATC and initialized at 38th</t>
  </si>
  <si>
    <t>164-22</t>
  </si>
  <si>
    <t>187-22</t>
  </si>
  <si>
    <t>219-22</t>
  </si>
  <si>
    <t>235-22</t>
  </si>
  <si>
    <t>230-22</t>
  </si>
  <si>
    <t>Poor  GPS signal at DUS</t>
  </si>
  <si>
    <t>105-23</t>
  </si>
  <si>
    <t>Trip was annulled</t>
  </si>
  <si>
    <t>122-23</t>
  </si>
  <si>
    <t>136-23</t>
  </si>
  <si>
    <t>Traffic conditions; train ran in ATC to run last 0.5 mile</t>
  </si>
  <si>
    <t>176-23</t>
  </si>
  <si>
    <t>188-23</t>
  </si>
  <si>
    <t>198-23</t>
  </si>
  <si>
    <t>210-23</t>
  </si>
  <si>
    <t>239-23</t>
  </si>
  <si>
    <t>40th 2N was STOP (routing)</t>
  </si>
  <si>
    <t>103-24</t>
  </si>
  <si>
    <t>138-24</t>
  </si>
  <si>
    <t>Comparator issue caused comm outage</t>
  </si>
  <si>
    <t>163-24</t>
  </si>
  <si>
    <t>CP 61ST was down for 1 hr (12:00:53 to 12:58:50)</t>
  </si>
  <si>
    <t>165-24</t>
  </si>
  <si>
    <t>167-24</t>
  </si>
  <si>
    <t>160-24</t>
  </si>
  <si>
    <t>162-24</t>
  </si>
  <si>
    <t>164-24</t>
  </si>
  <si>
    <t>173-24</t>
  </si>
  <si>
    <t>Invalid TOOS bulletin for TRACK 4/5</t>
  </si>
  <si>
    <t>175-24</t>
  </si>
  <si>
    <t>166-24</t>
  </si>
  <si>
    <t>170-24</t>
  </si>
  <si>
    <t>187-24</t>
  </si>
  <si>
    <t>61st 2N was STOP (routing)</t>
  </si>
  <si>
    <t>184-24</t>
  </si>
  <si>
    <t>186-24</t>
  </si>
  <si>
    <t>Reverser handle was REVERSE when selecting track</t>
  </si>
  <si>
    <t>188-24</t>
  </si>
  <si>
    <t>Routing issues at 61st</t>
  </si>
  <si>
    <t>215-24</t>
  </si>
  <si>
    <t>237-24</t>
  </si>
  <si>
    <t>Aspect at ML was STOP</t>
  </si>
  <si>
    <t>239-24</t>
  </si>
  <si>
    <t>236-24</t>
  </si>
  <si>
    <t>Pena 4S was STOP (routing)</t>
  </si>
  <si>
    <t>241-24</t>
  </si>
  <si>
    <t>243-24</t>
  </si>
  <si>
    <t>238-24</t>
  </si>
  <si>
    <t>240-24</t>
  </si>
  <si>
    <t>Intentionally ran in ATC until past 61st</t>
  </si>
  <si>
    <t>242-24</t>
  </si>
  <si>
    <t>244-24</t>
  </si>
  <si>
    <t>111-25</t>
  </si>
  <si>
    <t>Poor GPS at DUS, initialized at 38th</t>
  </si>
  <si>
    <t>129-25</t>
  </si>
  <si>
    <t>DUS 4N was STOP (routing)</t>
  </si>
  <si>
    <t>139-25</t>
  </si>
  <si>
    <t>DUS 2N was STOP (routing)</t>
  </si>
  <si>
    <t>161-25</t>
  </si>
  <si>
    <t>Dispatcher error</t>
  </si>
  <si>
    <t>163-25</t>
  </si>
  <si>
    <t>165-25</t>
  </si>
  <si>
    <t>164-25</t>
  </si>
  <si>
    <t>169-25</t>
  </si>
  <si>
    <t>162-25</t>
  </si>
  <si>
    <t>166-25</t>
  </si>
  <si>
    <t>173-25</t>
  </si>
  <si>
    <t>175-25</t>
  </si>
  <si>
    <t>170-25</t>
  </si>
  <si>
    <t>177-25</t>
  </si>
  <si>
    <t>179-25</t>
  </si>
  <si>
    <t>174-25</t>
  </si>
  <si>
    <t>176-25</t>
  </si>
  <si>
    <t>178-25</t>
  </si>
  <si>
    <t>183-25</t>
  </si>
  <si>
    <t>180-25</t>
  </si>
  <si>
    <t>187-25</t>
  </si>
  <si>
    <t>189-25</t>
  </si>
  <si>
    <t>191-25</t>
  </si>
  <si>
    <t>Poor GPS at DUS, ran in ATC</t>
  </si>
  <si>
    <t>188-25</t>
  </si>
  <si>
    <t>Map loaded, everything looks fine from the data</t>
  </si>
  <si>
    <t>201-25</t>
  </si>
  <si>
    <t>Onboard in-route failure, ran in ATC</t>
  </si>
  <si>
    <t>202-25</t>
  </si>
  <si>
    <t>237-25</t>
  </si>
  <si>
    <t>Invalid PSS for DUS 4N from TMDS</t>
  </si>
  <si>
    <t>129-26</t>
  </si>
  <si>
    <t>181-26</t>
  </si>
  <si>
    <t>187-26</t>
  </si>
  <si>
    <t>Wheel tach fault, ran in ATC after 38th</t>
  </si>
  <si>
    <t>229-26</t>
  </si>
  <si>
    <t>No issue found. Signals were clear, crossings were OK, GPS was OK. BPP had dropped from 108 to 88, maybe there was an inability to recover?</t>
  </si>
  <si>
    <t>235-26</t>
  </si>
  <si>
    <t>116-27</t>
  </si>
  <si>
    <t>Cutout to Pass Bulletin at 4.8048</t>
  </si>
  <si>
    <t>135-27</t>
  </si>
  <si>
    <t xml:space="preserve">Cutout to Pass Bulletin at 4.8048 </t>
  </si>
  <si>
    <t>155-27</t>
  </si>
  <si>
    <t>Cutout to Pass Bulletin at 7.8349</t>
  </si>
  <si>
    <t>184-27</t>
  </si>
  <si>
    <t>Cutout to Pass Bulletin at 3.0830</t>
  </si>
  <si>
    <t>193-27</t>
  </si>
  <si>
    <t>Driver Selected Wrong Track</t>
  </si>
  <si>
    <t>198-27</t>
  </si>
  <si>
    <t>Cutout For Location Lost AT DIA</t>
  </si>
  <si>
    <t>207-27</t>
  </si>
  <si>
    <t>237-27</t>
  </si>
  <si>
    <t>Unknown Signal Site Comms Down</t>
  </si>
  <si>
    <t>105-28</t>
  </si>
  <si>
    <t>Crew Cutout After Init Unclear from system logs Why.</t>
  </si>
  <si>
    <t>135-28</t>
  </si>
  <si>
    <t>Cutout to pass Stop DUS Signal 2N , Re init at 1.9</t>
  </si>
  <si>
    <t>169-28</t>
  </si>
  <si>
    <t>Site EC1678RH Comms down</t>
  </si>
  <si>
    <t>183-28</t>
  </si>
  <si>
    <t>Cutout to Pass Bulletin.</t>
  </si>
  <si>
    <t>184-28</t>
  </si>
  <si>
    <t>185-28</t>
  </si>
  <si>
    <t>Crew Cutout at 8.6 Unclear Why From System Logs.</t>
  </si>
  <si>
    <t>198-28</t>
  </si>
  <si>
    <t>Enroute Onboard Failure</t>
  </si>
  <si>
    <t>119-29</t>
  </si>
  <si>
    <t>Exceeded Restricted Speed Then Cutout</t>
  </si>
  <si>
    <t>154-29</t>
  </si>
  <si>
    <t>205-29</t>
  </si>
  <si>
    <t>120-30</t>
  </si>
  <si>
    <t>Failed or Canceled Departure Test</t>
  </si>
  <si>
    <t>125-30</t>
  </si>
  <si>
    <t>Trip began at 1.9</t>
  </si>
  <si>
    <t>151-30</t>
  </si>
  <si>
    <t>Cutout to Pass Bulletin</t>
  </si>
  <si>
    <t>157-30</t>
  </si>
  <si>
    <t>161-30</t>
  </si>
  <si>
    <t>Trip Began at 1.9</t>
  </si>
  <si>
    <t>171-30</t>
  </si>
  <si>
    <t>Trip Restarted at 1.9</t>
  </si>
  <si>
    <t>172-30</t>
  </si>
  <si>
    <t>187-30</t>
  </si>
  <si>
    <t>214-30</t>
  </si>
  <si>
    <t>221-30</t>
  </si>
  <si>
    <t>Train Consist Load Failure in Office.</t>
  </si>
  <si>
    <t>226-30</t>
  </si>
  <si>
    <t>Cutout to pass Code Unit Link Failures at 61st</t>
  </si>
  <si>
    <t>227-30</t>
  </si>
  <si>
    <t>228-30</t>
  </si>
  <si>
    <t>229-30</t>
  </si>
  <si>
    <t>113-31</t>
  </si>
  <si>
    <t>Unexpected Signal Downgrade Tumble Down From Issue DIA EC2308RH</t>
  </si>
  <si>
    <t>117-31</t>
  </si>
  <si>
    <t>120-31</t>
  </si>
  <si>
    <t>133-31</t>
  </si>
  <si>
    <t>Trip Started at 1.9</t>
  </si>
  <si>
    <t>135-31</t>
  </si>
  <si>
    <t xml:space="preserve">Dispatch had issue clearing the 2N Signal at 78th EC2174RH </t>
  </si>
  <si>
    <t>163-31</t>
  </si>
  <si>
    <t>Trip Restarted at 2</t>
  </si>
  <si>
    <t>207-31</t>
  </si>
  <si>
    <t>228-31</t>
  </si>
  <si>
    <t>Total/Averages</t>
  </si>
  <si>
    <t>Oporators must be trained to pull forward past the obstruction to initialize</t>
  </si>
  <si>
    <t>Next Onboard software release (DE.1.0.7.0) includes improved logic to improve this</t>
  </si>
  <si>
    <t>GPS signal at terminals</t>
  </si>
  <si>
    <t>Onboard Software Version</t>
  </si>
  <si>
    <t>Departure/Init Location</t>
  </si>
  <si>
    <t>Initialization Date/Time (US/Mountain)</t>
  </si>
  <si>
    <t>Delay (minutes)</t>
  </si>
  <si>
    <t>Arrival Location</t>
  </si>
  <si>
    <t>2083 Enforcements (count)</t>
  </si>
  <si>
    <t>w/o multiple inits</t>
  </si>
  <si>
    <t>Cut out</t>
  </si>
  <si>
    <t>Status</t>
  </si>
  <si>
    <t>ISEVEN</t>
  </si>
  <si>
    <t>Trip Start MP</t>
  </si>
  <si>
    <t>Trip End MP</t>
  </si>
  <si>
    <t>Trip Distance</t>
  </si>
  <si>
    <t>Total Xings Passed While Active</t>
  </si>
  <si>
    <t>Total Passed Cutout</t>
  </si>
  <si>
    <t>Xing Completion Percentage</t>
  </si>
  <si>
    <t>DE.1.0.6.0</t>
  </si>
  <si>
    <t>204:743</t>
  </si>
  <si>
    <t>204:978</t>
  </si>
  <si>
    <t>5/21/2016</t>
  </si>
  <si>
    <t>204:19119</t>
  </si>
  <si>
    <t>204:233066</t>
  </si>
  <si>
    <t>204:19137</t>
  </si>
  <si>
    <t>204:233308</t>
  </si>
  <si>
    <t>204:1464</t>
  </si>
  <si>
    <t>204:51824</t>
  </si>
  <si>
    <t>204:464</t>
  </si>
  <si>
    <t>204:52136</t>
  </si>
  <si>
    <t>204:64700</t>
  </si>
  <si>
    <t>204:233323</t>
  </si>
  <si>
    <t>204:437</t>
  </si>
  <si>
    <t>204:233320</t>
  </si>
  <si>
    <t>204:233349</t>
  </si>
  <si>
    <t>204:528</t>
  </si>
  <si>
    <t>204:40092</t>
  </si>
  <si>
    <t>204:64702</t>
  </si>
  <si>
    <t>204:233291</t>
  </si>
  <si>
    <t>204:781</t>
  </si>
  <si>
    <t>204:801</t>
  </si>
  <si>
    <t>5/22/2016</t>
  </si>
  <si>
    <t>204:19136</t>
  </si>
  <si>
    <t>204:233287</t>
  </si>
  <si>
    <t>204:52117</t>
  </si>
  <si>
    <t>204:466</t>
  </si>
  <si>
    <t>204:37717</t>
  </si>
  <si>
    <t>204:64754</t>
  </si>
  <si>
    <t>204:233302</t>
  </si>
  <si>
    <t>204:457</t>
  </si>
  <si>
    <t>204:480</t>
  </si>
  <si>
    <t>204:233304</t>
  </si>
  <si>
    <t>204:797</t>
  </si>
  <si>
    <t>204:768</t>
  </si>
  <si>
    <t>Trip annulled</t>
  </si>
  <si>
    <t>5/23/2016</t>
  </si>
  <si>
    <t>204:451</t>
  </si>
  <si>
    <t>204:126678</t>
  </si>
  <si>
    <t>204:750</t>
  </si>
  <si>
    <t>204:721</t>
  </si>
  <si>
    <t>5/24/2016</t>
  </si>
  <si>
    <t>204:19198</t>
  </si>
  <si>
    <t>204:233136</t>
  </si>
  <si>
    <t>204:154403</t>
  </si>
  <si>
    <t>204:562</t>
  </si>
  <si>
    <t>204:154426</t>
  </si>
  <si>
    <t>204:449</t>
  </si>
  <si>
    <t>204:154422</t>
  </si>
  <si>
    <t>204:19134</t>
  </si>
  <si>
    <t>204:19132</t>
  </si>
  <si>
    <t>204:37191</t>
  </si>
  <si>
    <t>204:2533</t>
  </si>
  <si>
    <t>204:2733</t>
  </si>
  <si>
    <t>204:1173</t>
  </si>
  <si>
    <t>204:154416</t>
  </si>
  <si>
    <t>204:455</t>
  </si>
  <si>
    <t>204:469</t>
  </si>
  <si>
    <t>204:167719</t>
  </si>
  <si>
    <t>204:154421</t>
  </si>
  <si>
    <t>204:752</t>
  </si>
  <si>
    <t>204:748</t>
  </si>
  <si>
    <t>5/25/2016</t>
  </si>
  <si>
    <t>204:19141</t>
  </si>
  <si>
    <t>204:233309</t>
  </si>
  <si>
    <t>204:486</t>
  </si>
  <si>
    <t>204:1111</t>
  </si>
  <si>
    <t>204:19130</t>
  </si>
  <si>
    <t>204:233314</t>
  </si>
  <si>
    <t>204:458</t>
  </si>
  <si>
    <t>204:989</t>
  </si>
  <si>
    <t>204:19126</t>
  </si>
  <si>
    <t>204:19117</t>
  </si>
  <si>
    <t>204:19121</t>
  </si>
  <si>
    <t>204:20731</t>
  </si>
  <si>
    <t>Invalid TOOS for DUS TRACK 4/5 from TMDS</t>
  </si>
  <si>
    <t>204:64690</t>
  </si>
  <si>
    <t>204:86375</t>
  </si>
  <si>
    <t>204:447</t>
  </si>
  <si>
    <t>204:1224</t>
  </si>
  <si>
    <t>204:19422</t>
  </si>
  <si>
    <t>204:453</t>
  </si>
  <si>
    <t>204:1253</t>
  </si>
  <si>
    <t>204:19597</t>
  </si>
  <si>
    <t>204:446</t>
  </si>
  <si>
    <t>204:1506</t>
  </si>
  <si>
    <t>204:467</t>
  </si>
  <si>
    <t>204:1020</t>
  </si>
  <si>
    <t>204:1422</t>
  </si>
  <si>
    <t>204:19115</t>
  </si>
  <si>
    <t>204:427</t>
  </si>
  <si>
    <t>204:590</t>
  </si>
  <si>
    <t>204:471</t>
  </si>
  <si>
    <t>204:154429</t>
  </si>
  <si>
    <t>204:19133</t>
  </si>
  <si>
    <t>5/26/2016</t>
  </si>
  <si>
    <t>204:233283</t>
  </si>
  <si>
    <t>204:4993</t>
  </si>
  <si>
    <t>204:37212</t>
  </si>
  <si>
    <t>5/27/2016</t>
  </si>
  <si>
    <t>204:64748</t>
  </si>
  <si>
    <t>204:233337</t>
  </si>
  <si>
    <t>204:86376</t>
  </si>
  <si>
    <t>204:233299</t>
  </si>
  <si>
    <t>204:478</t>
  </si>
  <si>
    <t>204:1448</t>
  </si>
  <si>
    <t>204:19801</t>
  </si>
  <si>
    <t>204:233332</t>
  </si>
  <si>
    <t>204:52364</t>
  </si>
  <si>
    <t>204:66089</t>
  </si>
  <si>
    <t>204:67357</t>
  </si>
  <si>
    <t>Enroute Failure</t>
  </si>
  <si>
    <t>204:223707</t>
  </si>
  <si>
    <t>204:233312</t>
  </si>
  <si>
    <t>5/28/2016</t>
  </si>
  <si>
    <t>204:894</t>
  </si>
  <si>
    <t>204:19144</t>
  </si>
  <si>
    <t>204:233280</t>
  </si>
  <si>
    <t>204:167226</t>
  </si>
  <si>
    <t>204:77314</t>
  </si>
  <si>
    <t>204:128269</t>
  </si>
  <si>
    <t>204:233289</t>
  </si>
  <si>
    <t>204:444</t>
  </si>
  <si>
    <t>204:86374</t>
  </si>
  <si>
    <t>204:98911</t>
  </si>
  <si>
    <t>204:100355</t>
  </si>
  <si>
    <t>5/29/2016</t>
  </si>
  <si>
    <t>204:233268</t>
  </si>
  <si>
    <t>5/30/2016</t>
  </si>
  <si>
    <t>204:62108</t>
  </si>
  <si>
    <t>204:64696</t>
  </si>
  <si>
    <t>204:233357</t>
  </si>
  <si>
    <t>204:438</t>
  </si>
  <si>
    <t>204:61532</t>
  </si>
  <si>
    <t>204:64704</t>
  </si>
  <si>
    <t>204:233297</t>
  </si>
  <si>
    <t>204:475</t>
  </si>
  <si>
    <t>204:2979</t>
  </si>
  <si>
    <t>204:19129</t>
  </si>
  <si>
    <t>204:233293</t>
  </si>
  <si>
    <t>204:19128</t>
  </si>
  <si>
    <t>204:138466</t>
  </si>
  <si>
    <t>204:500</t>
  </si>
  <si>
    <t>204:154415</t>
  </si>
  <si>
    <t>204:504</t>
  </si>
  <si>
    <t>204:218889</t>
  </si>
  <si>
    <t>5/31/2016</t>
  </si>
  <si>
    <t>204:546</t>
  </si>
  <si>
    <t>204:1368</t>
  </si>
  <si>
    <t>204:233408</t>
  </si>
  <si>
    <t>204:19159</t>
  </si>
  <si>
    <t>204:233419</t>
  </si>
  <si>
    <t>204:429</t>
  </si>
  <si>
    <t>204:213781</t>
  </si>
  <si>
    <t>204:433</t>
  </si>
  <si>
    <t>204:1366</t>
  </si>
  <si>
    <t>204:20800</t>
  </si>
  <si>
    <t>204:233403</t>
  </si>
  <si>
    <t>183-01</t>
  </si>
  <si>
    <t>204:226047</t>
  </si>
  <si>
    <t>Cutout to Pass DIA 2N Signal at restricting.</t>
  </si>
  <si>
    <t>6/1/2016</t>
  </si>
  <si>
    <t>229-01</t>
  </si>
  <si>
    <t>204:36799</t>
  </si>
  <si>
    <t>204:37139</t>
  </si>
  <si>
    <t>204:233282</t>
  </si>
  <si>
    <t>237-01</t>
  </si>
  <si>
    <t>204:19073</t>
  </si>
  <si>
    <t>204:233257</t>
  </si>
  <si>
    <t>135-10</t>
  </si>
  <si>
    <t>204:86367</t>
  </si>
  <si>
    <t>Operator changed direction of Loco</t>
  </si>
  <si>
    <t>6/10/2016</t>
  </si>
  <si>
    <t>204:86366</t>
  </si>
  <si>
    <t>204:233310</t>
  </si>
  <si>
    <t>201-10</t>
  </si>
  <si>
    <t>204:2023</t>
  </si>
  <si>
    <t>Comms</t>
  </si>
  <si>
    <t>219-10</t>
  </si>
  <si>
    <t>204:63239</t>
  </si>
  <si>
    <t>204:64688</t>
  </si>
  <si>
    <t>204:233301</t>
  </si>
  <si>
    <t>133-11</t>
  </si>
  <si>
    <t>204:214424</t>
  </si>
  <si>
    <t>DIA-Aux interlocking Link Failure</t>
  </si>
  <si>
    <t>6/11/2016</t>
  </si>
  <si>
    <t>235-11</t>
  </si>
  <si>
    <t>101-12</t>
  </si>
  <si>
    <t>204:779</t>
  </si>
  <si>
    <t>204:62070</t>
  </si>
  <si>
    <t>Incorrect bulletin Execution</t>
  </si>
  <si>
    <t>6/12/2016</t>
  </si>
  <si>
    <t>204:64771</t>
  </si>
  <si>
    <t>204:67531</t>
  </si>
  <si>
    <t>119-12</t>
  </si>
  <si>
    <t>204:734</t>
  </si>
  <si>
    <t>204:127196</t>
  </si>
  <si>
    <t>141-12</t>
  </si>
  <si>
    <t>DE.1.0.6.1</t>
  </si>
  <si>
    <t>204:232978</t>
  </si>
  <si>
    <t>159-12</t>
  </si>
  <si>
    <t>204:462</t>
  </si>
  <si>
    <t>204:62324</t>
  </si>
  <si>
    <t>165-12</t>
  </si>
  <si>
    <t>204:233284</t>
  </si>
  <si>
    <t>Dispatcher Error</t>
  </si>
  <si>
    <t>181-12</t>
  </si>
  <si>
    <t>204:19125</t>
  </si>
  <si>
    <t>204:233345</t>
  </si>
  <si>
    <t>185-12</t>
  </si>
  <si>
    <t>204:233434</t>
  </si>
  <si>
    <t>189-12</t>
  </si>
  <si>
    <t>193-12</t>
  </si>
  <si>
    <t>213-12</t>
  </si>
  <si>
    <t>204:19148</t>
  </si>
  <si>
    <t>204:233319</t>
  </si>
  <si>
    <t>231-12</t>
  </si>
  <si>
    <t>204:37779</t>
  </si>
  <si>
    <t>239-12</t>
  </si>
  <si>
    <t>204:495</t>
  </si>
  <si>
    <t>204:515</t>
  </si>
  <si>
    <t>241-12</t>
  </si>
  <si>
    <t>245-11</t>
  </si>
  <si>
    <t>204:233298</t>
  </si>
  <si>
    <t>Onboard In-route Filure</t>
  </si>
  <si>
    <t>109-13</t>
  </si>
  <si>
    <t>204:61762</t>
  </si>
  <si>
    <t>incorrect Bulletin Execution</t>
  </si>
  <si>
    <t>6/13/2016</t>
  </si>
  <si>
    <t>204:64712</t>
  </si>
  <si>
    <t>204:233331</t>
  </si>
  <si>
    <t>141-13</t>
  </si>
  <si>
    <t>204:477</t>
  </si>
  <si>
    <t>Planned outages for system upgrade</t>
  </si>
  <si>
    <t>143-13</t>
  </si>
  <si>
    <t>204:5615</t>
  </si>
  <si>
    <t>GPS at DUS</t>
  </si>
  <si>
    <t>204:19138</t>
  </si>
  <si>
    <t>204:19767</t>
  </si>
  <si>
    <t>204:104697</t>
  </si>
  <si>
    <t>204:233303</t>
  </si>
  <si>
    <t>167-13</t>
  </si>
  <si>
    <t>204:422</t>
  </si>
  <si>
    <t>204:100810</t>
  </si>
  <si>
    <t>Crew Cutout ahead of stopped signal 107939 Main 1 Waiting for OB Logs</t>
  </si>
  <si>
    <t>204:153816</t>
  </si>
  <si>
    <t>204:233263</t>
  </si>
  <si>
    <t>209-13</t>
  </si>
  <si>
    <t>204:233270</t>
  </si>
  <si>
    <t>Onboard In-route Failure</t>
  </si>
  <si>
    <t>221-13</t>
  </si>
  <si>
    <t>204:49194</t>
  </si>
  <si>
    <t>Lightning Event at 61st</t>
  </si>
  <si>
    <t>204:670</t>
  </si>
  <si>
    <t>204:128271</t>
  </si>
  <si>
    <t>227-13</t>
  </si>
  <si>
    <t>204:19122</t>
  </si>
  <si>
    <t>204:128264</t>
  </si>
  <si>
    <t>229-13</t>
  </si>
  <si>
    <t>231-13</t>
  </si>
  <si>
    <t>204:650</t>
  </si>
  <si>
    <t>204:128276</t>
  </si>
  <si>
    <t>235-13</t>
  </si>
  <si>
    <t>204:666</t>
  </si>
  <si>
    <t>204:1269</t>
  </si>
  <si>
    <t>107-14</t>
  </si>
  <si>
    <t>204:229436</t>
  </si>
  <si>
    <t>Poor GPS at 78th</t>
  </si>
  <si>
    <t>6/14/2016</t>
  </si>
  <si>
    <t>109-14</t>
  </si>
  <si>
    <t>204:426</t>
  </si>
  <si>
    <t>204:416</t>
  </si>
  <si>
    <t>204:440</t>
  </si>
  <si>
    <t>169-14</t>
  </si>
  <si>
    <t>204:980</t>
  </si>
  <si>
    <t>Routing</t>
  </si>
  <si>
    <t>204:37193</t>
  </si>
  <si>
    <t>204:233328</t>
  </si>
  <si>
    <t>179-14</t>
  </si>
  <si>
    <t>204:19818</t>
  </si>
  <si>
    <t>Crew Canceled init in DUS restarted at 1.9</t>
  </si>
  <si>
    <t>189-14</t>
  </si>
  <si>
    <t>204:39113</t>
  </si>
  <si>
    <t>199-14</t>
  </si>
  <si>
    <t>204:2434</t>
  </si>
  <si>
    <t>204:5647</t>
  </si>
  <si>
    <t>175-15</t>
  </si>
  <si>
    <t>Crew began moving then Cutout before selecting track</t>
  </si>
  <si>
    <t>6/15/2016</t>
  </si>
  <si>
    <t>193-15</t>
  </si>
  <si>
    <t>204:435</t>
  </si>
  <si>
    <t>204:48353</t>
  </si>
  <si>
    <t>204:64677</t>
  </si>
  <si>
    <t>204:233221</t>
  </si>
  <si>
    <t>195-15</t>
  </si>
  <si>
    <t>204:442</t>
  </si>
  <si>
    <t>204:233030</t>
  </si>
  <si>
    <t>197-15</t>
  </si>
  <si>
    <t>204:81504</t>
  </si>
  <si>
    <t>204:233278</t>
  </si>
  <si>
    <t>203-15</t>
  </si>
  <si>
    <t>Onboard In-Route Failure</t>
  </si>
  <si>
    <t>205-15</t>
  </si>
  <si>
    <t>204:35202</t>
  </si>
  <si>
    <t>Pantograph Event</t>
  </si>
  <si>
    <t>209-15</t>
  </si>
  <si>
    <t>204:1515</t>
  </si>
  <si>
    <t>204:2039</t>
  </si>
  <si>
    <t>211-15</t>
  </si>
  <si>
    <t>204:10536</t>
  </si>
  <si>
    <t>204:233285</t>
  </si>
  <si>
    <t>213-15</t>
  </si>
  <si>
    <t>221-15</t>
  </si>
  <si>
    <t>204:1192</t>
  </si>
  <si>
    <t>193-16</t>
  </si>
  <si>
    <t>204:81326</t>
  </si>
  <si>
    <t>Wayside Link Failure</t>
  </si>
  <si>
    <t>6/16/2016</t>
  </si>
  <si>
    <t>204:128257</t>
  </si>
  <si>
    <t>204:128326</t>
  </si>
  <si>
    <t>195-16</t>
  </si>
  <si>
    <t>204:64692</t>
  </si>
  <si>
    <t>204:233251</t>
  </si>
  <si>
    <t>197-16</t>
  </si>
  <si>
    <t>199-16</t>
  </si>
  <si>
    <t>205-16</t>
  </si>
  <si>
    <t>219-16</t>
  </si>
  <si>
    <t>143-18</t>
  </si>
  <si>
    <t>6/18/2016</t>
  </si>
  <si>
    <t>151-18</t>
  </si>
  <si>
    <t>204:1315</t>
  </si>
  <si>
    <t>204:3071</t>
  </si>
  <si>
    <t>161-18</t>
  </si>
  <si>
    <t>204:4116</t>
  </si>
  <si>
    <t>175-18</t>
  </si>
  <si>
    <t>204:64698</t>
  </si>
  <si>
    <t>195-18</t>
  </si>
  <si>
    <t>204:144290</t>
  </si>
  <si>
    <t>213-18</t>
  </si>
  <si>
    <t>151-19</t>
  </si>
  <si>
    <t>Onboard In0Route Failure</t>
  </si>
  <si>
    <t>6/19/2016</t>
  </si>
  <si>
    <t>163-19</t>
  </si>
  <si>
    <t>204:122470</t>
  </si>
  <si>
    <t>171-19</t>
  </si>
  <si>
    <t>204:1813</t>
  </si>
  <si>
    <t>173-19</t>
  </si>
  <si>
    <t>204:37067</t>
  </si>
  <si>
    <t>Incorrect Bulletin Execution</t>
  </si>
  <si>
    <t>183-19</t>
  </si>
  <si>
    <t>204:508</t>
  </si>
  <si>
    <t>204:19445</t>
  </si>
  <si>
    <t>204:37194</t>
  </si>
  <si>
    <t>204:233300</t>
  </si>
  <si>
    <t>191-19</t>
  </si>
  <si>
    <t>204:431</t>
  </si>
  <si>
    <t>197-19</t>
  </si>
  <si>
    <t>204:1568</t>
  </si>
  <si>
    <t>204:19152</t>
  </si>
  <si>
    <t>204:874</t>
  </si>
  <si>
    <t>204:1317</t>
  </si>
  <si>
    <t>6/2/2016</t>
  </si>
  <si>
    <t>204:19195</t>
  </si>
  <si>
    <t>Navigational Faults</t>
  </si>
  <si>
    <t>127-02</t>
  </si>
  <si>
    <t>204:406</t>
  </si>
  <si>
    <t>204:195429</t>
  </si>
  <si>
    <t>Onboard Comms</t>
  </si>
  <si>
    <t>141-02</t>
  </si>
  <si>
    <t>204:537</t>
  </si>
  <si>
    <t>167-02</t>
  </si>
  <si>
    <t>211-02</t>
  </si>
  <si>
    <t>225-02</t>
  </si>
  <si>
    <t>129-03</t>
  </si>
  <si>
    <t>204:233311</t>
  </si>
  <si>
    <t>6/3/2016</t>
  </si>
  <si>
    <t>145-03</t>
  </si>
  <si>
    <t>204:509</t>
  </si>
  <si>
    <t>204:74870</t>
  </si>
  <si>
    <t>151-03</t>
  </si>
  <si>
    <t>123-04</t>
  </si>
  <si>
    <t>204:473</t>
  </si>
  <si>
    <t>204:64550</t>
  </si>
  <si>
    <t>6/4/2016</t>
  </si>
  <si>
    <t>204:128289</t>
  </si>
  <si>
    <t>204:233306</t>
  </si>
  <si>
    <t>Unexpected signal downgrade EC0629XH</t>
  </si>
  <si>
    <t>139-04</t>
  </si>
  <si>
    <t>141-04</t>
  </si>
  <si>
    <t>204:84561</t>
  </si>
  <si>
    <t>204:128263</t>
  </si>
  <si>
    <t>165-04</t>
  </si>
  <si>
    <t>204:497</t>
  </si>
  <si>
    <t>111-05</t>
  </si>
  <si>
    <t>6/5/2016</t>
  </si>
  <si>
    <t>129-05</t>
  </si>
  <si>
    <t>204:460</t>
  </si>
  <si>
    <t>GPS</t>
  </si>
  <si>
    <t>203-05</t>
  </si>
  <si>
    <t>204:63614</t>
  </si>
  <si>
    <t>204:128272</t>
  </si>
  <si>
    <t>121-06</t>
  </si>
  <si>
    <t xml:space="preserve">Enroute Failure </t>
  </si>
  <si>
    <t>6/6/2016</t>
  </si>
  <si>
    <t>143-06</t>
  </si>
  <si>
    <t>204:233326</t>
  </si>
  <si>
    <t>147-06</t>
  </si>
  <si>
    <t>204:575</t>
  </si>
  <si>
    <t>204:37180</t>
  </si>
  <si>
    <t>175-06</t>
  </si>
  <si>
    <t>204:19566</t>
  </si>
  <si>
    <t>229-06</t>
  </si>
  <si>
    <t>204:40843</t>
  </si>
  <si>
    <t>TBD</t>
  </si>
  <si>
    <t>113-07</t>
  </si>
  <si>
    <t>204:166658</t>
  </si>
  <si>
    <t>6/7/2016</t>
  </si>
  <si>
    <t>155-07</t>
  </si>
  <si>
    <t>169-07</t>
  </si>
  <si>
    <t>171-07</t>
  </si>
  <si>
    <t>185-07</t>
  </si>
  <si>
    <t>201-07</t>
  </si>
  <si>
    <t>221-07</t>
  </si>
  <si>
    <t>204:489</t>
  </si>
  <si>
    <t>204:233276</t>
  </si>
  <si>
    <t>233-07</t>
  </si>
  <si>
    <t>241-07</t>
  </si>
  <si>
    <t>141-08</t>
  </si>
  <si>
    <t>6/8/2016</t>
  </si>
  <si>
    <t>199-08</t>
  </si>
  <si>
    <t>204:43326</t>
  </si>
  <si>
    <t>204:64998</t>
  </si>
  <si>
    <t>204:233321</t>
  </si>
  <si>
    <t>Stopped at signal 4.3651 EC0437RH Main 1 Missing OB Logs</t>
  </si>
  <si>
    <t>219-08</t>
  </si>
  <si>
    <t>101-09</t>
  </si>
  <si>
    <t>Wimax Maintenance</t>
  </si>
  <si>
    <t>6/9/2016</t>
  </si>
  <si>
    <t>103-09</t>
  </si>
  <si>
    <t>107-09</t>
  </si>
  <si>
    <t>111-09</t>
  </si>
  <si>
    <t>204:735</t>
  </si>
  <si>
    <t>204:161742</t>
  </si>
  <si>
    <t xml:space="preserve">Wayside Maintenance </t>
  </si>
  <si>
    <t>113-09</t>
  </si>
  <si>
    <t>204:415</t>
  </si>
  <si>
    <t>204:154408</t>
  </si>
  <si>
    <t>115-09</t>
  </si>
  <si>
    <t>204:761</t>
  </si>
  <si>
    <t>117-09</t>
  </si>
  <si>
    <t>119-09</t>
  </si>
  <si>
    <t>204:790</t>
  </si>
  <si>
    <t>151-09</t>
  </si>
  <si>
    <t>239-09</t>
  </si>
  <si>
    <t>204:105696</t>
  </si>
  <si>
    <t>101-17</t>
  </si>
  <si>
    <t>103-17</t>
  </si>
  <si>
    <t>131-17</t>
  </si>
  <si>
    <t>135-17</t>
  </si>
  <si>
    <t>139-17</t>
  </si>
  <si>
    <t>171-17</t>
  </si>
  <si>
    <t>173-17</t>
  </si>
  <si>
    <t>185-17</t>
  </si>
  <si>
    <t>187-17</t>
  </si>
  <si>
    <t>189-17</t>
  </si>
  <si>
    <t>191-17</t>
  </si>
  <si>
    <t>205-17</t>
  </si>
  <si>
    <t>219-17</t>
  </si>
  <si>
    <t>229-17</t>
  </si>
  <si>
    <t>235-17</t>
  </si>
  <si>
    <t>239-17</t>
  </si>
  <si>
    <t>204:231042</t>
  </si>
  <si>
    <t>204:230872</t>
  </si>
  <si>
    <t>204:232980</t>
  </si>
  <si>
    <t>204:147</t>
  </si>
  <si>
    <t>204:232267</t>
  </si>
  <si>
    <t>204:136</t>
  </si>
  <si>
    <t>204:18901</t>
  </si>
  <si>
    <t>204:163</t>
  </si>
  <si>
    <t>Power outage on East Corridor</t>
  </si>
  <si>
    <t>204:232987</t>
  </si>
  <si>
    <t>204:54313</t>
  </si>
  <si>
    <t>204:36794</t>
  </si>
  <si>
    <t>204:227</t>
  </si>
  <si>
    <t>204:232964</t>
  </si>
  <si>
    <t>204:70533</t>
  </si>
  <si>
    <t>204:232976</t>
  </si>
  <si>
    <t>204:141</t>
  </si>
  <si>
    <t>204:232985</t>
  </si>
  <si>
    <t>204:64125</t>
  </si>
  <si>
    <t>204:183</t>
  </si>
  <si>
    <t>204:224851</t>
  </si>
  <si>
    <t>Comparator Issue caused Office to cut out train</t>
  </si>
  <si>
    <t>204:232990</t>
  </si>
  <si>
    <t>204:4950</t>
  </si>
  <si>
    <t>No issue found - unique traffic conditions?</t>
  </si>
  <si>
    <t>204:143</t>
  </si>
  <si>
    <t>204:232977</t>
  </si>
  <si>
    <t>204:63536</t>
  </si>
  <si>
    <t>204:233000</t>
  </si>
  <si>
    <t>204:232983</t>
  </si>
  <si>
    <t>204:63393</t>
  </si>
  <si>
    <t>204:232996</t>
  </si>
  <si>
    <t>204:64190</t>
  </si>
  <si>
    <t>204:154</t>
  </si>
  <si>
    <t>204:232982</t>
  </si>
  <si>
    <t>204:157692</t>
  </si>
  <si>
    <t>204:127872</t>
  </si>
  <si>
    <t>204:1186</t>
  </si>
  <si>
    <t>204:233011</t>
  </si>
  <si>
    <t>204:157762</t>
  </si>
  <si>
    <t>204:154010</t>
  </si>
  <si>
    <t>204:156</t>
  </si>
  <si>
    <t>204:233061</t>
  </si>
  <si>
    <t>204:158260</t>
  </si>
  <si>
    <t>204:127877</t>
  </si>
  <si>
    <t>204:161</t>
  </si>
  <si>
    <t>204:233019</t>
  </si>
  <si>
    <t>204:158164</t>
  </si>
  <si>
    <t>204:127855</t>
  </si>
  <si>
    <t>204:160</t>
  </si>
  <si>
    <t>204:232994</t>
  </si>
  <si>
    <t>204:232973</t>
  </si>
  <si>
    <t>204:954</t>
  </si>
  <si>
    <t>204:233002</t>
  </si>
  <si>
    <t>204:154146</t>
  </si>
  <si>
    <t>204:153999</t>
  </si>
  <si>
    <t>204:192968</t>
  </si>
  <si>
    <t>204:153996</t>
  </si>
  <si>
    <t>204:158</t>
  </si>
  <si>
    <t>204:233027</t>
  </si>
  <si>
    <t>204:127874</t>
  </si>
  <si>
    <t>204:232396</t>
  </si>
  <si>
    <t>204:232993</t>
  </si>
  <si>
    <t>204:232428</t>
  </si>
  <si>
    <t>204:232991</t>
  </si>
  <si>
    <t>204:232989</t>
  </si>
  <si>
    <t>204:232986</t>
  </si>
  <si>
    <t>204:232971</t>
  </si>
  <si>
    <t>204:232967</t>
  </si>
  <si>
    <t>Operator error</t>
  </si>
  <si>
    <t>204:193029</t>
  </si>
  <si>
    <t>204:154026</t>
  </si>
  <si>
    <t>204:181</t>
  </si>
  <si>
    <t>204:154018</t>
  </si>
  <si>
    <t>204:192760</t>
  </si>
  <si>
    <t>204:153997</t>
  </si>
  <si>
    <t>204:150</t>
  </si>
  <si>
    <t>204:233083</t>
  </si>
  <si>
    <t>204:194568</t>
  </si>
  <si>
    <t>204:154016</t>
  </si>
  <si>
    <t>204:232975</t>
  </si>
  <si>
    <t>204:49164</t>
  </si>
  <si>
    <t>Cutout to pass bulletin distance &gt; 500ft</t>
  </si>
  <si>
    <t>204:232984</t>
  </si>
  <si>
    <t>204:31998</t>
  </si>
  <si>
    <t>204:18762</t>
  </si>
  <si>
    <t>204:200</t>
  </si>
  <si>
    <t>204:228239</t>
  </si>
  <si>
    <t>204:165</t>
  </si>
  <si>
    <t>GPS Location Lost AT DIA</t>
  </si>
  <si>
    <t>204:54268</t>
  </si>
  <si>
    <t>204:152</t>
  </si>
  <si>
    <t>204:232981</t>
  </si>
  <si>
    <t>204:153892</t>
  </si>
  <si>
    <t>204:154001</t>
  </si>
  <si>
    <t>204:158150</t>
  </si>
  <si>
    <t>204:127878</t>
  </si>
  <si>
    <t>204:233006</t>
  </si>
  <si>
    <t>204:161587</t>
  </si>
  <si>
    <t>204:149</t>
  </si>
  <si>
    <t>204:127857</t>
  </si>
  <si>
    <t>204:90</t>
  </si>
  <si>
    <t>204:228259</t>
  </si>
  <si>
    <t>130-01</t>
  </si>
  <si>
    <t>204:233008</t>
  </si>
  <si>
    <t>Problems\Work on DIA-Pena</t>
  </si>
  <si>
    <t>120-10</t>
  </si>
  <si>
    <t>Went controlling for 14 seconds then crew cutout TMC shows no errors</t>
  </si>
  <si>
    <t>184-10</t>
  </si>
  <si>
    <t>204:111151</t>
  </si>
  <si>
    <t>Incorrect Bulletin Execution.</t>
  </si>
  <si>
    <t>204:36785</t>
  </si>
  <si>
    <t>204:14848</t>
  </si>
  <si>
    <t>244-09</t>
  </si>
  <si>
    <t>162-11</t>
  </si>
  <si>
    <t>204:18766</t>
  </si>
  <si>
    <t>Early Arival at 38th and Blake Followed by Crew Cutout</t>
  </si>
  <si>
    <t>228-11</t>
  </si>
  <si>
    <t>204:232979</t>
  </si>
  <si>
    <t>204:102513</t>
  </si>
  <si>
    <t>204:64169</t>
  </si>
  <si>
    <t>236-11</t>
  </si>
  <si>
    <t>160-12</t>
  </si>
  <si>
    <t>166-12</t>
  </si>
  <si>
    <t>204:232969</t>
  </si>
  <si>
    <t>204:64174</t>
  </si>
  <si>
    <t>Incorrect bulletin Execution indicated presence of 1 flagger</t>
  </si>
  <si>
    <t>204-12</t>
  </si>
  <si>
    <t>204:127860</t>
  </si>
  <si>
    <t>Crew Cutout stopped signal 4S 40th</t>
  </si>
  <si>
    <t>204:127863</t>
  </si>
  <si>
    <t>206-12</t>
  </si>
  <si>
    <t>222-12</t>
  </si>
  <si>
    <t>236-12</t>
  </si>
  <si>
    <t>116-13</t>
  </si>
  <si>
    <t>204:92639</t>
  </si>
  <si>
    <t>204:64159</t>
  </si>
  <si>
    <t>130-13</t>
  </si>
  <si>
    <t>204:22445</t>
  </si>
  <si>
    <t>132-13</t>
  </si>
  <si>
    <t>204:232953</t>
  </si>
  <si>
    <t>204:23882</t>
  </si>
  <si>
    <t>134-13</t>
  </si>
  <si>
    <t>204:26650</t>
  </si>
  <si>
    <t>204:232245</t>
  </si>
  <si>
    <t>Crew Cutout ahead of stopped signal 231147 Main 1 Waiting for OB Logs</t>
  </si>
  <si>
    <t>220-13</t>
  </si>
  <si>
    <t>204:232679</t>
  </si>
  <si>
    <t>204:170095</t>
  </si>
  <si>
    <t>204:128015</t>
  </si>
  <si>
    <t>204:351</t>
  </si>
  <si>
    <t>226-13</t>
  </si>
  <si>
    <t>204:128012</t>
  </si>
  <si>
    <t>204:154021</t>
  </si>
  <si>
    <t>228-13</t>
  </si>
  <si>
    <t>204:154013</t>
  </si>
  <si>
    <t>230-13</t>
  </si>
  <si>
    <t>204:128032</t>
  </si>
  <si>
    <t>204:365</t>
  </si>
  <si>
    <t>234-13</t>
  </si>
  <si>
    <t>134-14</t>
  </si>
  <si>
    <t>204:232961</t>
  </si>
  <si>
    <t>156-14</t>
  </si>
  <si>
    <t>204:228312</t>
  </si>
  <si>
    <t>244-13</t>
  </si>
  <si>
    <t>102-15</t>
  </si>
  <si>
    <t>Onboard In-iroute Failure</t>
  </si>
  <si>
    <t>128-15</t>
  </si>
  <si>
    <t>176-15</t>
  </si>
  <si>
    <t>184-15</t>
  </si>
  <si>
    <t>198-15</t>
  </si>
  <si>
    <t>204:232960</t>
  </si>
  <si>
    <t>204:63927</t>
  </si>
  <si>
    <t>214-15</t>
  </si>
  <si>
    <t>204:956</t>
  </si>
  <si>
    <t>220-15</t>
  </si>
  <si>
    <t>204:232962</t>
  </si>
  <si>
    <t>158-16</t>
  </si>
  <si>
    <t>204:58270</t>
  </si>
  <si>
    <t>182-16</t>
  </si>
  <si>
    <t>204:232753</t>
  </si>
  <si>
    <t>186-16</t>
  </si>
  <si>
    <t>204:88278</t>
  </si>
  <si>
    <t>204:64157</t>
  </si>
  <si>
    <t>188-16</t>
  </si>
  <si>
    <t>204:93295</t>
  </si>
  <si>
    <t>204:64184</t>
  </si>
  <si>
    <t>190-16</t>
  </si>
  <si>
    <t>204:98764</t>
  </si>
  <si>
    <t>204:216</t>
  </si>
  <si>
    <t>192-16</t>
  </si>
  <si>
    <t>204:233074</t>
  </si>
  <si>
    <t>204:88749</t>
  </si>
  <si>
    <t>204:64171</t>
  </si>
  <si>
    <t>194-16</t>
  </si>
  <si>
    <t>204-16</t>
  </si>
  <si>
    <t>214-16</t>
  </si>
  <si>
    <t>244-15</t>
  </si>
  <si>
    <t>102-18</t>
  </si>
  <si>
    <t>114-18</t>
  </si>
  <si>
    <t>146-18</t>
  </si>
  <si>
    <t>204:233053</t>
  </si>
  <si>
    <t>168-18</t>
  </si>
  <si>
    <t>172-18</t>
  </si>
  <si>
    <t>204:228637</t>
  </si>
  <si>
    <t>184-18</t>
  </si>
  <si>
    <t>Onboard In-Route failure</t>
  </si>
  <si>
    <t>218-18</t>
  </si>
  <si>
    <t>204:44458</t>
  </si>
  <si>
    <t>226-18</t>
  </si>
  <si>
    <t>204:232988</t>
  </si>
  <si>
    <t>158-19</t>
  </si>
  <si>
    <t>204:128114</t>
  </si>
  <si>
    <t>204:36807</t>
  </si>
  <si>
    <t>204:36470</t>
  </si>
  <si>
    <t>Crew Cutout after signal enforcement Going Active Mid Subidv</t>
  </si>
  <si>
    <t>180-19</t>
  </si>
  <si>
    <t>204:233100</t>
  </si>
  <si>
    <t>204:232974</t>
  </si>
  <si>
    <t>204:193502</t>
  </si>
  <si>
    <t>Wheel Tach Error</t>
  </si>
  <si>
    <t>204:153986</t>
  </si>
  <si>
    <t>190-19</t>
  </si>
  <si>
    <t>204:193245</t>
  </si>
  <si>
    <t>204:145</t>
  </si>
  <si>
    <t>208-19</t>
  </si>
  <si>
    <t>104-02</t>
  </si>
  <si>
    <t>114-02</t>
  </si>
  <si>
    <t>204:232943</t>
  </si>
  <si>
    <t>204:185374</t>
  </si>
  <si>
    <t>Wimax - Signal Unknown - Cutout</t>
  </si>
  <si>
    <t>172-02</t>
  </si>
  <si>
    <t>200-02</t>
  </si>
  <si>
    <t>204:111209</t>
  </si>
  <si>
    <t>204:86353</t>
  </si>
  <si>
    <t>204:54298</t>
  </si>
  <si>
    <t>226-02</t>
  </si>
  <si>
    <t>110-03</t>
  </si>
  <si>
    <t>204:78758</t>
  </si>
  <si>
    <t>Cutout ahead of xing bulletin &lt; 500 ft</t>
  </si>
  <si>
    <t>118-03</t>
  </si>
  <si>
    <t>204:232942</t>
  </si>
  <si>
    <t>204:254</t>
  </si>
  <si>
    <t>124-03</t>
  </si>
  <si>
    <t>204:86323</t>
  </si>
  <si>
    <t>130-03</t>
  </si>
  <si>
    <t>204:233025</t>
  </si>
  <si>
    <t>204:11679</t>
  </si>
  <si>
    <t>PSR warnings on approach to DUS Cutout on approach check routes???</t>
  </si>
  <si>
    <t>188-03</t>
  </si>
  <si>
    <t>104-04</t>
  </si>
  <si>
    <t>158-04</t>
  </si>
  <si>
    <t>204:95839</t>
  </si>
  <si>
    <t>164-04</t>
  </si>
  <si>
    <t>204:233017</t>
  </si>
  <si>
    <t>184-04</t>
  </si>
  <si>
    <t>204:167</t>
  </si>
  <si>
    <t>200-04</t>
  </si>
  <si>
    <t>204:232965</t>
  </si>
  <si>
    <t>228-04</t>
  </si>
  <si>
    <t>142-05</t>
  </si>
  <si>
    <t>204:232959</t>
  </si>
  <si>
    <t>204:139</t>
  </si>
  <si>
    <t>158-05</t>
  </si>
  <si>
    <t>204:221603</t>
  </si>
  <si>
    <t>Poor GPS at DIA</t>
  </si>
  <si>
    <t>170-05</t>
  </si>
  <si>
    <t>204:88942</t>
  </si>
  <si>
    <t>204:86352</t>
  </si>
  <si>
    <t>204:36788</t>
  </si>
  <si>
    <t>Onboard comms</t>
  </si>
  <si>
    <t>238-05</t>
  </si>
  <si>
    <t>150-06</t>
  </si>
  <si>
    <t>204:232966</t>
  </si>
  <si>
    <t>204:232968</t>
  </si>
  <si>
    <t>176-06</t>
  </si>
  <si>
    <t>156-07</t>
  </si>
  <si>
    <t>206-07</t>
  </si>
  <si>
    <t>204:67212</t>
  </si>
  <si>
    <t>204:36784</t>
  </si>
  <si>
    <t>136-08</t>
  </si>
  <si>
    <t>204:47195</t>
  </si>
  <si>
    <t>160-08</t>
  </si>
  <si>
    <t>174-08</t>
  </si>
  <si>
    <t>204:127851</t>
  </si>
  <si>
    <t>204:169</t>
  </si>
  <si>
    <t>182-08</t>
  </si>
  <si>
    <t>204:231686</t>
  </si>
  <si>
    <t>204:153991</t>
  </si>
  <si>
    <t>Out of Sync Condition</t>
  </si>
  <si>
    <t>220-08</t>
  </si>
  <si>
    <t>108-09</t>
  </si>
  <si>
    <t>204:193221</t>
  </si>
  <si>
    <t>204:153574</t>
  </si>
  <si>
    <t>110-09</t>
  </si>
  <si>
    <t>204:192270</t>
  </si>
  <si>
    <t>112-09</t>
  </si>
  <si>
    <t>204:233015</t>
  </si>
  <si>
    <t>204:192344</t>
  </si>
  <si>
    <t>204:153985</t>
  </si>
  <si>
    <t>114-09</t>
  </si>
  <si>
    <t>204:498</t>
  </si>
  <si>
    <t>156-09</t>
  </si>
  <si>
    <t>204:227801</t>
  </si>
  <si>
    <t>In-route Onboard Failure</t>
  </si>
  <si>
    <t>216-09</t>
  </si>
  <si>
    <t>242-08</t>
  </si>
  <si>
    <t>Wireless Crossing Completion Percentage</t>
  </si>
  <si>
    <t>204:233286</t>
  </si>
  <si>
    <t>204:233023</t>
  </si>
  <si>
    <t>204:233021</t>
  </si>
  <si>
    <t>204:232998</t>
  </si>
  <si>
    <t>204:45124</t>
  </si>
  <si>
    <t>204:1215</t>
  </si>
  <si>
    <t>204:69531</t>
  </si>
  <si>
    <t>204:232970</t>
  </si>
  <si>
    <t>204:69627</t>
  </si>
  <si>
    <t>204:970</t>
  </si>
  <si>
    <t>204:493</t>
  </si>
  <si>
    <t>204:128292</t>
  </si>
  <si>
    <t>204:86296</t>
  </si>
  <si>
    <t>204:113799</t>
  </si>
  <si>
    <t>204:127871</t>
  </si>
  <si>
    <t>204:228424</t>
  </si>
  <si>
    <t>204:46764</t>
  </si>
  <si>
    <t>204:233336</t>
  </si>
  <si>
    <t>204:232946</t>
  </si>
  <si>
    <t>204:64031</t>
  </si>
  <si>
    <t>204:18936</t>
  </si>
  <si>
    <t>204:5893</t>
  </si>
  <si>
    <t>204:64155</t>
  </si>
  <si>
    <t>204:232704</t>
  </si>
  <si>
    <t>204:127785</t>
  </si>
  <si>
    <t>204:232698</t>
  </si>
  <si>
    <t>204:230975</t>
  </si>
  <si>
    <t>204:132</t>
  </si>
  <si>
    <t>204:59341</t>
  </si>
  <si>
    <t>204:233288</t>
  </si>
  <si>
    <t>204:3038</t>
  </si>
  <si>
    <t>204:127869</t>
  </si>
  <si>
    <t>204:130</t>
  </si>
  <si>
    <t>204:56471</t>
  </si>
  <si>
    <t>204:18755</t>
  </si>
  <si>
    <t>204:1182</t>
  </si>
  <si>
    <t>204:1371</t>
  </si>
  <si>
    <t>204:1579</t>
  </si>
  <si>
    <t>204:10360</t>
  </si>
  <si>
    <t>204:232666</t>
  </si>
  <si>
    <t>204:106178</t>
  </si>
  <si>
    <t>204:184797</t>
  </si>
  <si>
    <t>204:63812</t>
  </si>
  <si>
    <t>204:127866</t>
  </si>
  <si>
    <t>204:602</t>
  </si>
  <si>
    <t>204:233028</t>
  </si>
  <si>
    <t>204:70285</t>
  </si>
  <si>
    <t>204:113737</t>
  </si>
  <si>
    <t>204:220278</t>
  </si>
  <si>
    <t>204:19172</t>
  </si>
  <si>
    <t>204:118599</t>
  </si>
  <si>
    <t>204:777</t>
  </si>
  <si>
    <t>204:1360</t>
  </si>
  <si>
    <t>204:19197</t>
  </si>
  <si>
    <t>204:1109</t>
  </si>
  <si>
    <t>204:3668</t>
  </si>
  <si>
    <t>204:4925</t>
  </si>
  <si>
    <t>204:232955</t>
  </si>
  <si>
    <t>204:64059</t>
  </si>
  <si>
    <t>204:52305</t>
  </si>
  <si>
    <t>204:233057</t>
  </si>
  <si>
    <t>204:6498</t>
  </si>
  <si>
    <t>204:4280</t>
  </si>
  <si>
    <t>204:154004</t>
  </si>
  <si>
    <t>204:192</t>
  </si>
  <si>
    <t>204:127861</t>
  </si>
  <si>
    <t>204:154555</t>
  </si>
  <si>
    <t>204:1328</t>
  </si>
  <si>
    <t>204:1167</t>
  </si>
  <si>
    <t>204:155128</t>
  </si>
  <si>
    <t>204:606</t>
  </si>
  <si>
    <t>204:630</t>
  </si>
  <si>
    <t>204:232658</t>
  </si>
  <si>
    <t>204:232452</t>
  </si>
  <si>
    <t>204:19167</t>
  </si>
  <si>
    <t>204:128260</t>
  </si>
  <si>
    <t>204:127854</t>
  </si>
  <si>
    <t>204:19147</t>
  </si>
  <si>
    <t>204:216423</t>
  </si>
  <si>
    <t>204:4936</t>
  </si>
  <si>
    <t>204:220119</t>
  </si>
  <si>
    <t>204:102878</t>
  </si>
  <si>
    <t>204:233317</t>
  </si>
  <si>
    <t>204:551</t>
  </si>
  <si>
    <t>204:199876</t>
  </si>
  <si>
    <t>204:127964</t>
  </si>
  <si>
    <t>204:4893</t>
  </si>
  <si>
    <t>204:3705</t>
  </si>
  <si>
    <t>204:193535</t>
  </si>
  <si>
    <t>204:233004</t>
  </si>
  <si>
    <t>204:36782</t>
  </si>
  <si>
    <t>204:221388</t>
  </si>
  <si>
    <t>204:153075</t>
  </si>
  <si>
    <t>204:153077</t>
  </si>
  <si>
    <t>204:157266</t>
  </si>
  <si>
    <t>204:66278</t>
  </si>
  <si>
    <t>204:19180</t>
  </si>
  <si>
    <t>204:58988</t>
  </si>
  <si>
    <t>204:45479</t>
  </si>
  <si>
    <t>204:22523</t>
  </si>
  <si>
    <t>204:765</t>
  </si>
  <si>
    <t>204:37038</t>
  </si>
  <si>
    <t>204:231076</t>
  </si>
  <si>
    <t>204:64172</t>
  </si>
  <si>
    <t>204:154002</t>
  </si>
  <si>
    <t>204:231213</t>
  </si>
  <si>
    <t>204:5821</t>
  </si>
  <si>
    <t>204:232881</t>
  </si>
  <si>
    <t>204:36775</t>
  </si>
  <si>
    <t>204:98042</t>
  </si>
  <si>
    <t>204:70132</t>
  </si>
  <si>
    <t>204:19107</t>
  </si>
  <si>
    <t>204:71162</t>
  </si>
  <si>
    <t>115-04</t>
  </si>
  <si>
    <t>204:746</t>
  </si>
  <si>
    <t>204:19123</t>
  </si>
  <si>
    <t>117-04</t>
  </si>
  <si>
    <t>204:229594</t>
  </si>
  <si>
    <t>204:19187</t>
  </si>
  <si>
    <t>204:233096</t>
  </si>
  <si>
    <t>204:197160</t>
  </si>
  <si>
    <t>204:19145</t>
  </si>
  <si>
    <t>204:48569</t>
  </si>
  <si>
    <t>204:228635</t>
  </si>
  <si>
    <t>204:19140</t>
  </si>
  <si>
    <t>204:233295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</si>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</sst>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2" fillId="0" borderId="0" xfId="0" applyFont="1"/>
    <xf numFmtId="1" fontId="2" fillId="0" borderId="0" xfId="0" applyNumberFormat="1" applyFont="1"/>
    <xf numFmtId="9" fontId="2" fillId="0" borderId="0" xfId="1" applyFont="1"/>
    <xf numFmtId="0" fontId="2" fillId="0" borderId="1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left" wrapText="1"/>
    </xf>
    <xf numFmtId="1" fontId="0" fillId="0" borderId="1" xfId="0" applyNumberForma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wrapText="1"/>
    </xf>
    <xf numFmtId="0" fontId="4" fillId="0" borderId="4" xfId="2" applyFont="1" applyFill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9" fontId="0" fillId="0" borderId="1" xfId="1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3">
    <cellStyle name="Normal" xfId="0" builtinId="0"/>
    <cellStyle name="Normal_XINGS" xfId="2"/>
    <cellStyle name="Percent" xfId="1" builtinId="5"/>
  </cellStyles>
  <dxfs count="436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Special/Cutout%20Run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tout Runs May"/>
      <sheetName val="XINGS"/>
    </sheetNames>
    <sheetDataSet>
      <sheetData sheetId="0"/>
      <sheetData sheetId="1">
        <row r="2">
          <cell r="A2" t="str">
            <v>York and Josephine Street</v>
          </cell>
        </row>
        <row r="3">
          <cell r="A3" t="str">
            <v>CLAYTON ST</v>
          </cell>
        </row>
        <row r="4">
          <cell r="A4" t="str">
            <v>STEELE ST</v>
          </cell>
        </row>
        <row r="5">
          <cell r="A5" t="str">
            <v>Dahlia Street</v>
          </cell>
        </row>
        <row r="6">
          <cell r="A6" t="str">
            <v>Holly Street</v>
          </cell>
        </row>
        <row r="7">
          <cell r="A7" t="str">
            <v>Monaco Parkway</v>
          </cell>
        </row>
        <row r="8">
          <cell r="A8" t="str">
            <v>SB Quebec Parkway</v>
          </cell>
        </row>
        <row r="9">
          <cell r="A9" t="str">
            <v>NB Quebec Parkway</v>
          </cell>
        </row>
        <row r="10">
          <cell r="A10" t="str">
            <v>Ulster Street</v>
          </cell>
        </row>
        <row r="11">
          <cell r="A11" t="str">
            <v>Havana Street</v>
          </cell>
        </row>
        <row r="12">
          <cell r="A12" t="str">
            <v>Sable Boulevard</v>
          </cell>
        </row>
        <row r="13">
          <cell r="A13" t="str">
            <v>Chambers Road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3"/>
  <sheetViews>
    <sheetView workbookViewId="0">
      <selection activeCell="I260" sqref="I260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1.42578125" style="1" customWidth="1"/>
    <col min="5" max="5" width="16.7109375" style="1" bestFit="1" customWidth="1"/>
  </cols>
  <sheetData>
    <row r="1" spans="1:5" ht="45" x14ac:dyDescent="0.25">
      <c r="A1" s="6" t="s">
        <v>0</v>
      </c>
      <c r="B1" s="6" t="s">
        <v>2</v>
      </c>
      <c r="C1" s="6" t="s">
        <v>3</v>
      </c>
      <c r="D1" s="7" t="s">
        <v>4</v>
      </c>
      <c r="E1" s="7" t="s">
        <v>1</v>
      </c>
    </row>
    <row r="2" spans="1:5" x14ac:dyDescent="0.25">
      <c r="A2" s="2">
        <v>42491</v>
      </c>
      <c r="B2" s="3">
        <v>141</v>
      </c>
      <c r="C2" s="4">
        <v>2</v>
      </c>
      <c r="D2" s="5">
        <v>0.98601398601398604</v>
      </c>
      <c r="E2" s="5">
        <v>0.97916666666666663</v>
      </c>
    </row>
    <row r="3" spans="1:5" x14ac:dyDescent="0.25">
      <c r="A3" s="2">
        <f t="shared" ref="A3:A16" si="0">A2+1</f>
        <v>42492</v>
      </c>
      <c r="B3" s="4">
        <v>136</v>
      </c>
      <c r="C3" s="4">
        <v>3</v>
      </c>
      <c r="D3" s="5">
        <v>0.97841726618705038</v>
      </c>
      <c r="E3" s="5">
        <v>0.96185446009389675</v>
      </c>
    </row>
    <row r="4" spans="1:5" x14ac:dyDescent="0.25">
      <c r="A4" s="2">
        <f t="shared" si="0"/>
        <v>42493</v>
      </c>
      <c r="B4" s="4">
        <v>141</v>
      </c>
      <c r="C4" s="4">
        <v>3</v>
      </c>
      <c r="D4" s="5">
        <v>0.97916666666666663</v>
      </c>
      <c r="E4" s="5">
        <v>0.97902097902097907</v>
      </c>
    </row>
    <row r="5" spans="1:5" x14ac:dyDescent="0.25">
      <c r="A5" s="2">
        <f t="shared" si="0"/>
        <v>42494</v>
      </c>
      <c r="B5" s="4">
        <v>141</v>
      </c>
      <c r="C5" s="4">
        <v>4</v>
      </c>
      <c r="D5" s="5">
        <v>0.97241379310344822</v>
      </c>
      <c r="E5" s="5">
        <v>0.95862068965517244</v>
      </c>
    </row>
    <row r="6" spans="1:5" x14ac:dyDescent="0.25">
      <c r="A6" s="2">
        <f t="shared" si="0"/>
        <v>42495</v>
      </c>
      <c r="B6" s="4">
        <v>139</v>
      </c>
      <c r="C6" s="4">
        <v>5</v>
      </c>
      <c r="D6" s="5">
        <v>0.96527777777777779</v>
      </c>
      <c r="E6" s="5">
        <v>0.97280092592592604</v>
      </c>
    </row>
    <row r="7" spans="1:5" x14ac:dyDescent="0.25">
      <c r="A7" s="2">
        <f t="shared" si="0"/>
        <v>42496</v>
      </c>
      <c r="B7" s="4">
        <v>146</v>
      </c>
      <c r="C7" s="4">
        <v>0</v>
      </c>
      <c r="D7" s="5">
        <v>1</v>
      </c>
      <c r="E7" s="5">
        <v>1</v>
      </c>
    </row>
    <row r="8" spans="1:5" x14ac:dyDescent="0.25">
      <c r="A8" s="2">
        <f t="shared" si="0"/>
        <v>42497</v>
      </c>
      <c r="B8" s="4">
        <v>141</v>
      </c>
      <c r="C8" s="4">
        <v>6</v>
      </c>
      <c r="D8" s="5">
        <v>0.95918367346938771</v>
      </c>
      <c r="E8" s="5">
        <v>0.97569444444444442</v>
      </c>
    </row>
    <row r="9" spans="1:5" x14ac:dyDescent="0.25">
      <c r="A9" s="2">
        <f t="shared" si="0"/>
        <v>42498</v>
      </c>
      <c r="B9" s="4">
        <v>138</v>
      </c>
      <c r="C9" s="4">
        <v>7</v>
      </c>
      <c r="D9" s="5">
        <v>0.9517241379310345</v>
      </c>
      <c r="E9" s="5">
        <v>0.95659722222222221</v>
      </c>
    </row>
    <row r="10" spans="1:5" x14ac:dyDescent="0.25">
      <c r="A10" s="2">
        <f t="shared" si="0"/>
        <v>42499</v>
      </c>
      <c r="B10" s="4">
        <v>137</v>
      </c>
      <c r="C10" s="4">
        <v>6</v>
      </c>
      <c r="D10" s="5">
        <v>0.95804195804195802</v>
      </c>
      <c r="E10" s="5">
        <v>0.96238425925925908</v>
      </c>
    </row>
    <row r="11" spans="1:5" x14ac:dyDescent="0.25">
      <c r="A11" s="2">
        <f t="shared" si="0"/>
        <v>42500</v>
      </c>
      <c r="B11" s="4">
        <v>133</v>
      </c>
      <c r="C11" s="4">
        <v>9</v>
      </c>
      <c r="D11" s="5">
        <v>0.93661971830985913</v>
      </c>
      <c r="E11" s="5">
        <v>0.96354166666666663</v>
      </c>
    </row>
    <row r="12" spans="1:5" x14ac:dyDescent="0.25">
      <c r="A12" s="2">
        <f t="shared" si="0"/>
        <v>42501</v>
      </c>
      <c r="B12" s="4">
        <v>140</v>
      </c>
      <c r="C12" s="4">
        <v>4</v>
      </c>
      <c r="D12" s="5">
        <v>0.97222222222222221</v>
      </c>
      <c r="E12" s="5">
        <v>0.99421296296296291</v>
      </c>
    </row>
    <row r="13" spans="1:5" x14ac:dyDescent="0.25">
      <c r="A13" s="2">
        <f t="shared" si="0"/>
        <v>42502</v>
      </c>
      <c r="B13" s="4">
        <v>134</v>
      </c>
      <c r="C13" s="4">
        <v>7</v>
      </c>
      <c r="D13" s="5">
        <v>0.95035460992907805</v>
      </c>
      <c r="E13" s="5">
        <v>0.97872340425531912</v>
      </c>
    </row>
    <row r="14" spans="1:5" x14ac:dyDescent="0.25">
      <c r="A14" s="2">
        <f t="shared" si="0"/>
        <v>42503</v>
      </c>
      <c r="B14" s="4">
        <v>127</v>
      </c>
      <c r="C14" s="4">
        <v>16</v>
      </c>
      <c r="D14" s="5">
        <v>0.88811188811188813</v>
      </c>
      <c r="E14" s="5">
        <v>0.93865740740740755</v>
      </c>
    </row>
    <row r="15" spans="1:5" x14ac:dyDescent="0.25">
      <c r="A15" s="2">
        <f t="shared" si="0"/>
        <v>42504</v>
      </c>
      <c r="B15" s="4">
        <v>143</v>
      </c>
      <c r="C15" s="4">
        <v>2</v>
      </c>
      <c r="D15" s="5">
        <v>0.98620689655172411</v>
      </c>
      <c r="E15" s="5">
        <v>0.98611111111111116</v>
      </c>
    </row>
    <row r="16" spans="1:5" x14ac:dyDescent="0.25">
      <c r="A16" s="2">
        <f t="shared" si="0"/>
        <v>42505</v>
      </c>
      <c r="B16" s="4">
        <v>131</v>
      </c>
      <c r="C16" s="4">
        <v>11</v>
      </c>
      <c r="D16" s="5">
        <v>0.92253521126760563</v>
      </c>
      <c r="E16" s="5">
        <v>0.91956018518518534</v>
      </c>
    </row>
    <row r="17" spans="1:5" x14ac:dyDescent="0.25">
      <c r="A17" s="2">
        <f t="shared" ref="A17:A32" si="1">A16+1</f>
        <v>42506</v>
      </c>
      <c r="B17" s="4">
        <v>127</v>
      </c>
      <c r="C17" s="4">
        <v>6</v>
      </c>
      <c r="D17" s="5">
        <v>0.95488721804511278</v>
      </c>
      <c r="E17" s="5">
        <v>0.97407407407407409</v>
      </c>
    </row>
    <row r="18" spans="1:5" x14ac:dyDescent="0.25">
      <c r="A18" s="2">
        <f t="shared" si="1"/>
        <v>42507</v>
      </c>
      <c r="B18" s="4">
        <v>133</v>
      </c>
      <c r="C18" s="4">
        <v>8</v>
      </c>
      <c r="D18" s="5">
        <v>0.94326241134751776</v>
      </c>
      <c r="E18" s="5">
        <v>0.96270396270396263</v>
      </c>
    </row>
    <row r="19" spans="1:5" x14ac:dyDescent="0.25">
      <c r="A19" s="2">
        <f t="shared" si="1"/>
        <v>42508</v>
      </c>
      <c r="B19" s="4">
        <v>127</v>
      </c>
      <c r="C19" s="4">
        <v>6</v>
      </c>
      <c r="D19" s="5">
        <v>0.95488721804511278</v>
      </c>
      <c r="E19" s="5">
        <v>0.94525547445255476</v>
      </c>
    </row>
    <row r="20" spans="1:5" x14ac:dyDescent="0.25">
      <c r="A20" s="2">
        <f t="shared" si="1"/>
        <v>42509</v>
      </c>
      <c r="B20" s="4">
        <v>123</v>
      </c>
      <c r="C20" s="4">
        <v>12</v>
      </c>
      <c r="D20" s="5">
        <v>0.91111111111111109</v>
      </c>
      <c r="E20" s="5">
        <v>0.91726190476190472</v>
      </c>
    </row>
    <row r="21" spans="1:5" x14ac:dyDescent="0.25">
      <c r="A21" s="2">
        <f t="shared" si="1"/>
        <v>42510</v>
      </c>
      <c r="B21" s="4">
        <v>131</v>
      </c>
      <c r="C21" s="4">
        <v>8</v>
      </c>
      <c r="D21" s="5">
        <v>0.94244604316546765</v>
      </c>
      <c r="E21" s="5">
        <v>0.93661971830985913</v>
      </c>
    </row>
    <row r="22" spans="1:5" x14ac:dyDescent="0.25">
      <c r="A22" s="2">
        <f t="shared" si="1"/>
        <v>42511</v>
      </c>
      <c r="B22" s="4">
        <v>125</v>
      </c>
      <c r="C22" s="4">
        <v>14</v>
      </c>
      <c r="D22" s="5">
        <v>0.89928057553956831</v>
      </c>
      <c r="E22" s="5">
        <v>0.9131701631701632</v>
      </c>
    </row>
    <row r="23" spans="1:5" x14ac:dyDescent="0.25">
      <c r="A23" s="2">
        <f t="shared" si="1"/>
        <v>42512</v>
      </c>
      <c r="B23" s="4">
        <v>122</v>
      </c>
      <c r="C23" s="4">
        <v>9</v>
      </c>
      <c r="D23" s="5">
        <v>0.93129770992366412</v>
      </c>
      <c r="E23" s="5">
        <v>0.9482323232323232</v>
      </c>
    </row>
    <row r="24" spans="1:5" x14ac:dyDescent="0.25">
      <c r="A24" s="2">
        <f t="shared" si="1"/>
        <v>42513</v>
      </c>
      <c r="B24" s="4">
        <v>124</v>
      </c>
      <c r="C24" s="4">
        <v>8</v>
      </c>
      <c r="D24" s="5">
        <v>0.93939393939393945</v>
      </c>
      <c r="E24" s="5">
        <v>0.95864661654135341</v>
      </c>
    </row>
    <row r="25" spans="1:5" x14ac:dyDescent="0.25">
      <c r="A25" s="2">
        <f t="shared" si="1"/>
        <v>42514</v>
      </c>
      <c r="B25" s="4">
        <v>92</v>
      </c>
      <c r="C25" s="4">
        <v>25</v>
      </c>
      <c r="D25" s="5">
        <v>0.78632478632478631</v>
      </c>
      <c r="E25" s="5">
        <v>0.85077519379844957</v>
      </c>
    </row>
    <row r="26" spans="1:5" x14ac:dyDescent="0.25">
      <c r="A26" s="2">
        <f t="shared" si="1"/>
        <v>42515</v>
      </c>
      <c r="B26" s="4">
        <v>117</v>
      </c>
      <c r="C26" s="4">
        <v>27</v>
      </c>
      <c r="D26" s="5">
        <v>0.8125</v>
      </c>
      <c r="E26" s="5">
        <v>0.78300865800865804</v>
      </c>
    </row>
    <row r="27" spans="1:5" x14ac:dyDescent="0.25">
      <c r="A27" s="2">
        <f t="shared" si="1"/>
        <v>42516</v>
      </c>
      <c r="B27" s="4">
        <v>132</v>
      </c>
      <c r="C27" s="4">
        <v>5</v>
      </c>
      <c r="D27" s="5">
        <v>0.96350364963503654</v>
      </c>
      <c r="E27" s="5">
        <v>0.98369565217391308</v>
      </c>
    </row>
    <row r="28" spans="1:5" x14ac:dyDescent="0.25">
      <c r="A28" s="2">
        <f t="shared" si="1"/>
        <v>42517</v>
      </c>
      <c r="B28" s="4">
        <v>136</v>
      </c>
      <c r="C28" s="4">
        <v>8</v>
      </c>
      <c r="D28" s="5">
        <v>0.94444444444444442</v>
      </c>
      <c r="E28" s="5">
        <v>0.94333333333333336</v>
      </c>
    </row>
    <row r="29" spans="1:5" x14ac:dyDescent="0.25">
      <c r="A29" s="2">
        <f t="shared" si="1"/>
        <v>42518</v>
      </c>
      <c r="B29" s="4">
        <v>138</v>
      </c>
      <c r="C29" s="4">
        <v>8</v>
      </c>
      <c r="D29" s="5">
        <v>0.9452054794520548</v>
      </c>
      <c r="E29" s="5">
        <v>0.9600225225225224</v>
      </c>
    </row>
    <row r="30" spans="1:5" x14ac:dyDescent="0.25">
      <c r="A30" s="2">
        <f t="shared" si="1"/>
        <v>42519</v>
      </c>
      <c r="B30" s="4">
        <v>141</v>
      </c>
      <c r="C30" s="4">
        <v>3</v>
      </c>
      <c r="D30" s="5">
        <v>0.97916666666666663</v>
      </c>
      <c r="E30" s="5">
        <v>0.98032407407407418</v>
      </c>
    </row>
    <row r="31" spans="1:5" x14ac:dyDescent="0.25">
      <c r="A31" s="2">
        <f t="shared" si="1"/>
        <v>42520</v>
      </c>
      <c r="B31" s="4">
        <v>127</v>
      </c>
      <c r="C31" s="4">
        <v>14</v>
      </c>
      <c r="D31" s="5">
        <v>0.900709219858156</v>
      </c>
      <c r="E31" s="5">
        <v>0.93083900226757355</v>
      </c>
    </row>
    <row r="32" spans="1:5" x14ac:dyDescent="0.25">
      <c r="A32" s="2">
        <f t="shared" si="1"/>
        <v>42521</v>
      </c>
      <c r="B32" s="4">
        <v>129</v>
      </c>
      <c r="C32" s="4">
        <v>8</v>
      </c>
      <c r="D32" s="5">
        <v>0.94160583941605835</v>
      </c>
      <c r="E32" s="5">
        <v>0.9642857142857143</v>
      </c>
    </row>
    <row r="33" spans="1:5" x14ac:dyDescent="0.25">
      <c r="A33" s="24" t="s">
        <v>447</v>
      </c>
      <c r="B33" s="25">
        <f>SUM(B2:B32)</f>
        <v>4092</v>
      </c>
      <c r="C33" s="25">
        <f t="shared" ref="C33" si="2">SUM(C2:C32)</f>
        <v>254</v>
      </c>
      <c r="D33" s="26">
        <f>AVERAGE(D2:D32)</f>
        <v>0.940526326385561</v>
      </c>
      <c r="E33" s="26">
        <f>AVERAGE(E2:E32)</f>
        <v>0.9509417668576664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8"/>
  <sheetViews>
    <sheetView workbookViewId="0">
      <selection activeCell="I260" sqref="I260"/>
    </sheetView>
  </sheetViews>
  <sheetFormatPr defaultRowHeight="15" x14ac:dyDescent="0.25"/>
  <cols>
    <col min="1" max="1" width="49.28515625" bestFit="1" customWidth="1"/>
    <col min="2" max="2" width="37.42578125" customWidth="1"/>
    <col min="3" max="3" width="26.28515625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8</v>
      </c>
      <c r="B2" s="8" t="s">
        <v>14</v>
      </c>
      <c r="C2" s="8" t="s">
        <v>449</v>
      </c>
    </row>
    <row r="3" spans="1:3" ht="75" x14ac:dyDescent="0.25">
      <c r="A3" s="8" t="s">
        <v>9</v>
      </c>
      <c r="B3" s="8" t="s">
        <v>15</v>
      </c>
      <c r="C3" s="8" t="s">
        <v>16</v>
      </c>
    </row>
    <row r="4" spans="1:3" ht="105" x14ac:dyDescent="0.25">
      <c r="A4" s="8" t="s">
        <v>13</v>
      </c>
      <c r="B4" s="8" t="s">
        <v>17</v>
      </c>
      <c r="C4" s="8" t="s">
        <v>18</v>
      </c>
    </row>
    <row r="5" spans="1:3" ht="45" x14ac:dyDescent="0.25">
      <c r="A5" s="8" t="s">
        <v>12</v>
      </c>
      <c r="B5" s="8" t="s">
        <v>19</v>
      </c>
      <c r="C5" s="8" t="s">
        <v>20</v>
      </c>
    </row>
    <row r="6" spans="1:3" ht="45" x14ac:dyDescent="0.25">
      <c r="A6" s="8" t="s">
        <v>10</v>
      </c>
      <c r="B6" s="8" t="s">
        <v>22</v>
      </c>
      <c r="C6" s="8" t="s">
        <v>21</v>
      </c>
    </row>
    <row r="7" spans="1:3" ht="30" x14ac:dyDescent="0.25">
      <c r="A7" s="8" t="s">
        <v>11</v>
      </c>
      <c r="B7" s="8" t="s">
        <v>23</v>
      </c>
      <c r="C7" s="8" t="s">
        <v>16</v>
      </c>
    </row>
    <row r="8" spans="1:3" ht="45" x14ac:dyDescent="0.25">
      <c r="A8" s="8" t="s">
        <v>450</v>
      </c>
      <c r="B8" s="8" t="s">
        <v>24</v>
      </c>
      <c r="C8" s="8" t="s">
        <v>448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256"/>
  <sheetViews>
    <sheetView workbookViewId="0">
      <selection activeCell="K2" sqref="K2"/>
    </sheetView>
  </sheetViews>
  <sheetFormatPr defaultRowHeight="15" x14ac:dyDescent="0.25"/>
  <cols>
    <col min="1" max="1" width="13.140625" bestFit="1" customWidth="1"/>
    <col min="2" max="2" width="7.7109375" bestFit="1" customWidth="1"/>
    <col min="3" max="3" width="5.28515625" customWidth="1"/>
    <col min="4" max="5" width="18.28515625" bestFit="1" customWidth="1"/>
    <col min="6" max="6" width="9.85546875" bestFit="1" customWidth="1"/>
    <col min="7" max="7" width="7.140625" bestFit="1" customWidth="1"/>
    <col min="8" max="8" width="40" style="31" customWidth="1"/>
    <col min="9" max="9" width="16" style="39" bestFit="1" customWidth="1"/>
  </cols>
  <sheetData>
    <row r="1" spans="1:9" ht="60" x14ac:dyDescent="0.25">
      <c r="A1" s="27" t="s">
        <v>25</v>
      </c>
      <c r="B1" s="9" t="s">
        <v>26</v>
      </c>
      <c r="C1" s="10" t="s">
        <v>27</v>
      </c>
      <c r="D1" s="11" t="s">
        <v>28</v>
      </c>
      <c r="E1" s="11" t="s">
        <v>29</v>
      </c>
      <c r="F1" s="10" t="s">
        <v>30</v>
      </c>
      <c r="G1" s="12" t="s">
        <v>31</v>
      </c>
      <c r="H1" s="10" t="s">
        <v>32</v>
      </c>
      <c r="I1" s="37" t="s">
        <v>1246</v>
      </c>
    </row>
    <row r="2" spans="1:9" ht="30" x14ac:dyDescent="0.25">
      <c r="A2" s="13">
        <v>42495</v>
      </c>
      <c r="B2" s="14" t="s">
        <v>33</v>
      </c>
      <c r="C2" s="14">
        <v>4020</v>
      </c>
      <c r="D2" s="15">
        <v>42491.21303240741</v>
      </c>
      <c r="E2" s="15">
        <v>42491.234201388892</v>
      </c>
      <c r="F2" s="16" t="s">
        <v>34</v>
      </c>
      <c r="G2" s="17">
        <v>2.1168981482333038E-2</v>
      </c>
      <c r="H2" s="28" t="s">
        <v>35</v>
      </c>
      <c r="I2" s="38">
        <f>VLOOKUP(B2,raw_cutout_may!$A$2:$X999,24,0)</f>
        <v>1</v>
      </c>
    </row>
    <row r="3" spans="1:9" ht="30" x14ac:dyDescent="0.25">
      <c r="A3" s="13">
        <v>42495</v>
      </c>
      <c r="B3" s="14" t="s">
        <v>36</v>
      </c>
      <c r="C3" s="14">
        <v>4030</v>
      </c>
      <c r="D3" s="15">
        <v>42491.441863425927</v>
      </c>
      <c r="E3" s="15">
        <v>42491.446168981478</v>
      </c>
      <c r="F3" s="16" t="s">
        <v>37</v>
      </c>
      <c r="G3" s="17">
        <v>4.3055555506725796E-3</v>
      </c>
      <c r="H3" s="28" t="s">
        <v>38</v>
      </c>
      <c r="I3" s="38">
        <f>VLOOKUP(B3,raw_cutout_may!$A$2:$X1000,24,0)</f>
        <v>0</v>
      </c>
    </row>
    <row r="4" spans="1:9" ht="30" x14ac:dyDescent="0.25">
      <c r="A4" s="13">
        <v>42495</v>
      </c>
      <c r="B4" s="14" t="s">
        <v>39</v>
      </c>
      <c r="C4" s="14">
        <v>4008</v>
      </c>
      <c r="D4" s="15">
        <v>42491.743425925924</v>
      </c>
      <c r="E4" s="15">
        <v>42491.748240740744</v>
      </c>
      <c r="F4" s="16" t="s">
        <v>40</v>
      </c>
      <c r="G4" s="17">
        <v>4.8148148198379204E-3</v>
      </c>
      <c r="H4" s="28" t="s">
        <v>38</v>
      </c>
      <c r="I4" s="38">
        <f>VLOOKUP(B4,raw_cutout_may!$A$2:$X1001,24,0)</f>
        <v>0</v>
      </c>
    </row>
    <row r="5" spans="1:9" ht="30" x14ac:dyDescent="0.25">
      <c r="A5" s="13">
        <v>42495</v>
      </c>
      <c r="B5" s="16" t="s">
        <v>41</v>
      </c>
      <c r="C5" s="16">
        <v>4007</v>
      </c>
      <c r="D5" s="18">
        <v>42492.204988425925</v>
      </c>
      <c r="E5" s="18">
        <v>42492.234594907408</v>
      </c>
      <c r="F5" s="16" t="s">
        <v>40</v>
      </c>
      <c r="G5" s="17">
        <v>2.5231481478840578E-2</v>
      </c>
      <c r="H5" s="28" t="s">
        <v>42</v>
      </c>
      <c r="I5" s="38">
        <f>VLOOKUP(B5,raw_cutout_may!$A$2:$X1002,24,0)</f>
        <v>1</v>
      </c>
    </row>
    <row r="6" spans="1:9" ht="45" x14ac:dyDescent="0.25">
      <c r="A6" s="13">
        <v>42495</v>
      </c>
      <c r="B6" s="16" t="s">
        <v>43</v>
      </c>
      <c r="C6" s="16">
        <v>4038</v>
      </c>
      <c r="D6" s="18">
        <v>42492.255752314813</v>
      </c>
      <c r="E6" s="18">
        <v>42492.278865740744</v>
      </c>
      <c r="F6" s="16" t="s">
        <v>44</v>
      </c>
      <c r="G6" s="17">
        <v>2.6099537040863652E-2</v>
      </c>
      <c r="H6" s="28" t="s">
        <v>45</v>
      </c>
      <c r="I6" s="38">
        <f>VLOOKUP(B6,raw_cutout_may!$A$2:$X1003,24,0)</f>
        <v>0</v>
      </c>
    </row>
    <row r="7" spans="1:9" ht="45" x14ac:dyDescent="0.25">
      <c r="A7" s="13">
        <v>42495</v>
      </c>
      <c r="B7" s="16" t="s">
        <v>46</v>
      </c>
      <c r="C7" s="16">
        <v>4027</v>
      </c>
      <c r="D7" s="18">
        <v>42492.412083333336</v>
      </c>
      <c r="E7" s="18">
        <v>42492.449594907404</v>
      </c>
      <c r="F7" s="16" t="s">
        <v>47</v>
      </c>
      <c r="G7" s="17">
        <v>3.125E-2</v>
      </c>
      <c r="H7" s="28" t="s">
        <v>48</v>
      </c>
      <c r="I7" s="38">
        <f>VLOOKUP(B7,raw_cutout_may!$A$2:$X1004,24,0)</f>
        <v>1</v>
      </c>
    </row>
    <row r="8" spans="1:9" ht="30" x14ac:dyDescent="0.25">
      <c r="A8" s="13">
        <v>42495</v>
      </c>
      <c r="B8" s="16" t="s">
        <v>49</v>
      </c>
      <c r="C8" s="16">
        <v>4026</v>
      </c>
      <c r="D8" s="18">
        <v>42492.497847222221</v>
      </c>
      <c r="E8" s="18">
        <v>42492.515034722222</v>
      </c>
      <c r="F8" s="16" t="s">
        <v>50</v>
      </c>
      <c r="G8" s="17">
        <v>1.7187500001455192E-2</v>
      </c>
      <c r="H8" s="28" t="s">
        <v>38</v>
      </c>
      <c r="I8" s="38">
        <f>VLOOKUP(B8,raw_cutout_may!$A$2:$X1005,24,0)</f>
        <v>0.58333333333333337</v>
      </c>
    </row>
    <row r="9" spans="1:9" ht="30" x14ac:dyDescent="0.25">
      <c r="A9" s="13">
        <v>42495</v>
      </c>
      <c r="B9" s="16" t="s">
        <v>51</v>
      </c>
      <c r="C9" s="16">
        <v>4031</v>
      </c>
      <c r="D9" s="18">
        <v>42493.244768518518</v>
      </c>
      <c r="E9" s="18">
        <v>42493.265752314815</v>
      </c>
      <c r="F9" s="16" t="s">
        <v>52</v>
      </c>
      <c r="G9" s="17">
        <v>2.4652777778101154E-2</v>
      </c>
      <c r="H9" s="28" t="s">
        <v>53</v>
      </c>
      <c r="I9" s="38">
        <f>VLOOKUP(B9,raw_cutout_may!$A$2:$X1006,24,0)</f>
        <v>1</v>
      </c>
    </row>
    <row r="10" spans="1:9" ht="30" x14ac:dyDescent="0.25">
      <c r="A10" s="13">
        <v>42495</v>
      </c>
      <c r="B10" s="16" t="s">
        <v>54</v>
      </c>
      <c r="C10" s="16">
        <v>4027</v>
      </c>
      <c r="D10" s="18">
        <v>42493.422523148147</v>
      </c>
      <c r="E10" s="18">
        <v>42493.457141203704</v>
      </c>
      <c r="F10" s="16" t="s">
        <v>47</v>
      </c>
      <c r="G10" s="17">
        <v>3.4618055557075422E-2</v>
      </c>
      <c r="H10" s="28" t="s">
        <v>55</v>
      </c>
      <c r="I10" s="38">
        <f>VLOOKUP(B10,raw_cutout_may!$A$2:$X1007,24,0)</f>
        <v>1</v>
      </c>
    </row>
    <row r="11" spans="1:9" ht="45" x14ac:dyDescent="0.25">
      <c r="A11" s="13">
        <v>42495</v>
      </c>
      <c r="B11" s="16" t="s">
        <v>56</v>
      </c>
      <c r="C11" s="16">
        <v>4014</v>
      </c>
      <c r="D11" s="18">
        <v>42493.727071759262</v>
      </c>
      <c r="E11" s="18" t="s">
        <v>57</v>
      </c>
      <c r="F11" s="16" t="s">
        <v>58</v>
      </c>
      <c r="G11" s="17" t="s">
        <v>57</v>
      </c>
      <c r="H11" s="28" t="s">
        <v>59</v>
      </c>
      <c r="I11" s="38">
        <f>VLOOKUP(B11,raw_cutout_may!$A$2:$X1008,24,0)</f>
        <v>0</v>
      </c>
    </row>
    <row r="12" spans="1:9" ht="30" x14ac:dyDescent="0.25">
      <c r="A12" s="13">
        <v>42495</v>
      </c>
      <c r="B12" s="16" t="s">
        <v>60</v>
      </c>
      <c r="C12" s="16">
        <v>4031</v>
      </c>
      <c r="D12" s="18">
        <v>42494.256284722222</v>
      </c>
      <c r="E12" s="18">
        <v>42494.279953703706</v>
      </c>
      <c r="F12" s="16" t="s">
        <v>52</v>
      </c>
      <c r="G12" s="17">
        <v>2.7858796296641231E-2</v>
      </c>
      <c r="H12" s="28" t="s">
        <v>53</v>
      </c>
      <c r="I12" s="38">
        <f>VLOOKUP(B12,raw_cutout_may!$A$2:$X1009,24,0)</f>
        <v>1</v>
      </c>
    </row>
    <row r="13" spans="1:9" ht="45" x14ac:dyDescent="0.25">
      <c r="A13" s="13">
        <v>42495</v>
      </c>
      <c r="B13" s="16" t="s">
        <v>61</v>
      </c>
      <c r="C13" s="16">
        <v>4011</v>
      </c>
      <c r="D13" s="18">
        <v>42494.425069444442</v>
      </c>
      <c r="E13" s="18">
        <v>42494.425069444442</v>
      </c>
      <c r="F13" s="16" t="s">
        <v>62</v>
      </c>
      <c r="G13" s="17">
        <v>1.1574074074074073E-5</v>
      </c>
      <c r="H13" s="28" t="s">
        <v>48</v>
      </c>
      <c r="I13" s="38">
        <f>VLOOKUP(B13,raw_cutout_may!$A$2:$X1010,24,0)</f>
        <v>0</v>
      </c>
    </row>
    <row r="14" spans="1:9" x14ac:dyDescent="0.25">
      <c r="A14" s="13">
        <v>42495</v>
      </c>
      <c r="B14" s="16" t="s">
        <v>63</v>
      </c>
      <c r="C14" s="16">
        <v>4011</v>
      </c>
      <c r="D14" s="18">
        <v>42495.486886574072</v>
      </c>
      <c r="E14" s="18">
        <v>42495.505578703705</v>
      </c>
      <c r="F14" s="16" t="s">
        <v>62</v>
      </c>
      <c r="G14" s="17">
        <v>1.8692129633564036E-2</v>
      </c>
      <c r="H14" s="28" t="s">
        <v>64</v>
      </c>
      <c r="I14" s="38">
        <f>VLOOKUP(B14,raw_cutout_may!$A$2:$X1011,24,0)</f>
        <v>0.83333333333333337</v>
      </c>
    </row>
    <row r="15" spans="1:9" ht="30" x14ac:dyDescent="0.25">
      <c r="A15" s="13">
        <v>42495</v>
      </c>
      <c r="B15" s="16" t="s">
        <v>65</v>
      </c>
      <c r="C15" s="16">
        <v>4012</v>
      </c>
      <c r="D15" s="18">
        <v>42495.52952546296</v>
      </c>
      <c r="E15" s="18">
        <v>42495.529687499999</v>
      </c>
      <c r="F15" s="16" t="s">
        <v>62</v>
      </c>
      <c r="G15" s="17">
        <v>1.6203703853534535E-4</v>
      </c>
      <c r="H15" s="28" t="s">
        <v>66</v>
      </c>
      <c r="I15" s="38">
        <f>VLOOKUP(B15,raw_cutout_may!$A$2:$X1012,24,0)</f>
        <v>0</v>
      </c>
    </row>
    <row r="16" spans="1:9" x14ac:dyDescent="0.25">
      <c r="A16" s="13">
        <v>42495</v>
      </c>
      <c r="B16" s="16" t="s">
        <v>67</v>
      </c>
      <c r="C16" s="16">
        <v>4017</v>
      </c>
      <c r="D16" s="18">
        <v>42495.651736111111</v>
      </c>
      <c r="E16" s="18">
        <v>42495.673506944448</v>
      </c>
      <c r="F16" s="16" t="s">
        <v>68</v>
      </c>
      <c r="G16" s="17">
        <v>2.1770833336631767E-2</v>
      </c>
      <c r="H16" s="28" t="s">
        <v>69</v>
      </c>
      <c r="I16" s="38">
        <f>VLOOKUP(B16,raw_cutout_may!$A$2:$X1013,24,0)</f>
        <v>0.25</v>
      </c>
    </row>
    <row r="17" spans="1:9" ht="30" x14ac:dyDescent="0.25">
      <c r="A17" s="13">
        <v>42495</v>
      </c>
      <c r="B17" s="16" t="s">
        <v>70</v>
      </c>
      <c r="C17" s="16">
        <v>4044</v>
      </c>
      <c r="D17" s="18">
        <v>42495.734398148146</v>
      </c>
      <c r="E17" s="18">
        <v>42495.757523148146</v>
      </c>
      <c r="F17" s="16" t="s">
        <v>71</v>
      </c>
      <c r="G17" s="17">
        <v>2.5902777777777775E-2</v>
      </c>
      <c r="H17" s="28" t="s">
        <v>72</v>
      </c>
      <c r="I17" s="38">
        <f>VLOOKUP(B17,raw_cutout_may!$A$2:$X1014,24,0)</f>
        <v>1</v>
      </c>
    </row>
    <row r="18" spans="1:9" x14ac:dyDescent="0.25">
      <c r="A18" s="13">
        <v>42495</v>
      </c>
      <c r="B18" s="16" t="s">
        <v>73</v>
      </c>
      <c r="C18" s="16">
        <v>4017</v>
      </c>
      <c r="D18" s="18">
        <v>42495.790567129632</v>
      </c>
      <c r="E18" s="18">
        <v>42495.815370370372</v>
      </c>
      <c r="F18" s="16" t="s">
        <v>68</v>
      </c>
      <c r="G18" s="17">
        <v>3.3831018518518517E-2</v>
      </c>
      <c r="H18" s="28" t="s">
        <v>64</v>
      </c>
      <c r="I18" s="38">
        <f>VLOOKUP(B18,raw_cutout_may!$A$2:$X1015,24,0)</f>
        <v>0.25</v>
      </c>
    </row>
    <row r="19" spans="1:9" ht="45" x14ac:dyDescent="0.25">
      <c r="A19" s="13">
        <v>42502</v>
      </c>
      <c r="B19" s="16" t="s">
        <v>74</v>
      </c>
      <c r="C19" s="16">
        <v>4031</v>
      </c>
      <c r="D19" s="18">
        <v>42497.208657407406</v>
      </c>
      <c r="E19" s="18">
        <v>42497.215937499997</v>
      </c>
      <c r="F19" s="16" t="s">
        <v>52</v>
      </c>
      <c r="G19" s="17">
        <v>7.2800925918272696E-3</v>
      </c>
      <c r="H19" s="28" t="s">
        <v>75</v>
      </c>
      <c r="I19" s="38">
        <f>VLOOKUP(B19,raw_cutout_may!$A$2:$X1016,24,0)</f>
        <v>0.25</v>
      </c>
    </row>
    <row r="20" spans="1:9" ht="30" x14ac:dyDescent="0.25">
      <c r="A20" s="13">
        <v>42502</v>
      </c>
      <c r="B20" s="16" t="s">
        <v>80</v>
      </c>
      <c r="C20" s="16">
        <v>4008</v>
      </c>
      <c r="D20" s="18">
        <v>42497.310543981483</v>
      </c>
      <c r="E20" s="18">
        <v>42497.325729166667</v>
      </c>
      <c r="F20" s="16" t="s">
        <v>40</v>
      </c>
      <c r="G20" s="17">
        <v>1.5185185184236616E-2</v>
      </c>
      <c r="H20" s="28" t="s">
        <v>81</v>
      </c>
      <c r="I20" s="38">
        <f>VLOOKUP(B20,raw_cutout_may!$A$2:$X1017,24,0)</f>
        <v>0.25</v>
      </c>
    </row>
    <row r="21" spans="1:9" ht="45" x14ac:dyDescent="0.25">
      <c r="A21" s="13">
        <v>42502</v>
      </c>
      <c r="B21" s="16" t="s">
        <v>78</v>
      </c>
      <c r="C21" s="16">
        <v>4008</v>
      </c>
      <c r="D21" s="18">
        <v>42497.390972222223</v>
      </c>
      <c r="E21" s="18">
        <v>42497.409328703703</v>
      </c>
      <c r="F21" s="16" t="s">
        <v>40</v>
      </c>
      <c r="G21" s="17">
        <v>1.8356481479713693E-2</v>
      </c>
      <c r="H21" s="28" t="s">
        <v>79</v>
      </c>
      <c r="I21" s="38">
        <f>VLOOKUP(B21,raw_cutout_may!$A$2:$X1018,24,0)</f>
        <v>1</v>
      </c>
    </row>
    <row r="22" spans="1:9" x14ac:dyDescent="0.25">
      <c r="A22" s="13">
        <v>42502</v>
      </c>
      <c r="B22" s="16" t="s">
        <v>82</v>
      </c>
      <c r="C22" s="16">
        <v>4032</v>
      </c>
      <c r="D22" s="18">
        <v>42497.606342592589</v>
      </c>
      <c r="E22" s="18">
        <v>42497.612615740742</v>
      </c>
      <c r="F22" s="16" t="s">
        <v>52</v>
      </c>
      <c r="G22" s="17">
        <v>6.2731481521041133E-3</v>
      </c>
      <c r="H22" s="28" t="s">
        <v>83</v>
      </c>
      <c r="I22" s="38">
        <f>VLOOKUP(B22,raw_cutout_may!$A$2:$X1019,24,0)</f>
        <v>0</v>
      </c>
    </row>
    <row r="23" spans="1:9" ht="30" x14ac:dyDescent="0.25">
      <c r="A23" s="13">
        <v>42502</v>
      </c>
      <c r="B23" s="16" t="s">
        <v>76</v>
      </c>
      <c r="C23" s="16">
        <v>4026</v>
      </c>
      <c r="D23" s="18">
        <v>42497.632037037038</v>
      </c>
      <c r="E23" s="18">
        <v>42497.655995370369</v>
      </c>
      <c r="F23" s="16" t="s">
        <v>50</v>
      </c>
      <c r="G23" s="17">
        <v>2.3958333331393078E-2</v>
      </c>
      <c r="H23" s="28" t="s">
        <v>77</v>
      </c>
      <c r="I23" s="38">
        <f>VLOOKUP(B23,raw_cutout_may!$A$2:$X1020,24,0)</f>
        <v>0</v>
      </c>
    </row>
    <row r="24" spans="1:9" ht="30" x14ac:dyDescent="0.25">
      <c r="A24" s="13">
        <v>42502</v>
      </c>
      <c r="B24" s="16" t="s">
        <v>84</v>
      </c>
      <c r="C24" s="16">
        <v>4008</v>
      </c>
      <c r="D24" s="18">
        <v>42497.989722222221</v>
      </c>
      <c r="E24" s="18">
        <v>42498.016527777778</v>
      </c>
      <c r="F24" s="16" t="s">
        <v>40</v>
      </c>
      <c r="G24" s="17">
        <v>2.6805555557075422E-2</v>
      </c>
      <c r="H24" s="28" t="s">
        <v>85</v>
      </c>
      <c r="I24" s="38">
        <f>VLOOKUP(B24,raw_cutout_may!$A$2:$X1021,24,0)</f>
        <v>0.75</v>
      </c>
    </row>
    <row r="25" spans="1:9" x14ac:dyDescent="0.25">
      <c r="A25" s="13">
        <v>42502</v>
      </c>
      <c r="B25" s="16" t="s">
        <v>92</v>
      </c>
      <c r="C25" s="16">
        <v>4014</v>
      </c>
      <c r="D25" s="18">
        <v>42498.234317129631</v>
      </c>
      <c r="E25" s="18">
        <v>42498.259247685186</v>
      </c>
      <c r="F25" s="16" t="s">
        <v>58</v>
      </c>
      <c r="G25" s="17">
        <v>2.4930555555329192E-2</v>
      </c>
      <c r="H25" s="28" t="s">
        <v>93</v>
      </c>
      <c r="I25" s="38">
        <f>VLOOKUP(B25,raw_cutout_may!$A$2:$X1022,24,0)</f>
        <v>1</v>
      </c>
    </row>
    <row r="26" spans="1:9" x14ac:dyDescent="0.25">
      <c r="A26" s="13">
        <v>42502</v>
      </c>
      <c r="B26" s="16" t="s">
        <v>88</v>
      </c>
      <c r="C26" s="16">
        <v>4030</v>
      </c>
      <c r="D26" s="18">
        <v>42498.293692129628</v>
      </c>
      <c r="E26" s="18">
        <v>42498.315625000003</v>
      </c>
      <c r="F26" s="16" t="s">
        <v>37</v>
      </c>
      <c r="G26" s="17">
        <v>2.9317129636183381E-2</v>
      </c>
      <c r="H26" s="28" t="s">
        <v>89</v>
      </c>
      <c r="I26" s="38">
        <f>VLOOKUP(B26,raw_cutout_may!$A$2:$X1023,24,0)</f>
        <v>0.25</v>
      </c>
    </row>
    <row r="27" spans="1:9" x14ac:dyDescent="0.25">
      <c r="A27" s="13">
        <v>42502</v>
      </c>
      <c r="B27" s="16" t="s">
        <v>90</v>
      </c>
      <c r="C27" s="16">
        <v>4020</v>
      </c>
      <c r="D27" s="18">
        <v>42498.307592592595</v>
      </c>
      <c r="E27" s="18">
        <v>42498.333414351851</v>
      </c>
      <c r="F27" s="16" t="s">
        <v>34</v>
      </c>
      <c r="G27" s="17">
        <v>2.9212962959718425E-2</v>
      </c>
      <c r="H27" s="28" t="s">
        <v>91</v>
      </c>
      <c r="I27" s="38">
        <f>VLOOKUP(B27,raw_cutout_may!$A$2:$X1024,24,0)</f>
        <v>1</v>
      </c>
    </row>
    <row r="28" spans="1:9" x14ac:dyDescent="0.25">
      <c r="A28" s="13">
        <v>42502</v>
      </c>
      <c r="B28" s="16" t="s">
        <v>96</v>
      </c>
      <c r="C28" s="16">
        <v>4039</v>
      </c>
      <c r="D28" s="18">
        <v>42498.357256944444</v>
      </c>
      <c r="E28" s="18">
        <v>42498.357256944444</v>
      </c>
      <c r="F28" s="16" t="s">
        <v>94</v>
      </c>
      <c r="G28" s="17">
        <v>0</v>
      </c>
      <c r="H28" s="28" t="s">
        <v>95</v>
      </c>
      <c r="I28" s="38">
        <f>VLOOKUP(B28,raw_cutout_may!$A$2:$X1025,24,0)</f>
        <v>0.25</v>
      </c>
    </row>
    <row r="29" spans="1:9" x14ac:dyDescent="0.25">
      <c r="A29" s="13">
        <v>42502</v>
      </c>
      <c r="B29" s="16" t="s">
        <v>97</v>
      </c>
      <c r="C29" s="16">
        <v>4024</v>
      </c>
      <c r="D29" s="18">
        <v>42498.395127314812</v>
      </c>
      <c r="E29" s="18">
        <v>42498.405335648145</v>
      </c>
      <c r="F29" s="16" t="s">
        <v>98</v>
      </c>
      <c r="G29" s="17">
        <v>1.0208333333139308E-2</v>
      </c>
      <c r="H29" s="28" t="s">
        <v>95</v>
      </c>
      <c r="I29" s="38">
        <f>VLOOKUP(B29,raw_cutout_may!$A$2:$X1026,24,0)</f>
        <v>0.66666666666666663</v>
      </c>
    </row>
    <row r="30" spans="1:9" ht="45" x14ac:dyDescent="0.25">
      <c r="A30" s="13">
        <v>42502</v>
      </c>
      <c r="B30" s="16" t="s">
        <v>86</v>
      </c>
      <c r="C30" s="16">
        <v>4029</v>
      </c>
      <c r="D30" s="18">
        <v>42498.61922453704</v>
      </c>
      <c r="E30" s="18">
        <v>42498.633587962962</v>
      </c>
      <c r="F30" s="16" t="s">
        <v>37</v>
      </c>
      <c r="G30" s="17">
        <v>3.4085648141626734E-2</v>
      </c>
      <c r="H30" s="28" t="s">
        <v>87</v>
      </c>
      <c r="I30" s="38">
        <f>VLOOKUP(B30,raw_cutout_may!$A$2:$X1027,24,0)</f>
        <v>0.33333333333333331</v>
      </c>
    </row>
    <row r="31" spans="1:9" x14ac:dyDescent="0.25">
      <c r="A31" s="13">
        <v>42502</v>
      </c>
      <c r="B31" s="16" t="s">
        <v>99</v>
      </c>
      <c r="C31" s="16">
        <v>4014</v>
      </c>
      <c r="D31" s="18">
        <v>42498.675081018519</v>
      </c>
      <c r="E31" s="18">
        <v>42498.681875000002</v>
      </c>
      <c r="F31" s="16" t="s">
        <v>58</v>
      </c>
      <c r="G31" s="17">
        <v>6.7939814834971912E-3</v>
      </c>
      <c r="H31" s="28" t="s">
        <v>95</v>
      </c>
      <c r="I31" s="38">
        <f>VLOOKUP(B31,raw_cutout_may!$A$2:$X1028,24,0)</f>
        <v>0</v>
      </c>
    </row>
    <row r="32" spans="1:9" ht="30" x14ac:dyDescent="0.25">
      <c r="A32" s="13">
        <v>42502</v>
      </c>
      <c r="B32" s="16" t="s">
        <v>112</v>
      </c>
      <c r="C32" s="16">
        <v>4038</v>
      </c>
      <c r="D32" s="18">
        <v>42499.528923611113</v>
      </c>
      <c r="E32" s="18">
        <v>42499.542210648149</v>
      </c>
      <c r="F32" s="16" t="s">
        <v>44</v>
      </c>
      <c r="G32" s="17">
        <v>2.9189814813435078E-2</v>
      </c>
      <c r="H32" s="28" t="s">
        <v>113</v>
      </c>
      <c r="I32" s="38">
        <f>VLOOKUP(B32,raw_cutout_may!$A$2:$X1029,24,0)</f>
        <v>0</v>
      </c>
    </row>
    <row r="33" spans="1:9" ht="30" x14ac:dyDescent="0.25">
      <c r="A33" s="13">
        <v>42502</v>
      </c>
      <c r="B33" s="16" t="s">
        <v>105</v>
      </c>
      <c r="C33" s="16">
        <v>4023</v>
      </c>
      <c r="D33" s="18">
        <v>42499.540243055555</v>
      </c>
      <c r="E33" s="18">
        <v>42499.560243055559</v>
      </c>
      <c r="F33" s="16" t="s">
        <v>98</v>
      </c>
      <c r="G33" s="17">
        <v>2.8969907412829343E-2</v>
      </c>
      <c r="H33" s="28" t="s">
        <v>106</v>
      </c>
      <c r="I33" s="38">
        <f>VLOOKUP(B33,raw_cutout_may!$A$2:$X1030,24,0)</f>
        <v>0</v>
      </c>
    </row>
    <row r="34" spans="1:9" ht="30" x14ac:dyDescent="0.25">
      <c r="A34" s="13">
        <v>42502</v>
      </c>
      <c r="B34" s="16" t="s">
        <v>100</v>
      </c>
      <c r="C34" s="16">
        <v>4010</v>
      </c>
      <c r="D34" s="18">
        <v>42499.628657407404</v>
      </c>
      <c r="E34" s="18" t="s">
        <v>57</v>
      </c>
      <c r="F34" s="16" t="s">
        <v>101</v>
      </c>
      <c r="G34" s="17">
        <v>0</v>
      </c>
      <c r="H34" s="28" t="s">
        <v>102</v>
      </c>
      <c r="I34" s="38">
        <f>VLOOKUP(B34,raw_cutout_may!$A$2:$X1031,24,0)</f>
        <v>0</v>
      </c>
    </row>
    <row r="35" spans="1:9" x14ac:dyDescent="0.25">
      <c r="A35" s="13">
        <v>42502</v>
      </c>
      <c r="B35" s="16" t="s">
        <v>109</v>
      </c>
      <c r="C35" s="16">
        <v>4015</v>
      </c>
      <c r="D35" s="18">
        <v>42499.731446759259</v>
      </c>
      <c r="E35" s="18">
        <v>42499.756284722222</v>
      </c>
      <c r="F35" s="16" t="s">
        <v>110</v>
      </c>
      <c r="G35" s="17">
        <v>2.4837962962919846E-2</v>
      </c>
      <c r="H35" s="28" t="s">
        <v>111</v>
      </c>
      <c r="I35" s="38">
        <f>VLOOKUP(B35,raw_cutout_may!$A$2:$X1032,24,0)</f>
        <v>0.75</v>
      </c>
    </row>
    <row r="36" spans="1:9" ht="45" x14ac:dyDescent="0.25">
      <c r="A36" s="13">
        <v>42502</v>
      </c>
      <c r="B36" s="16" t="s">
        <v>107</v>
      </c>
      <c r="C36" s="16">
        <v>4044</v>
      </c>
      <c r="D36" s="18">
        <v>42499.788726851853</v>
      </c>
      <c r="E36" s="18">
        <v>42499.820601851854</v>
      </c>
      <c r="F36" s="16" t="s">
        <v>71</v>
      </c>
      <c r="G36" s="17">
        <v>3.1875000000582077E-2</v>
      </c>
      <c r="H36" s="28" t="s">
        <v>108</v>
      </c>
      <c r="I36" s="38">
        <f>VLOOKUP(B36,raw_cutout_may!$A$2:$X1033,24,0)</f>
        <v>1</v>
      </c>
    </row>
    <row r="37" spans="1:9" ht="45" x14ac:dyDescent="0.25">
      <c r="A37" s="13">
        <v>42502</v>
      </c>
      <c r="B37" s="16" t="s">
        <v>103</v>
      </c>
      <c r="C37" s="16">
        <v>4010</v>
      </c>
      <c r="D37" s="18">
        <v>42499.955659722225</v>
      </c>
      <c r="E37" s="18">
        <v>42499.955937500003</v>
      </c>
      <c r="F37" s="16" t="s">
        <v>101</v>
      </c>
      <c r="G37" s="17">
        <v>2.3796296292857733E-2</v>
      </c>
      <c r="H37" s="28" t="s">
        <v>104</v>
      </c>
      <c r="I37" s="38">
        <f>VLOOKUP(B37,raw_cutout_may!$A$2:$X1034,24,0)</f>
        <v>0</v>
      </c>
    </row>
    <row r="38" spans="1:9" x14ac:dyDescent="0.25">
      <c r="A38" s="13">
        <v>42502</v>
      </c>
      <c r="B38" s="16" t="s">
        <v>121</v>
      </c>
      <c r="C38" s="16">
        <v>4020</v>
      </c>
      <c r="D38" s="18">
        <v>42500.347800925927</v>
      </c>
      <c r="E38" s="18">
        <v>42500.377928240741</v>
      </c>
      <c r="F38" s="16" t="s">
        <v>34</v>
      </c>
      <c r="G38" s="17">
        <v>3.0127314814308193E-2</v>
      </c>
      <c r="H38" s="28" t="s">
        <v>122</v>
      </c>
      <c r="I38" s="38">
        <f>VLOOKUP(B38,raw_cutout_may!$A$2:$X1035,24,0)</f>
        <v>1</v>
      </c>
    </row>
    <row r="39" spans="1:9" ht="30" x14ac:dyDescent="0.25">
      <c r="A39" s="13">
        <v>42502</v>
      </c>
      <c r="B39" s="16" t="s">
        <v>125</v>
      </c>
      <c r="C39" s="16">
        <v>4024</v>
      </c>
      <c r="D39" s="18">
        <v>42500.445138888892</v>
      </c>
      <c r="E39" s="18">
        <v>42500.462511574071</v>
      </c>
      <c r="F39" s="16" t="s">
        <v>98</v>
      </c>
      <c r="G39" s="17">
        <v>2.918981480615912E-2</v>
      </c>
      <c r="H39" s="28" t="s">
        <v>126</v>
      </c>
      <c r="I39" s="38">
        <f>VLOOKUP(B39,raw_cutout_may!$A$2:$X1036,24,0)</f>
        <v>0.83333333333333337</v>
      </c>
    </row>
    <row r="40" spans="1:9" ht="30" x14ac:dyDescent="0.25">
      <c r="A40" s="13">
        <v>42502</v>
      </c>
      <c r="B40" s="16" t="s">
        <v>127</v>
      </c>
      <c r="C40" s="16">
        <v>4007</v>
      </c>
      <c r="D40" s="18">
        <v>42500.476377314815</v>
      </c>
      <c r="E40" s="18">
        <v>42500.49145833333</v>
      </c>
      <c r="F40" s="16" t="s">
        <v>40</v>
      </c>
      <c r="G40" s="17">
        <v>2.7210648142499849E-2</v>
      </c>
      <c r="H40" s="28" t="s">
        <v>126</v>
      </c>
      <c r="I40" s="38">
        <f>VLOOKUP(B40,raw_cutout_may!$A$2:$X1037,24,0)</f>
        <v>0.16666666666666666</v>
      </c>
    </row>
    <row r="41" spans="1:9" x14ac:dyDescent="0.25">
      <c r="A41" s="13">
        <v>42502</v>
      </c>
      <c r="B41" s="16" t="s">
        <v>118</v>
      </c>
      <c r="C41" s="16">
        <v>4011</v>
      </c>
      <c r="D41" s="18">
        <v>42500.5153587963</v>
      </c>
      <c r="E41" s="18">
        <v>42500.537673611114</v>
      </c>
      <c r="F41" s="16" t="s">
        <v>62</v>
      </c>
      <c r="G41" s="17">
        <v>2.2314814814308193E-2</v>
      </c>
      <c r="H41" s="28" t="s">
        <v>119</v>
      </c>
      <c r="I41" s="38">
        <f>VLOOKUP(B41,raw_cutout_may!$A$2:$X1038,24,0)</f>
        <v>1</v>
      </c>
    </row>
    <row r="42" spans="1:9" x14ac:dyDescent="0.25">
      <c r="A42" s="13">
        <v>42502</v>
      </c>
      <c r="B42" s="16" t="s">
        <v>123</v>
      </c>
      <c r="C42" s="16">
        <v>4011</v>
      </c>
      <c r="D42" s="18">
        <v>42500.581238425926</v>
      </c>
      <c r="E42" s="18">
        <v>42500.606261574074</v>
      </c>
      <c r="F42" s="16" t="s">
        <v>62</v>
      </c>
      <c r="G42" s="17">
        <v>2.5023148147738539E-2</v>
      </c>
      <c r="H42" s="28" t="s">
        <v>122</v>
      </c>
      <c r="I42" s="38">
        <f>VLOOKUP(B42,raw_cutout_may!$A$2:$X1039,24,0)</f>
        <v>1</v>
      </c>
    </row>
    <row r="43" spans="1:9" x14ac:dyDescent="0.25">
      <c r="A43" s="13">
        <v>42502</v>
      </c>
      <c r="B43" s="16" t="s">
        <v>117</v>
      </c>
      <c r="C43" s="16">
        <v>4008</v>
      </c>
      <c r="D43" s="18">
        <v>42500.637314814812</v>
      </c>
      <c r="E43" s="18">
        <v>42500.653182870374</v>
      </c>
      <c r="F43" s="16" t="s">
        <v>40</v>
      </c>
      <c r="G43" s="17">
        <v>1.5868055561440997E-2</v>
      </c>
      <c r="H43" s="28" t="s">
        <v>116</v>
      </c>
      <c r="I43" s="38">
        <f>VLOOKUP(B43,raw_cutout_may!$A$2:$X1040,24,0)</f>
        <v>0</v>
      </c>
    </row>
    <row r="44" spans="1:9" x14ac:dyDescent="0.25">
      <c r="A44" s="13">
        <v>42502</v>
      </c>
      <c r="B44" s="16" t="s">
        <v>124</v>
      </c>
      <c r="C44" s="16">
        <v>4019</v>
      </c>
      <c r="D44" s="18">
        <v>42500.908449074072</v>
      </c>
      <c r="E44" s="18">
        <v>42500.939606481479</v>
      </c>
      <c r="F44" s="16" t="s">
        <v>34</v>
      </c>
      <c r="G44" s="17">
        <v>3.1157407407590654E-2</v>
      </c>
      <c r="H44" s="28" t="s">
        <v>122</v>
      </c>
      <c r="I44" s="38">
        <f>VLOOKUP(B44,raw_cutout_may!$A$2:$X1041,24,0)</f>
        <v>1</v>
      </c>
    </row>
    <row r="45" spans="1:9" x14ac:dyDescent="0.25">
      <c r="A45" s="13">
        <v>42502</v>
      </c>
      <c r="B45" s="16" t="s">
        <v>120</v>
      </c>
      <c r="C45" s="16">
        <v>4043</v>
      </c>
      <c r="D45" s="18">
        <v>42501.056921296295</v>
      </c>
      <c r="E45" s="18">
        <v>42501.085092592592</v>
      </c>
      <c r="F45" s="16" t="s">
        <v>71</v>
      </c>
      <c r="G45" s="17">
        <v>2.8171296296932269E-2</v>
      </c>
      <c r="H45" s="28" t="s">
        <v>119</v>
      </c>
      <c r="I45" s="38">
        <f>VLOOKUP(B45,raw_cutout_may!$A$2:$X1042,24,0)</f>
        <v>1</v>
      </c>
    </row>
    <row r="46" spans="1:9" x14ac:dyDescent="0.25">
      <c r="A46" s="13">
        <v>42502</v>
      </c>
      <c r="B46" s="16" t="s">
        <v>114</v>
      </c>
      <c r="C46" s="16">
        <v>4024</v>
      </c>
      <c r="D46" s="18">
        <v>42501.152777777781</v>
      </c>
      <c r="E46" s="18" t="s">
        <v>115</v>
      </c>
      <c r="F46" s="16" t="s">
        <v>98</v>
      </c>
      <c r="G46" s="17" t="s">
        <v>115</v>
      </c>
      <c r="H46" s="28" t="s">
        <v>116</v>
      </c>
      <c r="I46" s="38">
        <f>VLOOKUP(B46,raw_cutout_may!$A$2:$X1043,24,0)</f>
        <v>0</v>
      </c>
    </row>
    <row r="47" spans="1:9" ht="60" x14ac:dyDescent="0.25">
      <c r="A47" s="13">
        <v>42502</v>
      </c>
      <c r="B47" s="16" t="s">
        <v>128</v>
      </c>
      <c r="C47" s="16">
        <v>4039</v>
      </c>
      <c r="D47" s="18">
        <v>42501.420763888891</v>
      </c>
      <c r="E47" s="18">
        <v>42501.449305555558</v>
      </c>
      <c r="F47" s="16" t="s">
        <v>129</v>
      </c>
      <c r="G47" s="17">
        <v>2.8541666666569654E-2</v>
      </c>
      <c r="H47" s="28" t="s">
        <v>130</v>
      </c>
      <c r="I47" s="38">
        <f>VLOOKUP(B47,raw_cutout_may!$A$2:$X1044,24,0)</f>
        <v>0</v>
      </c>
    </row>
    <row r="48" spans="1:9" ht="60" x14ac:dyDescent="0.25">
      <c r="A48" s="13">
        <v>42502</v>
      </c>
      <c r="B48" s="16" t="s">
        <v>131</v>
      </c>
      <c r="C48" s="16">
        <v>4020</v>
      </c>
      <c r="D48" s="18">
        <v>42501.609490740739</v>
      </c>
      <c r="E48" s="18">
        <v>42501.631886574076</v>
      </c>
      <c r="F48" s="16" t="s">
        <v>132</v>
      </c>
      <c r="G48" s="17">
        <v>2.2395833337213844E-2</v>
      </c>
      <c r="H48" s="28" t="s">
        <v>133</v>
      </c>
      <c r="I48" s="38">
        <f>VLOOKUP(B48,raw_cutout_may!$A$2:$X1045,24,0)</f>
        <v>1</v>
      </c>
    </row>
    <row r="49" spans="1:9" x14ac:dyDescent="0.25">
      <c r="A49" s="13">
        <v>42502</v>
      </c>
      <c r="B49" s="16" t="s">
        <v>137</v>
      </c>
      <c r="C49" s="16">
        <v>4007</v>
      </c>
      <c r="D49" s="18">
        <v>42501.756284722222</v>
      </c>
      <c r="E49" s="18">
        <v>42501.784502314818</v>
      </c>
      <c r="F49" s="16" t="s">
        <v>138</v>
      </c>
      <c r="G49" s="17">
        <v>2.8217592596774921E-2</v>
      </c>
      <c r="H49" s="28" t="s">
        <v>139</v>
      </c>
      <c r="I49" s="38">
        <f>VLOOKUP(B49,raw_cutout_may!$A$2:$X1046,24,0)</f>
        <v>1</v>
      </c>
    </row>
    <row r="50" spans="1:9" x14ac:dyDescent="0.25">
      <c r="A50" s="13">
        <v>42502</v>
      </c>
      <c r="B50" s="16" t="s">
        <v>134</v>
      </c>
      <c r="C50" s="16">
        <v>4032</v>
      </c>
      <c r="D50" s="18">
        <v>42502.060023148151</v>
      </c>
      <c r="E50" s="18">
        <v>42502.084224537037</v>
      </c>
      <c r="F50" s="16" t="s">
        <v>135</v>
      </c>
      <c r="G50" s="17">
        <v>2.4201388885558117E-2</v>
      </c>
      <c r="H50" s="28" t="s">
        <v>136</v>
      </c>
      <c r="I50" s="38">
        <f>VLOOKUP(B50,raw_cutout_may!$A$2:$X1047,24,0)</f>
        <v>1</v>
      </c>
    </row>
    <row r="51" spans="1:9" x14ac:dyDescent="0.25">
      <c r="A51" s="13">
        <v>42502</v>
      </c>
      <c r="B51" s="16" t="s">
        <v>146</v>
      </c>
      <c r="C51" s="16">
        <v>4014</v>
      </c>
      <c r="D51" s="18">
        <v>42502.206296296295</v>
      </c>
      <c r="E51" s="18">
        <v>42502.235486111109</v>
      </c>
      <c r="F51" s="16" t="s">
        <v>58</v>
      </c>
      <c r="G51" s="17">
        <v>2.9189814813435078E-2</v>
      </c>
      <c r="H51" s="28" t="s">
        <v>91</v>
      </c>
      <c r="I51" s="38">
        <f>VLOOKUP(B51,raw_cutout_may!$A$2:$X1048,24,0)</f>
        <v>1</v>
      </c>
    </row>
    <row r="52" spans="1:9" ht="30" x14ac:dyDescent="0.25">
      <c r="A52" s="13">
        <v>42502</v>
      </c>
      <c r="B52" s="16" t="s">
        <v>140</v>
      </c>
      <c r="C52" s="16">
        <v>4028</v>
      </c>
      <c r="D52" s="18">
        <v>42502.2109837963</v>
      </c>
      <c r="E52" s="18">
        <v>42502.216412037036</v>
      </c>
      <c r="F52" s="16" t="s">
        <v>47</v>
      </c>
      <c r="G52" s="17">
        <v>5.428240736364387E-3</v>
      </c>
      <c r="H52" s="28" t="s">
        <v>141</v>
      </c>
      <c r="I52" s="38">
        <f>VLOOKUP(B52,raw_cutout_may!$A$2:$X1049,24,0)</f>
        <v>0</v>
      </c>
    </row>
    <row r="53" spans="1:9" x14ac:dyDescent="0.25">
      <c r="A53" s="13">
        <v>42502</v>
      </c>
      <c r="B53" s="16" t="s">
        <v>142</v>
      </c>
      <c r="C53" s="16">
        <v>4025</v>
      </c>
      <c r="D53" s="18">
        <v>42502.656307870369</v>
      </c>
      <c r="E53" s="18">
        <v>42502.662777777776</v>
      </c>
      <c r="F53" s="16" t="s">
        <v>50</v>
      </c>
      <c r="G53" s="17">
        <v>6.4699074064265005E-3</v>
      </c>
      <c r="H53" s="28" t="s">
        <v>143</v>
      </c>
      <c r="I53" s="38">
        <f>VLOOKUP(B53,raw_cutout_may!$A$2:$X1050,24,0)</f>
        <v>0</v>
      </c>
    </row>
    <row r="54" spans="1:9" x14ac:dyDescent="0.25">
      <c r="A54" s="13">
        <v>42502</v>
      </c>
      <c r="B54" s="16" t="s">
        <v>147</v>
      </c>
      <c r="C54" s="16">
        <v>4009</v>
      </c>
      <c r="D54" s="18">
        <v>42502.712488425925</v>
      </c>
      <c r="E54" s="18">
        <v>42502.744629629633</v>
      </c>
      <c r="F54" s="16" t="s">
        <v>101</v>
      </c>
      <c r="G54" s="17">
        <v>3.2141203708306421E-2</v>
      </c>
      <c r="H54" s="28" t="s">
        <v>95</v>
      </c>
      <c r="I54" s="38">
        <f>VLOOKUP(B54,raw_cutout_may!$A$2:$X1051,24,0)</f>
        <v>0</v>
      </c>
    </row>
    <row r="55" spans="1:9" ht="30" x14ac:dyDescent="0.25">
      <c r="A55" s="13">
        <v>42502</v>
      </c>
      <c r="B55" s="16" t="s">
        <v>148</v>
      </c>
      <c r="C55" s="16">
        <v>4008</v>
      </c>
      <c r="D55" s="18">
        <v>42502.737372685187</v>
      </c>
      <c r="E55" s="18">
        <v>42502.766898148147</v>
      </c>
      <c r="F55" s="16" t="s">
        <v>40</v>
      </c>
      <c r="G55" s="17">
        <v>2.9525462960009463E-2</v>
      </c>
      <c r="H55" s="28" t="s">
        <v>149</v>
      </c>
      <c r="I55" s="38">
        <f>VLOOKUP(B55,raw_cutout_may!$A$2:$X1052,24,0)</f>
        <v>0.83333333333333337</v>
      </c>
    </row>
    <row r="56" spans="1:9" x14ac:dyDescent="0.25">
      <c r="A56" s="13">
        <v>42502</v>
      </c>
      <c r="B56" s="16" t="s">
        <v>150</v>
      </c>
      <c r="C56" s="16">
        <v>4018</v>
      </c>
      <c r="D56" s="18">
        <v>42502.747557870367</v>
      </c>
      <c r="E56" s="18">
        <v>42502.77783564815</v>
      </c>
      <c r="F56" s="16" t="s">
        <v>68</v>
      </c>
      <c r="G56" s="17">
        <v>3.0277777783339843E-2</v>
      </c>
      <c r="H56" s="28" t="s">
        <v>151</v>
      </c>
      <c r="I56" s="38">
        <f>VLOOKUP(B56,raw_cutout_may!$A$2:$X1053,24,0)</f>
        <v>0</v>
      </c>
    </row>
    <row r="57" spans="1:9" x14ac:dyDescent="0.25">
      <c r="A57" s="13">
        <v>42502</v>
      </c>
      <c r="B57" s="16" t="s">
        <v>144</v>
      </c>
      <c r="C57" s="16">
        <v>4010</v>
      </c>
      <c r="D57" s="18">
        <v>42502.748541666668</v>
      </c>
      <c r="E57" s="18">
        <v>42502.780266203707</v>
      </c>
      <c r="F57" s="16" t="s">
        <v>101</v>
      </c>
      <c r="G57" s="17">
        <v>3.1724537038826384E-2</v>
      </c>
      <c r="H57" s="28" t="s">
        <v>145</v>
      </c>
      <c r="I57" s="38">
        <f>VLOOKUP(B57,raw_cutout_may!$A$2:$X1054,24,0)</f>
        <v>0</v>
      </c>
    </row>
    <row r="58" spans="1:9" x14ac:dyDescent="0.25">
      <c r="A58" s="13">
        <v>42509</v>
      </c>
      <c r="B58" s="19" t="s">
        <v>225</v>
      </c>
      <c r="C58" s="19">
        <v>4044</v>
      </c>
      <c r="D58" s="20">
        <v>42503.134409722225</v>
      </c>
      <c r="E58" s="20">
        <v>42503.136678240742</v>
      </c>
      <c r="F58" s="21" t="s">
        <v>71</v>
      </c>
      <c r="G58" s="21">
        <v>2.4108796293148771E-2</v>
      </c>
      <c r="H58" s="29" t="s">
        <v>226</v>
      </c>
      <c r="I58" s="38">
        <f>VLOOKUP(B58,raw_cutout_may!$A$2:$X1055,24,0)</f>
        <v>0</v>
      </c>
    </row>
    <row r="59" spans="1:9" x14ac:dyDescent="0.25">
      <c r="A59" s="13">
        <v>42509</v>
      </c>
      <c r="B59" s="19" t="s">
        <v>227</v>
      </c>
      <c r="C59" s="19">
        <v>4009</v>
      </c>
      <c r="D59" s="20">
        <v>42503.161261574074</v>
      </c>
      <c r="E59" s="20">
        <v>42503.182766203703</v>
      </c>
      <c r="F59" s="21" t="s">
        <v>101</v>
      </c>
      <c r="G59" s="21">
        <v>2.396990740817273E-2</v>
      </c>
      <c r="H59" s="29" t="s">
        <v>226</v>
      </c>
      <c r="I59" s="38">
        <f>VLOOKUP(B59,raw_cutout_may!$A$2:$X1056,24,0)</f>
        <v>1</v>
      </c>
    </row>
    <row r="60" spans="1:9" x14ac:dyDescent="0.25">
      <c r="A60" s="13">
        <v>42509</v>
      </c>
      <c r="B60" s="19" t="s">
        <v>228</v>
      </c>
      <c r="C60" s="19">
        <v>4020</v>
      </c>
      <c r="D60" s="20">
        <v>42503.332800925928</v>
      </c>
      <c r="E60" s="20">
        <v>42503.335115740738</v>
      </c>
      <c r="F60" s="21" t="s">
        <v>34</v>
      </c>
      <c r="G60" s="21">
        <v>2.3148148102336563E-3</v>
      </c>
      <c r="H60" s="29" t="s">
        <v>229</v>
      </c>
      <c r="I60" s="38">
        <f>VLOOKUP(B60,raw_cutout_may!$A$2:$X1057,24,0)</f>
        <v>0</v>
      </c>
    </row>
    <row r="61" spans="1:9" ht="30" x14ac:dyDescent="0.25">
      <c r="A61" s="13">
        <v>42509</v>
      </c>
      <c r="B61" s="19" t="s">
        <v>230</v>
      </c>
      <c r="C61" s="19">
        <v>4015</v>
      </c>
      <c r="D61" s="20">
        <v>42503.547060185185</v>
      </c>
      <c r="E61" s="20">
        <v>42503.574780092589</v>
      </c>
      <c r="F61" s="21" t="s">
        <v>110</v>
      </c>
      <c r="G61" s="21">
        <v>2.7719907404389232E-2</v>
      </c>
      <c r="H61" s="29" t="s">
        <v>231</v>
      </c>
      <c r="I61" s="38">
        <f>VLOOKUP(B61,raw_cutout_may!$A$2:$X1058,24,0)</f>
        <v>1</v>
      </c>
    </row>
    <row r="62" spans="1:9" x14ac:dyDescent="0.25">
      <c r="A62" s="13">
        <v>42509</v>
      </c>
      <c r="B62" s="19" t="s">
        <v>232</v>
      </c>
      <c r="C62" s="19">
        <v>4015</v>
      </c>
      <c r="D62" s="20">
        <v>42503.617905092593</v>
      </c>
      <c r="E62" s="20">
        <v>42503.647777777776</v>
      </c>
      <c r="F62" s="21" t="s">
        <v>110</v>
      </c>
      <c r="G62" s="21">
        <v>2.9872685183363501E-2</v>
      </c>
      <c r="H62" s="29" t="s">
        <v>91</v>
      </c>
      <c r="I62" s="38">
        <f>VLOOKUP(B62,raw_cutout_may!$A$2:$X1059,24,0)</f>
        <v>1</v>
      </c>
    </row>
    <row r="63" spans="1:9" ht="30" x14ac:dyDescent="0.25">
      <c r="A63" s="13">
        <v>42509</v>
      </c>
      <c r="B63" s="19" t="s">
        <v>235</v>
      </c>
      <c r="C63" s="19">
        <v>4020</v>
      </c>
      <c r="D63" s="20">
        <v>42503.621759259258</v>
      </c>
      <c r="E63" s="20">
        <v>42503.636805555558</v>
      </c>
      <c r="F63" s="21" t="s">
        <v>34</v>
      </c>
      <c r="G63" s="21">
        <v>3.1828703708015382E-2</v>
      </c>
      <c r="H63" s="29" t="s">
        <v>234</v>
      </c>
      <c r="I63" s="38">
        <f>VLOOKUP(B63,raw_cutout_may!$A$2:$X1060,24,0)</f>
        <v>0.41666666666666669</v>
      </c>
    </row>
    <row r="64" spans="1:9" ht="30" x14ac:dyDescent="0.25">
      <c r="A64" s="13">
        <v>42509</v>
      </c>
      <c r="B64" s="19" t="s">
        <v>233</v>
      </c>
      <c r="C64" s="19">
        <v>4037</v>
      </c>
      <c r="D64" s="20">
        <v>42503.645972222221</v>
      </c>
      <c r="E64" s="20">
        <v>42503.672210648147</v>
      </c>
      <c r="F64" s="21" t="s">
        <v>44</v>
      </c>
      <c r="G64" s="21">
        <v>3.3518518517666962E-2</v>
      </c>
      <c r="H64" s="29" t="s">
        <v>234</v>
      </c>
      <c r="I64" s="38">
        <f>VLOOKUP(B64,raw_cutout_may!$A$2:$X1061,24,0)</f>
        <v>0.25</v>
      </c>
    </row>
    <row r="65" spans="1:9" ht="30" x14ac:dyDescent="0.25">
      <c r="A65" s="13">
        <v>42509</v>
      </c>
      <c r="B65" s="19" t="s">
        <v>236</v>
      </c>
      <c r="C65" s="19">
        <v>4015</v>
      </c>
      <c r="D65" s="20">
        <v>42503.692384259259</v>
      </c>
      <c r="E65" s="20">
        <v>42503.721168981479</v>
      </c>
      <c r="F65" s="21" t="s">
        <v>110</v>
      </c>
      <c r="G65" s="21">
        <v>2.8784722220734693E-2</v>
      </c>
      <c r="H65" s="29" t="s">
        <v>231</v>
      </c>
      <c r="I65" s="38">
        <f>VLOOKUP(B65,raw_cutout_may!$A$2:$X1062,24,0)</f>
        <v>0</v>
      </c>
    </row>
    <row r="66" spans="1:9" ht="30" x14ac:dyDescent="0.25">
      <c r="A66" s="13">
        <v>42509</v>
      </c>
      <c r="B66" s="19" t="s">
        <v>237</v>
      </c>
      <c r="C66" s="19">
        <v>4037</v>
      </c>
      <c r="D66" s="20">
        <v>42503.735046296293</v>
      </c>
      <c r="E66" s="20">
        <v>42503.755925925929</v>
      </c>
      <c r="F66" s="21" t="s">
        <v>44</v>
      </c>
      <c r="G66" s="21">
        <v>2.733796297252411E-2</v>
      </c>
      <c r="H66" s="29" t="s">
        <v>238</v>
      </c>
      <c r="I66" s="38">
        <f>VLOOKUP(B66,raw_cutout_may!$A$2:$X1063,24,0)</f>
        <v>1</v>
      </c>
    </row>
    <row r="67" spans="1:9" ht="30" x14ac:dyDescent="0.25">
      <c r="A67" s="13">
        <v>42509</v>
      </c>
      <c r="B67" s="19" t="s">
        <v>239</v>
      </c>
      <c r="C67" s="19">
        <v>4015</v>
      </c>
      <c r="D67" s="20">
        <v>42503.766319444447</v>
      </c>
      <c r="E67" s="20">
        <v>42503.792905092596</v>
      </c>
      <c r="F67" s="21" t="s">
        <v>110</v>
      </c>
      <c r="G67" s="21">
        <v>2.658564814919373E-2</v>
      </c>
      <c r="H67" s="29" t="s">
        <v>231</v>
      </c>
      <c r="I67" s="38">
        <f>VLOOKUP(B67,raw_cutout_may!$A$2:$X1064,24,0)</f>
        <v>1</v>
      </c>
    </row>
    <row r="68" spans="1:9" x14ac:dyDescent="0.25">
      <c r="A68" s="13">
        <v>42509</v>
      </c>
      <c r="B68" s="19" t="s">
        <v>240</v>
      </c>
      <c r="C68" s="19">
        <v>4010</v>
      </c>
      <c r="D68" s="20">
        <v>42503.79420138889</v>
      </c>
      <c r="E68" s="20">
        <v>42503.814780092594</v>
      </c>
      <c r="F68" s="21" t="s">
        <v>101</v>
      </c>
      <c r="G68" s="21">
        <v>2.9872685190639459E-2</v>
      </c>
      <c r="H68" s="29" t="s">
        <v>241</v>
      </c>
      <c r="I68" s="38">
        <f>VLOOKUP(B68,raw_cutout_may!$A$2:$X1065,24,0)</f>
        <v>1</v>
      </c>
    </row>
    <row r="69" spans="1:9" x14ac:dyDescent="0.25">
      <c r="A69" s="13">
        <v>42509</v>
      </c>
      <c r="B69" s="19" t="s">
        <v>243</v>
      </c>
      <c r="C69" s="19">
        <v>4009</v>
      </c>
      <c r="D69" s="20">
        <v>42503.81695601852</v>
      </c>
      <c r="E69" s="20">
        <v>42503.841145833336</v>
      </c>
      <c r="F69" s="21" t="s">
        <v>101</v>
      </c>
      <c r="G69" s="21">
        <v>2.4189814816054422E-2</v>
      </c>
      <c r="H69" s="29" t="s">
        <v>241</v>
      </c>
      <c r="I69" s="38">
        <f>VLOOKUP(B69,raw_cutout_may!$A$2:$X1066,24,0)</f>
        <v>1</v>
      </c>
    </row>
    <row r="70" spans="1:9" x14ac:dyDescent="0.25">
      <c r="A70" s="13">
        <v>42509</v>
      </c>
      <c r="B70" s="19" t="s">
        <v>245</v>
      </c>
      <c r="C70" s="19">
        <v>4038</v>
      </c>
      <c r="D70" s="20">
        <v>42503.82775462963</v>
      </c>
      <c r="E70" s="20">
        <v>42503.853842592594</v>
      </c>
      <c r="F70" s="21" t="s">
        <v>44</v>
      </c>
      <c r="G70" s="21">
        <v>2.6087962964083999E-2</v>
      </c>
      <c r="H70" s="29" t="s">
        <v>241</v>
      </c>
      <c r="I70" s="38">
        <f>VLOOKUP(B70,raw_cutout_may!$A$2:$X1067,24,0)</f>
        <v>1</v>
      </c>
    </row>
    <row r="71" spans="1:9" x14ac:dyDescent="0.25">
      <c r="A71" s="13">
        <v>42509</v>
      </c>
      <c r="B71" s="19" t="s">
        <v>242</v>
      </c>
      <c r="C71" s="19">
        <v>4043</v>
      </c>
      <c r="D71" s="20">
        <v>42503.843738425923</v>
      </c>
      <c r="E71" s="20">
        <v>42503.860949074071</v>
      </c>
      <c r="F71" s="21" t="s">
        <v>71</v>
      </c>
      <c r="G71" s="21">
        <v>3.0752314814890269E-2</v>
      </c>
      <c r="H71" s="29" t="s">
        <v>241</v>
      </c>
      <c r="I71" s="38">
        <f>VLOOKUP(B71,raw_cutout_may!$A$2:$X1068,24,0)</f>
        <v>1</v>
      </c>
    </row>
    <row r="72" spans="1:9" x14ac:dyDescent="0.25">
      <c r="A72" s="13">
        <v>42509</v>
      </c>
      <c r="B72" s="19" t="s">
        <v>244</v>
      </c>
      <c r="C72" s="19">
        <v>4010</v>
      </c>
      <c r="D72" s="20">
        <v>42503.91300925926</v>
      </c>
      <c r="E72" s="20">
        <v>42503.914525462962</v>
      </c>
      <c r="F72" s="21" t="s">
        <v>101</v>
      </c>
      <c r="G72" s="21">
        <v>1.5162037016125396E-3</v>
      </c>
      <c r="H72" s="29" t="s">
        <v>116</v>
      </c>
      <c r="I72" s="38">
        <f>VLOOKUP(B72,raw_cutout_may!$A$2:$X1069,24,0)</f>
        <v>1</v>
      </c>
    </row>
    <row r="73" spans="1:9" x14ac:dyDescent="0.25">
      <c r="A73" s="13">
        <v>42509</v>
      </c>
      <c r="B73" s="19" t="s">
        <v>246</v>
      </c>
      <c r="C73" s="19">
        <v>4014</v>
      </c>
      <c r="D73" s="20">
        <v>42503.969386574077</v>
      </c>
      <c r="E73" s="20">
        <v>42503.979386574072</v>
      </c>
      <c r="F73" s="21" t="s">
        <v>58</v>
      </c>
      <c r="G73" s="21">
        <v>9.9999999947613105E-3</v>
      </c>
      <c r="H73" s="29" t="s">
        <v>247</v>
      </c>
      <c r="I73" s="38">
        <f>VLOOKUP(B73,raw_cutout_may!$A$2:$X1070,24,0)</f>
        <v>0</v>
      </c>
    </row>
    <row r="74" spans="1:9" x14ac:dyDescent="0.25">
      <c r="A74" s="13">
        <v>42509</v>
      </c>
      <c r="B74" s="19" t="s">
        <v>223</v>
      </c>
      <c r="C74" s="19">
        <v>4011</v>
      </c>
      <c r="D74" s="20">
        <v>42504.286979166667</v>
      </c>
      <c r="E74" s="20">
        <v>42504.307638888888</v>
      </c>
      <c r="F74" s="21" t="s">
        <v>62</v>
      </c>
      <c r="G74" s="21">
        <v>2.4733796293730848E-2</v>
      </c>
      <c r="H74" s="29" t="s">
        <v>91</v>
      </c>
      <c r="I74" s="38">
        <f>VLOOKUP(B74,raw_cutout_may!$A$2:$X1071,24,0)</f>
        <v>1</v>
      </c>
    </row>
    <row r="75" spans="1:9" x14ac:dyDescent="0.25">
      <c r="A75" s="13">
        <v>42509</v>
      </c>
      <c r="B75" s="19" t="s">
        <v>224</v>
      </c>
      <c r="C75" s="19">
        <v>4016</v>
      </c>
      <c r="D75" s="20">
        <v>42504.400462962964</v>
      </c>
      <c r="E75" s="20">
        <v>42504.4216087963</v>
      </c>
      <c r="F75" s="21" t="s">
        <v>110</v>
      </c>
      <c r="G75" s="21">
        <v>2.7534722226846498E-2</v>
      </c>
      <c r="H75" s="29" t="s">
        <v>91</v>
      </c>
      <c r="I75" s="38">
        <f>VLOOKUP(B75,raw_cutout_may!$A$2:$X1072,24,0)</f>
        <v>1</v>
      </c>
    </row>
    <row r="76" spans="1:9" ht="45" x14ac:dyDescent="0.25">
      <c r="A76" s="13">
        <v>42509</v>
      </c>
      <c r="B76" s="19" t="s">
        <v>208</v>
      </c>
      <c r="C76" s="19">
        <v>4025</v>
      </c>
      <c r="D76" s="20">
        <v>42505.17491898148</v>
      </c>
      <c r="E76" s="20">
        <v>42505.198506944442</v>
      </c>
      <c r="F76" s="21" t="s">
        <v>50</v>
      </c>
      <c r="G76" s="21">
        <v>2.3587962961755693E-2</v>
      </c>
      <c r="H76" s="29" t="s">
        <v>209</v>
      </c>
      <c r="I76" s="38">
        <f>VLOOKUP(B76,raw_cutout_may!$A$2:$X1073,24,0)</f>
        <v>1</v>
      </c>
    </row>
    <row r="77" spans="1:9" x14ac:dyDescent="0.25">
      <c r="A77" s="13">
        <v>42509</v>
      </c>
      <c r="B77" s="19" t="s">
        <v>206</v>
      </c>
      <c r="C77" s="19">
        <v>4017</v>
      </c>
      <c r="D77" s="20">
        <v>42505.193749999999</v>
      </c>
      <c r="E77" s="20">
        <v>42505.215312499997</v>
      </c>
      <c r="F77" s="21" t="s">
        <v>68</v>
      </c>
      <c r="G77" s="21">
        <v>2.156249999825377E-2</v>
      </c>
      <c r="H77" s="29" t="s">
        <v>207</v>
      </c>
      <c r="I77" s="38">
        <f>VLOOKUP(B77,raw_cutout_may!$A$2:$X1074,24,0)</f>
        <v>8.3333333333333329E-2</v>
      </c>
    </row>
    <row r="78" spans="1:9" x14ac:dyDescent="0.25">
      <c r="A78" s="13">
        <v>42509</v>
      </c>
      <c r="B78" s="19" t="s">
        <v>210</v>
      </c>
      <c r="C78" s="19">
        <v>4030</v>
      </c>
      <c r="D78" s="20">
        <v>42505.286319444444</v>
      </c>
      <c r="E78" s="20">
        <v>42505.305439814816</v>
      </c>
      <c r="F78" s="21" t="s">
        <v>37</v>
      </c>
      <c r="G78" s="21">
        <v>1.9120370372547768E-2</v>
      </c>
      <c r="H78" s="29" t="s">
        <v>116</v>
      </c>
      <c r="I78" s="38">
        <f>VLOOKUP(B78,raw_cutout_may!$A$2:$X1075,24,0)</f>
        <v>0.25</v>
      </c>
    </row>
    <row r="79" spans="1:9" x14ac:dyDescent="0.25">
      <c r="A79" s="13">
        <v>42509</v>
      </c>
      <c r="B79" s="19" t="s">
        <v>211</v>
      </c>
      <c r="C79" s="19">
        <v>4039</v>
      </c>
      <c r="D79" s="20">
        <v>42505.323877314811</v>
      </c>
      <c r="E79" s="20">
        <v>42505.340243055558</v>
      </c>
      <c r="F79" s="21" t="s">
        <v>94</v>
      </c>
      <c r="G79" s="21">
        <v>1.6365740746550728E-2</v>
      </c>
      <c r="H79" s="29" t="s">
        <v>212</v>
      </c>
      <c r="I79" s="38">
        <f>VLOOKUP(B79,raw_cutout_may!$A$2:$X1076,24,0)</f>
        <v>1</v>
      </c>
    </row>
    <row r="80" spans="1:9" x14ac:dyDescent="0.25">
      <c r="A80" s="13">
        <v>42509</v>
      </c>
      <c r="B80" s="19" t="s">
        <v>213</v>
      </c>
      <c r="C80" s="19">
        <v>4007</v>
      </c>
      <c r="D80" s="20">
        <v>42505.662615740737</v>
      </c>
      <c r="E80" s="20">
        <v>42505.667222222219</v>
      </c>
      <c r="F80" s="21" t="s">
        <v>40</v>
      </c>
      <c r="G80" s="21">
        <v>4.6064814814599231E-3</v>
      </c>
      <c r="H80" s="29" t="s">
        <v>116</v>
      </c>
      <c r="I80" s="38">
        <f>VLOOKUP(B80,raw_cutout_may!$A$2:$X1077,24,0)</f>
        <v>0</v>
      </c>
    </row>
    <row r="81" spans="1:9" ht="30" x14ac:dyDescent="0.25">
      <c r="A81" s="13">
        <v>42509</v>
      </c>
      <c r="B81" s="19" t="s">
        <v>214</v>
      </c>
      <c r="C81" s="19">
        <v>4039</v>
      </c>
      <c r="D81" s="20">
        <v>42505.745023148149</v>
      </c>
      <c r="E81" s="20">
        <v>42505.762858796297</v>
      </c>
      <c r="F81" s="21" t="s">
        <v>94</v>
      </c>
      <c r="G81" s="21">
        <v>1.7835648148320615E-2</v>
      </c>
      <c r="H81" s="29" t="s">
        <v>215</v>
      </c>
      <c r="I81" s="38">
        <f>VLOOKUP(B81,raw_cutout_may!$A$2:$X1078,24,0)</f>
        <v>0</v>
      </c>
    </row>
    <row r="82" spans="1:9" x14ac:dyDescent="0.25">
      <c r="A82" s="13">
        <v>42509</v>
      </c>
      <c r="B82" s="19" t="s">
        <v>216</v>
      </c>
      <c r="C82" s="19">
        <v>4023</v>
      </c>
      <c r="D82" s="20">
        <v>42505.886261574073</v>
      </c>
      <c r="E82" s="20">
        <v>42505.897847222222</v>
      </c>
      <c r="F82" s="21" t="s">
        <v>98</v>
      </c>
      <c r="G82" s="21">
        <v>1.1585648149775807E-2</v>
      </c>
      <c r="H82" s="29" t="s">
        <v>217</v>
      </c>
      <c r="I82" s="38">
        <f>VLOOKUP(B82,raw_cutout_may!$A$2:$X1079,24,0)</f>
        <v>0</v>
      </c>
    </row>
    <row r="83" spans="1:9" x14ac:dyDescent="0.25">
      <c r="A83" s="13">
        <v>42509</v>
      </c>
      <c r="B83" s="19" t="s">
        <v>218</v>
      </c>
      <c r="C83" s="19">
        <v>4015</v>
      </c>
      <c r="D83" s="20">
        <v>42505.889652777776</v>
      </c>
      <c r="E83" s="20">
        <v>42505.901134259257</v>
      </c>
      <c r="F83" s="21" t="s">
        <v>110</v>
      </c>
      <c r="G83" s="21">
        <v>1.1481481480586808E-2</v>
      </c>
      <c r="H83" s="29" t="s">
        <v>217</v>
      </c>
      <c r="I83" s="38">
        <f>VLOOKUP(B83,raw_cutout_may!$A$2:$X1080,24,0)</f>
        <v>0</v>
      </c>
    </row>
    <row r="84" spans="1:9" x14ac:dyDescent="0.25">
      <c r="A84" s="13">
        <v>42509</v>
      </c>
      <c r="B84" s="19" t="s">
        <v>220</v>
      </c>
      <c r="C84" s="19">
        <v>4029</v>
      </c>
      <c r="D84" s="20">
        <v>42505.911053240743</v>
      </c>
      <c r="E84" s="20">
        <v>42505.933472222219</v>
      </c>
      <c r="F84" s="21" t="s">
        <v>37</v>
      </c>
      <c r="G84" s="21">
        <v>2.2418981476221234E-2</v>
      </c>
      <c r="H84" s="29" t="s">
        <v>217</v>
      </c>
      <c r="I84" s="38">
        <f>VLOOKUP(B84,raw_cutout_may!$A$2:$X1081,24,0)</f>
        <v>1</v>
      </c>
    </row>
    <row r="85" spans="1:9" x14ac:dyDescent="0.25">
      <c r="A85" s="13">
        <v>42509</v>
      </c>
      <c r="B85" s="19" t="s">
        <v>219</v>
      </c>
      <c r="C85" s="19">
        <v>4014</v>
      </c>
      <c r="D85" s="20">
        <v>42505.915405092594</v>
      </c>
      <c r="E85" s="20">
        <v>42505.923657407409</v>
      </c>
      <c r="F85" s="21" t="s">
        <v>58</v>
      </c>
      <c r="G85" s="21">
        <v>8.2523148157633841E-3</v>
      </c>
      <c r="H85" s="29" t="s">
        <v>217</v>
      </c>
      <c r="I85" s="38">
        <f>VLOOKUP(B85,raw_cutout_may!$A$2:$X1082,24,0)</f>
        <v>0</v>
      </c>
    </row>
    <row r="86" spans="1:9" x14ac:dyDescent="0.25">
      <c r="A86" s="13">
        <v>42509</v>
      </c>
      <c r="B86" s="19" t="s">
        <v>221</v>
      </c>
      <c r="C86" s="19">
        <v>4007</v>
      </c>
      <c r="D86" s="20">
        <v>42505.930034722223</v>
      </c>
      <c r="E86" s="20">
        <v>42505.930613425924</v>
      </c>
      <c r="F86" s="21" t="s">
        <v>40</v>
      </c>
      <c r="G86" s="21">
        <v>5.7870370073942468E-4</v>
      </c>
      <c r="H86" s="29" t="s">
        <v>222</v>
      </c>
      <c r="I86" s="38">
        <f>VLOOKUP(B86,raw_cutout_may!$A$2:$X1083,24,0)</f>
        <v>0</v>
      </c>
    </row>
    <row r="87" spans="1:9" x14ac:dyDescent="0.25">
      <c r="A87" s="13">
        <v>42509</v>
      </c>
      <c r="B87" s="19" t="s">
        <v>196</v>
      </c>
      <c r="C87" s="19">
        <v>4012</v>
      </c>
      <c r="D87" s="20">
        <v>42506.843784722223</v>
      </c>
      <c r="E87" s="20">
        <v>42506.861504629633</v>
      </c>
      <c r="F87" s="21" t="s">
        <v>62</v>
      </c>
      <c r="G87" s="21">
        <v>3.145833333110204E-2</v>
      </c>
      <c r="H87" s="29" t="s">
        <v>145</v>
      </c>
      <c r="I87" s="38">
        <f>VLOOKUP(B87,raw_cutout_may!$A$2:$X1084,24,0)</f>
        <v>1</v>
      </c>
    </row>
    <row r="88" spans="1:9" x14ac:dyDescent="0.25">
      <c r="A88" s="13">
        <v>42509</v>
      </c>
      <c r="B88" s="19" t="s">
        <v>197</v>
      </c>
      <c r="C88" s="19">
        <v>4030</v>
      </c>
      <c r="D88" s="20">
        <v>42506.853263888886</v>
      </c>
      <c r="E88" s="20">
        <v>42506.887986111113</v>
      </c>
      <c r="F88" s="21" t="s">
        <v>37</v>
      </c>
      <c r="G88" s="21">
        <v>3.4722222226264421E-2</v>
      </c>
      <c r="H88" s="29" t="s">
        <v>116</v>
      </c>
      <c r="I88" s="38">
        <f>VLOOKUP(B88,raw_cutout_may!$A$2:$X1085,24,0)</f>
        <v>0.5</v>
      </c>
    </row>
    <row r="89" spans="1:9" x14ac:dyDescent="0.25">
      <c r="A89" s="13">
        <v>42509</v>
      </c>
      <c r="B89" s="19" t="s">
        <v>198</v>
      </c>
      <c r="C89" s="19">
        <v>4023</v>
      </c>
      <c r="D89" s="20">
        <v>42506.893368055556</v>
      </c>
      <c r="E89" s="20">
        <v>42506.951365740744</v>
      </c>
      <c r="F89" s="21" t="s">
        <v>98</v>
      </c>
      <c r="G89" s="21">
        <v>5.7997685187729076E-2</v>
      </c>
      <c r="H89" s="29" t="s">
        <v>199</v>
      </c>
      <c r="I89" s="38">
        <f>VLOOKUP(B89,raw_cutout_may!$A$2:$X1086,24,0)</f>
        <v>1</v>
      </c>
    </row>
    <row r="90" spans="1:9" ht="30" x14ac:dyDescent="0.25">
      <c r="A90" s="13">
        <v>42509</v>
      </c>
      <c r="B90" s="19" t="s">
        <v>200</v>
      </c>
      <c r="C90" s="19">
        <v>4031</v>
      </c>
      <c r="D90" s="20">
        <v>42506.911226851851</v>
      </c>
      <c r="E90" s="20">
        <v>42506.962164351855</v>
      </c>
      <c r="F90" s="21" t="s">
        <v>52</v>
      </c>
      <c r="G90" s="21">
        <v>5.0937500003783498E-2</v>
      </c>
      <c r="H90" s="29" t="s">
        <v>201</v>
      </c>
      <c r="I90" s="38">
        <f>VLOOKUP(B90,raw_cutout_may!$A$2:$X1087,24,0)</f>
        <v>0</v>
      </c>
    </row>
    <row r="91" spans="1:9" x14ac:dyDescent="0.25">
      <c r="A91" s="13">
        <v>42509</v>
      </c>
      <c r="B91" s="19" t="s">
        <v>204</v>
      </c>
      <c r="C91" s="19">
        <v>4024</v>
      </c>
      <c r="D91" s="20">
        <v>42506.960497685184</v>
      </c>
      <c r="E91" s="20">
        <v>42506.985520833332</v>
      </c>
      <c r="F91" s="21" t="s">
        <v>98</v>
      </c>
      <c r="G91" s="21">
        <v>2.5023148147738539E-2</v>
      </c>
      <c r="H91" s="29" t="s">
        <v>205</v>
      </c>
      <c r="I91" s="38">
        <f>VLOOKUP(B91,raw_cutout_may!$A$2:$X1088,24,0)</f>
        <v>1</v>
      </c>
    </row>
    <row r="92" spans="1:9" x14ac:dyDescent="0.25">
      <c r="A92" s="13">
        <v>42509</v>
      </c>
      <c r="B92" s="19" t="s">
        <v>202</v>
      </c>
      <c r="C92" s="19">
        <v>4044</v>
      </c>
      <c r="D92" s="20">
        <v>42506.962384259263</v>
      </c>
      <c r="E92" s="20">
        <v>42506.999583333331</v>
      </c>
      <c r="F92" s="21" t="s">
        <v>71</v>
      </c>
      <c r="G92" s="21">
        <v>4.0034722216660157E-2</v>
      </c>
      <c r="H92" s="29" t="s">
        <v>203</v>
      </c>
      <c r="I92" s="38">
        <f>VLOOKUP(B92,raw_cutout_may!$A$2:$X1089,24,0)</f>
        <v>1</v>
      </c>
    </row>
    <row r="93" spans="1:9" x14ac:dyDescent="0.25">
      <c r="A93" s="13">
        <v>42509</v>
      </c>
      <c r="B93" s="19" t="s">
        <v>182</v>
      </c>
      <c r="C93" s="19">
        <v>4010</v>
      </c>
      <c r="D93" s="20">
        <v>42507.195775462962</v>
      </c>
      <c r="E93" s="20">
        <v>42507.208715277775</v>
      </c>
      <c r="F93" s="21" t="s">
        <v>101</v>
      </c>
      <c r="G93" s="21">
        <v>1.2939814812853001E-2</v>
      </c>
      <c r="H93" s="29" t="s">
        <v>183</v>
      </c>
      <c r="I93" s="38">
        <f>VLOOKUP(B93,raw_cutout_may!$A$2:$X1090,24,0)</f>
        <v>0</v>
      </c>
    </row>
    <row r="94" spans="1:9" ht="30" x14ac:dyDescent="0.25">
      <c r="A94" s="13">
        <v>42509</v>
      </c>
      <c r="B94" s="19" t="s">
        <v>184</v>
      </c>
      <c r="C94" s="19">
        <v>4026</v>
      </c>
      <c r="D94" s="20">
        <v>42507.214143518519</v>
      </c>
      <c r="E94" s="20">
        <v>42507.220416666663</v>
      </c>
      <c r="F94" s="21" t="s">
        <v>50</v>
      </c>
      <c r="G94" s="21">
        <v>6.2731481448281556E-3</v>
      </c>
      <c r="H94" s="29" t="s">
        <v>185</v>
      </c>
      <c r="I94" s="38">
        <f>VLOOKUP(B94,raw_cutout_may!$A$2:$X1091,24,0)</f>
        <v>0</v>
      </c>
    </row>
    <row r="95" spans="1:9" x14ac:dyDescent="0.25">
      <c r="A95" s="13">
        <v>42509</v>
      </c>
      <c r="B95" s="19" t="s">
        <v>186</v>
      </c>
      <c r="C95" s="19">
        <v>4024</v>
      </c>
      <c r="D95" s="20">
        <v>42507.321701388886</v>
      </c>
      <c r="E95" s="20">
        <v>42507.327534722222</v>
      </c>
      <c r="F95" s="21" t="s">
        <v>98</v>
      </c>
      <c r="G95" s="21">
        <v>5.8333333363407291E-3</v>
      </c>
      <c r="H95" s="29" t="s">
        <v>116</v>
      </c>
      <c r="I95" s="38">
        <f>VLOOKUP(B95,raw_cutout_may!$A$2:$X1092,24,0)</f>
        <v>0</v>
      </c>
    </row>
    <row r="96" spans="1:9" x14ac:dyDescent="0.25">
      <c r="A96" s="13">
        <v>42509</v>
      </c>
      <c r="B96" s="19" t="s">
        <v>187</v>
      </c>
      <c r="C96" s="19">
        <v>4009</v>
      </c>
      <c r="D96" s="20">
        <v>42507.390405092592</v>
      </c>
      <c r="E96" s="20">
        <v>42507.411238425928</v>
      </c>
      <c r="F96" s="21" t="s">
        <v>101</v>
      </c>
      <c r="G96" s="21">
        <v>2.4398148147156462E-2</v>
      </c>
      <c r="H96" s="29" t="s">
        <v>188</v>
      </c>
      <c r="I96" s="38">
        <f>VLOOKUP(B96,raw_cutout_may!$A$2:$X1093,24,0)</f>
        <v>1</v>
      </c>
    </row>
    <row r="97" spans="1:9" ht="45" x14ac:dyDescent="0.25">
      <c r="A97" s="13">
        <v>42509</v>
      </c>
      <c r="B97" s="19" t="s">
        <v>190</v>
      </c>
      <c r="C97" s="19">
        <v>4011</v>
      </c>
      <c r="D97" s="20">
        <v>42507.475972222222</v>
      </c>
      <c r="E97" s="20">
        <v>42507.489803240744</v>
      </c>
      <c r="F97" s="21" t="s">
        <v>62</v>
      </c>
      <c r="G97" s="21">
        <v>1.3831018521159422E-2</v>
      </c>
      <c r="H97" s="29" t="s">
        <v>191</v>
      </c>
      <c r="I97" s="38">
        <f>VLOOKUP(B97,raw_cutout_may!$A$2:$X1094,24,0)</f>
        <v>0.66666666666666663</v>
      </c>
    </row>
    <row r="98" spans="1:9" x14ac:dyDescent="0.25">
      <c r="A98" s="13">
        <v>42509</v>
      </c>
      <c r="B98" s="19" t="s">
        <v>189</v>
      </c>
      <c r="C98" s="19">
        <v>4010</v>
      </c>
      <c r="D98" s="20">
        <v>42507.510775462964</v>
      </c>
      <c r="E98" s="20">
        <v>42507.538715277777</v>
      </c>
      <c r="F98" s="21" t="s">
        <v>101</v>
      </c>
      <c r="G98" s="21">
        <v>2.7939814812270924E-2</v>
      </c>
      <c r="H98" s="29" t="s">
        <v>116</v>
      </c>
      <c r="I98" s="38">
        <f>VLOOKUP(B98,raw_cutout_may!$A$2:$X1095,24,0)</f>
        <v>1</v>
      </c>
    </row>
    <row r="99" spans="1:9" x14ac:dyDescent="0.25">
      <c r="A99" s="13">
        <v>42509</v>
      </c>
      <c r="B99" s="19" t="s">
        <v>192</v>
      </c>
      <c r="C99" s="19">
        <v>4024</v>
      </c>
      <c r="D99" s="20">
        <v>42507.696145833332</v>
      </c>
      <c r="E99" s="20">
        <v>42507.720509259256</v>
      </c>
      <c r="F99" s="21" t="s">
        <v>98</v>
      </c>
      <c r="G99" s="21">
        <v>3.1863425923802424E-2</v>
      </c>
      <c r="H99" s="29" t="s">
        <v>193</v>
      </c>
      <c r="I99" s="38">
        <f>VLOOKUP(B99,raw_cutout_may!$A$2:$X1096,24,0)</f>
        <v>1</v>
      </c>
    </row>
    <row r="100" spans="1:9" x14ac:dyDescent="0.25">
      <c r="A100" s="13">
        <v>42509</v>
      </c>
      <c r="B100" s="19" t="s">
        <v>194</v>
      </c>
      <c r="C100" s="19">
        <v>4012</v>
      </c>
      <c r="D100" s="20">
        <v>42508.055243055554</v>
      </c>
      <c r="E100" s="20">
        <v>42508.086655092593</v>
      </c>
      <c r="F100" s="21" t="s">
        <v>62</v>
      </c>
      <c r="G100" s="21">
        <v>3.1412037038535345E-2</v>
      </c>
      <c r="H100" s="29" t="s">
        <v>195</v>
      </c>
      <c r="I100" s="38">
        <f>VLOOKUP(B100,raw_cutout_may!$A$2:$X1097,24,0)</f>
        <v>1</v>
      </c>
    </row>
    <row r="101" spans="1:9" ht="30" x14ac:dyDescent="0.25">
      <c r="A101" s="13">
        <v>42509</v>
      </c>
      <c r="B101" s="19" t="s">
        <v>171</v>
      </c>
      <c r="C101" s="19">
        <v>4044</v>
      </c>
      <c r="D101" s="20">
        <v>42508.214363425926</v>
      </c>
      <c r="E101" s="20">
        <v>42508.236793981479</v>
      </c>
      <c r="F101" s="21" t="s">
        <v>71</v>
      </c>
      <c r="G101" s="21">
        <v>2.2430555553000886E-2</v>
      </c>
      <c r="H101" s="29" t="s">
        <v>172</v>
      </c>
      <c r="I101" s="38">
        <f>VLOOKUP(B101,raw_cutout_may!$A$2:$X1098,24,0)</f>
        <v>1</v>
      </c>
    </row>
    <row r="102" spans="1:9" ht="45" x14ac:dyDescent="0.25">
      <c r="A102" s="13">
        <v>42509</v>
      </c>
      <c r="B102" s="19" t="s">
        <v>179</v>
      </c>
      <c r="C102" s="19">
        <v>4042</v>
      </c>
      <c r="D102" s="20">
        <v>42508.430092592593</v>
      </c>
      <c r="E102" s="20">
        <v>42508.437395833331</v>
      </c>
      <c r="F102" s="21" t="s">
        <v>156</v>
      </c>
      <c r="G102" s="21">
        <v>7.3032407381106168E-3</v>
      </c>
      <c r="H102" s="29" t="s">
        <v>180</v>
      </c>
      <c r="I102" s="38">
        <f>VLOOKUP(B102,raw_cutout_may!$A$2:$X1099,24,0)</f>
        <v>0</v>
      </c>
    </row>
    <row r="103" spans="1:9" ht="30" x14ac:dyDescent="0.25">
      <c r="A103" s="13">
        <v>42509</v>
      </c>
      <c r="B103" s="19" t="s">
        <v>175</v>
      </c>
      <c r="C103" s="19">
        <v>4023</v>
      </c>
      <c r="D103" s="20">
        <v>42508.438437500001</v>
      </c>
      <c r="E103" s="20">
        <v>42508.464363425926</v>
      </c>
      <c r="F103" s="21" t="s">
        <v>98</v>
      </c>
      <c r="G103" s="21">
        <v>3.3773148148611654E-2</v>
      </c>
      <c r="H103" s="29" t="s">
        <v>176</v>
      </c>
      <c r="I103" s="38">
        <f>VLOOKUP(B103,raw_cutout_may!$A$2:$X1100,24,0)</f>
        <v>0.25</v>
      </c>
    </row>
    <row r="104" spans="1:9" ht="30" x14ac:dyDescent="0.25">
      <c r="A104" s="13">
        <v>42509</v>
      </c>
      <c r="B104" s="19" t="s">
        <v>177</v>
      </c>
      <c r="C104" s="19">
        <v>4026</v>
      </c>
      <c r="D104" s="20">
        <v>42508.482071759259</v>
      </c>
      <c r="E104" s="20">
        <v>42508.486967592595</v>
      </c>
      <c r="F104" s="21" t="s">
        <v>50</v>
      </c>
      <c r="G104" s="21">
        <v>2.5937500002328306E-2</v>
      </c>
      <c r="H104" s="29" t="s">
        <v>178</v>
      </c>
      <c r="I104" s="38">
        <f>VLOOKUP(B104,raw_cutout_may!$A$2:$X1101,24,0)</f>
        <v>0</v>
      </c>
    </row>
    <row r="105" spans="1:9" ht="30" x14ac:dyDescent="0.25">
      <c r="A105" s="13">
        <v>42509</v>
      </c>
      <c r="B105" s="19" t="s">
        <v>181</v>
      </c>
      <c r="C105" s="19">
        <v>4043</v>
      </c>
      <c r="D105" s="20">
        <v>42508.496354166666</v>
      </c>
      <c r="E105" s="20">
        <v>42508.520277777781</v>
      </c>
      <c r="F105" s="21" t="s">
        <v>71</v>
      </c>
      <c r="G105" s="21">
        <v>2.7743055557948537E-2</v>
      </c>
      <c r="H105" s="29" t="s">
        <v>174</v>
      </c>
      <c r="I105" s="38">
        <f>VLOOKUP(B105,raw_cutout_may!$A$2:$X1102,24,0)</f>
        <v>0.25</v>
      </c>
    </row>
    <row r="106" spans="1:9" ht="30" x14ac:dyDescent="0.25">
      <c r="A106" s="13">
        <v>42509</v>
      </c>
      <c r="B106" s="19" t="s">
        <v>173</v>
      </c>
      <c r="C106" s="19">
        <v>4019</v>
      </c>
      <c r="D106" s="20">
        <v>42508.508020833331</v>
      </c>
      <c r="E106" s="20">
        <v>42508.533310185187</v>
      </c>
      <c r="F106" s="21" t="s">
        <v>34</v>
      </c>
      <c r="G106" s="21">
        <v>2.5289351855462883E-2</v>
      </c>
      <c r="H106" s="29" t="s">
        <v>174</v>
      </c>
      <c r="I106" s="38">
        <f>VLOOKUP(B106,raw_cutout_may!$A$2:$X1103,24,0)</f>
        <v>0.25</v>
      </c>
    </row>
    <row r="107" spans="1:9" ht="30" x14ac:dyDescent="0.25">
      <c r="A107" s="13">
        <v>42509</v>
      </c>
      <c r="B107" s="19" t="s">
        <v>153</v>
      </c>
      <c r="C107" s="19">
        <v>4040</v>
      </c>
      <c r="D107" s="20">
        <v>42509.33153935185</v>
      </c>
      <c r="E107" s="20">
        <v>42509.354375000003</v>
      </c>
      <c r="F107" s="21" t="s">
        <v>94</v>
      </c>
      <c r="G107" s="21">
        <v>2.2835648152977228E-2</v>
      </c>
      <c r="H107" s="29" t="s">
        <v>154</v>
      </c>
      <c r="I107" s="38">
        <f>VLOOKUP(B107,raw_cutout_may!$A$2:$X1104,24,0)</f>
        <v>1</v>
      </c>
    </row>
    <row r="108" spans="1:9" x14ac:dyDescent="0.25">
      <c r="A108" s="13">
        <v>42509</v>
      </c>
      <c r="B108" s="19" t="s">
        <v>155</v>
      </c>
      <c r="C108" s="19">
        <v>4041</v>
      </c>
      <c r="D108" s="20">
        <v>42509.409386574072</v>
      </c>
      <c r="E108" s="20">
        <v>42509.429212962961</v>
      </c>
      <c r="F108" s="21" t="s">
        <v>156</v>
      </c>
      <c r="G108" s="21">
        <v>1.9826388888759539E-2</v>
      </c>
      <c r="H108" s="29" t="s">
        <v>116</v>
      </c>
      <c r="I108" s="38">
        <f>VLOOKUP(B108,raw_cutout_may!$A$2:$X1105,24,0)</f>
        <v>0.16666666666666666</v>
      </c>
    </row>
    <row r="109" spans="1:9" x14ac:dyDescent="0.25">
      <c r="A109" s="13">
        <v>42509</v>
      </c>
      <c r="B109" s="19" t="s">
        <v>157</v>
      </c>
      <c r="C109" s="19">
        <v>4030</v>
      </c>
      <c r="D109" s="20">
        <v>42509.496319444443</v>
      </c>
      <c r="E109" s="20">
        <v>42509.497974537036</v>
      </c>
      <c r="F109" s="21" t="s">
        <v>37</v>
      </c>
      <c r="G109" s="21">
        <v>1.6550925938645378E-3</v>
      </c>
      <c r="H109" s="29" t="s">
        <v>116</v>
      </c>
      <c r="I109" s="38">
        <f>VLOOKUP(B109,raw_cutout_may!$A$2:$X1106,24,0)</f>
        <v>0</v>
      </c>
    </row>
    <row r="110" spans="1:9" x14ac:dyDescent="0.25">
      <c r="A110" s="13">
        <v>42509</v>
      </c>
      <c r="B110" s="19" t="s">
        <v>158</v>
      </c>
      <c r="C110" s="19">
        <v>4039</v>
      </c>
      <c r="D110" s="20">
        <v>42509.516701388886</v>
      </c>
      <c r="E110" s="20">
        <v>42509.535925925928</v>
      </c>
      <c r="F110" s="21" t="s">
        <v>94</v>
      </c>
      <c r="G110" s="21">
        <v>3.6631944443797693E-2</v>
      </c>
      <c r="H110" s="29" t="s">
        <v>159</v>
      </c>
      <c r="I110" s="38">
        <f>VLOOKUP(B110,raw_cutout_may!$A$2:$X1107,24,0)</f>
        <v>0</v>
      </c>
    </row>
    <row r="111" spans="1:9" ht="30" x14ac:dyDescent="0.25">
      <c r="A111" s="13">
        <v>42509</v>
      </c>
      <c r="B111" s="19" t="s">
        <v>160</v>
      </c>
      <c r="C111" s="19">
        <v>4032</v>
      </c>
      <c r="D111" s="20">
        <v>42509.554594907408</v>
      </c>
      <c r="E111" s="20">
        <v>42509.568252314813</v>
      </c>
      <c r="F111" s="21" t="s">
        <v>52</v>
      </c>
      <c r="G111" s="21">
        <v>2.8831018513301387E-2</v>
      </c>
      <c r="H111" s="29" t="s">
        <v>161</v>
      </c>
      <c r="I111" s="38">
        <f>VLOOKUP(B111,raw_cutout_may!$A$2:$X1108,24,0)</f>
        <v>0</v>
      </c>
    </row>
    <row r="112" spans="1:9" x14ac:dyDescent="0.25">
      <c r="A112" s="13">
        <v>42509</v>
      </c>
      <c r="B112" s="19" t="s">
        <v>162</v>
      </c>
      <c r="C112" s="19">
        <v>4041</v>
      </c>
      <c r="D112" s="20">
        <v>42509.569027777776</v>
      </c>
      <c r="E112" s="20">
        <v>42509.570833333331</v>
      </c>
      <c r="F112" s="21" t="s">
        <v>156</v>
      </c>
      <c r="G112" s="21">
        <v>1.8055555556202307E-3</v>
      </c>
      <c r="H112" s="29" t="s">
        <v>116</v>
      </c>
      <c r="I112" s="38">
        <f>VLOOKUP(B112,raw_cutout_may!$A$2:$X1109,24,0)</f>
        <v>0</v>
      </c>
    </row>
    <row r="113" spans="1:9" x14ac:dyDescent="0.25">
      <c r="A113" s="13">
        <v>42509</v>
      </c>
      <c r="B113" s="19" t="s">
        <v>164</v>
      </c>
      <c r="C113" s="19">
        <v>4011</v>
      </c>
      <c r="D113" s="20">
        <v>42509.586909722224</v>
      </c>
      <c r="E113" s="20">
        <v>42509.601655092592</v>
      </c>
      <c r="F113" s="21" t="s">
        <v>62</v>
      </c>
      <c r="G113" s="21">
        <v>3.103009258484235E-2</v>
      </c>
      <c r="H113" s="29" t="s">
        <v>116</v>
      </c>
      <c r="I113" s="38">
        <f>VLOOKUP(B113,raw_cutout_may!$A$2:$X1110,24,0)</f>
        <v>0.33333333333333331</v>
      </c>
    </row>
    <row r="114" spans="1:9" x14ac:dyDescent="0.25">
      <c r="A114" s="13">
        <v>42509</v>
      </c>
      <c r="B114" s="19" t="s">
        <v>163</v>
      </c>
      <c r="C114" s="19">
        <v>4023</v>
      </c>
      <c r="D114" s="20">
        <v>42509.62159722222</v>
      </c>
      <c r="E114" s="20">
        <v>42509.623368055552</v>
      </c>
      <c r="F114" s="21" t="s">
        <v>98</v>
      </c>
      <c r="G114" s="21">
        <v>1.7708333325572312E-3</v>
      </c>
      <c r="H114" s="29" t="s">
        <v>116</v>
      </c>
      <c r="I114" s="38">
        <f>VLOOKUP(B114,raw_cutout_may!$A$2:$X1111,24,0)</f>
        <v>0</v>
      </c>
    </row>
    <row r="115" spans="1:9" x14ac:dyDescent="0.25">
      <c r="A115" s="13">
        <v>42509</v>
      </c>
      <c r="B115" s="19" t="s">
        <v>165</v>
      </c>
      <c r="C115" s="19">
        <v>4042</v>
      </c>
      <c r="D115" s="20">
        <v>42509.694004629629</v>
      </c>
      <c r="E115" s="20">
        <v>42509.71675925926</v>
      </c>
      <c r="F115" s="21" t="s">
        <v>156</v>
      </c>
      <c r="G115" s="21">
        <v>2.2754629630071577E-2</v>
      </c>
      <c r="H115" s="29" t="s">
        <v>166</v>
      </c>
      <c r="I115" s="38">
        <f>VLOOKUP(B115,raw_cutout_may!$A$2:$X1112,24,0)</f>
        <v>1</v>
      </c>
    </row>
    <row r="116" spans="1:9" x14ac:dyDescent="0.25">
      <c r="A116" s="13">
        <v>42509</v>
      </c>
      <c r="B116" s="19" t="s">
        <v>167</v>
      </c>
      <c r="C116" s="19">
        <v>4030</v>
      </c>
      <c r="D116" s="20">
        <v>42509.734583333331</v>
      </c>
      <c r="E116" s="20">
        <v>42509.738842592589</v>
      </c>
      <c r="F116" s="21" t="s">
        <v>37</v>
      </c>
      <c r="G116" s="21">
        <v>4.2592592581058852E-3</v>
      </c>
      <c r="H116" s="29" t="s">
        <v>116</v>
      </c>
      <c r="I116" s="38">
        <f>VLOOKUP(B116,raw_cutout_may!$A$2:$X1113,24,0)</f>
        <v>0</v>
      </c>
    </row>
    <row r="117" spans="1:9" x14ac:dyDescent="0.25">
      <c r="A117" s="13">
        <v>42509</v>
      </c>
      <c r="B117" s="19" t="s">
        <v>168</v>
      </c>
      <c r="C117" s="19">
        <v>4032</v>
      </c>
      <c r="D117" s="20">
        <v>42509.785717592589</v>
      </c>
      <c r="E117" s="20">
        <v>42509.817488425928</v>
      </c>
      <c r="F117" s="21" t="s">
        <v>52</v>
      </c>
      <c r="G117" s="21">
        <v>3.145833333110204E-2</v>
      </c>
      <c r="H117" s="29" t="s">
        <v>169</v>
      </c>
      <c r="I117" s="38">
        <f>VLOOKUP(B117,raw_cutout_may!$A$2:$X1114,24,0)</f>
        <v>1</v>
      </c>
    </row>
    <row r="118" spans="1:9" x14ac:dyDescent="0.25">
      <c r="A118" s="13">
        <v>42509</v>
      </c>
      <c r="B118" s="19" t="s">
        <v>170</v>
      </c>
      <c r="C118" s="19">
        <v>4039</v>
      </c>
      <c r="D118" s="20">
        <v>42509.826342592591</v>
      </c>
      <c r="E118" s="20">
        <v>42509.826342592591</v>
      </c>
      <c r="F118" s="21" t="s">
        <v>94</v>
      </c>
      <c r="G118" s="21">
        <v>0</v>
      </c>
      <c r="H118" s="29" t="s">
        <v>116</v>
      </c>
      <c r="I118" s="38">
        <f>VLOOKUP(B118,raw_cutout_may!$A$2:$X1115,24,0)</f>
        <v>0</v>
      </c>
    </row>
    <row r="119" spans="1:9" x14ac:dyDescent="0.25">
      <c r="A119" s="13">
        <v>42516</v>
      </c>
      <c r="B119" s="19" t="s">
        <v>248</v>
      </c>
      <c r="C119" s="19">
        <v>4011</v>
      </c>
      <c r="D119" s="20">
        <v>42510.177534722221</v>
      </c>
      <c r="E119" s="20">
        <v>42510.19809027778</v>
      </c>
      <c r="F119" s="21" t="s">
        <v>62</v>
      </c>
      <c r="G119" s="21">
        <v>2.0555555558530614E-2</v>
      </c>
      <c r="H119" s="29" t="s">
        <v>249</v>
      </c>
      <c r="I119" s="38">
        <f>VLOOKUP(B119,raw_cutout_may!$A$2:$X1116,24,0)</f>
        <v>1</v>
      </c>
    </row>
    <row r="120" spans="1:9" ht="30" x14ac:dyDescent="0.25">
      <c r="A120" s="13">
        <v>42516</v>
      </c>
      <c r="B120" s="19" t="s">
        <v>250</v>
      </c>
      <c r="C120" s="19">
        <v>4010</v>
      </c>
      <c r="D120" s="20">
        <v>42510.216180555559</v>
      </c>
      <c r="E120" s="20">
        <v>42510.244027777779</v>
      </c>
      <c r="F120" s="21" t="s">
        <v>101</v>
      </c>
      <c r="G120" s="21">
        <v>2.7847222219861578E-2</v>
      </c>
      <c r="H120" s="29" t="s">
        <v>251</v>
      </c>
      <c r="I120" s="38">
        <f>VLOOKUP(B120,raw_cutout_may!$A$2:$X1117,24,0)</f>
        <v>0</v>
      </c>
    </row>
    <row r="121" spans="1:9" x14ac:dyDescent="0.25">
      <c r="A121" s="13">
        <v>42516</v>
      </c>
      <c r="B121" s="19" t="s">
        <v>252</v>
      </c>
      <c r="C121" s="19">
        <v>4041</v>
      </c>
      <c r="D121" s="20">
        <v>42510.296736111108</v>
      </c>
      <c r="E121" s="20">
        <v>42510.297881944447</v>
      </c>
      <c r="F121" s="21" t="s">
        <v>156</v>
      </c>
      <c r="G121" s="21">
        <v>1.1458333392511122E-3</v>
      </c>
      <c r="H121" s="29" t="s">
        <v>116</v>
      </c>
      <c r="I121" s="38">
        <f>VLOOKUP(B121,raw_cutout_may!$A$2:$X1118,24,0)</f>
        <v>0</v>
      </c>
    </row>
    <row r="122" spans="1:9" x14ac:dyDescent="0.25">
      <c r="A122" s="13">
        <v>42516</v>
      </c>
      <c r="B122" s="19" t="s">
        <v>253</v>
      </c>
      <c r="C122" s="19">
        <v>4012</v>
      </c>
      <c r="D122" s="20">
        <v>42510.501817129632</v>
      </c>
      <c r="E122" s="20">
        <v>42510.528680555559</v>
      </c>
      <c r="F122" s="21" t="s">
        <v>62</v>
      </c>
      <c r="G122" s="21">
        <v>2.6863425926421769E-2</v>
      </c>
      <c r="H122" s="29" t="s">
        <v>183</v>
      </c>
      <c r="I122" s="38">
        <f>VLOOKUP(B122,raw_cutout_may!$A$2:$X1119,24,0)</f>
        <v>0.66666666666666663</v>
      </c>
    </row>
    <row r="123" spans="1:9" x14ac:dyDescent="0.25">
      <c r="A123" s="13">
        <v>42516</v>
      </c>
      <c r="B123" s="19" t="s">
        <v>254</v>
      </c>
      <c r="C123" s="19">
        <v>4018</v>
      </c>
      <c r="D123" s="20">
        <v>42510.523738425924</v>
      </c>
      <c r="E123" s="20">
        <v>42510.529872685183</v>
      </c>
      <c r="F123" s="21" t="s">
        <v>68</v>
      </c>
      <c r="G123" s="21">
        <v>6.1342592598521151E-3</v>
      </c>
      <c r="H123" s="29" t="s">
        <v>255</v>
      </c>
      <c r="I123" s="38">
        <f>VLOOKUP(B123,raw_cutout_may!$A$2:$X1120,24,0)</f>
        <v>0</v>
      </c>
    </row>
    <row r="124" spans="1:9" ht="30" x14ac:dyDescent="0.25">
      <c r="A124" s="13">
        <v>42516</v>
      </c>
      <c r="B124" s="19" t="s">
        <v>256</v>
      </c>
      <c r="C124" s="19">
        <v>4043</v>
      </c>
      <c r="D124" s="20">
        <v>42510.756620370368</v>
      </c>
      <c r="E124" s="20">
        <v>42510.781284722223</v>
      </c>
      <c r="F124" s="21" t="s">
        <v>71</v>
      </c>
      <c r="G124" s="21">
        <v>2.4664351854880806E-2</v>
      </c>
      <c r="H124" s="29" t="s">
        <v>257</v>
      </c>
      <c r="I124" s="38">
        <f>VLOOKUP(B124,raw_cutout_may!$A$2:$X1121,24,0)</f>
        <v>0.25</v>
      </c>
    </row>
    <row r="125" spans="1:9" ht="30" x14ac:dyDescent="0.25">
      <c r="A125" s="13">
        <v>42516</v>
      </c>
      <c r="B125" s="19" t="s">
        <v>258</v>
      </c>
      <c r="C125" s="19">
        <v>4037</v>
      </c>
      <c r="D125" s="20">
        <v>42510.76767361111</v>
      </c>
      <c r="E125" s="20">
        <v>42510.786319444444</v>
      </c>
      <c r="F125" s="21" t="s">
        <v>44</v>
      </c>
      <c r="G125" s="21">
        <v>1.8645833333721384E-2</v>
      </c>
      <c r="H125" s="29" t="s">
        <v>257</v>
      </c>
      <c r="I125" s="38">
        <f>VLOOKUP(B125,raw_cutout_may!$A$2:$X1122,24,0)</f>
        <v>0.25</v>
      </c>
    </row>
    <row r="126" spans="1:9" x14ac:dyDescent="0.25">
      <c r="A126" s="13">
        <v>42516</v>
      </c>
      <c r="B126" s="19" t="s">
        <v>259</v>
      </c>
      <c r="C126" s="19">
        <v>4007</v>
      </c>
      <c r="D126" s="20">
        <v>42510.815972222219</v>
      </c>
      <c r="E126" s="20">
        <v>42510.817071759258</v>
      </c>
      <c r="F126" s="21" t="s">
        <v>40</v>
      </c>
      <c r="G126" s="21">
        <v>1.0995370394084603E-3</v>
      </c>
      <c r="H126" s="29" t="s">
        <v>116</v>
      </c>
      <c r="I126" s="38">
        <f>VLOOKUP(B126,raw_cutout_may!$A$2:$X1123,24,0)</f>
        <v>0</v>
      </c>
    </row>
    <row r="127" spans="1:9" x14ac:dyDescent="0.25">
      <c r="A127" s="13">
        <v>42516</v>
      </c>
      <c r="B127" s="19" t="s">
        <v>260</v>
      </c>
      <c r="C127" s="19">
        <v>4020</v>
      </c>
      <c r="D127" s="20">
        <v>42511.20890046296</v>
      </c>
      <c r="E127" s="20">
        <v>42511.209976851853</v>
      </c>
      <c r="F127" s="21" t="s">
        <v>34</v>
      </c>
      <c r="G127" s="21">
        <v>1.0763888931251131E-3</v>
      </c>
      <c r="H127" s="29" t="s">
        <v>116</v>
      </c>
      <c r="I127" s="38">
        <f>VLOOKUP(B127,raw_cutout_may!$A$2:$X1124,24,0)</f>
        <v>0</v>
      </c>
    </row>
    <row r="128" spans="1:9" ht="30" x14ac:dyDescent="0.25">
      <c r="A128" s="13">
        <v>42516</v>
      </c>
      <c r="B128" s="19" t="s">
        <v>261</v>
      </c>
      <c r="C128" s="19">
        <v>4002</v>
      </c>
      <c r="D128" s="20">
        <v>42511.238611111112</v>
      </c>
      <c r="E128" s="20">
        <v>42511.264085648145</v>
      </c>
      <c r="F128" s="21" t="s">
        <v>262</v>
      </c>
      <c r="G128" s="21">
        <v>2.5474537033005618E-2</v>
      </c>
      <c r="H128" s="29" t="s">
        <v>263</v>
      </c>
      <c r="I128" s="38">
        <f>VLOOKUP(B128,raw_cutout_may!$A$2:$X1125,24,0)</f>
        <v>1</v>
      </c>
    </row>
    <row r="129" spans="1:9" x14ac:dyDescent="0.25">
      <c r="A129" s="13">
        <v>42516</v>
      </c>
      <c r="B129" s="19" t="s">
        <v>264</v>
      </c>
      <c r="C129" s="19">
        <v>4020</v>
      </c>
      <c r="D129" s="20">
        <v>42511.319398148145</v>
      </c>
      <c r="E129" s="20">
        <v>42511.345543981479</v>
      </c>
      <c r="F129" s="21" t="s">
        <v>34</v>
      </c>
      <c r="G129" s="21">
        <v>2.6145833333430346E-2</v>
      </c>
      <c r="H129" s="29" t="s">
        <v>265</v>
      </c>
      <c r="I129" s="38">
        <f>VLOOKUP(B129,raw_cutout_may!$A$2:$X1126,24,0)</f>
        <v>1</v>
      </c>
    </row>
    <row r="130" spans="1:9" x14ac:dyDescent="0.25">
      <c r="A130" s="13">
        <v>42516</v>
      </c>
      <c r="B130" s="19" t="s">
        <v>266</v>
      </c>
      <c r="C130" s="19">
        <v>4044</v>
      </c>
      <c r="D130" s="20">
        <v>42511.324108796296</v>
      </c>
      <c r="E130" s="20">
        <v>42511.331423611111</v>
      </c>
      <c r="F130" s="21" t="s">
        <v>71</v>
      </c>
      <c r="G130" s="21">
        <v>7.3148148148902692E-3</v>
      </c>
      <c r="H130" s="29" t="s">
        <v>116</v>
      </c>
      <c r="I130" s="38">
        <f>VLOOKUP(B130,raw_cutout_may!$A$2:$X1127,24,0)</f>
        <v>0.41666666666666669</v>
      </c>
    </row>
    <row r="131" spans="1:9" x14ac:dyDescent="0.25">
      <c r="A131" s="13">
        <v>42516</v>
      </c>
      <c r="B131" s="19" t="s">
        <v>267</v>
      </c>
      <c r="C131" s="19">
        <v>4013</v>
      </c>
      <c r="D131" s="20">
        <v>42511.383726851855</v>
      </c>
      <c r="E131" s="20">
        <v>42511.383773148147</v>
      </c>
      <c r="F131" s="21" t="s">
        <v>58</v>
      </c>
      <c r="G131" s="21">
        <v>4.6296292566694319E-5</v>
      </c>
      <c r="H131" s="29" t="s">
        <v>116</v>
      </c>
      <c r="I131" s="38">
        <f>VLOOKUP(B131,raw_cutout_may!$A$2:$X1128,24,0)</f>
        <v>0</v>
      </c>
    </row>
    <row r="132" spans="1:9" x14ac:dyDescent="0.25">
      <c r="A132" s="13">
        <v>42516</v>
      </c>
      <c r="B132" s="19" t="s">
        <v>268</v>
      </c>
      <c r="C132" s="19">
        <v>4026</v>
      </c>
      <c r="D132" s="20">
        <v>42511.397453703707</v>
      </c>
      <c r="E132" s="20">
        <v>42511.398506944446</v>
      </c>
      <c r="F132" s="21" t="s">
        <v>50</v>
      </c>
      <c r="G132" s="21">
        <v>1.0532407395658083E-3</v>
      </c>
      <c r="H132" s="29" t="s">
        <v>116</v>
      </c>
      <c r="I132" s="38">
        <f>VLOOKUP(B132,raw_cutout_may!$A$2:$X1129,24,0)</f>
        <v>1</v>
      </c>
    </row>
    <row r="133" spans="1:9" x14ac:dyDescent="0.25">
      <c r="A133" s="13">
        <v>42516</v>
      </c>
      <c r="B133" s="19" t="s">
        <v>269</v>
      </c>
      <c r="C133" s="19">
        <v>4023</v>
      </c>
      <c r="D133" s="20">
        <v>42511.510266203702</v>
      </c>
      <c r="E133" s="20">
        <v>42511.527673611112</v>
      </c>
      <c r="F133" s="21" t="s">
        <v>98</v>
      </c>
      <c r="G133" s="21">
        <v>1.7407407409336884E-2</v>
      </c>
      <c r="H133" s="29" t="s">
        <v>270</v>
      </c>
      <c r="I133" s="38">
        <f>VLOOKUP(B133,raw_cutout_may!$A$2:$X1130,24,0)</f>
        <v>1</v>
      </c>
    </row>
    <row r="134" spans="1:9" x14ac:dyDescent="0.25">
      <c r="A134" s="13">
        <v>42516</v>
      </c>
      <c r="B134" s="19" t="s">
        <v>271</v>
      </c>
      <c r="C134" s="19">
        <v>4025</v>
      </c>
      <c r="D134" s="20">
        <v>42511.517939814818</v>
      </c>
      <c r="E134" s="20">
        <v>42511.579456018517</v>
      </c>
      <c r="F134" s="21" t="s">
        <v>50</v>
      </c>
      <c r="G134" s="21">
        <v>6.1516203699284233E-2</v>
      </c>
      <c r="H134" s="29" t="s">
        <v>272</v>
      </c>
      <c r="I134" s="38">
        <f>VLOOKUP(B134,raw_cutout_may!$A$2:$X1131,24,0)</f>
        <v>0.41666666666666669</v>
      </c>
    </row>
    <row r="135" spans="1:9" ht="30" x14ac:dyDescent="0.25">
      <c r="A135" s="13">
        <v>42516</v>
      </c>
      <c r="B135" s="19" t="s">
        <v>273</v>
      </c>
      <c r="C135" s="19">
        <v>4002</v>
      </c>
      <c r="D135" s="20">
        <v>42511.547303240739</v>
      </c>
      <c r="E135" s="20">
        <v>42511.550451388888</v>
      </c>
      <c r="F135" s="21" t="s">
        <v>262</v>
      </c>
      <c r="G135" s="21">
        <v>3.1481481491937302E-3</v>
      </c>
      <c r="H135" s="29" t="s">
        <v>274</v>
      </c>
      <c r="I135" s="38">
        <f>VLOOKUP(B135,raw_cutout_may!$A$2:$X1132,24,0)</f>
        <v>1</v>
      </c>
    </row>
    <row r="136" spans="1:9" ht="30" x14ac:dyDescent="0.25">
      <c r="A136" s="13">
        <v>42516</v>
      </c>
      <c r="B136" s="19" t="s">
        <v>275</v>
      </c>
      <c r="C136" s="19">
        <v>4001</v>
      </c>
      <c r="D136" s="20">
        <v>42511.553449074076</v>
      </c>
      <c r="E136" s="20">
        <v>42511.559421296297</v>
      </c>
      <c r="F136" s="21" t="s">
        <v>262</v>
      </c>
      <c r="G136" s="21">
        <v>5.9722222213167697E-3</v>
      </c>
      <c r="H136" s="29" t="s">
        <v>274</v>
      </c>
      <c r="I136" s="38">
        <f>VLOOKUP(B136,raw_cutout_may!$A$2:$X1133,24,0)</f>
        <v>0</v>
      </c>
    </row>
    <row r="137" spans="1:9" ht="30" x14ac:dyDescent="0.25">
      <c r="A137" s="13">
        <v>42516</v>
      </c>
      <c r="B137" s="19" t="s">
        <v>276</v>
      </c>
      <c r="C137" s="19">
        <v>4020</v>
      </c>
      <c r="D137" s="20">
        <v>42511.606377314813</v>
      </c>
      <c r="E137" s="20">
        <v>42511.635682870372</v>
      </c>
      <c r="F137" s="21" t="s">
        <v>34</v>
      </c>
      <c r="G137" s="21">
        <v>2.9305555559403729E-2</v>
      </c>
      <c r="H137" s="29" t="s">
        <v>277</v>
      </c>
      <c r="I137" s="38">
        <f>VLOOKUP(B137,raw_cutout_may!$A$2:$X1134,24,0)</f>
        <v>1</v>
      </c>
    </row>
    <row r="138" spans="1:9" x14ac:dyDescent="0.25">
      <c r="A138" s="13">
        <v>42516</v>
      </c>
      <c r="B138" s="19" t="s">
        <v>278</v>
      </c>
      <c r="C138" s="19">
        <v>4026</v>
      </c>
      <c r="D138" s="20">
        <v>42511.609189814815</v>
      </c>
      <c r="E138" s="20">
        <v>42511.630115740743</v>
      </c>
      <c r="F138" s="21" t="s">
        <v>50</v>
      </c>
      <c r="G138" s="21">
        <v>2.0925925928167999E-2</v>
      </c>
      <c r="H138" s="29" t="s">
        <v>272</v>
      </c>
      <c r="I138" s="38">
        <f>VLOOKUP(B138,raw_cutout_may!$A$2:$X1135,24,0)</f>
        <v>0.5</v>
      </c>
    </row>
    <row r="139" spans="1:9" ht="30" x14ac:dyDescent="0.25">
      <c r="A139" s="13">
        <v>42516</v>
      </c>
      <c r="B139" s="19" t="s">
        <v>279</v>
      </c>
      <c r="C139" s="19">
        <v>4023</v>
      </c>
      <c r="D139" s="20">
        <v>42511.721979166665</v>
      </c>
      <c r="E139" s="20">
        <v>42511.742939814816</v>
      </c>
      <c r="F139" s="21" t="s">
        <v>98</v>
      </c>
      <c r="G139" s="21">
        <v>2.0960648151230998E-2</v>
      </c>
      <c r="H139" s="29" t="s">
        <v>280</v>
      </c>
      <c r="I139" s="38">
        <f>VLOOKUP(B139,raw_cutout_may!$A$2:$X1136,24,0)</f>
        <v>0.25</v>
      </c>
    </row>
    <row r="140" spans="1:9" x14ac:dyDescent="0.25">
      <c r="A140" s="13">
        <v>42516</v>
      </c>
      <c r="B140" s="19" t="s">
        <v>281</v>
      </c>
      <c r="C140" s="19">
        <v>4025</v>
      </c>
      <c r="D140" s="20">
        <v>42511.972743055558</v>
      </c>
      <c r="E140" s="20">
        <v>42511.986817129633</v>
      </c>
      <c r="F140" s="21" t="s">
        <v>50</v>
      </c>
      <c r="G140" s="21">
        <v>1.4074074075324461E-2</v>
      </c>
      <c r="H140" s="29" t="s">
        <v>116</v>
      </c>
      <c r="I140" s="38">
        <f>VLOOKUP(B140,raw_cutout_may!$A$2:$X1137,24,0)</f>
        <v>0.25</v>
      </c>
    </row>
    <row r="141" spans="1:9" x14ac:dyDescent="0.25">
      <c r="A141" s="13">
        <v>42516</v>
      </c>
      <c r="B141" s="19" t="s">
        <v>282</v>
      </c>
      <c r="C141" s="19">
        <v>4027</v>
      </c>
      <c r="D141" s="20">
        <v>42512.463194444441</v>
      </c>
      <c r="E141" s="20">
        <v>42512.463240740741</v>
      </c>
      <c r="F141" s="21" t="s">
        <v>47</v>
      </c>
      <c r="G141" s="21">
        <v>4.6296299842651933E-5</v>
      </c>
      <c r="H141" s="29" t="s">
        <v>116</v>
      </c>
      <c r="I141" s="38">
        <f>VLOOKUP(B141,raw_cutout_may!$A$2:$X1138,24,0)</f>
        <v>0</v>
      </c>
    </row>
    <row r="142" spans="1:9" x14ac:dyDescent="0.25">
      <c r="A142" s="13">
        <v>42516</v>
      </c>
      <c r="B142" s="19" t="s">
        <v>283</v>
      </c>
      <c r="C142" s="19">
        <v>4032</v>
      </c>
      <c r="D142" s="20">
        <v>42512.464212962965</v>
      </c>
      <c r="E142" s="20">
        <v>42512.486145833333</v>
      </c>
      <c r="F142" s="21" t="s">
        <v>52</v>
      </c>
      <c r="G142" s="21">
        <v>2.1932870367891155E-2</v>
      </c>
      <c r="H142" s="29" t="s">
        <v>116</v>
      </c>
      <c r="I142" s="38">
        <f>VLOOKUP(B142,raw_cutout_may!$A$2:$X1139,24,0)</f>
        <v>1</v>
      </c>
    </row>
    <row r="143" spans="1:9" x14ac:dyDescent="0.25">
      <c r="A143" s="13">
        <v>42516</v>
      </c>
      <c r="B143" s="19" t="s">
        <v>284</v>
      </c>
      <c r="C143" s="19">
        <v>4020</v>
      </c>
      <c r="D143" s="20">
        <v>42512.511053240742</v>
      </c>
      <c r="E143" s="20">
        <v>42512.524756944447</v>
      </c>
      <c r="F143" s="21" t="s">
        <v>34</v>
      </c>
      <c r="G143" s="21">
        <v>1.3703703705687076E-2</v>
      </c>
      <c r="H143" s="29" t="s">
        <v>285</v>
      </c>
      <c r="I143" s="38">
        <f>VLOOKUP(B143,raw_cutout_may!$A$2:$X1140,24,0)</f>
        <v>0.41666666666666669</v>
      </c>
    </row>
    <row r="144" spans="1:9" ht="30" x14ac:dyDescent="0.25">
      <c r="A144" s="13">
        <v>42516</v>
      </c>
      <c r="B144" s="19" t="s">
        <v>286</v>
      </c>
      <c r="C144" s="19">
        <v>4002</v>
      </c>
      <c r="D144" s="20">
        <v>42512.515613425923</v>
      </c>
      <c r="E144" s="20">
        <v>42512.539722222224</v>
      </c>
      <c r="F144" s="21" t="s">
        <v>262</v>
      </c>
      <c r="G144" s="21">
        <v>2.4108796300424729E-2</v>
      </c>
      <c r="H144" s="29" t="s">
        <v>287</v>
      </c>
      <c r="I144" s="38">
        <f>VLOOKUP(B144,raw_cutout_may!$A$2:$X1141,24,0)</f>
        <v>1</v>
      </c>
    </row>
    <row r="145" spans="1:9" x14ac:dyDescent="0.25">
      <c r="A145" s="13">
        <v>42516</v>
      </c>
      <c r="B145" s="19" t="s">
        <v>288</v>
      </c>
      <c r="C145" s="19">
        <v>4023</v>
      </c>
      <c r="D145" s="20">
        <v>42512.517743055556</v>
      </c>
      <c r="E145" s="20">
        <v>42512.538460648146</v>
      </c>
      <c r="F145" s="21" t="s">
        <v>98</v>
      </c>
      <c r="G145" s="21">
        <v>2.0717592589790002E-2</v>
      </c>
      <c r="H145" s="29" t="s">
        <v>285</v>
      </c>
      <c r="I145" s="38">
        <f>VLOOKUP(B145,raw_cutout_may!$A$2:$X1142,24,0)</f>
        <v>0.25</v>
      </c>
    </row>
    <row r="146" spans="1:9" x14ac:dyDescent="0.25">
      <c r="A146" s="13">
        <v>42516</v>
      </c>
      <c r="B146" s="19" t="s">
        <v>289</v>
      </c>
      <c r="C146" s="19">
        <v>4018</v>
      </c>
      <c r="D146" s="20">
        <v>42512.59337962963</v>
      </c>
      <c r="E146" s="20">
        <v>42512.61105324074</v>
      </c>
      <c r="F146" s="21" t="s">
        <v>68</v>
      </c>
      <c r="G146" s="21">
        <v>1.767361110978527E-2</v>
      </c>
      <c r="H146" s="29" t="s">
        <v>116</v>
      </c>
      <c r="I146" s="38">
        <f>VLOOKUP(B146,raw_cutout_may!$A$2:$X1143,24,0)</f>
        <v>0.25</v>
      </c>
    </row>
    <row r="147" spans="1:9" x14ac:dyDescent="0.25">
      <c r="A147" s="13">
        <v>42516</v>
      </c>
      <c r="B147" s="19" t="s">
        <v>290</v>
      </c>
      <c r="C147" s="19">
        <v>4042</v>
      </c>
      <c r="D147" s="20">
        <v>42512.768136574072</v>
      </c>
      <c r="E147" s="20">
        <v>42512.769328703704</v>
      </c>
      <c r="F147" s="21" t="s">
        <v>156</v>
      </c>
      <c r="G147" s="21">
        <v>1.1921296318178065E-3</v>
      </c>
      <c r="H147" s="29" t="s">
        <v>116</v>
      </c>
      <c r="I147" s="38">
        <f>VLOOKUP(B147,raw_cutout_may!$A$2:$X1144,24,0)</f>
        <v>0</v>
      </c>
    </row>
    <row r="148" spans="1:9" x14ac:dyDescent="0.25">
      <c r="A148" s="13">
        <v>42516</v>
      </c>
      <c r="B148" s="19" t="s">
        <v>291</v>
      </c>
      <c r="C148" s="19">
        <v>4024</v>
      </c>
      <c r="D148" s="20">
        <v>42512.927766203706</v>
      </c>
      <c r="E148" s="20">
        <v>42512.938784722224</v>
      </c>
      <c r="F148" s="21" t="s">
        <v>98</v>
      </c>
      <c r="G148" s="21">
        <v>1.1018518518540077E-2</v>
      </c>
      <c r="H148" s="29" t="s">
        <v>116</v>
      </c>
      <c r="I148" s="38">
        <f>VLOOKUP(B148,raw_cutout_may!$A$2:$X1145,24,0)</f>
        <v>1</v>
      </c>
    </row>
    <row r="149" spans="1:9" x14ac:dyDescent="0.25">
      <c r="A149" s="13">
        <v>42516</v>
      </c>
      <c r="B149" s="19" t="s">
        <v>292</v>
      </c>
      <c r="C149" s="19">
        <v>4008</v>
      </c>
      <c r="D149" s="20">
        <v>42512.950520833336</v>
      </c>
      <c r="E149" s="20">
        <v>42512.950520833336</v>
      </c>
      <c r="F149" s="21" t="s">
        <v>40</v>
      </c>
      <c r="G149" s="21">
        <v>0</v>
      </c>
      <c r="H149" s="29" t="s">
        <v>293</v>
      </c>
      <c r="I149" s="38">
        <f>VLOOKUP(B149,raw_cutout_may!$A$2:$X1146,24,0)</f>
        <v>0</v>
      </c>
    </row>
    <row r="150" spans="1:9" x14ac:dyDescent="0.25">
      <c r="A150" s="13">
        <v>42516</v>
      </c>
      <c r="B150" s="19" t="s">
        <v>294</v>
      </c>
      <c r="C150" s="19">
        <v>4009</v>
      </c>
      <c r="D150" s="20">
        <v>42513.180902777778</v>
      </c>
      <c r="E150" s="20">
        <v>42513.229050925926</v>
      </c>
      <c r="F150" s="21" t="s">
        <v>101</v>
      </c>
      <c r="G150" s="21">
        <v>4.81481481474475E-2</v>
      </c>
      <c r="H150" s="29" t="s">
        <v>295</v>
      </c>
      <c r="I150" s="38">
        <f>VLOOKUP(B150,raw_cutout_may!$A$2:$X1147,24,0)</f>
        <v>0</v>
      </c>
    </row>
    <row r="151" spans="1:9" x14ac:dyDescent="0.25">
      <c r="A151" s="13">
        <v>42516</v>
      </c>
      <c r="B151" s="19" t="s">
        <v>296</v>
      </c>
      <c r="C151" s="19">
        <v>4013</v>
      </c>
      <c r="D151" s="20">
        <v>42513.300509259258</v>
      </c>
      <c r="E151" s="20">
        <v>42513.302314814813</v>
      </c>
      <c r="F151" s="21" t="s">
        <v>58</v>
      </c>
      <c r="G151" s="21">
        <v>1.8055555556202307E-3</v>
      </c>
      <c r="H151" s="29" t="s">
        <v>116</v>
      </c>
      <c r="I151" s="38">
        <f>VLOOKUP(B151,raw_cutout_may!$A$2:$X1148,24,0)</f>
        <v>0</v>
      </c>
    </row>
    <row r="152" spans="1:9" ht="30" x14ac:dyDescent="0.25">
      <c r="A152" s="13">
        <v>42516</v>
      </c>
      <c r="B152" s="19" t="s">
        <v>297</v>
      </c>
      <c r="C152" s="19">
        <v>4008</v>
      </c>
      <c r="D152" s="20">
        <v>42513.36954861111</v>
      </c>
      <c r="E152" s="20">
        <v>42513.398206018515</v>
      </c>
      <c r="F152" s="21" t="s">
        <v>40</v>
      </c>
      <c r="G152" s="21">
        <v>2.8657407405262347E-2</v>
      </c>
      <c r="H152" s="29" t="s">
        <v>298</v>
      </c>
      <c r="I152" s="38">
        <f>VLOOKUP(B152,raw_cutout_may!$A$2:$X1149,24,0)</f>
        <v>1</v>
      </c>
    </row>
    <row r="153" spans="1:9" x14ac:dyDescent="0.25">
      <c r="A153" s="13">
        <v>42516</v>
      </c>
      <c r="B153" s="19" t="s">
        <v>299</v>
      </c>
      <c r="C153" s="19">
        <v>4013</v>
      </c>
      <c r="D153" s="20">
        <v>42513.573842592596</v>
      </c>
      <c r="E153" s="20">
        <v>42513.575370370374</v>
      </c>
      <c r="F153" s="21" t="s">
        <v>58</v>
      </c>
      <c r="G153" s="21">
        <v>1.527777778392192E-3</v>
      </c>
      <c r="H153" s="29" t="s">
        <v>116</v>
      </c>
      <c r="I153" s="38">
        <f>VLOOKUP(B153,raw_cutout_may!$A$2:$X1150,24,0)</f>
        <v>1</v>
      </c>
    </row>
    <row r="154" spans="1:9" x14ac:dyDescent="0.25">
      <c r="A154" s="13">
        <v>42516</v>
      </c>
      <c r="B154" s="19" t="s">
        <v>300</v>
      </c>
      <c r="C154" s="19">
        <v>4037</v>
      </c>
      <c r="D154" s="20">
        <v>42513.637858796297</v>
      </c>
      <c r="E154" s="20">
        <v>42513.660578703704</v>
      </c>
      <c r="F154" s="21" t="s">
        <v>44</v>
      </c>
      <c r="G154" s="21">
        <v>2.2719907407008577E-2</v>
      </c>
      <c r="H154" s="29" t="s">
        <v>116</v>
      </c>
      <c r="I154" s="38">
        <f>VLOOKUP(B154,raw_cutout_may!$A$2:$X1151,24,0)</f>
        <v>0.25</v>
      </c>
    </row>
    <row r="155" spans="1:9" x14ac:dyDescent="0.25">
      <c r="A155" s="13">
        <v>42516</v>
      </c>
      <c r="B155" s="19" t="s">
        <v>301</v>
      </c>
      <c r="C155" s="19">
        <v>4028</v>
      </c>
      <c r="D155" s="20">
        <v>42513.692870370367</v>
      </c>
      <c r="E155" s="20">
        <v>42513.698101851849</v>
      </c>
      <c r="F155" s="21" t="s">
        <v>47</v>
      </c>
      <c r="G155" s="21">
        <v>5.2314814820419997E-3</v>
      </c>
      <c r="H155" s="29" t="s">
        <v>116</v>
      </c>
      <c r="I155" s="38">
        <f>VLOOKUP(B155,raw_cutout_may!$A$2:$X1152,24,0)</f>
        <v>1</v>
      </c>
    </row>
    <row r="156" spans="1:9" x14ac:dyDescent="0.25">
      <c r="A156" s="13">
        <v>42516</v>
      </c>
      <c r="B156" s="19" t="s">
        <v>302</v>
      </c>
      <c r="C156" s="19">
        <v>4015</v>
      </c>
      <c r="D156" s="20">
        <v>42513.753113425926</v>
      </c>
      <c r="E156" s="20">
        <v>42513.776875000003</v>
      </c>
      <c r="F156" s="21" t="s">
        <v>110</v>
      </c>
      <c r="G156" s="21">
        <v>2.3761574077070691E-2</v>
      </c>
      <c r="H156" s="29" t="s">
        <v>116</v>
      </c>
      <c r="I156" s="38">
        <f>VLOOKUP(B156,raw_cutout_may!$A$2:$X1153,24,0)</f>
        <v>0.25</v>
      </c>
    </row>
    <row r="157" spans="1:9" x14ac:dyDescent="0.25">
      <c r="A157" s="13">
        <v>42516</v>
      </c>
      <c r="B157" s="19" t="s">
        <v>303</v>
      </c>
      <c r="C157" s="19">
        <v>4044</v>
      </c>
      <c r="D157" s="20">
        <v>42514.005983796298</v>
      </c>
      <c r="E157" s="20">
        <v>42514.006643518522</v>
      </c>
      <c r="F157" s="21" t="s">
        <v>71</v>
      </c>
      <c r="G157" s="21">
        <v>2.7789351851851853E-2</v>
      </c>
      <c r="H157" s="29" t="s">
        <v>304</v>
      </c>
      <c r="I157" s="38">
        <f>VLOOKUP(B157,raw_cutout_may!$A$2:$X1154,24,0)</f>
        <v>1</v>
      </c>
    </row>
    <row r="158" spans="1:9" x14ac:dyDescent="0.25">
      <c r="A158" s="13">
        <v>42516</v>
      </c>
      <c r="B158" s="19" t="s">
        <v>305</v>
      </c>
      <c r="C158" s="19">
        <v>4031</v>
      </c>
      <c r="D158" s="20">
        <v>42514.160104166665</v>
      </c>
      <c r="E158" s="20">
        <v>42514.18377314815</v>
      </c>
      <c r="F158" s="21" t="s">
        <v>52</v>
      </c>
      <c r="G158" s="21">
        <v>2.3668981484661344E-2</v>
      </c>
      <c r="H158" s="29" t="s">
        <v>222</v>
      </c>
      <c r="I158" s="38">
        <f>VLOOKUP(B158,raw_cutout_may!$A$2:$X1155,24,0)</f>
        <v>0</v>
      </c>
    </row>
    <row r="159" spans="1:9" x14ac:dyDescent="0.25">
      <c r="A159" s="13">
        <v>42516</v>
      </c>
      <c r="B159" s="19" t="s">
        <v>306</v>
      </c>
      <c r="C159" s="19">
        <v>4043</v>
      </c>
      <c r="D159" s="20">
        <v>42514.379826388889</v>
      </c>
      <c r="E159" s="20">
        <v>42514.400081018517</v>
      </c>
      <c r="F159" s="21" t="s">
        <v>71</v>
      </c>
      <c r="G159" s="21">
        <v>2.025462962774327E-2</v>
      </c>
      <c r="H159" s="29" t="s">
        <v>307</v>
      </c>
      <c r="I159" s="38">
        <f>VLOOKUP(B159,raw_cutout_may!$A$2:$X1156,24,0)</f>
        <v>0.25</v>
      </c>
    </row>
    <row r="160" spans="1:9" ht="30" x14ac:dyDescent="0.25">
      <c r="A160" s="13">
        <v>42516</v>
      </c>
      <c r="B160" s="19" t="s">
        <v>308</v>
      </c>
      <c r="C160" s="19">
        <v>4027</v>
      </c>
      <c r="D160" s="20">
        <v>42514.477673611109</v>
      </c>
      <c r="E160" s="20">
        <v>42514.508912037039</v>
      </c>
      <c r="F160" s="21" t="s">
        <v>47</v>
      </c>
      <c r="G160" s="21">
        <v>3.1238425930496305E-2</v>
      </c>
      <c r="H160" s="29" t="s">
        <v>309</v>
      </c>
      <c r="I160" s="38">
        <f>VLOOKUP(B160,raw_cutout_may!$A$2:$X1157,24,0)</f>
        <v>1</v>
      </c>
    </row>
    <row r="161" spans="1:9" ht="30" x14ac:dyDescent="0.25">
      <c r="A161" s="13">
        <v>42516</v>
      </c>
      <c r="B161" s="19" t="s">
        <v>310</v>
      </c>
      <c r="C161" s="19">
        <v>4044</v>
      </c>
      <c r="D161" s="20">
        <v>42514.493032407408</v>
      </c>
      <c r="E161" s="20">
        <v>42514.520057870373</v>
      </c>
      <c r="F161" s="21" t="s">
        <v>71</v>
      </c>
      <c r="G161" s="21">
        <v>2.7025462964957114E-2</v>
      </c>
      <c r="H161" s="29" t="s">
        <v>309</v>
      </c>
      <c r="I161" s="38">
        <f>VLOOKUP(B161,raw_cutout_may!$A$2:$X1158,24,0)</f>
        <v>1</v>
      </c>
    </row>
    <row r="162" spans="1:9" ht="30" x14ac:dyDescent="0.25">
      <c r="A162" s="13">
        <v>42516</v>
      </c>
      <c r="B162" s="19" t="s">
        <v>311</v>
      </c>
      <c r="C162" s="19">
        <v>4009</v>
      </c>
      <c r="D162" s="20">
        <v>42514.498240740744</v>
      </c>
      <c r="E162" s="20">
        <v>42514.522858796299</v>
      </c>
      <c r="F162" s="21" t="s">
        <v>101</v>
      </c>
      <c r="G162" s="21">
        <v>2.4618055555038154E-2</v>
      </c>
      <c r="H162" s="29" t="s">
        <v>309</v>
      </c>
      <c r="I162" s="38">
        <f>VLOOKUP(B162,raw_cutout_may!$A$2:$X1159,24,0)</f>
        <v>1</v>
      </c>
    </row>
    <row r="163" spans="1:9" ht="30" x14ac:dyDescent="0.25">
      <c r="A163" s="13">
        <v>42516</v>
      </c>
      <c r="B163" s="19" t="s">
        <v>312</v>
      </c>
      <c r="C163" s="19">
        <v>4037</v>
      </c>
      <c r="D163" s="20">
        <v>42514.511111111111</v>
      </c>
      <c r="E163" s="20">
        <v>42514.529606481483</v>
      </c>
      <c r="F163" s="21" t="s">
        <v>44</v>
      </c>
      <c r="G163" s="21">
        <v>1.8495370371965691E-2</v>
      </c>
      <c r="H163" s="29" t="s">
        <v>309</v>
      </c>
      <c r="I163" s="38">
        <f>VLOOKUP(B163,raw_cutout_may!$A$2:$X1160,24,0)</f>
        <v>0</v>
      </c>
    </row>
    <row r="164" spans="1:9" ht="30" x14ac:dyDescent="0.25">
      <c r="A164" s="13">
        <v>42516</v>
      </c>
      <c r="B164" s="19" t="s">
        <v>313</v>
      </c>
      <c r="C164" s="19">
        <v>4012</v>
      </c>
      <c r="D164" s="20">
        <v>42514.517638888887</v>
      </c>
      <c r="E164" s="20">
        <v>42514.538182870368</v>
      </c>
      <c r="F164" s="21" t="s">
        <v>62</v>
      </c>
      <c r="G164" s="21">
        <v>2.0543981481750961E-2</v>
      </c>
      <c r="H164" s="29" t="s">
        <v>309</v>
      </c>
      <c r="I164" s="38">
        <f>VLOOKUP(B164,raw_cutout_may!$A$2:$X1161,24,0)</f>
        <v>0</v>
      </c>
    </row>
    <row r="165" spans="1:9" ht="30" x14ac:dyDescent="0.25">
      <c r="A165" s="13">
        <v>42516</v>
      </c>
      <c r="B165" s="19" t="s">
        <v>314</v>
      </c>
      <c r="C165" s="19">
        <v>4028</v>
      </c>
      <c r="D165" s="20">
        <v>42514.533958333333</v>
      </c>
      <c r="E165" s="20">
        <v>42514.551006944443</v>
      </c>
      <c r="F165" s="21" t="s">
        <v>47</v>
      </c>
      <c r="G165" s="21">
        <v>1.7048611109203193E-2</v>
      </c>
      <c r="H165" s="29" t="s">
        <v>309</v>
      </c>
      <c r="I165" s="38">
        <f>VLOOKUP(B165,raw_cutout_may!$A$2:$X1162,24,0)</f>
        <v>0</v>
      </c>
    </row>
    <row r="166" spans="1:9" x14ac:dyDescent="0.25">
      <c r="A166" s="13">
        <v>42516</v>
      </c>
      <c r="B166" s="19" t="s">
        <v>315</v>
      </c>
      <c r="C166" s="19">
        <v>4020</v>
      </c>
      <c r="D166" s="20">
        <v>42514.536898148152</v>
      </c>
      <c r="E166" s="20">
        <v>42514.541076388887</v>
      </c>
      <c r="F166" s="21" t="s">
        <v>34</v>
      </c>
      <c r="G166" s="21">
        <v>4.1782407352002338E-3</v>
      </c>
      <c r="H166" s="29" t="s">
        <v>316</v>
      </c>
      <c r="I166" s="38">
        <f>VLOOKUP(B166,raw_cutout_may!$A$2:$X1163,24,0)</f>
        <v>0</v>
      </c>
    </row>
    <row r="167" spans="1:9" x14ac:dyDescent="0.25">
      <c r="A167" s="13">
        <v>42516</v>
      </c>
      <c r="B167" s="19" t="s">
        <v>317</v>
      </c>
      <c r="C167" s="19">
        <v>4011</v>
      </c>
      <c r="D167" s="20">
        <v>42514.543182870373</v>
      </c>
      <c r="E167" s="20">
        <v>42514.543275462966</v>
      </c>
      <c r="F167" s="21" t="s">
        <v>62</v>
      </c>
      <c r="G167" s="21">
        <v>9.2592592409346253E-5</v>
      </c>
      <c r="H167" s="29" t="s">
        <v>116</v>
      </c>
      <c r="I167" s="38">
        <f>VLOOKUP(B167,raw_cutout_may!$A$2:$X1164,24,0)</f>
        <v>0</v>
      </c>
    </row>
    <row r="168" spans="1:9" ht="30" x14ac:dyDescent="0.25">
      <c r="A168" s="13">
        <v>42516</v>
      </c>
      <c r="B168" s="19" t="s">
        <v>318</v>
      </c>
      <c r="C168" s="19">
        <v>4043</v>
      </c>
      <c r="D168" s="20">
        <v>42514.545300925929</v>
      </c>
      <c r="E168" s="20">
        <v>42514.563310185185</v>
      </c>
      <c r="F168" s="21" t="s">
        <v>71</v>
      </c>
      <c r="G168" s="21">
        <v>1.8009259256359655E-2</v>
      </c>
      <c r="H168" s="29" t="s">
        <v>309</v>
      </c>
      <c r="I168" s="38">
        <f>VLOOKUP(B168,raw_cutout_may!$A$2:$X1165,24,0)</f>
        <v>0</v>
      </c>
    </row>
    <row r="169" spans="1:9" x14ac:dyDescent="0.25">
      <c r="A169" s="13">
        <v>42516</v>
      </c>
      <c r="B169" s="19" t="s">
        <v>319</v>
      </c>
      <c r="C169" s="19">
        <v>4041</v>
      </c>
      <c r="D169" s="20">
        <v>42514.5471875</v>
      </c>
      <c r="E169" s="20">
        <v>42514.579351851855</v>
      </c>
      <c r="F169" s="21" t="s">
        <v>156</v>
      </c>
      <c r="G169" s="21">
        <v>3.2164351854589768E-2</v>
      </c>
      <c r="H169" s="29" t="s">
        <v>316</v>
      </c>
      <c r="I169" s="38">
        <f>VLOOKUP(B169,raw_cutout_may!$A$2:$X1166,24,0)</f>
        <v>0</v>
      </c>
    </row>
    <row r="170" spans="1:9" x14ac:dyDescent="0.25">
      <c r="A170" s="13">
        <v>42516</v>
      </c>
      <c r="B170" s="19" t="s">
        <v>320</v>
      </c>
      <c r="C170" s="19">
        <v>4024</v>
      </c>
      <c r="D170" s="20">
        <v>42514.609861111108</v>
      </c>
      <c r="E170" s="20">
        <v>42514.64534722222</v>
      </c>
      <c r="F170" s="21" t="s">
        <v>98</v>
      </c>
      <c r="G170" s="21">
        <v>3.5486111111822538E-2</v>
      </c>
      <c r="H170" s="29" t="s">
        <v>321</v>
      </c>
      <c r="I170" s="38">
        <f>VLOOKUP(B170,raw_cutout_may!$A$2:$X1167,24,0)</f>
        <v>1</v>
      </c>
    </row>
    <row r="171" spans="1:9" x14ac:dyDescent="0.25">
      <c r="A171" s="13">
        <v>42516</v>
      </c>
      <c r="B171" s="19" t="s">
        <v>322</v>
      </c>
      <c r="C171" s="19">
        <v>4041</v>
      </c>
      <c r="D171" s="20">
        <v>42514.620891203704</v>
      </c>
      <c r="E171" s="20">
        <v>42514.620891203704</v>
      </c>
      <c r="F171" s="21" t="s">
        <v>156</v>
      </c>
      <c r="G171" s="21">
        <v>0</v>
      </c>
      <c r="H171" s="29" t="s">
        <v>316</v>
      </c>
      <c r="I171" s="38">
        <f>VLOOKUP(B171,raw_cutout_may!$A$2:$X1168,24,0)</f>
        <v>0</v>
      </c>
    </row>
    <row r="172" spans="1:9" ht="30" x14ac:dyDescent="0.25">
      <c r="A172" s="13">
        <v>42516</v>
      </c>
      <c r="B172" s="19" t="s">
        <v>323</v>
      </c>
      <c r="C172" s="19">
        <v>4032</v>
      </c>
      <c r="D172" s="20">
        <v>42514.626747685186</v>
      </c>
      <c r="E172" s="20">
        <v>42514.626747685186</v>
      </c>
      <c r="F172" s="21" t="s">
        <v>52</v>
      </c>
      <c r="G172" s="21">
        <v>0</v>
      </c>
      <c r="H172" s="29" t="s">
        <v>324</v>
      </c>
      <c r="I172" s="38">
        <f>VLOOKUP(B172,raw_cutout_may!$A$2:$X1169,24,0)</f>
        <v>0</v>
      </c>
    </row>
    <row r="173" spans="1:9" x14ac:dyDescent="0.25">
      <c r="A173" s="13">
        <v>42516</v>
      </c>
      <c r="B173" s="19" t="s">
        <v>325</v>
      </c>
      <c r="C173" s="19">
        <v>4023</v>
      </c>
      <c r="D173" s="20">
        <v>42514.648761574077</v>
      </c>
      <c r="E173" s="20">
        <v>42514.66915509259</v>
      </c>
      <c r="F173" s="21" t="s">
        <v>98</v>
      </c>
      <c r="G173" s="21">
        <v>2.0393518512719311E-2</v>
      </c>
      <c r="H173" s="29" t="s">
        <v>326</v>
      </c>
      <c r="I173" s="38">
        <f>VLOOKUP(B173,raw_cutout_may!$A$2:$X1170,24,0)</f>
        <v>0</v>
      </c>
    </row>
    <row r="174" spans="1:9" x14ac:dyDescent="0.25">
      <c r="A174" s="13">
        <v>42516</v>
      </c>
      <c r="B174" s="19" t="s">
        <v>327</v>
      </c>
      <c r="C174" s="19">
        <v>4011</v>
      </c>
      <c r="D174" s="20">
        <v>42514.748391203706</v>
      </c>
      <c r="E174" s="20">
        <v>42514.748437499999</v>
      </c>
      <c r="F174" s="21" t="s">
        <v>62</v>
      </c>
      <c r="G174" s="21">
        <v>4.6296292566694319E-5</v>
      </c>
      <c r="H174" s="29" t="s">
        <v>116</v>
      </c>
      <c r="I174" s="38">
        <f>VLOOKUP(B174,raw_cutout_may!$A$2:$X1171,24,0)</f>
        <v>0</v>
      </c>
    </row>
    <row r="175" spans="1:9" x14ac:dyDescent="0.25">
      <c r="A175" s="13">
        <v>42516</v>
      </c>
      <c r="B175" s="19" t="s">
        <v>328</v>
      </c>
      <c r="C175" s="19">
        <v>4024</v>
      </c>
      <c r="D175" s="20">
        <v>42514.957453703704</v>
      </c>
      <c r="E175" s="20">
        <v>42514.994641203702</v>
      </c>
      <c r="F175" s="21" t="s">
        <v>98</v>
      </c>
      <c r="G175" s="21">
        <v>3.718749999825377E-2</v>
      </c>
      <c r="H175" s="29" t="s">
        <v>329</v>
      </c>
      <c r="I175" s="38">
        <f>VLOOKUP(B175,raw_cutout_may!$A$2:$X1172,24,0)</f>
        <v>1</v>
      </c>
    </row>
    <row r="176" spans="1:9" x14ac:dyDescent="0.25">
      <c r="A176" s="13">
        <v>42516</v>
      </c>
      <c r="B176" s="19" t="s">
        <v>330</v>
      </c>
      <c r="C176" s="19">
        <v>4044</v>
      </c>
      <c r="D176" s="20">
        <v>42514.975358796299</v>
      </c>
      <c r="E176" s="20">
        <v>42515.002847222226</v>
      </c>
      <c r="F176" s="21" t="s">
        <v>71</v>
      </c>
      <c r="G176" s="21">
        <v>2.7488425927003846E-2</v>
      </c>
      <c r="H176" s="29" t="s">
        <v>321</v>
      </c>
      <c r="I176" s="38">
        <f>VLOOKUP(B176,raw_cutout_may!$A$2:$X1173,24,0)</f>
        <v>1</v>
      </c>
    </row>
    <row r="177" spans="1:9" x14ac:dyDescent="0.25">
      <c r="A177" s="13">
        <v>42516</v>
      </c>
      <c r="B177" s="19" t="s">
        <v>331</v>
      </c>
      <c r="C177" s="19">
        <v>4041</v>
      </c>
      <c r="D177" s="20">
        <v>42514.98946759259</v>
      </c>
      <c r="E177" s="20">
        <v>42515.010706018518</v>
      </c>
      <c r="F177" s="21" t="s">
        <v>156</v>
      </c>
      <c r="G177" s="21">
        <v>2.1238425928459037E-2</v>
      </c>
      <c r="H177" s="29" t="s">
        <v>332</v>
      </c>
      <c r="I177" s="38">
        <f>VLOOKUP(B177,raw_cutout_may!$A$2:$X1174,24,0)</f>
        <v>0</v>
      </c>
    </row>
    <row r="178" spans="1:9" x14ac:dyDescent="0.25">
      <c r="A178" s="13">
        <v>42516</v>
      </c>
      <c r="B178" s="19" t="s">
        <v>333</v>
      </c>
      <c r="C178" s="19">
        <v>4011</v>
      </c>
      <c r="D178" s="20">
        <v>42514.997546296298</v>
      </c>
      <c r="E178" s="20">
        <v>42515.027268518519</v>
      </c>
      <c r="F178" s="21" t="s">
        <v>62</v>
      </c>
      <c r="G178" s="21">
        <v>2.9722222221607808E-2</v>
      </c>
      <c r="H178" s="29" t="s">
        <v>321</v>
      </c>
      <c r="I178" s="38">
        <f>VLOOKUP(B178,raw_cutout_may!$A$2:$X1175,24,0)</f>
        <v>1</v>
      </c>
    </row>
    <row r="179" spans="1:9" x14ac:dyDescent="0.25">
      <c r="A179" s="13">
        <v>42516</v>
      </c>
      <c r="B179" s="19" t="s">
        <v>334</v>
      </c>
      <c r="C179" s="19">
        <v>4042</v>
      </c>
      <c r="D179" s="20">
        <v>42515.014652777776</v>
      </c>
      <c r="E179" s="20">
        <v>42515.044803240744</v>
      </c>
      <c r="F179" s="21" t="s">
        <v>156</v>
      </c>
      <c r="G179" s="21">
        <v>2.7789351851851853E-2</v>
      </c>
      <c r="H179" s="29" t="s">
        <v>321</v>
      </c>
      <c r="I179" s="38">
        <f>VLOOKUP(B179,raw_cutout_may!$A$2:$X1176,24,0)</f>
        <v>1</v>
      </c>
    </row>
    <row r="180" spans="1:9" x14ac:dyDescent="0.25">
      <c r="A180" s="13">
        <v>42516</v>
      </c>
      <c r="B180" s="19" t="s">
        <v>335</v>
      </c>
      <c r="C180" s="19">
        <v>4023</v>
      </c>
      <c r="D180" s="20">
        <v>42515.038807870369</v>
      </c>
      <c r="E180" s="20">
        <v>42515.059432870374</v>
      </c>
      <c r="F180" s="21" t="s">
        <v>98</v>
      </c>
      <c r="G180" s="21">
        <v>2.0625000004656613E-2</v>
      </c>
      <c r="H180" s="29" t="s">
        <v>332</v>
      </c>
      <c r="I180" s="38">
        <f>VLOOKUP(B180,raw_cutout_may!$A$2:$X1177,24,0)</f>
        <v>0</v>
      </c>
    </row>
    <row r="181" spans="1:9" x14ac:dyDescent="0.25">
      <c r="A181" s="13">
        <v>42516</v>
      </c>
      <c r="B181" s="19" t="s">
        <v>336</v>
      </c>
      <c r="C181" s="19">
        <v>4043</v>
      </c>
      <c r="D181" s="20">
        <v>42515.0625</v>
      </c>
      <c r="E181" s="20">
        <v>42515.08520833333</v>
      </c>
      <c r="F181" s="21" t="s">
        <v>71</v>
      </c>
      <c r="G181" s="21">
        <v>2.2708333330228925E-2</v>
      </c>
      <c r="H181" s="29" t="s">
        <v>337</v>
      </c>
      <c r="I181" s="38">
        <f>VLOOKUP(B181,raw_cutout_may!$A$2:$X1178,24,0)</f>
        <v>1</v>
      </c>
    </row>
    <row r="182" spans="1:9" x14ac:dyDescent="0.25">
      <c r="A182" s="13">
        <v>42516</v>
      </c>
      <c r="B182" s="19" t="s">
        <v>338</v>
      </c>
      <c r="C182" s="19">
        <v>4012</v>
      </c>
      <c r="D182" s="20">
        <v>42515.083854166667</v>
      </c>
      <c r="E182" s="20">
        <v>42515.103865740741</v>
      </c>
      <c r="F182" s="21" t="s">
        <v>62</v>
      </c>
      <c r="G182" s="21">
        <v>2.0011574073578231E-2</v>
      </c>
      <c r="H182" s="29" t="s">
        <v>332</v>
      </c>
      <c r="I182" s="38">
        <f>VLOOKUP(B182,raw_cutout_may!$A$2:$X1179,24,0)</f>
        <v>0</v>
      </c>
    </row>
    <row r="183" spans="1:9" x14ac:dyDescent="0.25">
      <c r="A183" s="13">
        <v>42516</v>
      </c>
      <c r="B183" s="19" t="s">
        <v>339</v>
      </c>
      <c r="C183" s="19">
        <v>4041</v>
      </c>
      <c r="D183" s="20">
        <v>42515.097303240742</v>
      </c>
      <c r="E183" s="20">
        <v>42515.117847222224</v>
      </c>
      <c r="F183" s="21" t="s">
        <v>156</v>
      </c>
      <c r="G183" s="21">
        <v>2.0543981481750961E-2</v>
      </c>
      <c r="H183" s="29" t="s">
        <v>332</v>
      </c>
      <c r="I183" s="38">
        <f>VLOOKUP(B183,raw_cutout_may!$A$2:$X1180,24,0)</f>
        <v>0</v>
      </c>
    </row>
    <row r="184" spans="1:9" x14ac:dyDescent="0.25">
      <c r="A184" s="13">
        <v>42516</v>
      </c>
      <c r="B184" s="19" t="s">
        <v>340</v>
      </c>
      <c r="C184" s="19">
        <v>4007</v>
      </c>
      <c r="D184" s="20">
        <v>42515.212824074071</v>
      </c>
      <c r="E184" s="20">
        <v>42515.235520833332</v>
      </c>
      <c r="F184" s="21" t="s">
        <v>40</v>
      </c>
      <c r="G184" s="21">
        <v>2.269675926072523E-2</v>
      </c>
      <c r="H184" s="29" t="s">
        <v>341</v>
      </c>
      <c r="I184" s="38">
        <f>VLOOKUP(B184,raw_cutout_may!$A$2:$X1181,24,0)</f>
        <v>0</v>
      </c>
    </row>
    <row r="185" spans="1:9" x14ac:dyDescent="0.25">
      <c r="A185" s="13">
        <v>42516</v>
      </c>
      <c r="B185" s="19" t="s">
        <v>342</v>
      </c>
      <c r="C185" s="19">
        <v>4040</v>
      </c>
      <c r="D185" s="20">
        <v>42515.306805555556</v>
      </c>
      <c r="E185" s="20">
        <v>42515.327604166669</v>
      </c>
      <c r="F185" s="21" t="s">
        <v>94</v>
      </c>
      <c r="G185" s="21">
        <v>2.0798611112695653E-2</v>
      </c>
      <c r="H185" s="29" t="s">
        <v>343</v>
      </c>
      <c r="I185" s="38">
        <f>VLOOKUP(B185,raw_cutout_may!$A$2:$X1182,24,0)</f>
        <v>0</v>
      </c>
    </row>
    <row r="186" spans="1:9" x14ac:dyDescent="0.25">
      <c r="A186" s="13">
        <v>42516</v>
      </c>
      <c r="B186" s="19" t="s">
        <v>344</v>
      </c>
      <c r="C186" s="19">
        <v>4007</v>
      </c>
      <c r="D186" s="20">
        <v>42515.358541666668</v>
      </c>
      <c r="E186" s="20">
        <v>42515.37940972222</v>
      </c>
      <c r="F186" s="21" t="s">
        <v>40</v>
      </c>
      <c r="G186" s="21">
        <v>2.0868055551545694E-2</v>
      </c>
      <c r="H186" s="29" t="s">
        <v>345</v>
      </c>
      <c r="I186" s="38">
        <f>VLOOKUP(B186,raw_cutout_may!$A$2:$X1183,24,0)</f>
        <v>0</v>
      </c>
    </row>
    <row r="187" spans="1:9" x14ac:dyDescent="0.25">
      <c r="A187" s="13">
        <v>42516</v>
      </c>
      <c r="B187" s="19" t="s">
        <v>346</v>
      </c>
      <c r="C187" s="19">
        <v>4029</v>
      </c>
      <c r="D187" s="20">
        <v>42515.474502314813</v>
      </c>
      <c r="E187" s="20">
        <v>42515.475138888891</v>
      </c>
      <c r="F187" s="21" t="s">
        <v>37</v>
      </c>
      <c r="G187" s="21">
        <v>6.36574077361729E-4</v>
      </c>
      <c r="H187" s="29" t="s">
        <v>347</v>
      </c>
      <c r="I187" s="38">
        <f>VLOOKUP(B187,raw_cutout_may!$A$2:$X1184,24,0)</f>
        <v>0</v>
      </c>
    </row>
    <row r="188" spans="1:9" x14ac:dyDescent="0.25">
      <c r="A188" s="13">
        <v>42516</v>
      </c>
      <c r="B188" s="19" t="s">
        <v>348</v>
      </c>
      <c r="C188" s="19">
        <v>4031</v>
      </c>
      <c r="D188" s="20">
        <v>42515.474548611113</v>
      </c>
      <c r="E188" s="20">
        <v>42515.483958333331</v>
      </c>
      <c r="F188" s="21" t="s">
        <v>52</v>
      </c>
      <c r="G188" s="21">
        <v>9.4097222172422335E-3</v>
      </c>
      <c r="H188" s="29" t="s">
        <v>347</v>
      </c>
      <c r="I188" s="38">
        <f>VLOOKUP(B188,raw_cutout_may!$A$2:$X1185,24,0)</f>
        <v>0</v>
      </c>
    </row>
    <row r="189" spans="1:9" x14ac:dyDescent="0.25">
      <c r="A189" s="13">
        <v>42516</v>
      </c>
      <c r="B189" s="19" t="s">
        <v>349</v>
      </c>
      <c r="C189" s="19">
        <v>4009</v>
      </c>
      <c r="D189" s="20">
        <v>42515.494513888887</v>
      </c>
      <c r="E189" s="20">
        <v>42515.494942129626</v>
      </c>
      <c r="F189" s="21" t="s">
        <v>101</v>
      </c>
      <c r="G189" s="21">
        <v>4.2824073898373172E-4</v>
      </c>
      <c r="H189" s="29" t="s">
        <v>347</v>
      </c>
      <c r="I189" s="38">
        <f>VLOOKUP(B189,raw_cutout_may!$A$2:$X1186,24,0)</f>
        <v>0</v>
      </c>
    </row>
    <row r="190" spans="1:9" x14ac:dyDescent="0.25">
      <c r="A190" s="13">
        <v>42516</v>
      </c>
      <c r="B190" s="19" t="s">
        <v>350</v>
      </c>
      <c r="C190" s="19">
        <v>4032</v>
      </c>
      <c r="D190" s="20">
        <v>42515.50953703704</v>
      </c>
      <c r="E190" s="20">
        <v>42515.516145833331</v>
      </c>
      <c r="F190" s="21" t="s">
        <v>52</v>
      </c>
      <c r="G190" s="21">
        <v>6.6087962914025411E-3</v>
      </c>
      <c r="H190" s="29" t="s">
        <v>347</v>
      </c>
      <c r="I190" s="38">
        <f>VLOOKUP(B190,raw_cutout_may!$A$2:$X1187,24,0)</f>
        <v>0</v>
      </c>
    </row>
    <row r="191" spans="1:9" x14ac:dyDescent="0.25">
      <c r="A191" s="13">
        <v>42516</v>
      </c>
      <c r="B191" s="19" t="s">
        <v>351</v>
      </c>
      <c r="C191" s="19">
        <v>4020</v>
      </c>
      <c r="D191" s="20">
        <v>42515.515231481484</v>
      </c>
      <c r="E191" s="20">
        <v>42515.516238425924</v>
      </c>
      <c r="F191" s="21" t="s">
        <v>34</v>
      </c>
      <c r="G191" s="21">
        <v>1.0069444397231564E-3</v>
      </c>
      <c r="H191" s="29" t="s">
        <v>347</v>
      </c>
      <c r="I191" s="38">
        <f>VLOOKUP(B191,raw_cutout_may!$A$2:$X1188,24,0)</f>
        <v>0</v>
      </c>
    </row>
    <row r="192" spans="1:9" x14ac:dyDescent="0.25">
      <c r="A192" s="13">
        <v>42516</v>
      </c>
      <c r="B192" s="19" t="s">
        <v>352</v>
      </c>
      <c r="C192" s="19">
        <v>4030</v>
      </c>
      <c r="D192" s="20">
        <v>42515.519189814811</v>
      </c>
      <c r="E192" s="20">
        <v>42515.534675925926</v>
      </c>
      <c r="F192" s="21" t="s">
        <v>37</v>
      </c>
      <c r="G192" s="21">
        <v>1.5486111115023959E-2</v>
      </c>
      <c r="H192" s="29" t="s">
        <v>347</v>
      </c>
      <c r="I192" s="38">
        <f>VLOOKUP(B192,raw_cutout_may!$A$2:$X1189,24,0)</f>
        <v>0</v>
      </c>
    </row>
    <row r="193" spans="1:9" x14ac:dyDescent="0.25">
      <c r="A193" s="13">
        <v>42516</v>
      </c>
      <c r="B193" s="19" t="s">
        <v>353</v>
      </c>
      <c r="C193" s="19">
        <v>4010</v>
      </c>
      <c r="D193" s="20">
        <v>42515.522581018522</v>
      </c>
      <c r="E193" s="20">
        <v>42515.529456018521</v>
      </c>
      <c r="F193" s="21" t="s">
        <v>101</v>
      </c>
      <c r="G193" s="21">
        <v>6.8749999991268851E-3</v>
      </c>
      <c r="H193" s="29" t="s">
        <v>347</v>
      </c>
      <c r="I193" s="38">
        <f>VLOOKUP(B193,raw_cutout_may!$A$2:$X1190,24,0)</f>
        <v>0</v>
      </c>
    </row>
    <row r="194" spans="1:9" x14ac:dyDescent="0.25">
      <c r="A194" s="13">
        <v>42516</v>
      </c>
      <c r="B194" s="19" t="s">
        <v>354</v>
      </c>
      <c r="C194" s="19">
        <v>4038</v>
      </c>
      <c r="D194" s="20">
        <v>42515.528784722221</v>
      </c>
      <c r="E194" s="20">
        <v>42515.53496527778</v>
      </c>
      <c r="F194" s="21" t="s">
        <v>44</v>
      </c>
      <c r="G194" s="21">
        <v>6.180555559694767E-3</v>
      </c>
      <c r="H194" s="29" t="s">
        <v>347</v>
      </c>
      <c r="I194" s="38">
        <f>VLOOKUP(B194,raw_cutout_may!$A$2:$X1191,24,0)</f>
        <v>0</v>
      </c>
    </row>
    <row r="195" spans="1:9" x14ac:dyDescent="0.25">
      <c r="A195" s="13">
        <v>42516</v>
      </c>
      <c r="B195" s="19" t="s">
        <v>355</v>
      </c>
      <c r="C195" s="19">
        <v>4029</v>
      </c>
      <c r="D195" s="20">
        <v>42515.541643518518</v>
      </c>
      <c r="E195" s="20">
        <v>42515.54278935185</v>
      </c>
      <c r="F195" s="21" t="s">
        <v>37</v>
      </c>
      <c r="G195" s="21">
        <v>1.1458333319751546E-3</v>
      </c>
      <c r="H195" s="29" t="s">
        <v>347</v>
      </c>
      <c r="I195" s="38">
        <f>VLOOKUP(B195,raw_cutout_may!$A$2:$X1192,24,0)</f>
        <v>0</v>
      </c>
    </row>
    <row r="196" spans="1:9" x14ac:dyDescent="0.25">
      <c r="A196" s="13">
        <v>42516</v>
      </c>
      <c r="B196" s="19" t="s">
        <v>356</v>
      </c>
      <c r="C196" s="19">
        <v>4019</v>
      </c>
      <c r="D196" s="20">
        <v>42515.547511574077</v>
      </c>
      <c r="E196" s="20">
        <v>42515.550069444442</v>
      </c>
      <c r="F196" s="21" t="s">
        <v>34</v>
      </c>
      <c r="G196" s="21">
        <v>2.5578703643986955E-3</v>
      </c>
      <c r="H196" s="29" t="s">
        <v>347</v>
      </c>
      <c r="I196" s="38">
        <f>VLOOKUP(B196,raw_cutout_may!$A$2:$X1193,24,0)</f>
        <v>0</v>
      </c>
    </row>
    <row r="197" spans="1:9" x14ac:dyDescent="0.25">
      <c r="A197" s="13">
        <v>42516</v>
      </c>
      <c r="B197" s="19" t="s">
        <v>357</v>
      </c>
      <c r="C197" s="19">
        <v>4031</v>
      </c>
      <c r="D197" s="20">
        <v>42515.550810185188</v>
      </c>
      <c r="E197" s="20">
        <v>42515.550810185188</v>
      </c>
      <c r="F197" s="21" t="s">
        <v>52</v>
      </c>
      <c r="G197" s="21">
        <v>0</v>
      </c>
      <c r="H197" s="29" t="s">
        <v>347</v>
      </c>
      <c r="I197" s="38">
        <f>VLOOKUP(B197,raw_cutout_may!$A$2:$X1194,24,0)</f>
        <v>0</v>
      </c>
    </row>
    <row r="198" spans="1:9" x14ac:dyDescent="0.25">
      <c r="A198" s="13">
        <v>42516</v>
      </c>
      <c r="B198" s="19" t="s">
        <v>358</v>
      </c>
      <c r="C198" s="19">
        <v>4009</v>
      </c>
      <c r="D198" s="20">
        <v>42515.559317129628</v>
      </c>
      <c r="E198" s="20">
        <v>42515.559317129628</v>
      </c>
      <c r="F198" s="21" t="s">
        <v>101</v>
      </c>
      <c r="G198" s="21">
        <v>0</v>
      </c>
      <c r="H198" s="29" t="s">
        <v>347</v>
      </c>
      <c r="I198" s="38">
        <f>VLOOKUP(B198,raw_cutout_may!$A$2:$X1195,24,0)</f>
        <v>0</v>
      </c>
    </row>
    <row r="199" spans="1:9" x14ac:dyDescent="0.25">
      <c r="A199" s="13">
        <v>42516</v>
      </c>
      <c r="B199" s="19" t="s">
        <v>359</v>
      </c>
      <c r="C199" s="19">
        <v>4037</v>
      </c>
      <c r="D199" s="20">
        <v>42515.566851851851</v>
      </c>
      <c r="E199" s="20">
        <v>42515.569421296299</v>
      </c>
      <c r="F199" s="21" t="s">
        <v>44</v>
      </c>
      <c r="G199" s="21">
        <v>2.5694444484543055E-3</v>
      </c>
      <c r="H199" s="29" t="s">
        <v>347</v>
      </c>
      <c r="I199" s="38">
        <f>VLOOKUP(B199,raw_cutout_may!$A$2:$X1196,24,0)</f>
        <v>0</v>
      </c>
    </row>
    <row r="200" spans="1:9" x14ac:dyDescent="0.25">
      <c r="A200" s="13">
        <v>42516</v>
      </c>
      <c r="B200" s="19" t="s">
        <v>360</v>
      </c>
      <c r="C200" s="19">
        <v>4030</v>
      </c>
      <c r="D200" s="20">
        <v>42515.580347222225</v>
      </c>
      <c r="E200" s="20">
        <v>42515.592557870368</v>
      </c>
      <c r="F200" s="21" t="s">
        <v>37</v>
      </c>
      <c r="G200" s="21">
        <v>1.2210648143081926E-2</v>
      </c>
      <c r="H200" s="29" t="s">
        <v>347</v>
      </c>
      <c r="I200" s="38">
        <f>VLOOKUP(B200,raw_cutout_may!$A$2:$X1197,24,0)</f>
        <v>0</v>
      </c>
    </row>
    <row r="201" spans="1:9" x14ac:dyDescent="0.25">
      <c r="A201" s="13">
        <v>42516</v>
      </c>
      <c r="B201" s="19" t="s">
        <v>361</v>
      </c>
      <c r="C201" s="19">
        <v>4032</v>
      </c>
      <c r="D201" s="20">
        <v>42515.589918981481</v>
      </c>
      <c r="E201" s="20">
        <v>42515.590046296296</v>
      </c>
      <c r="F201" s="21" t="s">
        <v>52</v>
      </c>
      <c r="G201" s="21">
        <v>1.273148154723458E-4</v>
      </c>
      <c r="H201" s="29" t="s">
        <v>347</v>
      </c>
      <c r="I201" s="38">
        <f>VLOOKUP(B201,raw_cutout_may!$A$2:$X1198,24,0)</f>
        <v>0</v>
      </c>
    </row>
    <row r="202" spans="1:9" x14ac:dyDescent="0.25">
      <c r="A202" s="13">
        <v>42516</v>
      </c>
      <c r="B202" s="19" t="s">
        <v>362</v>
      </c>
      <c r="C202" s="19">
        <v>4020</v>
      </c>
      <c r="D202" s="20">
        <v>42515.591944444444</v>
      </c>
      <c r="E202" s="20">
        <v>42515.593564814815</v>
      </c>
      <c r="F202" s="21" t="s">
        <v>34</v>
      </c>
      <c r="G202" s="21">
        <v>1.6203703708015382E-3</v>
      </c>
      <c r="H202" s="29" t="s">
        <v>347</v>
      </c>
      <c r="I202" s="38">
        <f>VLOOKUP(B202,raw_cutout_may!$A$2:$X1199,24,0)</f>
        <v>0</v>
      </c>
    </row>
    <row r="203" spans="1:9" x14ac:dyDescent="0.25">
      <c r="A203" s="13">
        <v>42516</v>
      </c>
      <c r="B203" s="19" t="s">
        <v>363</v>
      </c>
      <c r="C203" s="19">
        <v>4010</v>
      </c>
      <c r="D203" s="20">
        <v>42515.594618055555</v>
      </c>
      <c r="E203" s="20">
        <v>42515.594722222224</v>
      </c>
      <c r="F203" s="21" t="s">
        <v>101</v>
      </c>
      <c r="G203" s="21">
        <v>1.0416666918899864E-4</v>
      </c>
      <c r="H203" s="29" t="s">
        <v>347</v>
      </c>
      <c r="I203" s="38">
        <f>VLOOKUP(B203,raw_cutout_may!$A$2:$X1200,24,0)</f>
        <v>0</v>
      </c>
    </row>
    <row r="204" spans="1:9" x14ac:dyDescent="0.25">
      <c r="A204" s="13">
        <v>42516</v>
      </c>
      <c r="B204" s="19" t="s">
        <v>364</v>
      </c>
      <c r="C204" s="19">
        <v>4038</v>
      </c>
      <c r="D204" s="20">
        <v>42515.604270833333</v>
      </c>
      <c r="E204" s="20">
        <v>42515.605740740742</v>
      </c>
      <c r="F204" s="21" t="s">
        <v>44</v>
      </c>
      <c r="G204" s="21">
        <v>1.4699074090458453E-3</v>
      </c>
      <c r="H204" s="29" t="s">
        <v>347</v>
      </c>
      <c r="I204" s="38">
        <f>VLOOKUP(B204,raw_cutout_may!$A$2:$X1201,24,0)</f>
        <v>0</v>
      </c>
    </row>
    <row r="205" spans="1:9" x14ac:dyDescent="0.25">
      <c r="A205" s="13">
        <v>42516</v>
      </c>
      <c r="B205" s="19" t="s">
        <v>365</v>
      </c>
      <c r="C205" s="19">
        <v>4029</v>
      </c>
      <c r="D205" s="20">
        <v>42515.613275462965</v>
      </c>
      <c r="E205" s="20">
        <v>42515.618668981479</v>
      </c>
      <c r="F205" s="21" t="s">
        <v>37</v>
      </c>
      <c r="G205" s="21">
        <v>5.3935185133013874E-3</v>
      </c>
      <c r="H205" s="29" t="s">
        <v>347</v>
      </c>
      <c r="I205" s="38">
        <f>VLOOKUP(B205,raw_cutout_may!$A$2:$X1202,24,0)</f>
        <v>0</v>
      </c>
    </row>
    <row r="206" spans="1:9" x14ac:dyDescent="0.25">
      <c r="A206" s="13">
        <v>42516</v>
      </c>
      <c r="B206" s="19" t="s">
        <v>366</v>
      </c>
      <c r="C206" s="19">
        <v>4031</v>
      </c>
      <c r="D206" s="20">
        <v>42515.620682870373</v>
      </c>
      <c r="E206" s="20">
        <v>42515.623749999999</v>
      </c>
      <c r="F206" s="21" t="s">
        <v>52</v>
      </c>
      <c r="G206" s="21">
        <v>3.0671296262880787E-3</v>
      </c>
      <c r="H206" s="29" t="s">
        <v>367</v>
      </c>
      <c r="I206" s="38">
        <f>VLOOKUP(B206,raw_cutout_may!$A$2:$X1203,24,0)</f>
        <v>0</v>
      </c>
    </row>
    <row r="207" spans="1:9" ht="30" x14ac:dyDescent="0.25">
      <c r="A207" s="13">
        <v>42516</v>
      </c>
      <c r="B207" s="19" t="s">
        <v>368</v>
      </c>
      <c r="C207" s="19">
        <v>4037</v>
      </c>
      <c r="D207" s="20">
        <v>42515.640474537038</v>
      </c>
      <c r="E207" s="20">
        <v>42515.640474537038</v>
      </c>
      <c r="F207" s="21" t="s">
        <v>44</v>
      </c>
      <c r="G207" s="21">
        <v>0</v>
      </c>
      <c r="H207" s="29" t="s">
        <v>369</v>
      </c>
      <c r="I207" s="38">
        <f>VLOOKUP(B207,raw_cutout_may!$A$2:$X1204,24,0)</f>
        <v>0</v>
      </c>
    </row>
    <row r="208" spans="1:9" x14ac:dyDescent="0.25">
      <c r="A208" s="13">
        <v>42516</v>
      </c>
      <c r="B208" s="19" t="s">
        <v>370</v>
      </c>
      <c r="C208" s="19">
        <v>4038</v>
      </c>
      <c r="D208" s="20">
        <v>42515.674409722225</v>
      </c>
      <c r="E208" s="20">
        <v>42515.674409722225</v>
      </c>
      <c r="F208" s="21" t="s">
        <v>44</v>
      </c>
      <c r="G208" s="21">
        <v>0</v>
      </c>
      <c r="H208" s="29" t="s">
        <v>371</v>
      </c>
      <c r="I208" s="38">
        <f>VLOOKUP(B208,raw_cutout_may!$A$2:$X1205,24,0)</f>
        <v>0</v>
      </c>
    </row>
    <row r="209" spans="1:9" x14ac:dyDescent="0.25">
      <c r="A209" s="13">
        <v>42516</v>
      </c>
      <c r="B209" s="19" t="s">
        <v>372</v>
      </c>
      <c r="C209" s="19">
        <v>4037</v>
      </c>
      <c r="D209" s="20">
        <v>42515.712060185186</v>
      </c>
      <c r="E209" s="20">
        <v>42515.712442129632</v>
      </c>
      <c r="F209" s="21" t="s">
        <v>44</v>
      </c>
      <c r="G209" s="21">
        <v>3.819444464170374E-4</v>
      </c>
      <c r="H209" s="29" t="s">
        <v>371</v>
      </c>
      <c r="I209" s="38">
        <f>VLOOKUP(B209,raw_cutout_may!$A$2:$X1206,24,0)</f>
        <v>0</v>
      </c>
    </row>
    <row r="210" spans="1:9" x14ac:dyDescent="0.25">
      <c r="A210" s="13">
        <v>42516</v>
      </c>
      <c r="B210" s="19" t="s">
        <v>373</v>
      </c>
      <c r="C210" s="19">
        <v>4027</v>
      </c>
      <c r="D210" s="20">
        <v>42515.965833333335</v>
      </c>
      <c r="E210" s="20">
        <v>42515.972337962965</v>
      </c>
      <c r="F210" s="21" t="s">
        <v>47</v>
      </c>
      <c r="G210" s="21">
        <v>6.5046296294895001E-3</v>
      </c>
      <c r="H210" s="29" t="s">
        <v>374</v>
      </c>
      <c r="I210" s="38">
        <f>VLOOKUP(B210,raw_cutout_may!$A$2:$X1207,24,0)</f>
        <v>0.25</v>
      </c>
    </row>
    <row r="211" spans="1:9" x14ac:dyDescent="0.25">
      <c r="A211" s="13">
        <v>42516</v>
      </c>
      <c r="B211" s="19" t="s">
        <v>375</v>
      </c>
      <c r="C211" s="19">
        <v>4016</v>
      </c>
      <c r="D211" s="20">
        <v>42516.308506944442</v>
      </c>
      <c r="E211" s="20">
        <v>42516.32984953704</v>
      </c>
      <c r="F211" s="21" t="s">
        <v>110</v>
      </c>
      <c r="G211" s="21">
        <v>2.1342592597648036E-2</v>
      </c>
      <c r="H211" s="29" t="s">
        <v>205</v>
      </c>
      <c r="I211" s="38">
        <f>VLOOKUP(B211,raw_cutout_may!$A$2:$X1208,24,0)</f>
        <v>1</v>
      </c>
    </row>
    <row r="212" spans="1:9" x14ac:dyDescent="0.25">
      <c r="A212" s="13">
        <v>42516</v>
      </c>
      <c r="B212" s="19" t="s">
        <v>376</v>
      </c>
      <c r="C212" s="19">
        <v>4011</v>
      </c>
      <c r="D212" s="20">
        <v>42516.576782407406</v>
      </c>
      <c r="E212" s="20">
        <v>42516.597754629627</v>
      </c>
      <c r="F212" s="21" t="s">
        <v>62</v>
      </c>
      <c r="G212" s="21">
        <v>2.0972222220734693E-2</v>
      </c>
      <c r="H212" s="29" t="s">
        <v>116</v>
      </c>
      <c r="I212" s="38">
        <f>VLOOKUP(B212,raw_cutout_may!$A$2:$X1209,24,0)</f>
        <v>1</v>
      </c>
    </row>
    <row r="213" spans="1:9" x14ac:dyDescent="0.25">
      <c r="A213" s="13">
        <v>42516</v>
      </c>
      <c r="B213" s="19" t="s">
        <v>377</v>
      </c>
      <c r="C213" s="19">
        <v>4038</v>
      </c>
      <c r="D213" s="20">
        <v>42516.601712962962</v>
      </c>
      <c r="E213" s="20">
        <v>42516.607685185183</v>
      </c>
      <c r="F213" s="21" t="s">
        <v>44</v>
      </c>
      <c r="G213" s="21">
        <v>5.9722222213167697E-3</v>
      </c>
      <c r="H213" s="29" t="s">
        <v>378</v>
      </c>
      <c r="I213" s="38">
        <f>VLOOKUP(B213,raw_cutout_may!$A$2:$X1210,24,0)</f>
        <v>1</v>
      </c>
    </row>
    <row r="214" spans="1:9" ht="60" x14ac:dyDescent="0.25">
      <c r="A214" s="13">
        <v>42516</v>
      </c>
      <c r="B214" s="19" t="s">
        <v>379</v>
      </c>
      <c r="C214" s="19">
        <v>4011</v>
      </c>
      <c r="D214" s="20">
        <v>42516.876932870371</v>
      </c>
      <c r="E214" s="20">
        <v>42516.885798611111</v>
      </c>
      <c r="F214" s="21" t="s">
        <v>62</v>
      </c>
      <c r="G214" s="21">
        <v>8.8657407395658083E-3</v>
      </c>
      <c r="H214" s="29" t="s">
        <v>380</v>
      </c>
      <c r="I214" s="38">
        <f>VLOOKUP(B214,raw_cutout_may!$A$2:$X1211,24,0)</f>
        <v>0.75</v>
      </c>
    </row>
    <row r="215" spans="1:9" x14ac:dyDescent="0.25">
      <c r="A215" s="13">
        <v>42516</v>
      </c>
      <c r="B215" s="19" t="s">
        <v>381</v>
      </c>
      <c r="C215" s="19">
        <v>4007</v>
      </c>
      <c r="D215" s="20">
        <v>42516.934189814812</v>
      </c>
      <c r="E215" s="20">
        <v>42516.935659722221</v>
      </c>
      <c r="F215" s="21" t="s">
        <v>40</v>
      </c>
      <c r="G215" s="21">
        <v>1.4699074090458453E-3</v>
      </c>
      <c r="H215" s="29" t="s">
        <v>116</v>
      </c>
      <c r="I215" s="38">
        <f>VLOOKUP(B215,raw_cutout_may!$A$2:$X1212,24,0)</f>
        <v>0</v>
      </c>
    </row>
    <row r="216" spans="1:9" x14ac:dyDescent="0.25">
      <c r="A216" s="13">
        <v>42521</v>
      </c>
      <c r="B216" s="22" t="s">
        <v>382</v>
      </c>
      <c r="C216" s="22">
        <v>4039</v>
      </c>
      <c r="D216" s="23">
        <v>42517.260659722226</v>
      </c>
      <c r="E216" s="23">
        <v>42517.291655092595</v>
      </c>
      <c r="F216" s="17" t="s">
        <v>94</v>
      </c>
      <c r="G216" s="17">
        <v>3.0995370369055308E-2</v>
      </c>
      <c r="H216" s="30" t="s">
        <v>383</v>
      </c>
      <c r="I216" s="38">
        <f>VLOOKUP(B216,raw_cutout_may!$A$2:$X1213,24,0)</f>
        <v>0.58333333333333337</v>
      </c>
    </row>
    <row r="217" spans="1:9" x14ac:dyDescent="0.25">
      <c r="A217" s="13">
        <v>42521</v>
      </c>
      <c r="B217" s="22" t="s">
        <v>384</v>
      </c>
      <c r="C217" s="22">
        <v>4016</v>
      </c>
      <c r="D217" s="23">
        <v>42517.345891203702</v>
      </c>
      <c r="E217" s="23">
        <v>42517.361805555556</v>
      </c>
      <c r="F217" s="17" t="s">
        <v>110</v>
      </c>
      <c r="G217" s="17">
        <v>1.5914351854007691E-2</v>
      </c>
      <c r="H217" s="30" t="s">
        <v>385</v>
      </c>
      <c r="I217" s="38">
        <f>VLOOKUP(B217,raw_cutout_may!$A$2:$X1214,24,0)</f>
        <v>0.25</v>
      </c>
    </row>
    <row r="218" spans="1:9" x14ac:dyDescent="0.25">
      <c r="A218" s="13">
        <v>42521</v>
      </c>
      <c r="B218" s="22" t="s">
        <v>386</v>
      </c>
      <c r="C218" s="22">
        <v>4018</v>
      </c>
      <c r="D218" s="23">
        <v>42517.438055555554</v>
      </c>
      <c r="E218" s="23">
        <v>42517.472361111111</v>
      </c>
      <c r="F218" s="17" t="s">
        <v>68</v>
      </c>
      <c r="G218" s="17">
        <v>3.4305555556784384E-2</v>
      </c>
      <c r="H218" s="30" t="s">
        <v>387</v>
      </c>
      <c r="I218" s="38">
        <f>VLOOKUP(B218,raw_cutout_may!$A$2:$X1215,24,0)</f>
        <v>0.16666666666666666</v>
      </c>
    </row>
    <row r="219" spans="1:9" x14ac:dyDescent="0.25">
      <c r="A219" s="13">
        <v>42521</v>
      </c>
      <c r="B219" s="22" t="s">
        <v>388</v>
      </c>
      <c r="C219" s="22">
        <v>4017</v>
      </c>
      <c r="D219" s="23">
        <v>42517.622175925928</v>
      </c>
      <c r="E219" s="23">
        <v>42517.660671296297</v>
      </c>
      <c r="F219" s="17" t="s">
        <v>68</v>
      </c>
      <c r="G219" s="17">
        <v>3.849537036876427E-2</v>
      </c>
      <c r="H219" s="30" t="s">
        <v>389</v>
      </c>
      <c r="I219" s="38">
        <f>VLOOKUP(B219,raw_cutout_may!$A$2:$X1216,24,0)</f>
        <v>0.83333333333333337</v>
      </c>
    </row>
    <row r="220" spans="1:9" x14ac:dyDescent="0.25">
      <c r="A220" s="13">
        <v>42521</v>
      </c>
      <c r="B220" s="22" t="s">
        <v>390</v>
      </c>
      <c r="C220" s="22">
        <v>4031</v>
      </c>
      <c r="D220" s="23">
        <v>42517.635208333333</v>
      </c>
      <c r="E220" s="23">
        <v>42517.664224537039</v>
      </c>
      <c r="F220" s="17" t="s">
        <v>52</v>
      </c>
      <c r="G220" s="17">
        <v>2.9016203705396038E-2</v>
      </c>
      <c r="H220" s="30" t="s">
        <v>391</v>
      </c>
      <c r="I220" s="38">
        <f>VLOOKUP(B220,raw_cutout_may!$A$2:$X1217,24,0)</f>
        <v>0</v>
      </c>
    </row>
    <row r="221" spans="1:9" x14ac:dyDescent="0.25">
      <c r="A221" s="13">
        <v>42521</v>
      </c>
      <c r="B221" s="22" t="s">
        <v>392</v>
      </c>
      <c r="C221" s="22">
        <v>4017</v>
      </c>
      <c r="D221" s="23">
        <v>42517.697314814817</v>
      </c>
      <c r="E221" s="23">
        <v>42517.728900462964</v>
      </c>
      <c r="F221" s="17" t="s">
        <v>68</v>
      </c>
      <c r="G221" s="17">
        <v>3.1585648146574385E-2</v>
      </c>
      <c r="H221" s="30" t="s">
        <v>393</v>
      </c>
      <c r="I221" s="38">
        <f>VLOOKUP(B221,raw_cutout_may!$A$2:$X1218,24,0)</f>
        <v>0</v>
      </c>
    </row>
    <row r="222" spans="1:9" x14ac:dyDescent="0.25">
      <c r="A222" s="13">
        <v>42521</v>
      </c>
      <c r="B222" s="22" t="s">
        <v>394</v>
      </c>
      <c r="C222" s="22">
        <v>4031</v>
      </c>
      <c r="D222" s="23">
        <v>42517.70584490741</v>
      </c>
      <c r="E222" s="23">
        <v>42517.719756944447</v>
      </c>
      <c r="F222" s="17" t="s">
        <v>52</v>
      </c>
      <c r="G222" s="17">
        <v>1.3912037036789116E-2</v>
      </c>
      <c r="H222" s="30" t="s">
        <v>116</v>
      </c>
      <c r="I222" s="38">
        <f>VLOOKUP(B222,raw_cutout_may!$A$2:$X1219,24,0)</f>
        <v>0.41666666666666669</v>
      </c>
    </row>
    <row r="223" spans="1:9" x14ac:dyDescent="0.25">
      <c r="A223" s="13">
        <v>42521</v>
      </c>
      <c r="B223" s="22" t="s">
        <v>395</v>
      </c>
      <c r="C223" s="22">
        <v>4044</v>
      </c>
      <c r="D223" s="23">
        <v>42517.957372685189</v>
      </c>
      <c r="E223" s="23">
        <v>42517.982060185182</v>
      </c>
      <c r="F223" s="17" t="s">
        <v>71</v>
      </c>
      <c r="G223" s="17">
        <v>2.4687499993888196E-2</v>
      </c>
      <c r="H223" s="30" t="s">
        <v>396</v>
      </c>
      <c r="I223" s="38">
        <f>VLOOKUP(B223,raw_cutout_may!$A$2:$X1220,24,0)</f>
        <v>1</v>
      </c>
    </row>
    <row r="224" spans="1:9" ht="30" x14ac:dyDescent="0.25">
      <c r="A224" s="13">
        <v>42521</v>
      </c>
      <c r="B224" s="22" t="s">
        <v>397</v>
      </c>
      <c r="C224" s="22">
        <v>4018</v>
      </c>
      <c r="D224" s="23">
        <v>42518.206666666665</v>
      </c>
      <c r="E224" s="23">
        <v>42518.206817129627</v>
      </c>
      <c r="F224" s="17" t="s">
        <v>68</v>
      </c>
      <c r="G224" s="17">
        <v>1.5046296175569296E-4</v>
      </c>
      <c r="H224" s="30" t="s">
        <v>398</v>
      </c>
      <c r="I224" s="38">
        <f>VLOOKUP(B224,raw_cutout_may!$A$2:$X1221,24,0)</f>
        <v>0</v>
      </c>
    </row>
    <row r="225" spans="1:9" ht="30" x14ac:dyDescent="0.25">
      <c r="A225" s="13">
        <v>42521</v>
      </c>
      <c r="B225" s="22" t="s">
        <v>399</v>
      </c>
      <c r="C225" s="22">
        <v>4029</v>
      </c>
      <c r="D225" s="23">
        <v>42518.330381944441</v>
      </c>
      <c r="E225" s="23">
        <v>42518.360277777778</v>
      </c>
      <c r="F225" s="17" t="s">
        <v>37</v>
      </c>
      <c r="G225" s="17">
        <v>2.9895833336922806E-2</v>
      </c>
      <c r="H225" s="30" t="s">
        <v>400</v>
      </c>
      <c r="I225" s="38">
        <f>VLOOKUP(B225,raw_cutout_may!$A$2:$X1222,24,0)</f>
        <v>0</v>
      </c>
    </row>
    <row r="226" spans="1:9" x14ac:dyDescent="0.25">
      <c r="A226" s="13">
        <v>42521</v>
      </c>
      <c r="B226" s="22" t="s">
        <v>401</v>
      </c>
      <c r="C226" s="22">
        <v>4011</v>
      </c>
      <c r="D226" s="23">
        <v>42518.508148148147</v>
      </c>
      <c r="E226" s="23">
        <v>42518.529849537037</v>
      </c>
      <c r="F226" s="17" t="s">
        <v>62</v>
      </c>
      <c r="G226" s="17">
        <v>2.1701388890505768E-2</v>
      </c>
      <c r="H226" s="30" t="s">
        <v>402</v>
      </c>
      <c r="I226" s="38">
        <f>VLOOKUP(B226,raw_cutout_may!$A$2:$X1223,24,0)</f>
        <v>1</v>
      </c>
    </row>
    <row r="227" spans="1:9" x14ac:dyDescent="0.25">
      <c r="A227" s="13">
        <v>42521</v>
      </c>
      <c r="B227" s="22" t="s">
        <v>403</v>
      </c>
      <c r="C227" s="22">
        <v>4011</v>
      </c>
      <c r="D227" s="23">
        <v>42518.584953703707</v>
      </c>
      <c r="E227" s="23">
        <v>42518.614872685182</v>
      </c>
      <c r="F227" s="17" t="s">
        <v>62</v>
      </c>
      <c r="G227" s="17">
        <v>2.9918981475930195E-2</v>
      </c>
      <c r="H227" s="30" t="s">
        <v>404</v>
      </c>
      <c r="I227" s="38">
        <f>VLOOKUP(B227,raw_cutout_may!$A$2:$X1224,24,0)</f>
        <v>0.75</v>
      </c>
    </row>
    <row r="228" spans="1:9" ht="30" x14ac:dyDescent="0.25">
      <c r="A228" s="13">
        <v>42521</v>
      </c>
      <c r="B228" s="22" t="s">
        <v>406</v>
      </c>
      <c r="C228" s="22">
        <v>4027</v>
      </c>
      <c r="D228" s="23">
        <v>42518.594097222223</v>
      </c>
      <c r="E228" s="23">
        <v>42518.611793981479</v>
      </c>
      <c r="F228" s="17" t="s">
        <v>47</v>
      </c>
      <c r="G228" s="17">
        <v>1.7696759256068617E-2</v>
      </c>
      <c r="H228" s="30" t="s">
        <v>407</v>
      </c>
      <c r="I228" s="38">
        <f>VLOOKUP(B228,raw_cutout_may!$A$2:$X1225,24,0)</f>
        <v>0.83333333333333337</v>
      </c>
    </row>
    <row r="229" spans="1:9" x14ac:dyDescent="0.25">
      <c r="A229" s="13">
        <v>42521</v>
      </c>
      <c r="B229" s="22" t="s">
        <v>405</v>
      </c>
      <c r="C229" s="22">
        <v>4012</v>
      </c>
      <c r="D229" s="23">
        <v>42518.62096064815</v>
      </c>
      <c r="E229" s="23">
        <v>42518.644803240742</v>
      </c>
      <c r="F229" s="17" t="s">
        <v>62</v>
      </c>
      <c r="G229" s="17">
        <v>2.3842592592700385E-2</v>
      </c>
      <c r="H229" s="30" t="s">
        <v>404</v>
      </c>
      <c r="I229" s="38">
        <f>VLOOKUP(B229,raw_cutout_may!$A$2:$X1226,24,0)</f>
        <v>0.5</v>
      </c>
    </row>
    <row r="230" spans="1:9" x14ac:dyDescent="0.25">
      <c r="A230" s="13">
        <v>42521</v>
      </c>
      <c r="B230" s="22" t="s">
        <v>408</v>
      </c>
      <c r="C230" s="22">
        <v>4012</v>
      </c>
      <c r="D230" s="23">
        <v>42518.694652777776</v>
      </c>
      <c r="E230" s="23">
        <v>42518.696817129632</v>
      </c>
      <c r="F230" s="17" t="s">
        <v>62</v>
      </c>
      <c r="G230" s="17">
        <v>2.164351855753921E-3</v>
      </c>
      <c r="H230" s="30" t="s">
        <v>409</v>
      </c>
      <c r="I230" s="38">
        <f>VLOOKUP(B230,raw_cutout_may!$A$2:$X1227,24,0)</f>
        <v>0</v>
      </c>
    </row>
    <row r="231" spans="1:9" x14ac:dyDescent="0.25">
      <c r="A231" s="13">
        <v>42521</v>
      </c>
      <c r="B231" s="22" t="s">
        <v>152</v>
      </c>
      <c r="C231" s="22">
        <v>4017</v>
      </c>
      <c r="D231" s="23">
        <v>42518.795520833337</v>
      </c>
      <c r="E231" s="23">
        <v>42518.797858796293</v>
      </c>
      <c r="F231" s="17" t="s">
        <v>68</v>
      </c>
      <c r="G231" s="17">
        <v>2.3379629565170035E-3</v>
      </c>
      <c r="H231" s="30" t="s">
        <v>409</v>
      </c>
      <c r="I231" s="38">
        <f>VLOOKUP(B231,raw_cutout_may!$A$2:$X1228,24,0)</f>
        <v>0</v>
      </c>
    </row>
    <row r="232" spans="1:9" x14ac:dyDescent="0.25">
      <c r="A232" s="13">
        <v>42521</v>
      </c>
      <c r="B232" s="22" t="s">
        <v>410</v>
      </c>
      <c r="C232" s="22">
        <v>4044</v>
      </c>
      <c r="D232" s="23">
        <v>42519.264317129629</v>
      </c>
      <c r="E232" s="23">
        <v>42519.264884259261</v>
      </c>
      <c r="F232" s="22" t="s">
        <v>71</v>
      </c>
      <c r="G232" s="17">
        <v>5.671296312357299E-4</v>
      </c>
      <c r="H232" s="30" t="s">
        <v>411</v>
      </c>
      <c r="I232" s="38">
        <f>VLOOKUP(B232,raw_cutout_may!$A$2:$X1229,24,0)</f>
        <v>0</v>
      </c>
    </row>
    <row r="233" spans="1:9" x14ac:dyDescent="0.25">
      <c r="A233" s="13">
        <v>42521</v>
      </c>
      <c r="B233" s="22" t="s">
        <v>412</v>
      </c>
      <c r="C233" s="22">
        <v>4037</v>
      </c>
      <c r="D233" s="23">
        <v>42519.460451388892</v>
      </c>
      <c r="E233" s="23">
        <v>42519.469571759262</v>
      </c>
      <c r="F233" s="22" t="s">
        <v>44</v>
      </c>
      <c r="G233" s="17">
        <v>9.1203703705104999E-3</v>
      </c>
      <c r="H233" s="30" t="s">
        <v>116</v>
      </c>
      <c r="I233" s="38">
        <f>VLOOKUP(B233,raw_cutout_may!$A$2:$X1230,24,0)</f>
        <v>0</v>
      </c>
    </row>
    <row r="234" spans="1:9" x14ac:dyDescent="0.25">
      <c r="A234" s="13">
        <v>42521</v>
      </c>
      <c r="B234" s="22" t="s">
        <v>413</v>
      </c>
      <c r="C234" s="22">
        <v>4011</v>
      </c>
      <c r="D234" s="23">
        <v>42519.69290509259</v>
      </c>
      <c r="E234" s="23">
        <v>42519.69390046296</v>
      </c>
      <c r="F234" s="22" t="s">
        <v>62</v>
      </c>
      <c r="G234" s="17">
        <v>9.9537037021946162E-4</v>
      </c>
      <c r="H234" s="30" t="s">
        <v>116</v>
      </c>
      <c r="I234" s="38">
        <f>VLOOKUP(B234,raw_cutout_may!$A$2:$X1231,24,0)</f>
        <v>0.16666666666666666</v>
      </c>
    </row>
    <row r="235" spans="1:9" x14ac:dyDescent="0.25">
      <c r="A235" s="13">
        <v>42521</v>
      </c>
      <c r="B235" s="22" t="s">
        <v>416</v>
      </c>
      <c r="C235" s="22">
        <v>4040</v>
      </c>
      <c r="D235" s="23">
        <v>42520.287002314813</v>
      </c>
      <c r="E235" s="23">
        <v>42520.308854166666</v>
      </c>
      <c r="F235" s="22" t="s">
        <v>94</v>
      </c>
      <c r="G235" s="17">
        <v>2.1851851852261461E-2</v>
      </c>
      <c r="H235" s="30" t="s">
        <v>417</v>
      </c>
      <c r="I235" s="38">
        <f>VLOOKUP(B235,raw_cutout_may!$A$2:$X1232,24,0)</f>
        <v>1</v>
      </c>
    </row>
    <row r="236" spans="1:9" x14ac:dyDescent="0.25">
      <c r="A236" s="13">
        <v>42521</v>
      </c>
      <c r="B236" s="22" t="s">
        <v>414</v>
      </c>
      <c r="C236" s="22">
        <v>4017</v>
      </c>
      <c r="D236" s="23">
        <v>42520.288344907407</v>
      </c>
      <c r="E236" s="23">
        <v>42520.289907407408</v>
      </c>
      <c r="F236" s="22" t="s">
        <v>68</v>
      </c>
      <c r="G236" s="17">
        <v>1.5625000014551915E-3</v>
      </c>
      <c r="H236" s="30" t="s">
        <v>415</v>
      </c>
      <c r="I236" s="38">
        <f>VLOOKUP(B236,raw_cutout_may!$A$2:$X1233,24,0)</f>
        <v>0</v>
      </c>
    </row>
    <row r="237" spans="1:9" x14ac:dyDescent="0.25">
      <c r="A237" s="13">
        <v>42521</v>
      </c>
      <c r="B237" s="22" t="s">
        <v>418</v>
      </c>
      <c r="C237" s="22">
        <v>4031</v>
      </c>
      <c r="D237" s="23">
        <v>42520.416261574072</v>
      </c>
      <c r="E237" s="23">
        <v>42520.450289351851</v>
      </c>
      <c r="F237" s="22" t="s">
        <v>52</v>
      </c>
      <c r="G237" s="17">
        <v>3.4027777779556345E-2</v>
      </c>
      <c r="H237" s="30" t="s">
        <v>419</v>
      </c>
      <c r="I237" s="38">
        <f>VLOOKUP(B237,raw_cutout_may!$A$2:$X1234,24,0)</f>
        <v>0.66666666666666663</v>
      </c>
    </row>
    <row r="238" spans="1:9" x14ac:dyDescent="0.25">
      <c r="A238" s="13">
        <v>42521</v>
      </c>
      <c r="B238" s="22" t="s">
        <v>420</v>
      </c>
      <c r="C238" s="22">
        <v>4014</v>
      </c>
      <c r="D238" s="23">
        <v>42520.44740740741</v>
      </c>
      <c r="E238" s="23">
        <v>42520.482372685183</v>
      </c>
      <c r="F238" s="22" t="s">
        <v>58</v>
      </c>
      <c r="G238" s="17">
        <v>3.4965277773153502E-2</v>
      </c>
      <c r="H238" s="30" t="s">
        <v>419</v>
      </c>
      <c r="I238" s="38">
        <f>VLOOKUP(B238,raw_cutout_may!$A$2:$X1235,24,0)</f>
        <v>0.66666666666666663</v>
      </c>
    </row>
    <row r="239" spans="1:9" x14ac:dyDescent="0.25">
      <c r="A239" s="13">
        <v>42521</v>
      </c>
      <c r="B239" s="22" t="s">
        <v>421</v>
      </c>
      <c r="C239" s="22">
        <v>4018</v>
      </c>
      <c r="D239" s="23">
        <v>42520.474583333336</v>
      </c>
      <c r="E239" s="23">
        <v>42520.502372685187</v>
      </c>
      <c r="F239" s="22" t="s">
        <v>68</v>
      </c>
      <c r="G239" s="17">
        <v>2.7789351850515231E-2</v>
      </c>
      <c r="H239" s="30" t="s">
        <v>422</v>
      </c>
      <c r="I239" s="38">
        <f>VLOOKUP(B239,raw_cutout_may!$A$2:$X1236,24,0)</f>
        <v>1</v>
      </c>
    </row>
    <row r="240" spans="1:9" x14ac:dyDescent="0.25">
      <c r="A240" s="13">
        <v>42521</v>
      </c>
      <c r="B240" s="22" t="s">
        <v>423</v>
      </c>
      <c r="C240" s="22">
        <v>4014</v>
      </c>
      <c r="D240" s="23">
        <v>42520.520995370367</v>
      </c>
      <c r="E240" s="23">
        <v>42520.549629629626</v>
      </c>
      <c r="F240" s="22" t="s">
        <v>58</v>
      </c>
      <c r="G240" s="17">
        <v>2.8634259258979E-2</v>
      </c>
      <c r="H240" s="30" t="s">
        <v>424</v>
      </c>
      <c r="I240" s="38">
        <f>VLOOKUP(B240,raw_cutout_may!$A$2:$X1237,24,0)</f>
        <v>0</v>
      </c>
    </row>
    <row r="241" spans="1:9" x14ac:dyDescent="0.25">
      <c r="A241" s="13">
        <v>42521</v>
      </c>
      <c r="B241" s="22" t="s">
        <v>425</v>
      </c>
      <c r="C241" s="22">
        <v>4013</v>
      </c>
      <c r="D241" s="23">
        <v>42520.572511574072</v>
      </c>
      <c r="E241" s="23">
        <v>42520.572824074072</v>
      </c>
      <c r="F241" s="22" t="s">
        <v>58</v>
      </c>
      <c r="G241" s="17">
        <v>3.125000002910383E-4</v>
      </c>
      <c r="H241" s="30" t="s">
        <v>116</v>
      </c>
      <c r="I241" s="38">
        <f>VLOOKUP(B241,raw_cutout_may!$A$2:$X1238,24,0)</f>
        <v>0</v>
      </c>
    </row>
    <row r="242" spans="1:9" x14ac:dyDescent="0.25">
      <c r="A242" s="13">
        <v>42521</v>
      </c>
      <c r="B242" s="22" t="s">
        <v>426</v>
      </c>
      <c r="C242" s="22">
        <v>4029</v>
      </c>
      <c r="D242" s="23">
        <v>42520.612546296295</v>
      </c>
      <c r="E242" s="23">
        <v>42520.636828703704</v>
      </c>
      <c r="F242" s="22" t="s">
        <v>37</v>
      </c>
      <c r="G242" s="17">
        <v>2.4282407408463769E-2</v>
      </c>
      <c r="H242" s="30" t="s">
        <v>417</v>
      </c>
      <c r="I242" s="38">
        <f>VLOOKUP(B242,raw_cutout_may!$A$2:$X1239,24,0)</f>
        <v>1</v>
      </c>
    </row>
    <row r="243" spans="1:9" x14ac:dyDescent="0.25">
      <c r="A243" s="13">
        <v>42521</v>
      </c>
      <c r="B243" s="22" t="s">
        <v>427</v>
      </c>
      <c r="C243" s="22">
        <v>4013</v>
      </c>
      <c r="D243" s="23">
        <v>42520.773217592592</v>
      </c>
      <c r="E243" s="23">
        <v>42520.781122685185</v>
      </c>
      <c r="F243" s="22" t="s">
        <v>58</v>
      </c>
      <c r="G243" s="17">
        <v>7.9050925924093463E-3</v>
      </c>
      <c r="H243" s="30" t="s">
        <v>116</v>
      </c>
      <c r="I243" s="38">
        <f>VLOOKUP(B243,raw_cutout_may!$A$2:$X1240,24,0)</f>
        <v>0</v>
      </c>
    </row>
    <row r="244" spans="1:9" x14ac:dyDescent="0.25">
      <c r="A244" s="13">
        <v>42521</v>
      </c>
      <c r="B244" s="22" t="s">
        <v>428</v>
      </c>
      <c r="C244" s="22">
        <v>4031</v>
      </c>
      <c r="D244" s="23">
        <v>42520.788240740738</v>
      </c>
      <c r="E244" s="23">
        <v>42520.795694444445</v>
      </c>
      <c r="F244" s="22" t="s">
        <v>52</v>
      </c>
      <c r="G244" s="17">
        <v>7.4537037071422674E-3</v>
      </c>
      <c r="H244" s="30" t="s">
        <v>429</v>
      </c>
      <c r="I244" s="38">
        <f>VLOOKUP(B244,raw_cutout_may!$A$2:$X1241,24,0)</f>
        <v>0</v>
      </c>
    </row>
    <row r="245" spans="1:9" ht="30" x14ac:dyDescent="0.25">
      <c r="A245" s="13">
        <v>42521</v>
      </c>
      <c r="B245" s="22" t="s">
        <v>432</v>
      </c>
      <c r="C245" s="22">
        <v>4038</v>
      </c>
      <c r="D245" s="23">
        <v>42520.841608796298</v>
      </c>
      <c r="E245" s="23">
        <v>42520.879189814812</v>
      </c>
      <c r="F245" s="22" t="s">
        <v>44</v>
      </c>
      <c r="G245" s="17">
        <v>3.7581018514174502E-2</v>
      </c>
      <c r="H245" s="30" t="s">
        <v>431</v>
      </c>
      <c r="I245" s="38">
        <f>VLOOKUP(B245,raw_cutout_may!$A$2:$X1242,24,0)</f>
        <v>1</v>
      </c>
    </row>
    <row r="246" spans="1:9" ht="30" x14ac:dyDescent="0.25">
      <c r="A246" s="13">
        <v>42521</v>
      </c>
      <c r="B246" s="22" t="s">
        <v>430</v>
      </c>
      <c r="C246" s="22">
        <v>4017</v>
      </c>
      <c r="D246" s="23">
        <v>42520.87027777778</v>
      </c>
      <c r="E246" s="23">
        <v>42520.879247685189</v>
      </c>
      <c r="F246" s="22" t="s">
        <v>68</v>
      </c>
      <c r="G246" s="17">
        <v>8.969907408754807E-3</v>
      </c>
      <c r="H246" s="30" t="s">
        <v>431</v>
      </c>
      <c r="I246" s="38">
        <f>VLOOKUP(B246,raw_cutout_may!$A$2:$X1243,24,0)</f>
        <v>0</v>
      </c>
    </row>
    <row r="247" spans="1:9" ht="30" x14ac:dyDescent="0.25">
      <c r="A247" s="13">
        <v>42521</v>
      </c>
      <c r="B247" s="22" t="s">
        <v>434</v>
      </c>
      <c r="C247" s="22">
        <v>4031</v>
      </c>
      <c r="D247" s="23">
        <v>42520.872025462966</v>
      </c>
      <c r="E247" s="23">
        <v>42520.894641203704</v>
      </c>
      <c r="F247" s="22" t="s">
        <v>52</v>
      </c>
      <c r="G247" s="17">
        <v>2.2615740737819578E-2</v>
      </c>
      <c r="H247" s="30" t="s">
        <v>431</v>
      </c>
      <c r="I247" s="38">
        <f>VLOOKUP(B247,raw_cutout_may!$A$2:$X1244,24,0)</f>
        <v>1</v>
      </c>
    </row>
    <row r="248" spans="1:9" ht="30" x14ac:dyDescent="0.25">
      <c r="A248" s="13">
        <v>42521</v>
      </c>
      <c r="B248" s="22" t="s">
        <v>433</v>
      </c>
      <c r="C248" s="22">
        <v>4037</v>
      </c>
      <c r="D248" s="23">
        <v>42520.895358796297</v>
      </c>
      <c r="E248" s="23">
        <v>42520.92496527778</v>
      </c>
      <c r="F248" s="22" t="s">
        <v>44</v>
      </c>
      <c r="G248" s="17">
        <v>2.9606481482915115E-2</v>
      </c>
      <c r="H248" s="30" t="s">
        <v>431</v>
      </c>
      <c r="I248" s="38">
        <f>VLOOKUP(B248,raw_cutout_may!$A$2:$X1245,24,0)</f>
        <v>0</v>
      </c>
    </row>
    <row r="249" spans="1:9" ht="30" x14ac:dyDescent="0.25">
      <c r="A249" s="13">
        <v>42521</v>
      </c>
      <c r="B249" s="22" t="s">
        <v>435</v>
      </c>
      <c r="C249" s="22">
        <v>4040</v>
      </c>
      <c r="D249" s="23">
        <v>42521.21434027778</v>
      </c>
      <c r="E249" s="23">
        <v>42521.242094907408</v>
      </c>
      <c r="F249" s="22" t="s">
        <v>94</v>
      </c>
      <c r="G249" s="17">
        <v>2.7754629627452232E-2</v>
      </c>
      <c r="H249" s="30" t="s">
        <v>436</v>
      </c>
      <c r="I249" s="38">
        <f>VLOOKUP(B249,raw_cutout_may!$A$2:$X1246,24,0)</f>
        <v>1</v>
      </c>
    </row>
    <row r="250" spans="1:9" x14ac:dyDescent="0.25">
      <c r="A250" s="13">
        <v>42521</v>
      </c>
      <c r="B250" s="22" t="s">
        <v>437</v>
      </c>
      <c r="C250" s="22">
        <v>4014</v>
      </c>
      <c r="D250" s="23">
        <v>42521.245555555557</v>
      </c>
      <c r="E250" s="23">
        <v>42521.269120370373</v>
      </c>
      <c r="F250" s="22" t="s">
        <v>58</v>
      </c>
      <c r="G250" s="17">
        <v>2.3564814815472346E-2</v>
      </c>
      <c r="H250" s="30" t="s">
        <v>424</v>
      </c>
      <c r="I250" s="38">
        <f>VLOOKUP(B250,raw_cutout_may!$A$2:$X1247,24,0)</f>
        <v>0</v>
      </c>
    </row>
    <row r="251" spans="1:9" x14ac:dyDescent="0.25">
      <c r="A251" s="13">
        <v>42521</v>
      </c>
      <c r="B251" s="22" t="s">
        <v>438</v>
      </c>
      <c r="C251" s="22">
        <v>4043</v>
      </c>
      <c r="D251" s="23">
        <v>42521.286863425928</v>
      </c>
      <c r="E251" s="23">
        <v>42521.315763888888</v>
      </c>
      <c r="F251" s="22" t="s">
        <v>71</v>
      </c>
      <c r="G251" s="17">
        <v>2.8900462959427387E-2</v>
      </c>
      <c r="H251" s="30" t="s">
        <v>116</v>
      </c>
      <c r="I251" s="38">
        <f>VLOOKUP(B251,raw_cutout_may!$A$2:$X1248,24,0)</f>
        <v>1</v>
      </c>
    </row>
    <row r="252" spans="1:9" x14ac:dyDescent="0.25">
      <c r="A252" s="13">
        <v>42521</v>
      </c>
      <c r="B252" s="22" t="s">
        <v>439</v>
      </c>
      <c r="C252" s="22">
        <v>4044</v>
      </c>
      <c r="D252" s="23">
        <v>42521.329108796293</v>
      </c>
      <c r="E252" s="23">
        <v>42521.349861111114</v>
      </c>
      <c r="F252" s="22" t="s">
        <v>71</v>
      </c>
      <c r="G252" s="17">
        <v>2.0752314820128959E-2</v>
      </c>
      <c r="H252" s="30" t="s">
        <v>440</v>
      </c>
      <c r="I252" s="38">
        <f>VLOOKUP(B252,raw_cutout_may!$A$2:$X1249,24,0)</f>
        <v>1</v>
      </c>
    </row>
    <row r="253" spans="1:9" ht="30" x14ac:dyDescent="0.25">
      <c r="A253" s="13">
        <v>42521</v>
      </c>
      <c r="B253" s="22" t="s">
        <v>441</v>
      </c>
      <c r="C253" s="22">
        <v>4029</v>
      </c>
      <c r="D253" s="23">
        <v>42521.331516203703</v>
      </c>
      <c r="E253" s="23">
        <v>42521.35659722222</v>
      </c>
      <c r="F253" s="22" t="s">
        <v>37</v>
      </c>
      <c r="G253" s="17">
        <v>2.5081018517084885E-2</v>
      </c>
      <c r="H253" s="30" t="s">
        <v>442</v>
      </c>
      <c r="I253" s="38">
        <f>VLOOKUP(B253,raw_cutout_may!$A$2:$X1250,24,0)</f>
        <v>1</v>
      </c>
    </row>
    <row r="254" spans="1:9" x14ac:dyDescent="0.25">
      <c r="A254" s="13">
        <v>42521</v>
      </c>
      <c r="B254" s="22" t="s">
        <v>443</v>
      </c>
      <c r="C254" s="22">
        <v>4029</v>
      </c>
      <c r="D254" s="23">
        <v>42521.483912037038</v>
      </c>
      <c r="E254" s="23">
        <v>42521.504664351851</v>
      </c>
      <c r="F254" s="22" t="s">
        <v>37</v>
      </c>
      <c r="G254" s="17">
        <v>2.0752314812853001E-2</v>
      </c>
      <c r="H254" s="30" t="s">
        <v>444</v>
      </c>
      <c r="I254" s="38">
        <f>VLOOKUP(B254,raw_cutout_may!$A$2:$X1251,24,0)</f>
        <v>0</v>
      </c>
    </row>
    <row r="255" spans="1:9" x14ac:dyDescent="0.25">
      <c r="A255" s="13">
        <v>42521</v>
      </c>
      <c r="B255" s="22" t="s">
        <v>445</v>
      </c>
      <c r="C255" s="22">
        <v>4031</v>
      </c>
      <c r="D255" s="23">
        <v>42521.710810185185</v>
      </c>
      <c r="E255" s="23">
        <v>42521.710810185185</v>
      </c>
      <c r="F255" s="22" t="s">
        <v>52</v>
      </c>
      <c r="G255" s="17">
        <v>0</v>
      </c>
      <c r="H255" s="30" t="s">
        <v>116</v>
      </c>
      <c r="I255" s="38">
        <f>VLOOKUP(B255,raw_cutout_may!$A$2:$X1252,24,0)</f>
        <v>0</v>
      </c>
    </row>
    <row r="256" spans="1:9" x14ac:dyDescent="0.25">
      <c r="A256" s="13">
        <v>42521</v>
      </c>
      <c r="B256" s="22" t="s">
        <v>446</v>
      </c>
      <c r="C256" s="22">
        <v>4030</v>
      </c>
      <c r="D256" s="23">
        <v>42521.88894675926</v>
      </c>
      <c r="E256" s="23">
        <v>42521.894259259258</v>
      </c>
      <c r="F256" s="22" t="s">
        <v>37</v>
      </c>
      <c r="G256" s="17">
        <v>5.3124999976716936E-3</v>
      </c>
      <c r="H256" s="30" t="s">
        <v>116</v>
      </c>
      <c r="I256" s="38">
        <f>VLOOKUP(B256,raw_cutout_may!$A$2:$X1253,24,0)</f>
        <v>0</v>
      </c>
    </row>
  </sheetData>
  <autoFilter ref="A1:I256">
    <sortState ref="A2:I257">
      <sortCondition ref="D1:D257"/>
    </sortState>
  </autoFilter>
  <sortState ref="A2:H216">
    <sortCondition ref="D2:D216"/>
  </sortState>
  <conditionalFormatting sqref="B2:H4">
    <cfRule type="expression" dxfId="435" priority="434">
      <formula>#REF!&gt;#REF!</formula>
    </cfRule>
    <cfRule type="expression" dxfId="434" priority="435">
      <formula>#REF!&gt;0</formula>
    </cfRule>
    <cfRule type="expression" dxfId="433" priority="436">
      <formula>#REF!&gt;0</formula>
    </cfRule>
  </conditionalFormatting>
  <conditionalFormatting sqref="F7:G8 F5:H6">
    <cfRule type="expression" dxfId="432" priority="431">
      <formula>#REF!&gt;#REF!</formula>
    </cfRule>
    <cfRule type="expression" dxfId="431" priority="432">
      <formula>#REF!&gt;0</formula>
    </cfRule>
    <cfRule type="expression" dxfId="430" priority="433">
      <formula>#REF!&gt;0</formula>
    </cfRule>
  </conditionalFormatting>
  <conditionalFormatting sqref="B5:E8 H9:H11 H14:H58">
    <cfRule type="expression" dxfId="429" priority="429">
      <formula>$Q5&gt;0</formula>
    </cfRule>
    <cfRule type="expression" dxfId="428" priority="430">
      <formula>$P5&gt;0</formula>
    </cfRule>
  </conditionalFormatting>
  <conditionalFormatting sqref="H7">
    <cfRule type="expression" dxfId="427" priority="426">
      <formula>$Q7&gt;0</formula>
    </cfRule>
    <cfRule type="expression" dxfId="426" priority="427">
      <formula>$P7&gt;0</formula>
    </cfRule>
  </conditionalFormatting>
  <conditionalFormatting sqref="H8">
    <cfRule type="expression" dxfId="425" priority="423">
      <formula>$Q8&gt;0</formula>
    </cfRule>
    <cfRule type="expression" dxfId="424" priority="424">
      <formula>$P8&gt;0</formula>
    </cfRule>
  </conditionalFormatting>
  <conditionalFormatting sqref="G9:G11">
    <cfRule type="expression" dxfId="423" priority="419">
      <formula>#REF!&gt;#REF!</formula>
    </cfRule>
    <cfRule type="expression" dxfId="422" priority="420">
      <formula>#REF!&gt;0</formula>
    </cfRule>
    <cfRule type="expression" dxfId="421" priority="421">
      <formula>#REF!&gt;0</formula>
    </cfRule>
  </conditionalFormatting>
  <conditionalFormatting sqref="B9:E11">
    <cfRule type="expression" dxfId="420" priority="417">
      <formula>$Q9&gt;0</formula>
    </cfRule>
    <cfRule type="expression" dxfId="419" priority="418">
      <formula>$P9&gt;0</formula>
    </cfRule>
  </conditionalFormatting>
  <conditionalFormatting sqref="F12:G13">
    <cfRule type="expression" dxfId="418" priority="413">
      <formula>#REF!&gt;#REF!</formula>
    </cfRule>
    <cfRule type="expression" dxfId="417" priority="414">
      <formula>#REF!&gt;0</formula>
    </cfRule>
    <cfRule type="expression" dxfId="416" priority="415">
      <formula>#REF!&gt;0</formula>
    </cfRule>
  </conditionalFormatting>
  <conditionalFormatting sqref="B12:E13">
    <cfRule type="expression" dxfId="415" priority="411">
      <formula>$Q12&gt;0</formula>
    </cfRule>
    <cfRule type="expression" dxfId="414" priority="412">
      <formula>$P12&gt;0</formula>
    </cfRule>
  </conditionalFormatting>
  <conditionalFormatting sqref="H12">
    <cfRule type="expression" dxfId="413" priority="408">
      <formula>$Q12&gt;0</formula>
    </cfRule>
    <cfRule type="expression" dxfId="412" priority="409">
      <formula>$P12&gt;0</formula>
    </cfRule>
  </conditionalFormatting>
  <conditionalFormatting sqref="H13">
    <cfRule type="expression" dxfId="411" priority="405">
      <formula>$Q13&gt;0</formula>
    </cfRule>
    <cfRule type="expression" dxfId="410" priority="406">
      <formula>$P13&gt;0</formula>
    </cfRule>
  </conditionalFormatting>
  <conditionalFormatting sqref="F14:G58">
    <cfRule type="expression" dxfId="409" priority="401">
      <formula>#REF!&gt;#REF!</formula>
    </cfRule>
    <cfRule type="expression" dxfId="408" priority="402">
      <formula>#REF!&gt;0</formula>
    </cfRule>
    <cfRule type="expression" dxfId="407" priority="403">
      <formula>#REF!&gt;0</formula>
    </cfRule>
  </conditionalFormatting>
  <conditionalFormatting sqref="B14:E58">
    <cfRule type="expression" dxfId="406" priority="399">
      <formula>$Q14&gt;0</formula>
    </cfRule>
    <cfRule type="expression" dxfId="405" priority="400">
      <formula>$P14&gt;0</formula>
    </cfRule>
  </conditionalFormatting>
  <conditionalFormatting sqref="D59:H70">
    <cfRule type="expression" dxfId="404" priority="392">
      <formula>#REF!&gt;#REF!</formula>
    </cfRule>
    <cfRule type="expression" dxfId="403" priority="393">
      <formula>#REF!&gt;0</formula>
    </cfRule>
    <cfRule type="expression" dxfId="402" priority="394">
      <formula>#REF!&gt;0</formula>
    </cfRule>
  </conditionalFormatting>
  <conditionalFormatting sqref="B59:H70 G250:G256">
    <cfRule type="expression" dxfId="401" priority="391">
      <formula>NOT(ISBLANK($G59))</formula>
    </cfRule>
  </conditionalFormatting>
  <conditionalFormatting sqref="B69:C69 B61:C61 B59:C59">
    <cfRule type="expression" dxfId="400" priority="395">
      <formula>$P62&gt;0</formula>
    </cfRule>
    <cfRule type="expression" dxfId="399" priority="396">
      <formula>$O62&gt;0</formula>
    </cfRule>
  </conditionalFormatting>
  <conditionalFormatting sqref="B60:C60">
    <cfRule type="expression" dxfId="398" priority="388">
      <formula>#REF!&gt;0</formula>
    </cfRule>
    <cfRule type="expression" dxfId="397" priority="389">
      <formula>#REF!&gt;0</formula>
    </cfRule>
  </conditionalFormatting>
  <conditionalFormatting sqref="B62:C67">
    <cfRule type="expression" dxfId="396" priority="385">
      <formula>$P64&gt;0</formula>
    </cfRule>
    <cfRule type="expression" dxfId="395" priority="386">
      <formula>$O64&gt;0</formula>
    </cfRule>
  </conditionalFormatting>
  <conditionalFormatting sqref="B68:C68">
    <cfRule type="expression" dxfId="394" priority="382">
      <formula>$P72&gt;0</formula>
    </cfRule>
    <cfRule type="expression" dxfId="393" priority="383">
      <formula>$O72&gt;0</formula>
    </cfRule>
  </conditionalFormatting>
  <conditionalFormatting sqref="B70:C70">
    <cfRule type="expression" dxfId="392" priority="378">
      <formula>$P76&gt;0</formula>
    </cfRule>
    <cfRule type="expression" dxfId="391" priority="379">
      <formula>$O76&gt;0</formula>
    </cfRule>
  </conditionalFormatting>
  <conditionalFormatting sqref="D71:H76">
    <cfRule type="expression" dxfId="390" priority="372">
      <formula>#REF!&gt;#REF!</formula>
    </cfRule>
    <cfRule type="expression" dxfId="389" priority="373">
      <formula>#REF!&gt;0</formula>
    </cfRule>
    <cfRule type="expression" dxfId="388" priority="374">
      <formula>#REF!&gt;0</formula>
    </cfRule>
  </conditionalFormatting>
  <conditionalFormatting sqref="B71:H76">
    <cfRule type="expression" dxfId="387" priority="371">
      <formula>NOT(ISBLANK($G71))</formula>
    </cfRule>
  </conditionalFormatting>
  <conditionalFormatting sqref="B71:C71">
    <cfRule type="expression" dxfId="386" priority="375">
      <formula>$P72&gt;0</formula>
    </cfRule>
    <cfRule type="expression" dxfId="385" priority="376">
      <formula>$O72&gt;0</formula>
    </cfRule>
  </conditionalFormatting>
  <conditionalFormatting sqref="B72:C72">
    <cfRule type="expression" dxfId="384" priority="368">
      <formula>#REF!&gt;0</formula>
    </cfRule>
    <cfRule type="expression" dxfId="383" priority="369">
      <formula>#REF!&gt;0</formula>
    </cfRule>
  </conditionalFormatting>
  <conditionalFormatting sqref="B76:C76 B73:C74">
    <cfRule type="expression" dxfId="382" priority="365">
      <formula>$P75&gt;0</formula>
    </cfRule>
    <cfRule type="expression" dxfId="381" priority="366">
      <formula>$O75&gt;0</formula>
    </cfRule>
  </conditionalFormatting>
  <conditionalFormatting sqref="B75:C75">
    <cfRule type="expression" dxfId="380" priority="362">
      <formula>$P78&gt;0</formula>
    </cfRule>
    <cfRule type="expression" dxfId="379" priority="363">
      <formula>$O78&gt;0</formula>
    </cfRule>
  </conditionalFormatting>
  <conditionalFormatting sqref="D77:H84">
    <cfRule type="expression" dxfId="378" priority="359">
      <formula>#REF!&gt;#REF!</formula>
    </cfRule>
    <cfRule type="expression" dxfId="377" priority="360">
      <formula>#REF!&gt;0</formula>
    </cfRule>
    <cfRule type="expression" dxfId="376" priority="361">
      <formula>#REF!&gt;0</formula>
    </cfRule>
  </conditionalFormatting>
  <conditionalFormatting sqref="B77:C78 B250:F256 H250:H256">
    <cfRule type="expression" dxfId="375" priority="357">
      <formula>$P77&gt;0</formula>
    </cfRule>
    <cfRule type="expression" dxfId="374" priority="358">
      <formula>$O77&gt;0</formula>
    </cfRule>
  </conditionalFormatting>
  <conditionalFormatting sqref="B77:H84">
    <cfRule type="expression" dxfId="373" priority="355">
      <formula>NOT(ISBLANK($G77))</formula>
    </cfRule>
  </conditionalFormatting>
  <conditionalFormatting sqref="B81:C82 B79:C79">
    <cfRule type="expression" dxfId="372" priority="352">
      <formula>$P82&gt;0</formula>
    </cfRule>
    <cfRule type="expression" dxfId="371" priority="353">
      <formula>$O82&gt;0</formula>
    </cfRule>
  </conditionalFormatting>
  <conditionalFormatting sqref="B83:C83 B80:C80">
    <cfRule type="expression" dxfId="370" priority="349">
      <formula>$P82&gt;0</formula>
    </cfRule>
    <cfRule type="expression" dxfId="369" priority="350">
      <formula>$O82&gt;0</formula>
    </cfRule>
  </conditionalFormatting>
  <conditionalFormatting sqref="B84:C84">
    <cfRule type="expression" dxfId="368" priority="346">
      <formula>$P94&gt;0</formula>
    </cfRule>
    <cfRule type="expression" dxfId="367" priority="347">
      <formula>$O94&gt;0</formula>
    </cfRule>
  </conditionalFormatting>
  <conditionalFormatting sqref="D85:H90">
    <cfRule type="expression" dxfId="366" priority="340">
      <formula>#REF!&gt;#REF!</formula>
    </cfRule>
    <cfRule type="expression" dxfId="365" priority="341">
      <formula>#REF!&gt;0</formula>
    </cfRule>
    <cfRule type="expression" dxfId="364" priority="342">
      <formula>#REF!&gt;0</formula>
    </cfRule>
  </conditionalFormatting>
  <conditionalFormatting sqref="B85:H90">
    <cfRule type="expression" dxfId="363" priority="339">
      <formula>NOT(ISBLANK($G85))</formula>
    </cfRule>
  </conditionalFormatting>
  <conditionalFormatting sqref="B85:C85">
    <cfRule type="expression" dxfId="362" priority="343">
      <formula>$P88&gt;0</formula>
    </cfRule>
    <cfRule type="expression" dxfId="361" priority="344">
      <formula>$O88&gt;0</formula>
    </cfRule>
  </conditionalFormatting>
  <conditionalFormatting sqref="B86:C86">
    <cfRule type="expression" dxfId="360" priority="336">
      <formula>$P90&gt;0</formula>
    </cfRule>
    <cfRule type="expression" dxfId="359" priority="337">
      <formula>$O90&gt;0</formula>
    </cfRule>
  </conditionalFormatting>
  <conditionalFormatting sqref="B87:C87">
    <cfRule type="expression" dxfId="358" priority="333">
      <formula>$P93&gt;0</formula>
    </cfRule>
    <cfRule type="expression" dxfId="357" priority="334">
      <formula>$O93&gt;0</formula>
    </cfRule>
  </conditionalFormatting>
  <conditionalFormatting sqref="B88:C88">
    <cfRule type="expression" dxfId="356" priority="324">
      <formula>$P96&gt;0</formula>
    </cfRule>
    <cfRule type="expression" dxfId="355" priority="325">
      <formula>$O96&gt;0</formula>
    </cfRule>
  </conditionalFormatting>
  <conditionalFormatting sqref="B90:C90">
    <cfRule type="expression" dxfId="354" priority="327">
      <formula>$P100&gt;0</formula>
    </cfRule>
    <cfRule type="expression" dxfId="353" priority="328">
      <formula>$O100&gt;0</formula>
    </cfRule>
  </conditionalFormatting>
  <conditionalFormatting sqref="B89:C89">
    <cfRule type="expression" dxfId="352" priority="330">
      <formula>$P98&gt;0</formula>
    </cfRule>
    <cfRule type="expression" dxfId="351" priority="331">
      <formula>$O98&gt;0</formula>
    </cfRule>
  </conditionalFormatting>
  <conditionalFormatting sqref="D91:H101">
    <cfRule type="expression" dxfId="350" priority="318">
      <formula>#REF!&gt;#REF!</formula>
    </cfRule>
    <cfRule type="expression" dxfId="349" priority="319">
      <formula>#REF!&gt;0</formula>
    </cfRule>
    <cfRule type="expression" dxfId="348" priority="320">
      <formula>#REF!&gt;0</formula>
    </cfRule>
  </conditionalFormatting>
  <conditionalFormatting sqref="B91:C91">
    <cfRule type="expression" dxfId="347" priority="316">
      <formula>$P91&gt;0</formula>
    </cfRule>
    <cfRule type="expression" dxfId="346" priority="317">
      <formula>$O91&gt;0</formula>
    </cfRule>
  </conditionalFormatting>
  <conditionalFormatting sqref="B91:H101">
    <cfRule type="expression" dxfId="345" priority="314">
      <formula>NOT(ISBLANK($G91))</formula>
    </cfRule>
  </conditionalFormatting>
  <conditionalFormatting sqref="B92:C94">
    <cfRule type="expression" dxfId="344" priority="321">
      <formula>$P94&gt;0</formula>
    </cfRule>
    <cfRule type="expression" dxfId="343" priority="322">
      <formula>$O94&gt;0</formula>
    </cfRule>
  </conditionalFormatting>
  <conditionalFormatting sqref="B95:C96">
    <cfRule type="expression" dxfId="342" priority="311">
      <formula>$P98&gt;0</formula>
    </cfRule>
    <cfRule type="expression" dxfId="341" priority="312">
      <formula>$O98&gt;0</formula>
    </cfRule>
  </conditionalFormatting>
  <conditionalFormatting sqref="B97:C97">
    <cfRule type="expression" dxfId="340" priority="308">
      <formula>$P101&gt;0</formula>
    </cfRule>
    <cfRule type="expression" dxfId="339" priority="309">
      <formula>$O101&gt;0</formula>
    </cfRule>
  </conditionalFormatting>
  <conditionalFormatting sqref="B98:C99">
    <cfRule type="expression" dxfId="338" priority="299">
      <formula>$P105&gt;0</formula>
    </cfRule>
    <cfRule type="expression" dxfId="337" priority="300">
      <formula>$O105&gt;0</formula>
    </cfRule>
  </conditionalFormatting>
  <conditionalFormatting sqref="B100:C100">
    <cfRule type="expression" dxfId="336" priority="302">
      <formula>$P108&gt;0</formula>
    </cfRule>
    <cfRule type="expression" dxfId="335" priority="303">
      <formula>$O108&gt;0</formula>
    </cfRule>
  </conditionalFormatting>
  <conditionalFormatting sqref="B101:C101">
    <cfRule type="expression" dxfId="334" priority="305">
      <formula>$P110&gt;0</formula>
    </cfRule>
    <cfRule type="expression" dxfId="333" priority="306">
      <formula>$O110&gt;0</formula>
    </cfRule>
  </conditionalFormatting>
  <conditionalFormatting sqref="D102:H103">
    <cfRule type="expression" dxfId="332" priority="296">
      <formula>#REF!&gt;#REF!</formula>
    </cfRule>
    <cfRule type="expression" dxfId="331" priority="297">
      <formula>#REF!&gt;0</formula>
    </cfRule>
    <cfRule type="expression" dxfId="330" priority="298">
      <formula>#REF!&gt;0</formula>
    </cfRule>
  </conditionalFormatting>
  <conditionalFormatting sqref="B102:C103">
    <cfRule type="expression" dxfId="329" priority="294">
      <formula>$P102&gt;0</formula>
    </cfRule>
    <cfRule type="expression" dxfId="328" priority="295">
      <formula>$O102&gt;0</formula>
    </cfRule>
  </conditionalFormatting>
  <conditionalFormatting sqref="B102:H103">
    <cfRule type="expression" dxfId="327" priority="292">
      <formula>NOT(ISBLANK($G102))</formula>
    </cfRule>
  </conditionalFormatting>
  <conditionalFormatting sqref="D104:H119">
    <cfRule type="expression" dxfId="326" priority="286">
      <formula>#REF!&gt;#REF!</formula>
    </cfRule>
    <cfRule type="expression" dxfId="325" priority="287">
      <formula>#REF!&gt;0</formula>
    </cfRule>
    <cfRule type="expression" dxfId="324" priority="288">
      <formula>#REF!&gt;0</formula>
    </cfRule>
  </conditionalFormatting>
  <conditionalFormatting sqref="B104:H119">
    <cfRule type="expression" dxfId="323" priority="285">
      <formula>NOT(ISBLANK($G104))</formula>
    </cfRule>
  </conditionalFormatting>
  <conditionalFormatting sqref="B114:C115 B112:C112 B109:C110 B104:C105">
    <cfRule type="expression" dxfId="322" priority="289">
      <formula>$P105&gt;0</formula>
    </cfRule>
    <cfRule type="expression" dxfId="321" priority="290">
      <formula>$O105&gt;0</formula>
    </cfRule>
  </conditionalFormatting>
  <conditionalFormatting sqref="B118:C119 B113:C113 B111:C111 B106:C108">
    <cfRule type="expression" dxfId="320" priority="282">
      <formula>$P108&gt;0</formula>
    </cfRule>
    <cfRule type="expression" dxfId="319" priority="283">
      <formula>$O108&gt;0</formula>
    </cfRule>
  </conditionalFormatting>
  <conditionalFormatting sqref="B116:C117">
    <cfRule type="expression" dxfId="318" priority="279">
      <formula>#REF!&gt;0</formula>
    </cfRule>
    <cfRule type="expression" dxfId="317" priority="280">
      <formula>#REF!&gt;0</formula>
    </cfRule>
  </conditionalFormatting>
  <conditionalFormatting sqref="B120:C120">
    <cfRule type="expression" dxfId="316" priority="277">
      <formula>$P124&gt;0</formula>
    </cfRule>
    <cfRule type="expression" dxfId="315" priority="278">
      <formula>$O124&gt;0</formula>
    </cfRule>
  </conditionalFormatting>
  <conditionalFormatting sqref="B126:C127 B136:C138">
    <cfRule type="expression" dxfId="314" priority="275">
      <formula>$P129&gt;0</formula>
    </cfRule>
    <cfRule type="expression" dxfId="313" priority="276">
      <formula>$O129&gt;0</formula>
    </cfRule>
  </conditionalFormatting>
  <conditionalFormatting sqref="B125:C125 B144:C144 B142:C142 B135:C135 B148:C149">
    <cfRule type="expression" dxfId="312" priority="272">
      <formula>$P127&gt;0</formula>
    </cfRule>
    <cfRule type="expression" dxfId="311" priority="273">
      <formula>$O127&gt;0</formula>
    </cfRule>
  </conditionalFormatting>
  <conditionalFormatting sqref="D120:H124">
    <cfRule type="expression" dxfId="310" priority="268">
      <formula>#REF!&gt;#REF!</formula>
    </cfRule>
    <cfRule type="expression" dxfId="309" priority="269">
      <formula>#REF!&gt;0</formula>
    </cfRule>
    <cfRule type="expression" dxfId="308" priority="270">
      <formula>#REF!&gt;0</formula>
    </cfRule>
  </conditionalFormatting>
  <conditionalFormatting sqref="B120:H124">
    <cfRule type="expression" dxfId="307" priority="267">
      <formula>NOT(ISBLANK($G120))</formula>
    </cfRule>
  </conditionalFormatting>
  <conditionalFormatting sqref="B122:C122">
    <cfRule type="expression" dxfId="306" priority="264">
      <formula>$P125&gt;0</formula>
    </cfRule>
    <cfRule type="expression" dxfId="305" priority="265">
      <formula>$O125&gt;0</formula>
    </cfRule>
  </conditionalFormatting>
  <conditionalFormatting sqref="B123:C123">
    <cfRule type="expression" dxfId="304" priority="261">
      <formula>$P127&gt;0</formula>
    </cfRule>
    <cfRule type="expression" dxfId="303" priority="262">
      <formula>$O127&gt;0</formula>
    </cfRule>
  </conditionalFormatting>
  <conditionalFormatting sqref="B121:C121">
    <cfRule type="expression" dxfId="302" priority="258">
      <formula>#REF!&gt;0</formula>
    </cfRule>
    <cfRule type="expression" dxfId="301" priority="259">
      <formula>#REF!&gt;0</formula>
    </cfRule>
  </conditionalFormatting>
  <conditionalFormatting sqref="B124:C124">
    <cfRule type="expression" dxfId="300" priority="254">
      <formula>$P133&gt;0</formula>
    </cfRule>
    <cfRule type="expression" dxfId="299" priority="255">
      <formula>$O133&gt;0</formula>
    </cfRule>
  </conditionalFormatting>
  <conditionalFormatting sqref="D125:H133">
    <cfRule type="expression" dxfId="298" priority="248">
      <formula>#REF!&gt;#REF!</formula>
    </cfRule>
    <cfRule type="expression" dxfId="297" priority="249">
      <formula>#REF!&gt;0</formula>
    </cfRule>
    <cfRule type="expression" dxfId="296" priority="250">
      <formula>#REF!&gt;0</formula>
    </cfRule>
  </conditionalFormatting>
  <conditionalFormatting sqref="B125:H133">
    <cfRule type="expression" dxfId="295" priority="247">
      <formula>NOT(ISBLANK($G125))</formula>
    </cfRule>
  </conditionalFormatting>
  <conditionalFormatting sqref="B128:C128">
    <cfRule type="expression" dxfId="294" priority="251">
      <formula>$P130&gt;0</formula>
    </cfRule>
    <cfRule type="expression" dxfId="293" priority="252">
      <formula>$O130&gt;0</formula>
    </cfRule>
  </conditionalFormatting>
  <conditionalFormatting sqref="B131:C131">
    <cfRule type="expression" dxfId="292" priority="244">
      <formula>$P134&gt;0</formula>
    </cfRule>
    <cfRule type="expression" dxfId="291" priority="245">
      <formula>$O134&gt;0</formula>
    </cfRule>
  </conditionalFormatting>
  <conditionalFormatting sqref="B129:C129">
    <cfRule type="expression" dxfId="290" priority="241">
      <formula>$P133&gt;0</formula>
    </cfRule>
    <cfRule type="expression" dxfId="289" priority="242">
      <formula>$O133&gt;0</formula>
    </cfRule>
  </conditionalFormatting>
  <conditionalFormatting sqref="B130:C130">
    <cfRule type="expression" dxfId="288" priority="238">
      <formula>#REF!&gt;0</formula>
    </cfRule>
    <cfRule type="expression" dxfId="287" priority="239">
      <formula>#REF!&gt;0</formula>
    </cfRule>
  </conditionalFormatting>
  <conditionalFormatting sqref="B132:C132">
    <cfRule type="expression" dxfId="286" priority="234">
      <formula>$P140&gt;0</formula>
    </cfRule>
    <cfRule type="expression" dxfId="285" priority="235">
      <formula>$O140&gt;0</formula>
    </cfRule>
  </conditionalFormatting>
  <conditionalFormatting sqref="B133:C133">
    <cfRule type="expression" dxfId="284" priority="231">
      <formula>$P143&gt;0</formula>
    </cfRule>
    <cfRule type="expression" dxfId="283" priority="232">
      <formula>$O143&gt;0</formula>
    </cfRule>
  </conditionalFormatting>
  <conditionalFormatting sqref="D134:H147">
    <cfRule type="expression" dxfId="282" priority="225">
      <formula>#REF!&gt;#REF!</formula>
    </cfRule>
    <cfRule type="expression" dxfId="281" priority="226">
      <formula>#REF!&gt;0</formula>
    </cfRule>
    <cfRule type="expression" dxfId="280" priority="227">
      <formula>#REF!&gt;0</formula>
    </cfRule>
  </conditionalFormatting>
  <conditionalFormatting sqref="B134:H147">
    <cfRule type="expression" dxfId="279" priority="224">
      <formula>NOT(ISBLANK($G134))</formula>
    </cfRule>
  </conditionalFormatting>
  <conditionalFormatting sqref="B141:C141 B134:C134 B150:C150">
    <cfRule type="expression" dxfId="278" priority="228">
      <formula>$P135&gt;0</formula>
    </cfRule>
    <cfRule type="expression" dxfId="277" priority="229">
      <formula>$O135&gt;0</formula>
    </cfRule>
  </conditionalFormatting>
  <conditionalFormatting sqref="B146:C146">
    <cfRule type="expression" dxfId="276" priority="221">
      <formula>$P148&gt;0</formula>
    </cfRule>
    <cfRule type="expression" dxfId="275" priority="222">
      <formula>$O148&gt;0</formula>
    </cfRule>
  </conditionalFormatting>
  <conditionalFormatting sqref="B145:C145">
    <cfRule type="expression" dxfId="274" priority="218">
      <formula>$P148&gt;0</formula>
    </cfRule>
    <cfRule type="expression" dxfId="273" priority="219">
      <formula>$O148&gt;0</formula>
    </cfRule>
  </conditionalFormatting>
  <conditionalFormatting sqref="B139:C139">
    <cfRule type="expression" dxfId="272" priority="215">
      <formula>#REF!&gt;0</formula>
    </cfRule>
    <cfRule type="expression" dxfId="271" priority="216">
      <formula>#REF!&gt;0</formula>
    </cfRule>
  </conditionalFormatting>
  <conditionalFormatting sqref="B143:C143 B140:C140">
    <cfRule type="expression" dxfId="270" priority="212">
      <formula>#REF!&gt;0</formula>
    </cfRule>
    <cfRule type="expression" dxfId="269" priority="213">
      <formula>#REF!&gt;0</formula>
    </cfRule>
  </conditionalFormatting>
  <conditionalFormatting sqref="B147:C147">
    <cfRule type="expression" dxfId="268" priority="206">
      <formula>$P154&gt;0</formula>
    </cfRule>
    <cfRule type="expression" dxfId="267" priority="207">
      <formula>$O154&gt;0</formula>
    </cfRule>
  </conditionalFormatting>
  <conditionalFormatting sqref="D148:H155">
    <cfRule type="expression" dxfId="266" priority="200">
      <formula>#REF!&gt;#REF!</formula>
    </cfRule>
    <cfRule type="expression" dxfId="265" priority="201">
      <formula>#REF!&gt;0</formula>
    </cfRule>
    <cfRule type="expression" dxfId="264" priority="202">
      <formula>#REF!&gt;0</formula>
    </cfRule>
  </conditionalFormatting>
  <conditionalFormatting sqref="B148:H155">
    <cfRule type="expression" dxfId="263" priority="199">
      <formula>NOT(ISBLANK($G148))</formula>
    </cfRule>
  </conditionalFormatting>
  <conditionalFormatting sqref="B152:C152">
    <cfRule type="expression" dxfId="262" priority="203">
      <formula>$P154&gt;0</formula>
    </cfRule>
    <cfRule type="expression" dxfId="261" priority="204">
      <formula>$O154&gt;0</formula>
    </cfRule>
  </conditionalFormatting>
  <conditionalFormatting sqref="B154:C154">
    <cfRule type="expression" dxfId="260" priority="196">
      <formula>$P155&gt;0</formula>
    </cfRule>
    <cfRule type="expression" dxfId="259" priority="197">
      <formula>$O155&gt;0</formula>
    </cfRule>
  </conditionalFormatting>
  <conditionalFormatting sqref="B151:C151">
    <cfRule type="expression" dxfId="258" priority="193">
      <formula>#REF!&gt;0</formula>
    </cfRule>
    <cfRule type="expression" dxfId="257" priority="194">
      <formula>#REF!&gt;0</formula>
    </cfRule>
  </conditionalFormatting>
  <conditionalFormatting sqref="B153:C153">
    <cfRule type="expression" dxfId="256" priority="189">
      <formula>#REF!&gt;0</formula>
    </cfRule>
    <cfRule type="expression" dxfId="255" priority="190">
      <formula>#REF!&gt;0</formula>
    </cfRule>
  </conditionalFormatting>
  <conditionalFormatting sqref="B155:C155">
    <cfRule type="expression" dxfId="254" priority="185">
      <formula>$P163&gt;0</formula>
    </cfRule>
    <cfRule type="expression" dxfId="253" priority="186">
      <formula>$O163&gt;0</formula>
    </cfRule>
  </conditionalFormatting>
  <conditionalFormatting sqref="D156:H167">
    <cfRule type="expression" dxfId="252" priority="179">
      <formula>#REF!&gt;#REF!</formula>
    </cfRule>
    <cfRule type="expression" dxfId="251" priority="180">
      <formula>#REF!&gt;0</formula>
    </cfRule>
    <cfRule type="expression" dxfId="250" priority="181">
      <formula>#REF!&gt;0</formula>
    </cfRule>
  </conditionalFormatting>
  <conditionalFormatting sqref="B156:H167">
    <cfRule type="expression" dxfId="249" priority="178">
      <formula>NOT(ISBLANK($G156))</formula>
    </cfRule>
  </conditionalFormatting>
  <conditionalFormatting sqref="B166:C166 B158:C158 B156:C156">
    <cfRule type="expression" dxfId="248" priority="182">
      <formula>$P159&gt;0</formula>
    </cfRule>
    <cfRule type="expression" dxfId="247" priority="183">
      <formula>$O159&gt;0</formula>
    </cfRule>
  </conditionalFormatting>
  <conditionalFormatting sqref="B157:C157">
    <cfRule type="expression" dxfId="246" priority="175">
      <formula>#REF!&gt;0</formula>
    </cfRule>
    <cfRule type="expression" dxfId="245" priority="176">
      <formula>#REF!&gt;0</formula>
    </cfRule>
  </conditionalFormatting>
  <conditionalFormatting sqref="B159:C164">
    <cfRule type="expression" dxfId="244" priority="172">
      <formula>$P161&gt;0</formula>
    </cfRule>
    <cfRule type="expression" dxfId="243" priority="173">
      <formula>$O161&gt;0</formula>
    </cfRule>
  </conditionalFormatting>
  <conditionalFormatting sqref="B165:C165">
    <cfRule type="expression" dxfId="242" priority="169">
      <formula>$P169&gt;0</formula>
    </cfRule>
    <cfRule type="expression" dxfId="241" priority="170">
      <formula>$O169&gt;0</formula>
    </cfRule>
  </conditionalFormatting>
  <conditionalFormatting sqref="B167:C167">
    <cfRule type="expression" dxfId="240" priority="165">
      <formula>$P173&gt;0</formula>
    </cfRule>
    <cfRule type="expression" dxfId="239" priority="166">
      <formula>$O173&gt;0</formula>
    </cfRule>
  </conditionalFormatting>
  <conditionalFormatting sqref="D168:H173">
    <cfRule type="expression" dxfId="238" priority="159">
      <formula>#REF!&gt;#REF!</formula>
    </cfRule>
    <cfRule type="expression" dxfId="237" priority="160">
      <formula>#REF!&gt;0</formula>
    </cfRule>
    <cfRule type="expression" dxfId="236" priority="161">
      <formula>#REF!&gt;0</formula>
    </cfRule>
  </conditionalFormatting>
  <conditionalFormatting sqref="B168:H173">
    <cfRule type="expression" dxfId="235" priority="158">
      <formula>NOT(ISBLANK($G168))</formula>
    </cfRule>
  </conditionalFormatting>
  <conditionalFormatting sqref="B168:C168">
    <cfRule type="expression" dxfId="234" priority="162">
      <formula>$P169&gt;0</formula>
    </cfRule>
    <cfRule type="expression" dxfId="233" priority="163">
      <formula>$O169&gt;0</formula>
    </cfRule>
  </conditionalFormatting>
  <conditionalFormatting sqref="B169:C169">
    <cfRule type="expression" dxfId="232" priority="155">
      <formula>#REF!&gt;0</formula>
    </cfRule>
    <cfRule type="expression" dxfId="231" priority="156">
      <formula>#REF!&gt;0</formula>
    </cfRule>
  </conditionalFormatting>
  <conditionalFormatting sqref="B173:C173 B170:C171">
    <cfRule type="expression" dxfId="230" priority="152">
      <formula>$P172&gt;0</formula>
    </cfRule>
    <cfRule type="expression" dxfId="229" priority="153">
      <formula>$O172&gt;0</formula>
    </cfRule>
  </conditionalFormatting>
  <conditionalFormatting sqref="B172:C172">
    <cfRule type="expression" dxfId="228" priority="149">
      <formula>$P175&gt;0</formula>
    </cfRule>
    <cfRule type="expression" dxfId="227" priority="150">
      <formula>$O175&gt;0</formula>
    </cfRule>
  </conditionalFormatting>
  <conditionalFormatting sqref="D174:H181">
    <cfRule type="expression" dxfId="226" priority="146">
      <formula>#REF!&gt;#REF!</formula>
    </cfRule>
    <cfRule type="expression" dxfId="225" priority="147">
      <formula>#REF!&gt;0</formula>
    </cfRule>
    <cfRule type="expression" dxfId="224" priority="148">
      <formula>#REF!&gt;0</formula>
    </cfRule>
  </conditionalFormatting>
  <conditionalFormatting sqref="B174:C175">
    <cfRule type="expression" dxfId="223" priority="144">
      <formula>$P174&gt;0</formula>
    </cfRule>
    <cfRule type="expression" dxfId="222" priority="145">
      <formula>$O174&gt;0</formula>
    </cfRule>
  </conditionalFormatting>
  <conditionalFormatting sqref="B174:H181">
    <cfRule type="expression" dxfId="221" priority="142">
      <formula>NOT(ISBLANK($G174))</formula>
    </cfRule>
  </conditionalFormatting>
  <conditionalFormatting sqref="B178:C179 B176:C176">
    <cfRule type="expression" dxfId="220" priority="139">
      <formula>$P179&gt;0</formula>
    </cfRule>
    <cfRule type="expression" dxfId="219" priority="140">
      <formula>$O179&gt;0</formula>
    </cfRule>
  </conditionalFormatting>
  <conditionalFormatting sqref="B180:C180 B177:C177">
    <cfRule type="expression" dxfId="218" priority="136">
      <formula>$P179&gt;0</formula>
    </cfRule>
    <cfRule type="expression" dxfId="217" priority="137">
      <formula>$O179&gt;0</formula>
    </cfRule>
  </conditionalFormatting>
  <conditionalFormatting sqref="B181:C181">
    <cfRule type="expression" dxfId="216" priority="133">
      <formula>$P191&gt;0</formula>
    </cfRule>
    <cfRule type="expression" dxfId="215" priority="134">
      <formula>$O191&gt;0</formula>
    </cfRule>
  </conditionalFormatting>
  <conditionalFormatting sqref="D182:H187">
    <cfRule type="expression" dxfId="214" priority="127">
      <formula>#REF!&gt;#REF!</formula>
    </cfRule>
    <cfRule type="expression" dxfId="213" priority="128">
      <formula>#REF!&gt;0</formula>
    </cfRule>
    <cfRule type="expression" dxfId="212" priority="129">
      <formula>#REF!&gt;0</formula>
    </cfRule>
  </conditionalFormatting>
  <conditionalFormatting sqref="B182:H187">
    <cfRule type="expression" dxfId="211" priority="126">
      <formula>NOT(ISBLANK($G182))</formula>
    </cfRule>
  </conditionalFormatting>
  <conditionalFormatting sqref="B182:C182">
    <cfRule type="expression" dxfId="210" priority="130">
      <formula>$P185&gt;0</formula>
    </cfRule>
    <cfRule type="expression" dxfId="209" priority="131">
      <formula>$O185&gt;0</formula>
    </cfRule>
  </conditionalFormatting>
  <conditionalFormatting sqref="B183:C183">
    <cfRule type="expression" dxfId="208" priority="123">
      <formula>$P187&gt;0</formula>
    </cfRule>
    <cfRule type="expression" dxfId="207" priority="124">
      <formula>$O187&gt;0</formula>
    </cfRule>
  </conditionalFormatting>
  <conditionalFormatting sqref="B184:C184">
    <cfRule type="expression" dxfId="206" priority="120">
      <formula>$P190&gt;0</formula>
    </cfRule>
    <cfRule type="expression" dxfId="205" priority="121">
      <formula>$O190&gt;0</formula>
    </cfRule>
  </conditionalFormatting>
  <conditionalFormatting sqref="B185:C185">
    <cfRule type="expression" dxfId="204" priority="111">
      <formula>$P193&gt;0</formula>
    </cfRule>
    <cfRule type="expression" dxfId="203" priority="112">
      <formula>$O193&gt;0</formula>
    </cfRule>
  </conditionalFormatting>
  <conditionalFormatting sqref="B187:C187">
    <cfRule type="expression" dxfId="202" priority="114">
      <formula>$P197&gt;0</formula>
    </cfRule>
    <cfRule type="expression" dxfId="201" priority="115">
      <formula>$O197&gt;0</formula>
    </cfRule>
  </conditionalFormatting>
  <conditionalFormatting sqref="B186:C186">
    <cfRule type="expression" dxfId="200" priority="117">
      <formula>$P195&gt;0</formula>
    </cfRule>
    <cfRule type="expression" dxfId="199" priority="118">
      <formula>$O195&gt;0</formula>
    </cfRule>
  </conditionalFormatting>
  <conditionalFormatting sqref="D188:H198">
    <cfRule type="expression" dxfId="198" priority="105">
      <formula>#REF!&gt;#REF!</formula>
    </cfRule>
    <cfRule type="expression" dxfId="197" priority="106">
      <formula>#REF!&gt;0</formula>
    </cfRule>
    <cfRule type="expression" dxfId="196" priority="107">
      <formula>#REF!&gt;0</formula>
    </cfRule>
  </conditionalFormatting>
  <conditionalFormatting sqref="B188:C188">
    <cfRule type="expression" dxfId="195" priority="103">
      <formula>$P188&gt;0</formula>
    </cfRule>
    <cfRule type="expression" dxfId="194" priority="104">
      <formula>$O188&gt;0</formula>
    </cfRule>
  </conditionalFormatting>
  <conditionalFormatting sqref="B188:H198">
    <cfRule type="expression" dxfId="193" priority="101">
      <formula>NOT(ISBLANK($G188))</formula>
    </cfRule>
  </conditionalFormatting>
  <conditionalFormatting sqref="B189:C191">
    <cfRule type="expression" dxfId="192" priority="108">
      <formula>$P191&gt;0</formula>
    </cfRule>
    <cfRule type="expression" dxfId="191" priority="109">
      <formula>$O191&gt;0</formula>
    </cfRule>
  </conditionalFormatting>
  <conditionalFormatting sqref="B192:C193">
    <cfRule type="expression" dxfId="190" priority="98">
      <formula>$P195&gt;0</formula>
    </cfRule>
    <cfRule type="expression" dxfId="189" priority="99">
      <formula>$O195&gt;0</formula>
    </cfRule>
  </conditionalFormatting>
  <conditionalFormatting sqref="B194:C194">
    <cfRule type="expression" dxfId="188" priority="95">
      <formula>$P198&gt;0</formula>
    </cfRule>
    <cfRule type="expression" dxfId="187" priority="96">
      <formula>$O198&gt;0</formula>
    </cfRule>
  </conditionalFormatting>
  <conditionalFormatting sqref="B195:C196">
    <cfRule type="expression" dxfId="186" priority="86">
      <formula>$P202&gt;0</formula>
    </cfRule>
    <cfRule type="expression" dxfId="185" priority="87">
      <formula>$O202&gt;0</formula>
    </cfRule>
  </conditionalFormatting>
  <conditionalFormatting sqref="B197:C197">
    <cfRule type="expression" dxfId="184" priority="89">
      <formula>$P205&gt;0</formula>
    </cfRule>
    <cfRule type="expression" dxfId="183" priority="90">
      <formula>$O205&gt;0</formula>
    </cfRule>
  </conditionalFormatting>
  <conditionalFormatting sqref="B198:C198">
    <cfRule type="expression" dxfId="182" priority="92">
      <formula>$P207&gt;0</formula>
    </cfRule>
    <cfRule type="expression" dxfId="181" priority="93">
      <formula>$O207&gt;0</formula>
    </cfRule>
  </conditionalFormatting>
  <conditionalFormatting sqref="D199:H200">
    <cfRule type="expression" dxfId="180" priority="83">
      <formula>#REF!&gt;#REF!</formula>
    </cfRule>
    <cfRule type="expression" dxfId="179" priority="84">
      <formula>#REF!&gt;0</formula>
    </cfRule>
    <cfRule type="expression" dxfId="178" priority="85">
      <formula>#REF!&gt;0</formula>
    </cfRule>
  </conditionalFormatting>
  <conditionalFormatting sqref="B199:C200">
    <cfRule type="expression" dxfId="177" priority="81">
      <formula>$P199&gt;0</formula>
    </cfRule>
    <cfRule type="expression" dxfId="176" priority="82">
      <formula>$O199&gt;0</formula>
    </cfRule>
  </conditionalFormatting>
  <conditionalFormatting sqref="B199:H200">
    <cfRule type="expression" dxfId="175" priority="79">
      <formula>NOT(ISBLANK($G199))</formula>
    </cfRule>
  </conditionalFormatting>
  <conditionalFormatting sqref="D201:H216">
    <cfRule type="expression" dxfId="174" priority="73">
      <formula>#REF!&gt;#REF!</formula>
    </cfRule>
    <cfRule type="expression" dxfId="173" priority="74">
      <formula>#REF!&gt;0</formula>
    </cfRule>
    <cfRule type="expression" dxfId="172" priority="75">
      <formula>#REF!&gt;0</formula>
    </cfRule>
  </conditionalFormatting>
  <conditionalFormatting sqref="B201:H216">
    <cfRule type="expression" dxfId="171" priority="72">
      <formula>NOT(ISBLANK($G201))</formula>
    </cfRule>
  </conditionalFormatting>
  <conditionalFormatting sqref="B211:C212 B209:C209 B206:C207 B201:C202">
    <cfRule type="expression" dxfId="170" priority="76">
      <formula>$P202&gt;0</formula>
    </cfRule>
    <cfRule type="expression" dxfId="169" priority="77">
      <formula>$O202&gt;0</formula>
    </cfRule>
  </conditionalFormatting>
  <conditionalFormatting sqref="B215:C216 B210:C210 B208:C208 B203:C205">
    <cfRule type="expression" dxfId="168" priority="69">
      <formula>$P205&gt;0</formula>
    </cfRule>
    <cfRule type="expression" dxfId="167" priority="70">
      <formula>$O205&gt;0</formula>
    </cfRule>
  </conditionalFormatting>
  <conditionalFormatting sqref="B213:C214">
    <cfRule type="expression" dxfId="166" priority="66">
      <formula>#REF!&gt;0</formula>
    </cfRule>
    <cfRule type="expression" dxfId="165" priority="67">
      <formula>#REF!&gt;0</formula>
    </cfRule>
  </conditionalFormatting>
  <conditionalFormatting sqref="F217:G224">
    <cfRule type="expression" dxfId="164" priority="63">
      <formula>#REF!&gt;#REF!</formula>
    </cfRule>
    <cfRule type="expression" dxfId="163" priority="64">
      <formula>#REF!&gt;0</formula>
    </cfRule>
    <cfRule type="expression" dxfId="162" priority="65">
      <formula>#REF!&gt;0</formula>
    </cfRule>
  </conditionalFormatting>
  <conditionalFormatting sqref="F217:G224">
    <cfRule type="expression" dxfId="161" priority="62">
      <formula>NOT(ISBLANK($G217))</formula>
    </cfRule>
  </conditionalFormatting>
  <conditionalFormatting sqref="B217:E224">
    <cfRule type="expression" dxfId="160" priority="60">
      <formula>$P217&gt;0</formula>
    </cfRule>
    <cfRule type="expression" dxfId="159" priority="61">
      <formula>$O217&gt;0</formula>
    </cfRule>
  </conditionalFormatting>
  <conditionalFormatting sqref="H217:H224">
    <cfRule type="expression" dxfId="158" priority="57">
      <formula>$P217&gt;0</formula>
    </cfRule>
    <cfRule type="expression" dxfId="157" priority="58" stopIfTrue="1">
      <formula>$O217&gt;0</formula>
    </cfRule>
  </conditionalFormatting>
  <conditionalFormatting sqref="F225:G232">
    <cfRule type="expression" dxfId="156" priority="53">
      <formula>#REF!&gt;#REF!</formula>
    </cfRule>
    <cfRule type="expression" dxfId="155" priority="54">
      <formula>#REF!&gt;0</formula>
    </cfRule>
    <cfRule type="expression" dxfId="154" priority="55">
      <formula>#REF!&gt;0</formula>
    </cfRule>
  </conditionalFormatting>
  <conditionalFormatting sqref="F225:G232">
    <cfRule type="expression" dxfId="153" priority="52">
      <formula>NOT(ISBLANK($G225))</formula>
    </cfRule>
  </conditionalFormatting>
  <conditionalFormatting sqref="H225:H232 B225:E232">
    <cfRule type="expression" dxfId="152" priority="50">
      <formula>$P225&gt;0</formula>
    </cfRule>
    <cfRule type="expression" dxfId="151" priority="51">
      <formula>$O225&gt;0</formula>
    </cfRule>
  </conditionalFormatting>
  <conditionalFormatting sqref="G233:G235">
    <cfRule type="expression" dxfId="150" priority="47">
      <formula>#REF!&gt;#REF!</formula>
    </cfRule>
    <cfRule type="expression" dxfId="149" priority="48">
      <formula>#REF!&gt;0</formula>
    </cfRule>
    <cfRule type="expression" dxfId="148" priority="49">
      <formula>#REF!&gt;0</formula>
    </cfRule>
  </conditionalFormatting>
  <conditionalFormatting sqref="G233:G235">
    <cfRule type="expression" dxfId="147" priority="46">
      <formula>NOT(ISBLANK($G233))</formula>
    </cfRule>
  </conditionalFormatting>
  <conditionalFormatting sqref="B233:B235">
    <cfRule type="expression" dxfId="146" priority="44">
      <formula>$P233&gt;0</formula>
    </cfRule>
    <cfRule type="expression" dxfId="145" priority="45">
      <formula>$O233&gt;0</formula>
    </cfRule>
  </conditionalFormatting>
  <conditionalFormatting sqref="C233:C235">
    <cfRule type="expression" dxfId="144" priority="41">
      <formula>$P233&gt;0</formula>
    </cfRule>
    <cfRule type="expression" dxfId="143" priority="42">
      <formula>$O233&gt;0</formula>
    </cfRule>
  </conditionalFormatting>
  <conditionalFormatting sqref="D233:D235">
    <cfRule type="expression" dxfId="142" priority="38">
      <formula>$P233&gt;0</formula>
    </cfRule>
    <cfRule type="expression" dxfId="141" priority="39">
      <formula>$O233&gt;0</formula>
    </cfRule>
  </conditionalFormatting>
  <conditionalFormatting sqref="E233:E235">
    <cfRule type="expression" dxfId="140" priority="35">
      <formula>$P233&gt;0</formula>
    </cfRule>
    <cfRule type="expression" dxfId="139" priority="36">
      <formula>$O233&gt;0</formula>
    </cfRule>
  </conditionalFormatting>
  <conditionalFormatting sqref="F233:F235">
    <cfRule type="expression" dxfId="138" priority="32">
      <formula>$P233&gt;0</formula>
    </cfRule>
    <cfRule type="expression" dxfId="137" priority="33">
      <formula>$O233&gt;0</formula>
    </cfRule>
  </conditionalFormatting>
  <conditionalFormatting sqref="H233:H235">
    <cfRule type="expression" dxfId="136" priority="29">
      <formula>$P233&gt;0</formula>
    </cfRule>
    <cfRule type="expression" dxfId="135" priority="30">
      <formula>$O233&gt;0</formula>
    </cfRule>
  </conditionalFormatting>
  <conditionalFormatting sqref="G236:G249">
    <cfRule type="expression" dxfId="134" priority="25">
      <formula>#REF!&gt;#REF!</formula>
    </cfRule>
    <cfRule type="expression" dxfId="133" priority="26">
      <formula>#REF!&gt;0</formula>
    </cfRule>
    <cfRule type="expression" dxfId="132" priority="27">
      <formula>#REF!&gt;0</formula>
    </cfRule>
  </conditionalFormatting>
  <conditionalFormatting sqref="G236:G249">
    <cfRule type="expression" dxfId="131" priority="24">
      <formula>NOT(ISBLANK($G236))</formula>
    </cfRule>
  </conditionalFormatting>
  <conditionalFormatting sqref="B236:F249 H236:H249">
    <cfRule type="expression" dxfId="130" priority="22">
      <formula>$P236&gt;0</formula>
    </cfRule>
    <cfRule type="expression" dxfId="129" priority="23">
      <formula>$O236&gt;0</formula>
    </cfRule>
  </conditionalFormatting>
  <conditionalFormatting sqref="G250:G256">
    <cfRule type="expression" dxfId="128" priority="17">
      <formula>#REF!&gt;#REF!</formula>
    </cfRule>
    <cfRule type="expression" dxfId="127" priority="18">
      <formula>#REF!&gt;0</formula>
    </cfRule>
    <cfRule type="expression" dxfId="126" priority="19">
      <formula>#REF!&gt;0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8" id="{CC3A1192-89CC-4418-B243-78E52708A2FF}">
            <xm:f>$O5&gt;'\Users\msteffen\AppData\Local\Microsoft\Windows\Temporary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425" id="{AB73E994-888A-4730-8FA2-09DC42B8ECFD}">
            <xm:f>$O7&gt;'\Users\msteffen\AppData\Local\Microsoft\Windows\Temporary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422" id="{3F3AAC15-17ED-4A35-8E6F-31CEB0B40F60}">
            <xm:f>$O8&gt;'\Users\msteffen\AppData\Local\Microsoft\Windows\Temporary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416" id="{94EE1EF2-D481-4B50-8B06-9A40F2D02D21}">
            <xm:f>$O9&gt;'\Users\msteffen\AppData\Local\Microsoft\Windows\Temporary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410" id="{7F392978-3171-48AB-927D-1FFDE69F8501}">
            <xm:f>$O12&gt;'\Users\msteffen\AppData\Local\Microsoft\Windows\Temporary Internet Files\Content.Outlook\32EJ01SZ\[Train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407" id="{75B483E5-7613-403A-8DAE-D85AB2AD7A66}">
            <xm:f>$O12&gt;'\Users\msteffen\AppData\Local\Microsoft\Windows\Temporary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404" id="{F68772C2-2269-4903-B230-16544D2C2519}">
            <xm:f>$O13&gt;'\Users\msteffen\AppData\Local\Microsoft\Windows\Temporary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398" id="{EC6927DD-A6C2-4B14-A1A9-8415504F3958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B14:E58 H14:H58</xm:sqref>
        </x14:conditionalFormatting>
        <x14:conditionalFormatting xmlns:xm="http://schemas.microsoft.com/office/excel/2006/main">
          <x14:cfRule type="expression" priority="397" id="{99AD30C2-F3F8-4FDB-B088-7AE05BECEAA5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 B59:C59</xm:sqref>
        </x14:conditionalFormatting>
        <x14:conditionalFormatting xmlns:xm="http://schemas.microsoft.com/office/excel/2006/main">
          <x14:cfRule type="expression" priority="390" id="{C5FB0642-054E-4FCE-8651-7E6D4EB8152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387" id="{9248580D-90B6-4B2A-B14A-72BF3E1B6C98}">
            <xm:f>$N64&gt;'[Train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B62:C67</xm:sqref>
        </x14:conditionalFormatting>
        <x14:conditionalFormatting xmlns:xm="http://schemas.microsoft.com/office/excel/2006/main">
          <x14:cfRule type="expression" priority="384" id="{E986990E-BC90-4C7A-B487-5F102C3DEA3E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B68:C68</xm:sqref>
        </x14:conditionalFormatting>
        <x14:conditionalFormatting xmlns:xm="http://schemas.microsoft.com/office/excel/2006/main">
          <x14:cfRule type="expression" priority="381" id="{B12CC46B-F1A3-4EBC-A8E7-A1CB5381BB3F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B69:C69</xm:sqref>
        </x14:conditionalFormatting>
        <x14:conditionalFormatting xmlns:xm="http://schemas.microsoft.com/office/excel/2006/main">
          <x14:cfRule type="expression" priority="380" id="{5EA622E2-68DE-4F8D-ACA8-966BDC8E1573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B70:C70</xm:sqref>
        </x14:conditionalFormatting>
        <x14:conditionalFormatting xmlns:xm="http://schemas.microsoft.com/office/excel/2006/main">
          <x14:cfRule type="expression" priority="377" id="{C17076AD-CA2B-4362-B9D8-5D2FEFE94D29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370" id="{1F98A7BD-79F2-45C9-9ABD-1B88FC20748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67" id="{97187717-0D48-447F-BB8D-974896B48D2B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 B73:C74</xm:sqref>
        </x14:conditionalFormatting>
        <x14:conditionalFormatting xmlns:xm="http://schemas.microsoft.com/office/excel/2006/main">
          <x14:cfRule type="expression" priority="364" id="{61DB49D9-3222-48B5-A311-1D8920757BFB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56" id="{30850148-022B-4DA8-8E9B-52A6A7C2437B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B77:C78</xm:sqref>
        </x14:conditionalFormatting>
        <x14:conditionalFormatting xmlns:xm="http://schemas.microsoft.com/office/excel/2006/main">
          <x14:cfRule type="expression" priority="354" id="{658A7BD8-C410-49A8-99F4-280AD90818C9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B81:C82 B79:C79</xm:sqref>
        </x14:conditionalFormatting>
        <x14:conditionalFormatting xmlns:xm="http://schemas.microsoft.com/office/excel/2006/main">
          <x14:cfRule type="expression" priority="351" id="{7D297656-DC2B-4F3E-BE12-6AD84E0D9ACC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B83:C83 B80:C80</xm:sqref>
        </x14:conditionalFormatting>
        <x14:conditionalFormatting xmlns:xm="http://schemas.microsoft.com/office/excel/2006/main">
          <x14:cfRule type="expression" priority="348" id="{51D9C43D-4C99-4E98-89DE-991A8E857E4D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</xm:sqref>
        </x14:conditionalFormatting>
        <x14:conditionalFormatting xmlns:xm="http://schemas.microsoft.com/office/excel/2006/main">
          <x14:cfRule type="expression" priority="345" id="{A0F271F5-E024-4316-BDC8-5DE6B80E5EC7}">
            <xm:f>$N88&gt;'[Train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38" id="{9E8D1041-7A01-448B-974E-6D98D789C602}">
            <xm:f>$N90&gt;'[Train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</xm:sqref>
        </x14:conditionalFormatting>
        <x14:conditionalFormatting xmlns:xm="http://schemas.microsoft.com/office/excel/2006/main">
          <x14:cfRule type="expression" priority="335" id="{0F00C365-F7B0-49B3-94E8-946F42FD46D2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26" id="{30E2FAA6-30E0-468B-89FB-9F3085CD39A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29" id="{C1F9656B-ECC9-45F6-9CAB-EC82DAAE6481}">
            <xm:f>$N100&gt;'[Train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32" id="{3088C4AF-0E30-4A3D-A77C-FB93759B062A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15" id="{48478D64-1275-49AC-8F23-1049CF0F4042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B91:C91</xm:sqref>
        </x14:conditionalFormatting>
        <x14:conditionalFormatting xmlns:xm="http://schemas.microsoft.com/office/excel/2006/main">
          <x14:cfRule type="expression" priority="323" id="{2C5D9513-439E-41A5-9F0F-39739BED6E48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B92:C94</xm:sqref>
        </x14:conditionalFormatting>
        <x14:conditionalFormatting xmlns:xm="http://schemas.microsoft.com/office/excel/2006/main">
          <x14:cfRule type="expression" priority="313" id="{5A0B13D9-D865-44F8-B152-C3EEA3F7BDD5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B95:C96</xm:sqref>
        </x14:conditionalFormatting>
        <x14:conditionalFormatting xmlns:xm="http://schemas.microsoft.com/office/excel/2006/main">
          <x14:cfRule type="expression" priority="310" id="{275A3648-6D3D-4486-B5C7-B32F4741165D}">
            <xm:f>$N101&gt;'[Train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01" id="{F1E396B3-250F-4015-87C0-FEEC2D8E4880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B98:C99</xm:sqref>
        </x14:conditionalFormatting>
        <x14:conditionalFormatting xmlns:xm="http://schemas.microsoft.com/office/excel/2006/main">
          <x14:cfRule type="expression" priority="304" id="{1F7B6642-BE41-4055-8E3D-716B13BE8153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07" id="{DF5D91AF-1BA6-4CD4-A631-4D2B12CD6828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</xm:sqref>
        </x14:conditionalFormatting>
        <x14:conditionalFormatting xmlns:xm="http://schemas.microsoft.com/office/excel/2006/main">
          <x14:cfRule type="expression" priority="293" id="{B2360591-3CB9-4662-B674-F554BCE646BE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B102:C103</xm:sqref>
        </x14:conditionalFormatting>
        <x14:conditionalFormatting xmlns:xm="http://schemas.microsoft.com/office/excel/2006/main">
          <x14:cfRule type="expression" priority="291" id="{24BBA360-A6F1-4C61-A83B-DDD937403E02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B114:C115 B112:C112 B109:C110 B104:C105</xm:sqref>
        </x14:conditionalFormatting>
        <x14:conditionalFormatting xmlns:xm="http://schemas.microsoft.com/office/excel/2006/main">
          <x14:cfRule type="expression" priority="284" id="{48E95CF6-B364-4910-A224-A9C9BACD32F1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B118:C119 B113:C113 B111:C111 B106:C108</xm:sqref>
        </x14:conditionalFormatting>
        <x14:conditionalFormatting xmlns:xm="http://schemas.microsoft.com/office/excel/2006/main">
          <x14:cfRule type="expression" priority="281" id="{98F2F108-CF43-462B-91EA-21B14BC51A1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B116:C117</xm:sqref>
        </x14:conditionalFormatting>
        <x14:conditionalFormatting xmlns:xm="http://schemas.microsoft.com/office/excel/2006/main">
          <x14:cfRule type="expression" priority="274" id="{C925339A-C915-4558-926A-C4C2981F1A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71" id="{E5BBC5B8-8902-4D57-9B53-CF642E792E93}">
            <xm:f>$N139&gt;'[Train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B136:C138</xm:sqref>
        </x14:conditionalFormatting>
        <x14:conditionalFormatting xmlns:xm="http://schemas.microsoft.com/office/excel/2006/main">
          <x14:cfRule type="expression" priority="266" id="{67CC7637-D488-4840-A73D-0A39741B87B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B122:C122</xm:sqref>
        </x14:conditionalFormatting>
        <x14:conditionalFormatting xmlns:xm="http://schemas.microsoft.com/office/excel/2006/main">
          <x14:cfRule type="expression" priority="263" id="{02145DD4-AC84-4231-9EBD-120ADE92D30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B120:C120</xm:sqref>
        </x14:conditionalFormatting>
        <x14:conditionalFormatting xmlns:xm="http://schemas.microsoft.com/office/excel/2006/main">
          <x14:cfRule type="expression" priority="260" id="{48459488-F25A-4B57-B1E4-8BCB908A9F5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B121:C121</xm:sqref>
        </x14:conditionalFormatting>
        <x14:conditionalFormatting xmlns:xm="http://schemas.microsoft.com/office/excel/2006/main">
          <x14:cfRule type="expression" priority="257" id="{64AFAD32-6C17-4D5D-B926-557BF172C02E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</xm:sqref>
        </x14:conditionalFormatting>
        <x14:conditionalFormatting xmlns:xm="http://schemas.microsoft.com/office/excel/2006/main">
          <x14:cfRule type="expression" priority="256" id="{3206FDBD-3889-44DC-BD64-D692E6115C03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53" id="{67603582-4B46-4786-AA59-9A21FD5CF50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46" id="{28154EA6-1342-418F-A056-EDEE1CFCB5F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B126:C127</xm:sqref>
        </x14:conditionalFormatting>
        <x14:conditionalFormatting xmlns:xm="http://schemas.microsoft.com/office/excel/2006/main">
          <x14:cfRule type="expression" priority="243" id="{C8C29E72-5D4A-402C-8805-CF3EFC98C334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40" id="{891EE2A6-9FA7-4457-A39D-C48B018D64B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37" id="{0AAAEA3C-1F39-49AD-97AB-E7382B5F1B68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36" id="{455C2022-F2E1-4F32-9283-A8B505B56F58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B132:C132</xm:sqref>
        </x14:conditionalFormatting>
        <x14:conditionalFormatting xmlns:xm="http://schemas.microsoft.com/office/excel/2006/main">
          <x14:cfRule type="expression" priority="233" id="{73992A91-BC44-4C3D-8835-86F4690396FF}">
            <xm:f>$N143&gt;'[Train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B133:C133</xm:sqref>
        </x14:conditionalFormatting>
        <x14:conditionalFormatting xmlns:xm="http://schemas.microsoft.com/office/excel/2006/main">
          <x14:cfRule type="expression" priority="230" id="{38D24C93-6710-42A6-B89B-1BB40A7F27EF}">
            <xm:f>$N135&gt;'[Train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 B134:C134</xm:sqref>
        </x14:conditionalFormatting>
        <x14:conditionalFormatting xmlns:xm="http://schemas.microsoft.com/office/excel/2006/main">
          <x14:cfRule type="expression" priority="223" id="{6F4EACE1-22CF-46C4-9D52-C95549556494}">
            <xm:f>$N137&gt;'[Train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B135:C135</xm:sqref>
        </x14:conditionalFormatting>
        <x14:conditionalFormatting xmlns:xm="http://schemas.microsoft.com/office/excel/2006/main">
          <x14:cfRule type="expression" priority="220" id="{749F682B-CE96-45E9-8F16-EB344CFE4C61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B145:C145</xm:sqref>
        </x14:conditionalFormatting>
        <x14:conditionalFormatting xmlns:xm="http://schemas.microsoft.com/office/excel/2006/main">
          <x14:cfRule type="expression" priority="217" id="{F899DC19-F7C5-4BF6-A64F-7B8F1E26B5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B139:C139</xm:sqref>
        </x14:conditionalFormatting>
        <x14:conditionalFormatting xmlns:xm="http://schemas.microsoft.com/office/excel/2006/main">
          <x14:cfRule type="expression" priority="214" id="{F7C945F9-56D2-460D-A21B-84B840286B6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B143:C143 B140:C140</xm:sqref>
        </x14:conditionalFormatting>
        <x14:conditionalFormatting xmlns:xm="http://schemas.microsoft.com/office/excel/2006/main">
          <x14:cfRule type="expression" priority="211" id="{2EF87473-7086-4922-B2EF-594FACA933C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B142:C142</xm:sqref>
        </x14:conditionalFormatting>
        <x14:conditionalFormatting xmlns:xm="http://schemas.microsoft.com/office/excel/2006/main">
          <x14:cfRule type="expression" priority="210" id="{5EB9801C-AAFE-430F-947C-D07D0161A869}">
            <xm:f>$N146&gt;'[Train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B144:C144</xm:sqref>
        </x14:conditionalFormatting>
        <x14:conditionalFormatting xmlns:xm="http://schemas.microsoft.com/office/excel/2006/main">
          <x14:cfRule type="expression" priority="209" id="{68925E77-0902-4BF6-8BFD-21023D59C2DA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B146:C146</xm:sqref>
        </x14:conditionalFormatting>
        <x14:conditionalFormatting xmlns:xm="http://schemas.microsoft.com/office/excel/2006/main">
          <x14:cfRule type="expression" priority="208" id="{55C8CA9C-071D-4AA4-8CD4-7CE5FF3E57CA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B147:C147</xm:sqref>
        </x14:conditionalFormatting>
        <x14:conditionalFormatting xmlns:xm="http://schemas.microsoft.com/office/excel/2006/main">
          <x14:cfRule type="expression" priority="205" id="{77A606D1-4580-4432-AF4A-DD82FC517C1D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B148:C149</xm:sqref>
        </x14:conditionalFormatting>
        <x14:conditionalFormatting xmlns:xm="http://schemas.microsoft.com/office/excel/2006/main">
          <x14:cfRule type="expression" priority="198" id="{BBA97AB2-029A-46B9-8DBC-C6B36A695F9D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B150:C150</xm:sqref>
        </x14:conditionalFormatting>
        <x14:conditionalFormatting xmlns:xm="http://schemas.microsoft.com/office/excel/2006/main">
          <x14:cfRule type="expression" priority="195" id="{FBA8B5DF-6881-40AF-9548-DE67F35D5A3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B151:C151</xm:sqref>
        </x14:conditionalFormatting>
        <x14:conditionalFormatting xmlns:xm="http://schemas.microsoft.com/office/excel/2006/main">
          <x14:cfRule type="expression" priority="192" id="{F959443B-D110-4A50-B11E-295B276F54B7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B152:C152</xm:sqref>
        </x14:conditionalFormatting>
        <x14:conditionalFormatting xmlns:xm="http://schemas.microsoft.com/office/excel/2006/main">
          <x14:cfRule type="expression" priority="191" id="{9B9DB3E6-5996-4A54-AE89-3C8F6628C8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</xm:sqref>
        </x14:conditionalFormatting>
        <x14:conditionalFormatting xmlns:xm="http://schemas.microsoft.com/office/excel/2006/main">
          <x14:cfRule type="expression" priority="188" id="{28B58AFE-45D6-4566-BCA2-E0C3D9DCE656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B154:C154</xm:sqref>
        </x14:conditionalFormatting>
        <x14:conditionalFormatting xmlns:xm="http://schemas.microsoft.com/office/excel/2006/main">
          <x14:cfRule type="expression" priority="187" id="{505B5F94-5986-4A49-B973-BF4E05653A65}">
            <xm:f>$N163&gt;'[Train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B155:C155</xm:sqref>
        </x14:conditionalFormatting>
        <x14:conditionalFormatting xmlns:xm="http://schemas.microsoft.com/office/excel/2006/main">
          <x14:cfRule type="expression" priority="184" id="{25067C89-810E-4214-9D89-E7150B1EED0E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B158:C158 B156:C156</xm:sqref>
        </x14:conditionalFormatting>
        <x14:conditionalFormatting xmlns:xm="http://schemas.microsoft.com/office/excel/2006/main">
          <x14:cfRule type="expression" priority="177" id="{4785F97F-173B-4CD0-8C0A-5AB32FB4D1E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B157:C157</xm:sqref>
        </x14:conditionalFormatting>
        <x14:conditionalFormatting xmlns:xm="http://schemas.microsoft.com/office/excel/2006/main">
          <x14:cfRule type="expression" priority="174" id="{13DB193A-0AB4-44BE-85C7-F8B2D73B01F1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B159:C164</xm:sqref>
        </x14:conditionalFormatting>
        <x14:conditionalFormatting xmlns:xm="http://schemas.microsoft.com/office/excel/2006/main">
          <x14:cfRule type="expression" priority="171" id="{ECDF1322-91F8-4788-8C05-E9E424C4A9F9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B165:C165</xm:sqref>
        </x14:conditionalFormatting>
        <x14:conditionalFormatting xmlns:xm="http://schemas.microsoft.com/office/excel/2006/main">
          <x14:cfRule type="expression" priority="168" id="{5BEFB671-2A6F-409A-AE4D-4D890F5BBB26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B166:C166</xm:sqref>
        </x14:conditionalFormatting>
        <x14:conditionalFormatting xmlns:xm="http://schemas.microsoft.com/office/excel/2006/main">
          <x14:cfRule type="expression" priority="167" id="{DD44F9FF-3A4C-47C5-81AC-367E150D8CA8}">
            <xm:f>$N173&gt;'[Train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B167:C167</xm:sqref>
        </x14:conditionalFormatting>
        <x14:conditionalFormatting xmlns:xm="http://schemas.microsoft.com/office/excel/2006/main">
          <x14:cfRule type="expression" priority="164" id="{17109397-6360-4FE5-B0C9-468929A82DF0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B168:C168</xm:sqref>
        </x14:conditionalFormatting>
        <x14:conditionalFormatting xmlns:xm="http://schemas.microsoft.com/office/excel/2006/main">
          <x14:cfRule type="expression" priority="157" id="{849585F9-71C5-4D05-8E8C-EEF42D63E0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B169:C169</xm:sqref>
        </x14:conditionalFormatting>
        <x14:conditionalFormatting xmlns:xm="http://schemas.microsoft.com/office/excel/2006/main">
          <x14:cfRule type="expression" priority="154" id="{CDDADBB9-929E-4D3E-AB69-444FC69AB411}">
            <xm:f>$N172&gt;'[Train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B173:C173 B170:C171</xm:sqref>
        </x14:conditionalFormatting>
        <x14:conditionalFormatting xmlns:xm="http://schemas.microsoft.com/office/excel/2006/main">
          <x14:cfRule type="expression" priority="151" id="{76E0990E-E592-4665-964F-5B7503907A2C}">
            <xm:f>$N175&gt;'[Train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B172:C172</xm:sqref>
        </x14:conditionalFormatting>
        <x14:conditionalFormatting xmlns:xm="http://schemas.microsoft.com/office/excel/2006/main">
          <x14:cfRule type="expression" priority="143" id="{06EA1DE6-8471-4357-BA87-46FB7F8B07A3}">
            <xm:f>$N174&gt;'[Train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B174:C175</xm:sqref>
        </x14:conditionalFormatting>
        <x14:conditionalFormatting xmlns:xm="http://schemas.microsoft.com/office/excel/2006/main">
          <x14:cfRule type="expression" priority="141" id="{9CA0DA61-80DA-4A8E-9BBD-7BC6C18C3CBA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B178:C179 B176:C176</xm:sqref>
        </x14:conditionalFormatting>
        <x14:conditionalFormatting xmlns:xm="http://schemas.microsoft.com/office/excel/2006/main">
          <x14:cfRule type="expression" priority="138" id="{286584E8-C9EB-45A7-8523-8FDD15A5A426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B180:C180 B177:C177</xm:sqref>
        </x14:conditionalFormatting>
        <x14:conditionalFormatting xmlns:xm="http://schemas.microsoft.com/office/excel/2006/main">
          <x14:cfRule type="expression" priority="135" id="{C136ABAC-50F0-45E8-8802-2ECD7D6D1E5A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B181:C181</xm:sqref>
        </x14:conditionalFormatting>
        <x14:conditionalFormatting xmlns:xm="http://schemas.microsoft.com/office/excel/2006/main">
          <x14:cfRule type="expression" priority="132" id="{A5F57E22-CB74-4021-8A18-1527B3B86CEB}">
            <xm:f>$N185&gt;'[Train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B182:C182</xm:sqref>
        </x14:conditionalFormatting>
        <x14:conditionalFormatting xmlns:xm="http://schemas.microsoft.com/office/excel/2006/main">
          <x14:cfRule type="expression" priority="125" id="{6F4A966F-C768-41C3-A6E3-C5B73E6AF00F}">
            <xm:f>$N187&gt;'[Train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B183:C183</xm:sqref>
        </x14:conditionalFormatting>
        <x14:conditionalFormatting xmlns:xm="http://schemas.microsoft.com/office/excel/2006/main">
          <x14:cfRule type="expression" priority="122" id="{078B681C-3D6A-4C62-BEFA-74F2366352D8}">
            <xm:f>$N190&gt;'[Train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B184:C184</xm:sqref>
        </x14:conditionalFormatting>
        <x14:conditionalFormatting xmlns:xm="http://schemas.microsoft.com/office/excel/2006/main">
          <x14:cfRule type="expression" priority="113" id="{331B39B7-2F45-4406-9419-D37D5EA85732}">
            <xm:f>$N193&gt;'[Train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B185:C185</xm:sqref>
        </x14:conditionalFormatting>
        <x14:conditionalFormatting xmlns:xm="http://schemas.microsoft.com/office/excel/2006/main">
          <x14:cfRule type="expression" priority="116" id="{6FD9A6A2-B3EB-4FEE-8E36-4EFED8747505}">
            <xm:f>$N197&gt;'[Train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B187:C187</xm:sqref>
        </x14:conditionalFormatting>
        <x14:conditionalFormatting xmlns:xm="http://schemas.microsoft.com/office/excel/2006/main">
          <x14:cfRule type="expression" priority="119" id="{6EF06A7B-0933-41D6-8672-EA163DBE2A08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B186:C186</xm:sqref>
        </x14:conditionalFormatting>
        <x14:conditionalFormatting xmlns:xm="http://schemas.microsoft.com/office/excel/2006/main">
          <x14:cfRule type="expression" priority="102" id="{5F2D341C-D6C1-4231-AE27-5F3DBB33054E}">
            <xm:f>$N188&gt;'[Train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B188:C188</xm:sqref>
        </x14:conditionalFormatting>
        <x14:conditionalFormatting xmlns:xm="http://schemas.microsoft.com/office/excel/2006/main">
          <x14:cfRule type="expression" priority="110" id="{14A6B6B0-C2EB-4972-9989-BC4F0E350A27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B189:C191</xm:sqref>
        </x14:conditionalFormatting>
        <x14:conditionalFormatting xmlns:xm="http://schemas.microsoft.com/office/excel/2006/main">
          <x14:cfRule type="expression" priority="100" id="{FE2B0CFF-1C00-43C7-A6AB-4CB32110D3E3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B192:C193</xm:sqref>
        </x14:conditionalFormatting>
        <x14:conditionalFormatting xmlns:xm="http://schemas.microsoft.com/office/excel/2006/main">
          <x14:cfRule type="expression" priority="97" id="{2DCA8357-7380-4203-97DE-6BA88D1BA839}">
            <xm:f>$N198&gt;'[Train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B194:C194</xm:sqref>
        </x14:conditionalFormatting>
        <x14:conditionalFormatting xmlns:xm="http://schemas.microsoft.com/office/excel/2006/main">
          <x14:cfRule type="expression" priority="88" id="{E7CA5799-C874-4458-A97C-2F5C65AAF4DF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B195:C196</xm:sqref>
        </x14:conditionalFormatting>
        <x14:conditionalFormatting xmlns:xm="http://schemas.microsoft.com/office/excel/2006/main">
          <x14:cfRule type="expression" priority="91" id="{A35AC94E-7589-4248-9C4D-FD56968E52A1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B197:C197</xm:sqref>
        </x14:conditionalFormatting>
        <x14:conditionalFormatting xmlns:xm="http://schemas.microsoft.com/office/excel/2006/main">
          <x14:cfRule type="expression" priority="94" id="{23C71F3E-69F3-492D-99CD-7B25F0C3097B}">
            <xm:f>$N207&gt;'[Train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B198:C198</xm:sqref>
        </x14:conditionalFormatting>
        <x14:conditionalFormatting xmlns:xm="http://schemas.microsoft.com/office/excel/2006/main">
          <x14:cfRule type="expression" priority="80" id="{60AD3C09-6DCB-441D-9B7B-D4EF0B70A2E7}">
            <xm:f>$N199&gt;'[Train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B199:C200</xm:sqref>
        </x14:conditionalFormatting>
        <x14:conditionalFormatting xmlns:xm="http://schemas.microsoft.com/office/excel/2006/main">
          <x14:cfRule type="expression" priority="78" id="{5F353F2B-463A-43BE-BED7-956CDE43194E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B211:C212 B209:C209 B206:C207 B201:C202</xm:sqref>
        </x14:conditionalFormatting>
        <x14:conditionalFormatting xmlns:xm="http://schemas.microsoft.com/office/excel/2006/main">
          <x14:cfRule type="expression" priority="71" id="{CF4AF900-20C7-426E-89F0-61997D0619CA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B215:C216 B210:C210 B208:C208 B203:C205</xm:sqref>
        </x14:conditionalFormatting>
        <x14:conditionalFormatting xmlns:xm="http://schemas.microsoft.com/office/excel/2006/main">
          <x14:cfRule type="expression" priority="68" id="{EABF73B5-481D-4837-A925-26F5257C9FA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B213:C214</xm:sqref>
        </x14:conditionalFormatting>
        <x14:conditionalFormatting xmlns:xm="http://schemas.microsoft.com/office/excel/2006/main">
          <x14:cfRule type="expression" priority="59" id="{45944132-0DDD-441D-9DB0-F6CB87B791A6}">
            <xm:f>$N217&gt;'[Train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H217:H224 B217:E224</xm:sqref>
        </x14:conditionalFormatting>
        <x14:conditionalFormatting xmlns:xm="http://schemas.microsoft.com/office/excel/2006/main">
          <x14:cfRule type="expression" priority="56" id="{FCD68664-8B53-4087-9C77-C17F67229E82}">
            <xm:f>$N225&gt;'[Train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H225:H232 B225:E232</xm:sqref>
        </x14:conditionalFormatting>
        <x14:conditionalFormatting xmlns:xm="http://schemas.microsoft.com/office/excel/2006/main">
          <x14:cfRule type="expression" priority="43" id="{F48300E0-F943-4099-959C-63A53CA6933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B233:B235 F250:F256</xm:sqref>
        </x14:conditionalFormatting>
        <x14:conditionalFormatting xmlns:xm="http://schemas.microsoft.com/office/excel/2006/main">
          <x14:cfRule type="expression" priority="40" id="{60B491C6-FC66-4696-8B0C-686CF8B9EB87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C233:C235</xm:sqref>
        </x14:conditionalFormatting>
        <x14:conditionalFormatting xmlns:xm="http://schemas.microsoft.com/office/excel/2006/main">
          <x14:cfRule type="expression" priority="37" id="{923BD825-4268-46C2-BE59-C73A95415B18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D233:D235</xm:sqref>
        </x14:conditionalFormatting>
        <x14:conditionalFormatting xmlns:xm="http://schemas.microsoft.com/office/excel/2006/main">
          <x14:cfRule type="expression" priority="34" id="{57E94460-75A7-43AD-914F-D8479DE34924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E233:E235</xm:sqref>
        </x14:conditionalFormatting>
        <x14:conditionalFormatting xmlns:xm="http://schemas.microsoft.com/office/excel/2006/main">
          <x14:cfRule type="expression" priority="31" id="{6778773E-60B2-4126-B20E-4A00B99C061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F233:F235</xm:sqref>
        </x14:conditionalFormatting>
        <x14:conditionalFormatting xmlns:xm="http://schemas.microsoft.com/office/excel/2006/main">
          <x14:cfRule type="expression" priority="28" id="{9BD56978-0D2A-457E-BB64-763BB56ABDBE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H233:H235</xm:sqref>
        </x14:conditionalFormatting>
        <x14:conditionalFormatting xmlns:xm="http://schemas.microsoft.com/office/excel/2006/main">
          <x14:cfRule type="expression" priority="21" id="{5FAE6D38-3E03-4A1F-BCA0-10920C0981FD}">
            <xm:f>$N236&gt;'[Train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F236:F249</xm:sqref>
        </x14:conditionalFormatting>
        <x14:conditionalFormatting xmlns:xm="http://schemas.microsoft.com/office/excel/2006/main">
          <x14:cfRule type="expression" priority="20" id="{5F73FC36-402C-44FB-8A61-A05153147E19}">
            <xm:f>$N236&gt;'[Train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H236:H249 B236:E249</xm:sqref>
        </x14:conditionalFormatting>
        <x14:conditionalFormatting xmlns:xm="http://schemas.microsoft.com/office/excel/2006/main">
          <x14:cfRule type="expression" priority="10" id="{436CECD5-C45A-4B62-9678-B643603153A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B250:C256</xm:sqref>
        </x14:conditionalFormatting>
        <x14:conditionalFormatting xmlns:xm="http://schemas.microsoft.com/office/excel/2006/main">
          <x14:cfRule type="expression" priority="7" id="{E02C67B4-6B31-4D1F-B3A3-633F4B2DB1C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D250:D256</xm:sqref>
        </x14:conditionalFormatting>
        <x14:conditionalFormatting xmlns:xm="http://schemas.microsoft.com/office/excel/2006/main">
          <x14:cfRule type="expression" priority="4" id="{3B4735FB-2F04-40D1-B287-A9CBAB4E0613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E250:E256</xm:sqref>
        </x14:conditionalFormatting>
        <x14:conditionalFormatting xmlns:xm="http://schemas.microsoft.com/office/excel/2006/main">
          <x14:cfRule type="expression" priority="1" id="{E67825BD-17F9-4B3F-A602-109081943465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H250:H256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78"/>
  <sheetViews>
    <sheetView topLeftCell="A559" workbookViewId="0">
      <selection activeCell="L591" sqref="L591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9.5703125" hidden="1" customWidth="1"/>
    <col min="4" max="4" width="10.5703125" hidden="1" customWidth="1"/>
    <col min="5" max="5" width="18.28515625" hidden="1" customWidth="1"/>
    <col min="6" max="6" width="18.42578125" bestFit="1" customWidth="1"/>
    <col min="7" max="7" width="5.5703125" hidden="1" customWidth="1"/>
    <col min="8" max="8" width="10.5703125" hidden="1" customWidth="1"/>
    <col min="9" max="9" width="18.42578125" bestFit="1" customWidth="1"/>
    <col min="10" max="10" width="2" hidden="1" customWidth="1"/>
    <col min="11" max="11" width="9.85546875" bestFit="1" customWidth="1"/>
    <col min="12" max="12" width="8.42578125" bestFit="1" customWidth="1"/>
    <col min="13" max="13" width="0" hidden="1" customWidth="1"/>
    <col min="14" max="14" width="3" hidden="1" customWidth="1"/>
    <col min="15" max="15" width="0" hidden="1" customWidth="1"/>
    <col min="16" max="16" width="65.5703125" hidden="1" customWidth="1"/>
    <col min="17" max="17" width="9.5703125" customWidth="1"/>
    <col min="18" max="18" width="9.7109375" bestFit="1" customWidth="1"/>
    <col min="19" max="21" width="8.5703125" bestFit="1" customWidth="1"/>
    <col min="22" max="23" width="9.28515625" bestFit="1" customWidth="1"/>
    <col min="24" max="24" width="11.5703125" bestFit="1" customWidth="1"/>
  </cols>
  <sheetData>
    <row r="1" spans="1:80" s="33" customFormat="1" ht="69" customHeight="1" thickBot="1" x14ac:dyDescent="0.3">
      <c r="A1" t="s">
        <v>26</v>
      </c>
      <c r="B1" t="s">
        <v>27</v>
      </c>
      <c r="C1" t="s">
        <v>451</v>
      </c>
      <c r="D1" t="s">
        <v>452</v>
      </c>
      <c r="E1" t="s">
        <v>453</v>
      </c>
      <c r="F1" t="s">
        <v>28</v>
      </c>
      <c r="G1" t="s">
        <v>454</v>
      </c>
      <c r="H1" t="s">
        <v>455</v>
      </c>
      <c r="I1" t="s">
        <v>29</v>
      </c>
      <c r="J1" t="s">
        <v>456</v>
      </c>
      <c r="K1" t="s">
        <v>30</v>
      </c>
      <c r="L1" t="s">
        <v>31</v>
      </c>
      <c r="M1" t="s">
        <v>457</v>
      </c>
      <c r="N1" t="s">
        <v>458</v>
      </c>
      <c r="O1" t="s">
        <v>459</v>
      </c>
      <c r="P1" t="s">
        <v>32</v>
      </c>
      <c r="Q1" t="s">
        <v>460</v>
      </c>
      <c r="R1"/>
      <c r="S1" t="s">
        <v>461</v>
      </c>
      <c r="T1" t="s">
        <v>462</v>
      </c>
      <c r="U1" t="s">
        <v>463</v>
      </c>
      <c r="V1" t="s">
        <v>464</v>
      </c>
      <c r="W1" t="s">
        <v>465</v>
      </c>
      <c r="X1" t="s">
        <v>466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</row>
    <row r="2" spans="1:80" x14ac:dyDescent="0.25">
      <c r="A2" t="s">
        <v>260</v>
      </c>
      <c r="B2">
        <v>4020</v>
      </c>
      <c r="C2" t="s">
        <v>467</v>
      </c>
      <c r="D2" t="s">
        <v>468</v>
      </c>
      <c r="E2">
        <v>42511.207349537035</v>
      </c>
      <c r="F2">
        <v>42511.20890046296</v>
      </c>
      <c r="G2">
        <v>2</v>
      </c>
      <c r="H2" t="s">
        <v>469</v>
      </c>
      <c r="I2">
        <v>42511.209976851853</v>
      </c>
      <c r="J2">
        <v>0</v>
      </c>
      <c r="K2" t="str">
        <f>IF(ISEVEN(B2),(B2-1)&amp;"/"&amp;B2,B2&amp;"/"&amp;(B2+1))</f>
        <v>4019/4020</v>
      </c>
      <c r="L2">
        <f>I2-F2</f>
        <v>1.0763888931251131E-3</v>
      </c>
      <c r="N2">
        <f>24*60*SUM($L2:$L2)</f>
        <v>1.5500000061001629</v>
      </c>
      <c r="P2" t="s">
        <v>116</v>
      </c>
      <c r="Q2" t="b">
        <f>ISEVEN(LEFT(A2,3))</f>
        <v>0</v>
      </c>
      <c r="R2" t="s">
        <v>470</v>
      </c>
      <c r="S2">
        <f>RIGHT(D2,LEN(D2)-4)/10000</f>
        <v>7.4300000000000005E-2</v>
      </c>
      <c r="T2">
        <f>RIGHT(H2,LEN(H2)-4)/10000</f>
        <v>9.7799999999999998E-2</v>
      </c>
      <c r="U2">
        <f>ABS(T2-S2)</f>
        <v>2.3499999999999993E-2</v>
      </c>
      <c r="V2">
        <f>COUNTIFS(xings_lookup!$D$2:$D$19, IF(Q2, "&lt;=","&gt;=") &amp; S2, xings_lookup!$D$2:$D$19, IF(Q2,"&gt;=","&lt;=") &amp; T2)</f>
        <v>0</v>
      </c>
      <c r="W2">
        <f>COUNTA([11]XINGS!$A$2:$A$13)-V2</f>
        <v>12</v>
      </c>
      <c r="X2">
        <f>V2/SUM(V2:W2)</f>
        <v>0</v>
      </c>
    </row>
    <row r="3" spans="1:80" x14ac:dyDescent="0.25">
      <c r="A3" t="s">
        <v>261</v>
      </c>
      <c r="B3">
        <v>4002</v>
      </c>
      <c r="C3" t="s">
        <v>467</v>
      </c>
      <c r="D3" t="s">
        <v>471</v>
      </c>
      <c r="E3">
        <v>42511.237858796296</v>
      </c>
      <c r="F3">
        <v>42511.238611111112</v>
      </c>
      <c r="G3">
        <v>1</v>
      </c>
      <c r="H3" t="s">
        <v>472</v>
      </c>
      <c r="I3">
        <v>42511.264085648145</v>
      </c>
      <c r="J3">
        <v>0</v>
      </c>
      <c r="K3" t="str">
        <f>IF(ISEVEN(B3),(B3-1)&amp;"/"&amp;B3,B3&amp;"/"&amp;(B3+1))</f>
        <v>4001/4002</v>
      </c>
      <c r="L3">
        <f>I3-F3</f>
        <v>2.5474537033005618E-2</v>
      </c>
      <c r="N3">
        <f>24*60*SUM($L3:$L3)</f>
        <v>36.683333327528089</v>
      </c>
      <c r="P3" t="s">
        <v>263</v>
      </c>
      <c r="Q3" t="b">
        <f>ISEVEN(LEFT(A3,3))</f>
        <v>0</v>
      </c>
      <c r="R3" t="s">
        <v>470</v>
      </c>
      <c r="S3">
        <f>RIGHT(D3,LEN(D3)-4)/10000</f>
        <v>1.9118999999999999</v>
      </c>
      <c r="T3">
        <f>RIGHT(H3,LEN(H3)-4)/10000</f>
        <v>23.3066</v>
      </c>
      <c r="U3">
        <f>ABS(T3-S3)</f>
        <v>21.3947</v>
      </c>
      <c r="V3">
        <f>COUNTIFS(xings_lookup!$D$2:$D$19, IF(Q3, "&lt;=","&gt;=") &amp; S3, xings_lookup!$D$2:$D$19, IF(Q3,"&gt;=","&lt;=") &amp; T3)</f>
        <v>12</v>
      </c>
      <c r="W3">
        <f>COUNTA([11]XINGS!$A$2:$A$13)-V3</f>
        <v>0</v>
      </c>
      <c r="X3">
        <f t="shared" ref="X3:X66" si="0">V3/SUM(V3:W3)</f>
        <v>1</v>
      </c>
    </row>
    <row r="4" spans="1:80" x14ac:dyDescent="0.25">
      <c r="A4" t="s">
        <v>264</v>
      </c>
      <c r="B4">
        <v>4020</v>
      </c>
      <c r="C4" t="s">
        <v>467</v>
      </c>
      <c r="D4" t="s">
        <v>473</v>
      </c>
      <c r="E4">
        <v>42511.318622685183</v>
      </c>
      <c r="F4">
        <v>42511.319398148145</v>
      </c>
      <c r="G4">
        <v>1</v>
      </c>
      <c r="H4" t="s">
        <v>474</v>
      </c>
      <c r="I4">
        <v>42511.345543981479</v>
      </c>
      <c r="J4">
        <v>0</v>
      </c>
      <c r="K4" t="str">
        <f>IF(ISEVEN(B4),(B4-1)&amp;"/"&amp;B4,B4&amp;"/"&amp;(B4+1))</f>
        <v>4019/4020</v>
      </c>
      <c r="L4">
        <f>I4-F4</f>
        <v>2.6145833333430346E-2</v>
      </c>
      <c r="N4">
        <f>24*60*SUM($L4:$L4)</f>
        <v>37.650000000139698</v>
      </c>
      <c r="P4" t="s">
        <v>265</v>
      </c>
      <c r="Q4" t="b">
        <f>ISEVEN(LEFT(A4,3))</f>
        <v>0</v>
      </c>
      <c r="R4" t="s">
        <v>470</v>
      </c>
      <c r="S4">
        <f>RIGHT(D4,LEN(D4)-4)/10000</f>
        <v>1.9137</v>
      </c>
      <c r="T4">
        <f>RIGHT(H4,LEN(H4)-4)/10000</f>
        <v>23.3308</v>
      </c>
      <c r="U4">
        <f>ABS(T4-S4)</f>
        <v>21.417100000000001</v>
      </c>
      <c r="V4">
        <f>COUNTIFS(xings_lookup!$D$2:$D$19, IF(Q4, "&lt;=","&gt;=") &amp; S4, xings_lookup!$D$2:$D$19, IF(Q4,"&gt;=","&lt;=") &amp; T4)</f>
        <v>12</v>
      </c>
      <c r="W4">
        <f>COUNTA([11]XINGS!$A$2:$A$13)-V4</f>
        <v>0</v>
      </c>
      <c r="X4">
        <f t="shared" si="0"/>
        <v>1</v>
      </c>
    </row>
    <row r="5" spans="1:80" x14ac:dyDescent="0.25">
      <c r="A5" t="s">
        <v>266</v>
      </c>
      <c r="B5">
        <v>4044</v>
      </c>
      <c r="C5" t="s">
        <v>467</v>
      </c>
      <c r="D5" t="s">
        <v>475</v>
      </c>
      <c r="E5">
        <v>42511.322453703702</v>
      </c>
      <c r="F5">
        <v>42511.324108796296</v>
      </c>
      <c r="G5">
        <v>2</v>
      </c>
      <c r="H5" t="s">
        <v>476</v>
      </c>
      <c r="I5">
        <v>42511.331423611111</v>
      </c>
      <c r="J5">
        <v>0</v>
      </c>
      <c r="K5" t="str">
        <f>IF(ISEVEN(B5),(B5-1)&amp;"/"&amp;B5,B5&amp;"/"&amp;(B5+1))</f>
        <v>4043/4044</v>
      </c>
      <c r="L5">
        <f>I5-F5</f>
        <v>7.3148148148902692E-3</v>
      </c>
      <c r="N5">
        <f>24*60*SUM($L5:$L5)</f>
        <v>10.533333333441988</v>
      </c>
      <c r="P5" t="s">
        <v>116</v>
      </c>
      <c r="Q5" t="b">
        <f>ISEVEN(LEFT(A5,3))</f>
        <v>0</v>
      </c>
      <c r="R5" t="s">
        <v>470</v>
      </c>
      <c r="S5">
        <f>RIGHT(D5,LEN(D5)-4)/10000</f>
        <v>0.1464</v>
      </c>
      <c r="T5">
        <f>RIGHT(H5,LEN(H5)-4)/10000</f>
        <v>5.1824000000000003</v>
      </c>
      <c r="U5">
        <f>ABS(T5-S5)</f>
        <v>5.0360000000000005</v>
      </c>
      <c r="V5">
        <f>COUNTIFS(xings_lookup!$D$2:$D$19, IF(Q5, "&lt;=","&gt;=") &amp; S5, xings_lookup!$D$2:$D$19, IF(Q5,"&gt;=","&lt;=") &amp; T5)</f>
        <v>5</v>
      </c>
      <c r="W5">
        <f>COUNTA([11]XINGS!$A$2:$A$13)-V5</f>
        <v>7</v>
      </c>
      <c r="X5">
        <f t="shared" si="0"/>
        <v>0.41666666666666669</v>
      </c>
    </row>
    <row r="6" spans="1:80" x14ac:dyDescent="0.25">
      <c r="A6" t="s">
        <v>267</v>
      </c>
      <c r="B6">
        <v>4013</v>
      </c>
      <c r="C6" t="s">
        <v>467</v>
      </c>
      <c r="D6" t="s">
        <v>939</v>
      </c>
      <c r="E6">
        <v>42511.381886574076</v>
      </c>
      <c r="F6">
        <v>42511.383726851855</v>
      </c>
      <c r="G6">
        <v>2</v>
      </c>
      <c r="H6" t="s">
        <v>940</v>
      </c>
      <c r="I6">
        <v>42511.383773148147</v>
      </c>
      <c r="J6">
        <v>0</v>
      </c>
      <c r="K6" t="str">
        <f>IF(ISEVEN(B6),(B6-1)&amp;"/"&amp;B6,B6&amp;"/"&amp;(B6+1))</f>
        <v>4013/4014</v>
      </c>
      <c r="L6">
        <f>I6-F6</f>
        <v>4.6296292566694319E-5</v>
      </c>
      <c r="N6">
        <f>24*60*SUM($L6:$L6)</f>
        <v>6.666666129603982E-2</v>
      </c>
      <c r="P6" t="s">
        <v>116</v>
      </c>
      <c r="Q6" t="b">
        <f>ISEVEN(LEFT(A6,3))</f>
        <v>1</v>
      </c>
      <c r="R6" t="s">
        <v>470</v>
      </c>
      <c r="S6">
        <f>RIGHT(D6,LEN(D6)-4)/10000</f>
        <v>23.104199999999999</v>
      </c>
      <c r="T6">
        <f>RIGHT(H6,LEN(H6)-4)/10000</f>
        <v>23.087199999999999</v>
      </c>
      <c r="U6">
        <f>ABS(T6-S6)</f>
        <v>1.699999999999946E-2</v>
      </c>
      <c r="V6">
        <f>COUNTIFS(xings_lookup!$D$2:$D$19, IF(Q6, "&lt;=","&gt;=") &amp; S6, xings_lookup!$D$2:$D$19, IF(Q6,"&gt;=","&lt;=") &amp; T6)</f>
        <v>0</v>
      </c>
      <c r="W6">
        <f>COUNTA([11]XINGS!$A$2:$A$13)-V6</f>
        <v>12</v>
      </c>
      <c r="X6">
        <f t="shared" si="0"/>
        <v>0</v>
      </c>
    </row>
    <row r="7" spans="1:80" x14ac:dyDescent="0.25">
      <c r="A7" t="s">
        <v>268</v>
      </c>
      <c r="B7">
        <v>4026</v>
      </c>
      <c r="C7" t="s">
        <v>467</v>
      </c>
      <c r="D7" t="s">
        <v>941</v>
      </c>
      <c r="E7">
        <v>42511.396516203706</v>
      </c>
      <c r="F7">
        <v>42511.476585648146</v>
      </c>
      <c r="G7">
        <v>4</v>
      </c>
      <c r="H7" t="s">
        <v>942</v>
      </c>
      <c r="I7">
        <v>42511.511562500003</v>
      </c>
      <c r="J7">
        <v>0</v>
      </c>
      <c r="K7" t="str">
        <f>IF(ISEVEN(B7),(B7-1)&amp;"/"&amp;B7,B7&amp;"/"&amp;(B7+1))</f>
        <v>4025/4026</v>
      </c>
      <c r="L7">
        <f>I7-F7</f>
        <v>3.4976851857209112E-2</v>
      </c>
      <c r="Q7" t="b">
        <f>ISEVEN(LEFT(A7,3))</f>
        <v>1</v>
      </c>
      <c r="R7" t="s">
        <v>470</v>
      </c>
      <c r="S7">
        <f>RIGHT(D7,LEN(D7)-4)/10000</f>
        <v>23.297999999999998</v>
      </c>
      <c r="T7">
        <f>RIGHT(H7,LEN(H7)-4)/10000</f>
        <v>1.47E-2</v>
      </c>
      <c r="U7">
        <f>ABS(T7-S7)</f>
        <v>23.283299999999997</v>
      </c>
      <c r="V7">
        <f>COUNTIFS(xings_lookup!$D$2:$D$19, IF(Q7, "&lt;=","&gt;=") &amp; S7, xings_lookup!$D$2:$D$19, IF(Q7,"&gt;=","&lt;=") &amp; T7)</f>
        <v>12</v>
      </c>
      <c r="W7">
        <f>COUNTA([11]XINGS!$A$2:$A$13)-V7</f>
        <v>0</v>
      </c>
      <c r="X7">
        <f t="shared" si="0"/>
        <v>1</v>
      </c>
    </row>
    <row r="8" spans="1:80" x14ac:dyDescent="0.25">
      <c r="A8" t="s">
        <v>271</v>
      </c>
      <c r="B8">
        <v>4025</v>
      </c>
      <c r="C8" t="s">
        <v>467</v>
      </c>
      <c r="D8" t="s">
        <v>477</v>
      </c>
      <c r="E8">
        <v>42511.515208333331</v>
      </c>
      <c r="F8">
        <v>42511.517939814818</v>
      </c>
      <c r="G8">
        <v>3</v>
      </c>
      <c r="H8" t="s">
        <v>478</v>
      </c>
      <c r="I8">
        <v>42511.579456018517</v>
      </c>
      <c r="J8">
        <v>0</v>
      </c>
      <c r="K8" t="str">
        <f>IF(ISEVEN(B8),(B8-1)&amp;"/"&amp;B8,B8&amp;"/"&amp;(B8+1))</f>
        <v>4025/4026</v>
      </c>
      <c r="L8">
        <f>I8-F8</f>
        <v>6.1516203699284233E-2</v>
      </c>
      <c r="N8">
        <f>24*60*SUM($L8:$L9)</f>
        <v>97.183333325665444</v>
      </c>
      <c r="P8" t="s">
        <v>272</v>
      </c>
      <c r="Q8" t="b">
        <f>ISEVEN(LEFT(A8,3))</f>
        <v>0</v>
      </c>
      <c r="R8" t="s">
        <v>470</v>
      </c>
      <c r="S8">
        <f>RIGHT(D8,LEN(D8)-4)/10000</f>
        <v>4.6399999999999997E-2</v>
      </c>
      <c r="T8">
        <f>RIGHT(H8,LEN(H8)-4)/10000</f>
        <v>5.2135999999999996</v>
      </c>
      <c r="U8">
        <f>ABS(T8-S8)</f>
        <v>5.1671999999999993</v>
      </c>
      <c r="V8">
        <f>COUNTIFS(xings_lookup!$D$2:$D$19, IF(Q8, "&lt;=","&gt;=") &amp; S8, xings_lookup!$D$2:$D$19, IF(Q8,"&gt;=","&lt;=") &amp; T8)</f>
        <v>5</v>
      </c>
      <c r="W8">
        <f>COUNTA([11]XINGS!$A$2:$A$13)-V8</f>
        <v>7</v>
      </c>
      <c r="X8">
        <f t="shared" si="0"/>
        <v>0.41666666666666669</v>
      </c>
    </row>
    <row r="9" spans="1:80" x14ac:dyDescent="0.25">
      <c r="A9" t="s">
        <v>275</v>
      </c>
      <c r="B9">
        <v>4001</v>
      </c>
      <c r="C9" t="s">
        <v>467</v>
      </c>
      <c r="D9" t="s">
        <v>945</v>
      </c>
      <c r="E9">
        <v>42511.552662037036</v>
      </c>
      <c r="F9">
        <v>42511.553449074076</v>
      </c>
      <c r="G9">
        <v>1</v>
      </c>
      <c r="H9" t="s">
        <v>946</v>
      </c>
      <c r="I9">
        <v>42511.559421296297</v>
      </c>
      <c r="J9">
        <v>0</v>
      </c>
      <c r="K9" t="str">
        <f>IF(ISEVEN(B9),(B9-1)&amp;"/"&amp;B9,B9&amp;"/"&amp;(B9+1))</f>
        <v>4001/4002</v>
      </c>
      <c r="L9">
        <f>I9-F9</f>
        <v>5.9722222213167697E-3</v>
      </c>
      <c r="N9">
        <f>24*60*SUM($L9:$L9)</f>
        <v>8.5999999986961484</v>
      </c>
      <c r="P9" t="s">
        <v>947</v>
      </c>
      <c r="Q9" t="b">
        <f>ISEVEN(LEFT(A9,3))</f>
        <v>1</v>
      </c>
      <c r="R9" t="s">
        <v>470</v>
      </c>
      <c r="S9">
        <f>RIGHT(D9,LEN(D9)-4)/10000</f>
        <v>1.8900999999999999</v>
      </c>
      <c r="T9">
        <f>RIGHT(H9,LEN(H9)-4)/10000</f>
        <v>1.6299999999999999E-2</v>
      </c>
      <c r="U9">
        <f>ABS(T9-S9)</f>
        <v>1.8737999999999999</v>
      </c>
      <c r="V9">
        <f>COUNTIFS(xings_lookup!$D$2:$D$19, IF(Q9, "&lt;=","&gt;=") &amp; S9, xings_lookup!$D$2:$D$19, IF(Q9,"&gt;=","&lt;=") &amp; T9)</f>
        <v>0</v>
      </c>
      <c r="W9">
        <f>COUNTA([11]XINGS!$A$2:$A$13)-V9</f>
        <v>12</v>
      </c>
      <c r="X9">
        <f t="shared" si="0"/>
        <v>0</v>
      </c>
    </row>
    <row r="10" spans="1:80" x14ac:dyDescent="0.25">
      <c r="A10" t="s">
        <v>273</v>
      </c>
      <c r="B10">
        <v>4002</v>
      </c>
      <c r="C10" t="s">
        <v>467</v>
      </c>
      <c r="D10" t="s">
        <v>481</v>
      </c>
      <c r="E10">
        <v>42511.561018518521</v>
      </c>
      <c r="F10">
        <v>42511.563287037039</v>
      </c>
      <c r="G10">
        <v>3</v>
      </c>
      <c r="H10" t="s">
        <v>482</v>
      </c>
      <c r="I10">
        <v>42511.608495370368</v>
      </c>
      <c r="J10">
        <v>2</v>
      </c>
      <c r="K10" t="str">
        <f>IF(ISEVEN(B10),(B10-1)&amp;"/"&amp;B10,B10&amp;"/"&amp;(B10+1))</f>
        <v>4001/4002</v>
      </c>
      <c r="L10">
        <f>I10-F10</f>
        <v>4.520833332935581E-2</v>
      </c>
      <c r="Q10" t="b">
        <f>ISEVEN(LEFT(A10,3))</f>
        <v>0</v>
      </c>
      <c r="R10" t="s">
        <v>470</v>
      </c>
      <c r="S10">
        <f>RIGHT(D10,LEN(D10)-4)/10000</f>
        <v>4.3700000000000003E-2</v>
      </c>
      <c r="T10">
        <f>RIGHT(H10,LEN(H10)-4)/10000</f>
        <v>23.332000000000001</v>
      </c>
      <c r="U10">
        <f>ABS(T10-S10)</f>
        <v>23.2883</v>
      </c>
      <c r="V10">
        <f>COUNTIFS(xings_lookup!$D$2:$D$19, IF(Q10, "&lt;=","&gt;=") &amp; S10, xings_lookup!$D$2:$D$19, IF(Q10,"&gt;=","&lt;=") &amp; T10)</f>
        <v>12</v>
      </c>
      <c r="W10">
        <f>COUNTA([11]XINGS!$A$2:$A$13)-V10</f>
        <v>0</v>
      </c>
      <c r="X10">
        <f t="shared" si="0"/>
        <v>1</v>
      </c>
    </row>
    <row r="11" spans="1:80" x14ac:dyDescent="0.25">
      <c r="A11" t="s">
        <v>269</v>
      </c>
      <c r="B11">
        <v>4023</v>
      </c>
      <c r="C11" t="s">
        <v>467</v>
      </c>
      <c r="D11" t="s">
        <v>943</v>
      </c>
      <c r="E11">
        <v>42511.562534722223</v>
      </c>
      <c r="F11">
        <v>42511.563506944447</v>
      </c>
      <c r="G11">
        <v>1</v>
      </c>
      <c r="H11" t="s">
        <v>944</v>
      </c>
      <c r="I11">
        <v>42511.599212962959</v>
      </c>
      <c r="J11">
        <v>2</v>
      </c>
      <c r="K11" t="str">
        <f>IF(ISEVEN(B11),(B11-1)&amp;"/"&amp;B11,B11&amp;"/"&amp;(B11+1))</f>
        <v>4023/4024</v>
      </c>
      <c r="L11">
        <f>I11-F11</f>
        <v>3.5706018512428273E-2</v>
      </c>
      <c r="Q11" t="b">
        <f>ISEVEN(LEFT(A11,3))</f>
        <v>1</v>
      </c>
      <c r="R11" t="s">
        <v>470</v>
      </c>
      <c r="S11">
        <f>RIGHT(D11,LEN(D11)-4)/10000</f>
        <v>23.226700000000001</v>
      </c>
      <c r="T11">
        <f>RIGHT(H11,LEN(H11)-4)/10000</f>
        <v>1.3599999999999999E-2</v>
      </c>
      <c r="U11">
        <f>ABS(T11-S11)</f>
        <v>23.213100000000001</v>
      </c>
      <c r="V11">
        <f>COUNTIFS(xings_lookup!$D$2:$D$19, IF(Q11, "&lt;=","&gt;=") &amp; S11, xings_lookup!$D$2:$D$19, IF(Q11,"&gt;=","&lt;=") &amp; T11)</f>
        <v>12</v>
      </c>
      <c r="W11">
        <f>COUNTA([11]XINGS!$A$2:$A$13)-V11</f>
        <v>0</v>
      </c>
      <c r="X11">
        <f t="shared" si="0"/>
        <v>1</v>
      </c>
    </row>
    <row r="12" spans="1:80" x14ac:dyDescent="0.25">
      <c r="A12" t="s">
        <v>271</v>
      </c>
      <c r="B12">
        <v>4025</v>
      </c>
      <c r="C12" t="s">
        <v>467</v>
      </c>
      <c r="D12" t="s">
        <v>479</v>
      </c>
      <c r="E12">
        <v>42511.581990740742</v>
      </c>
      <c r="F12">
        <v>42511.582488425927</v>
      </c>
      <c r="G12">
        <v>0</v>
      </c>
      <c r="H12" t="s">
        <v>480</v>
      </c>
      <c r="I12">
        <v>42511.599953703706</v>
      </c>
      <c r="J12">
        <v>2</v>
      </c>
      <c r="K12" t="str">
        <f>IF(ISEVEN(B12),(B12-1)&amp;"/"&amp;B12,B12&amp;"/"&amp;(B12+1))</f>
        <v>4025/4026</v>
      </c>
      <c r="L12">
        <f>I12-F12</f>
        <v>1.746527777868323E-2</v>
      </c>
      <c r="Q12" t="b">
        <f>ISEVEN(LEFT(A12,3))</f>
        <v>0</v>
      </c>
      <c r="R12" t="s">
        <v>470</v>
      </c>
      <c r="S12">
        <f>RIGHT(D12,LEN(D12)-4)/10000</f>
        <v>6.47</v>
      </c>
      <c r="T12">
        <f>RIGHT(H12,LEN(H12)-4)/10000</f>
        <v>23.3323</v>
      </c>
      <c r="U12">
        <f>ABS(T12-S12)</f>
        <v>16.862300000000001</v>
      </c>
      <c r="V12">
        <f>COUNTIFS(xings_lookup!$D$2:$D$19, IF(Q12, "&lt;=","&gt;=") &amp; S12, xings_lookup!$D$2:$D$19, IF(Q12,"&gt;=","&lt;=") &amp; T12)</f>
        <v>3</v>
      </c>
      <c r="W12">
        <f>COUNTA([11]XINGS!$A$2:$A$13)-V12</f>
        <v>9</v>
      </c>
      <c r="X12">
        <f t="shared" si="0"/>
        <v>0.25</v>
      </c>
    </row>
    <row r="13" spans="1:80" x14ac:dyDescent="0.25">
      <c r="A13" t="s">
        <v>276</v>
      </c>
      <c r="B13">
        <v>4020</v>
      </c>
      <c r="C13" t="s">
        <v>467</v>
      </c>
      <c r="D13" t="s">
        <v>471</v>
      </c>
      <c r="E13">
        <v>42511.603310185186</v>
      </c>
      <c r="F13">
        <v>42511.606377314813</v>
      </c>
      <c r="G13">
        <v>4</v>
      </c>
      <c r="H13" t="s">
        <v>483</v>
      </c>
      <c r="I13">
        <v>42511.635682870372</v>
      </c>
      <c r="J13">
        <v>1</v>
      </c>
      <c r="K13" t="str">
        <f>IF(ISEVEN(B13),(B13-1)&amp;"/"&amp;B13,B13&amp;"/"&amp;(B13+1))</f>
        <v>4019/4020</v>
      </c>
      <c r="L13">
        <f>I13-F13</f>
        <v>2.9305555559403729E-2</v>
      </c>
      <c r="N13">
        <f>24*60*SUM($L13:$L13)</f>
        <v>42.200000005541369</v>
      </c>
      <c r="P13" t="s">
        <v>277</v>
      </c>
      <c r="Q13" t="b">
        <f>ISEVEN(LEFT(A13,3))</f>
        <v>0</v>
      </c>
      <c r="R13" t="s">
        <v>470</v>
      </c>
      <c r="S13">
        <f>RIGHT(D13,LEN(D13)-4)/10000</f>
        <v>1.9118999999999999</v>
      </c>
      <c r="T13">
        <f>RIGHT(H13,LEN(H13)-4)/10000</f>
        <v>23.334900000000001</v>
      </c>
      <c r="U13">
        <f>ABS(T13-S13)</f>
        <v>21.423000000000002</v>
      </c>
      <c r="V13">
        <f>COUNTIFS(xings_lookup!$D$2:$D$19, IF(Q13, "&lt;=","&gt;=") &amp; S13, xings_lookup!$D$2:$D$19, IF(Q13,"&gt;=","&lt;=") &amp; T13)</f>
        <v>12</v>
      </c>
      <c r="W13">
        <f>COUNTA([11]XINGS!$A$2:$A$13)-V13</f>
        <v>0</v>
      </c>
      <c r="X13">
        <f t="shared" si="0"/>
        <v>1</v>
      </c>
    </row>
    <row r="14" spans="1:80" x14ac:dyDescent="0.25">
      <c r="A14" t="s">
        <v>278</v>
      </c>
      <c r="B14">
        <v>4026</v>
      </c>
      <c r="C14" t="s">
        <v>467</v>
      </c>
      <c r="D14" t="s">
        <v>948</v>
      </c>
      <c r="E14">
        <v>42511.608171296299</v>
      </c>
      <c r="F14">
        <v>42511.609189814815</v>
      </c>
      <c r="G14">
        <v>1</v>
      </c>
      <c r="H14" t="s">
        <v>949</v>
      </c>
      <c r="I14">
        <v>42511.630115740743</v>
      </c>
      <c r="J14">
        <v>0</v>
      </c>
      <c r="K14" t="str">
        <f>IF(ISEVEN(B14),(B14-1)&amp;"/"&amp;B14,B14&amp;"/"&amp;(B14+1))</f>
        <v>4025/4026</v>
      </c>
      <c r="L14">
        <f>I14-F14</f>
        <v>2.0925925928167999E-2</v>
      </c>
      <c r="N14">
        <f>24*60*SUM($L14:$L15)</f>
        <v>40.516666676849127</v>
      </c>
      <c r="P14" t="s">
        <v>272</v>
      </c>
      <c r="Q14" t="b">
        <f>ISEVEN(LEFT(A14,3))</f>
        <v>1</v>
      </c>
      <c r="R14" t="s">
        <v>470</v>
      </c>
      <c r="S14">
        <f>RIGHT(D14,LEN(D14)-4)/10000</f>
        <v>23.2987</v>
      </c>
      <c r="T14">
        <f>RIGHT(H14,LEN(H14)-4)/10000</f>
        <v>5.4313000000000002</v>
      </c>
      <c r="U14">
        <f>ABS(T14-S14)</f>
        <v>17.8674</v>
      </c>
      <c r="V14">
        <f>COUNTIFS(xings_lookup!$D$2:$D$19, IF(Q14, "&lt;=","&gt;=") &amp; S14, xings_lookup!$D$2:$D$19, IF(Q14,"&gt;=","&lt;=") &amp; T14)</f>
        <v>6</v>
      </c>
      <c r="W14">
        <f>COUNTA([11]XINGS!$A$2:$A$13)-V14</f>
        <v>6</v>
      </c>
      <c r="X14">
        <f t="shared" si="0"/>
        <v>0.5</v>
      </c>
    </row>
    <row r="15" spans="1:80" x14ac:dyDescent="0.25">
      <c r="A15" t="s">
        <v>278</v>
      </c>
      <c r="B15">
        <v>4026</v>
      </c>
      <c r="C15" t="s">
        <v>467</v>
      </c>
      <c r="D15" t="s">
        <v>950</v>
      </c>
      <c r="E15">
        <v>42511.633715277778</v>
      </c>
      <c r="F15">
        <v>42511.634513888886</v>
      </c>
      <c r="G15">
        <v>1</v>
      </c>
      <c r="H15" t="s">
        <v>951</v>
      </c>
      <c r="I15">
        <v>42511.641724537039</v>
      </c>
      <c r="J15">
        <v>0</v>
      </c>
      <c r="K15" t="str">
        <f>IF(ISEVEN(B15),(B15-1)&amp;"/"&amp;B15,B15&amp;"/"&amp;(B15+1))</f>
        <v>4025/4026</v>
      </c>
      <c r="L15">
        <f>I15-F15</f>
        <v>7.2106481529772282E-3</v>
      </c>
      <c r="Q15" t="b">
        <f>ISEVEN(LEFT(A15,3))</f>
        <v>1</v>
      </c>
      <c r="R15" t="s">
        <v>470</v>
      </c>
      <c r="S15">
        <f>RIGHT(D15,LEN(D15)-4)/10000</f>
        <v>3.6793999999999998</v>
      </c>
      <c r="T15">
        <f>RIGHT(H15,LEN(H15)-4)/10000</f>
        <v>2.2700000000000001E-2</v>
      </c>
      <c r="U15">
        <f>ABS(T15-S15)</f>
        <v>3.6566999999999998</v>
      </c>
      <c r="V15">
        <f>COUNTIFS(xings_lookup!$D$2:$D$19, IF(Q15, "&lt;=","&gt;=") &amp; S15, xings_lookup!$D$2:$D$19, IF(Q15,"&gt;=","&lt;=") &amp; T15)</f>
        <v>3</v>
      </c>
      <c r="W15">
        <f>COUNTA([11]XINGS!$A$2:$A$13)-V15</f>
        <v>9</v>
      </c>
      <c r="X15">
        <f t="shared" si="0"/>
        <v>0.25</v>
      </c>
    </row>
    <row r="16" spans="1:80" x14ac:dyDescent="0.25">
      <c r="A16" t="s">
        <v>279</v>
      </c>
      <c r="B16">
        <v>4023</v>
      </c>
      <c r="C16" t="s">
        <v>467</v>
      </c>
      <c r="D16" t="s">
        <v>952</v>
      </c>
      <c r="E16">
        <v>42511.720370370371</v>
      </c>
      <c r="F16">
        <v>42511.721979166665</v>
      </c>
      <c r="G16">
        <v>2</v>
      </c>
      <c r="H16" t="s">
        <v>953</v>
      </c>
      <c r="I16">
        <v>42511.742939814816</v>
      </c>
      <c r="J16">
        <v>0</v>
      </c>
      <c r="K16" t="str">
        <f>IF(ISEVEN(B16),(B16-1)&amp;"/"&amp;B16,B16&amp;"/"&amp;(B16+1))</f>
        <v>4023/4024</v>
      </c>
      <c r="L16">
        <f>I16-F16</f>
        <v>2.0960648151230998E-2</v>
      </c>
      <c r="N16">
        <f>24*60*SUM($L16:$L16)</f>
        <v>30.183333337772638</v>
      </c>
      <c r="P16" t="s">
        <v>280</v>
      </c>
      <c r="Q16" t="b">
        <f>ISEVEN(LEFT(A16,3))</f>
        <v>1</v>
      </c>
      <c r="R16" t="s">
        <v>470</v>
      </c>
      <c r="S16">
        <f>RIGHT(D16,LEN(D16)-4)/10000</f>
        <v>23.296399999999998</v>
      </c>
      <c r="T16">
        <f>RIGHT(H16,LEN(H16)-4)/10000</f>
        <v>7.0533000000000001</v>
      </c>
      <c r="U16">
        <f>ABS(T16-S16)</f>
        <v>16.243099999999998</v>
      </c>
      <c r="V16">
        <f>COUNTIFS(xings_lookup!$D$2:$D$19, IF(Q16, "&lt;=","&gt;=") &amp; S16, xings_lookup!$D$2:$D$19, IF(Q16,"&gt;=","&lt;=") &amp; T16)</f>
        <v>3</v>
      </c>
      <c r="W16">
        <f>COUNTA([11]XINGS!$A$2:$A$13)-V16</f>
        <v>9</v>
      </c>
      <c r="X16">
        <f t="shared" si="0"/>
        <v>0.25</v>
      </c>
    </row>
    <row r="17" spans="1:24" x14ac:dyDescent="0.25">
      <c r="A17" t="s">
        <v>281</v>
      </c>
      <c r="B17">
        <v>4025</v>
      </c>
      <c r="C17" t="s">
        <v>467</v>
      </c>
      <c r="D17" t="s">
        <v>484</v>
      </c>
      <c r="E17">
        <v>42511.971886574072</v>
      </c>
      <c r="F17">
        <v>42511.972743055558</v>
      </c>
      <c r="G17">
        <v>1</v>
      </c>
      <c r="H17" t="s">
        <v>485</v>
      </c>
      <c r="I17">
        <v>42511.986817129633</v>
      </c>
      <c r="J17">
        <v>0</v>
      </c>
      <c r="K17" t="str">
        <f>IF(ISEVEN(B17),(B17-1)&amp;"/"&amp;B17,B17&amp;"/"&amp;(B17+1))</f>
        <v>4025/4026</v>
      </c>
      <c r="L17">
        <f>I17-F17</f>
        <v>1.4074074075324461E-2</v>
      </c>
      <c r="N17">
        <f>24*60*SUM($L17:$L18)</f>
        <v>46.483333334326744</v>
      </c>
      <c r="P17" t="s">
        <v>116</v>
      </c>
      <c r="Q17" t="b">
        <f>ISEVEN(LEFT(A17,3))</f>
        <v>0</v>
      </c>
      <c r="R17" t="s">
        <v>470</v>
      </c>
      <c r="S17">
        <f>RIGHT(D17,LEN(D17)-4)/10000</f>
        <v>5.28E-2</v>
      </c>
      <c r="T17">
        <f>RIGHT(H17,LEN(H17)-4)/10000</f>
        <v>4.0091999999999999</v>
      </c>
      <c r="U17">
        <f>ABS(T17-S17)</f>
        <v>3.9563999999999999</v>
      </c>
      <c r="V17">
        <f>COUNTIFS(xings_lookup!$D$2:$D$19, IF(Q17, "&lt;=","&gt;=") &amp; S17, xings_lookup!$D$2:$D$19, IF(Q17,"&gt;=","&lt;=") &amp; T17)</f>
        <v>3</v>
      </c>
      <c r="W17">
        <f>COUNTA([11]XINGS!$A$2:$A$13)-V17</f>
        <v>9</v>
      </c>
      <c r="X17">
        <f t="shared" si="0"/>
        <v>0.25</v>
      </c>
    </row>
    <row r="18" spans="1:24" x14ac:dyDescent="0.25">
      <c r="A18" t="s">
        <v>281</v>
      </c>
      <c r="B18">
        <v>4025</v>
      </c>
      <c r="C18" t="s">
        <v>467</v>
      </c>
      <c r="D18" t="s">
        <v>486</v>
      </c>
      <c r="E18">
        <v>42511.993773148148</v>
      </c>
      <c r="F18">
        <v>42511.99459490741</v>
      </c>
      <c r="G18">
        <v>1</v>
      </c>
      <c r="H18" t="s">
        <v>487</v>
      </c>
      <c r="I18">
        <v>42512.012800925928</v>
      </c>
      <c r="J18">
        <v>0</v>
      </c>
      <c r="K18" t="str">
        <f>IF(ISEVEN(B18),(B18-1)&amp;"/"&amp;B18,B18&amp;"/"&amp;(B18+1))</f>
        <v>4025/4026</v>
      </c>
      <c r="L18">
        <f>I18-F18</f>
        <v>1.8206018517958E-2</v>
      </c>
      <c r="Q18" t="b">
        <f>ISEVEN(LEFT(A18,3))</f>
        <v>0</v>
      </c>
      <c r="R18" t="s">
        <v>470</v>
      </c>
      <c r="S18">
        <f>RIGHT(D18,LEN(D18)-4)/10000</f>
        <v>6.4702000000000002</v>
      </c>
      <c r="T18">
        <f>RIGHT(H18,LEN(H18)-4)/10000</f>
        <v>23.3291</v>
      </c>
      <c r="U18">
        <f>ABS(T18-S18)</f>
        <v>16.858899999999998</v>
      </c>
      <c r="V18">
        <f>COUNTIFS(xings_lookup!$D$2:$D$19, IF(Q18, "&lt;=","&gt;=") &amp; S18, xings_lookup!$D$2:$D$19, IF(Q18,"&gt;=","&lt;=") &amp; T18)</f>
        <v>3</v>
      </c>
      <c r="W18">
        <f>COUNTA([11]XINGS!$A$2:$A$13)-V18</f>
        <v>9</v>
      </c>
      <c r="X18">
        <f t="shared" si="0"/>
        <v>0.25</v>
      </c>
    </row>
    <row r="19" spans="1:24" x14ac:dyDescent="0.25">
      <c r="A19" t="s">
        <v>282</v>
      </c>
      <c r="B19">
        <v>4027</v>
      </c>
      <c r="C19" t="s">
        <v>467</v>
      </c>
      <c r="D19" t="s">
        <v>488</v>
      </c>
      <c r="E19">
        <v>42512.460949074077</v>
      </c>
      <c r="F19">
        <v>42512.463194444441</v>
      </c>
      <c r="G19">
        <v>3</v>
      </c>
      <c r="H19" t="s">
        <v>489</v>
      </c>
      <c r="I19">
        <v>42512.463240740741</v>
      </c>
      <c r="J19">
        <v>0</v>
      </c>
      <c r="K19" t="str">
        <f>IF(ISEVEN(B19),(B19-1)&amp;"/"&amp;B19,B19&amp;"/"&amp;(B19+1))</f>
        <v>4027/4028</v>
      </c>
      <c r="L19">
        <f>I19-F19</f>
        <v>4.6296299842651933E-5</v>
      </c>
      <c r="N19">
        <f>24*60*SUM($L19:$L19)</f>
        <v>6.6666671773418784E-2</v>
      </c>
      <c r="P19" t="s">
        <v>116</v>
      </c>
      <c r="Q19" t="b">
        <f>ISEVEN(LEFT(A19,3))</f>
        <v>0</v>
      </c>
      <c r="R19" t="s">
        <v>490</v>
      </c>
      <c r="S19">
        <f>RIGHT(D19,LEN(D19)-4)/10000</f>
        <v>7.8100000000000003E-2</v>
      </c>
      <c r="T19">
        <f>RIGHT(H19,LEN(H19)-4)/10000</f>
        <v>8.0100000000000005E-2</v>
      </c>
      <c r="U19">
        <f>ABS(T19-S19)</f>
        <v>2.0000000000000018E-3</v>
      </c>
      <c r="V19">
        <f>COUNTIFS(xings_lookup!$D$2:$D$19, IF(Q19, "&lt;=","&gt;=") &amp; S19, xings_lookup!$D$2:$D$19, IF(Q19,"&gt;=","&lt;=") &amp; T19)</f>
        <v>0</v>
      </c>
      <c r="W19">
        <f>COUNTA([11]XINGS!$A$2:$A$13)-V19</f>
        <v>12</v>
      </c>
      <c r="X19">
        <f t="shared" si="0"/>
        <v>0</v>
      </c>
    </row>
    <row r="20" spans="1:24" x14ac:dyDescent="0.25">
      <c r="A20" t="s">
        <v>283</v>
      </c>
      <c r="B20">
        <v>4032</v>
      </c>
      <c r="C20" t="s">
        <v>467</v>
      </c>
      <c r="D20" t="s">
        <v>954</v>
      </c>
      <c r="E20">
        <v>42512.463310185187</v>
      </c>
      <c r="F20">
        <v>42512.464212962965</v>
      </c>
      <c r="G20">
        <v>1</v>
      </c>
      <c r="H20" t="s">
        <v>955</v>
      </c>
      <c r="I20">
        <v>42512.486145833333</v>
      </c>
      <c r="J20">
        <v>1</v>
      </c>
      <c r="K20" t="str">
        <f>IF(ISEVEN(B20),(B20-1)&amp;"/"&amp;B20,B20&amp;"/"&amp;(B20+1))</f>
        <v>4031/4032</v>
      </c>
      <c r="L20">
        <f>I20-F20</f>
        <v>2.1932870367891155E-2</v>
      </c>
      <c r="N20">
        <f>24*60*SUM($L20:$L20)</f>
        <v>31.583333329763263</v>
      </c>
      <c r="P20" t="s">
        <v>116</v>
      </c>
      <c r="Q20" t="b">
        <f>ISEVEN(LEFT(A20,3))</f>
        <v>1</v>
      </c>
      <c r="R20" t="s">
        <v>490</v>
      </c>
      <c r="S20">
        <f>RIGHT(D20,LEN(D20)-4)/10000</f>
        <v>23.297599999999999</v>
      </c>
      <c r="T20">
        <f>RIGHT(H20,LEN(H20)-4)/10000</f>
        <v>1.41E-2</v>
      </c>
      <c r="U20">
        <f>ABS(T20-S20)</f>
        <v>23.2835</v>
      </c>
      <c r="V20">
        <f>COUNTIFS(xings_lookup!$D$2:$D$19, IF(Q20, "&lt;=","&gt;=") &amp; S20, xings_lookup!$D$2:$D$19, IF(Q20,"&gt;=","&lt;=") &amp; T20)</f>
        <v>12</v>
      </c>
      <c r="W20">
        <f>COUNTA([11]XINGS!$A$2:$A$13)-V20</f>
        <v>0</v>
      </c>
      <c r="X20">
        <f t="shared" si="0"/>
        <v>1</v>
      </c>
    </row>
    <row r="21" spans="1:24" x14ac:dyDescent="0.25">
      <c r="A21" t="s">
        <v>284</v>
      </c>
      <c r="B21">
        <v>4020</v>
      </c>
      <c r="C21" t="s">
        <v>467</v>
      </c>
      <c r="D21" t="s">
        <v>477</v>
      </c>
      <c r="E21">
        <v>42512.509502314817</v>
      </c>
      <c r="F21">
        <v>42512.511053240742</v>
      </c>
      <c r="G21">
        <v>2</v>
      </c>
      <c r="H21" t="s">
        <v>493</v>
      </c>
      <c r="I21">
        <v>42512.524756944447</v>
      </c>
      <c r="J21">
        <v>0</v>
      </c>
      <c r="K21" t="str">
        <f>IF(ISEVEN(B21),(B21-1)&amp;"/"&amp;B21,B21&amp;"/"&amp;(B21+1))</f>
        <v>4019/4020</v>
      </c>
      <c r="L21">
        <f>I21-F21</f>
        <v>1.3703703705687076E-2</v>
      </c>
      <c r="N21">
        <f>24*60*SUM($L21:$L21)</f>
        <v>19.733333336189389</v>
      </c>
      <c r="P21" t="s">
        <v>285</v>
      </c>
      <c r="Q21" t="b">
        <f>ISEVEN(LEFT(A21,3))</f>
        <v>0</v>
      </c>
      <c r="R21" t="s">
        <v>490</v>
      </c>
      <c r="S21">
        <f>RIGHT(D21,LEN(D21)-4)/10000</f>
        <v>4.6399999999999997E-2</v>
      </c>
      <c r="T21">
        <f>RIGHT(H21,LEN(H21)-4)/10000</f>
        <v>5.2117000000000004</v>
      </c>
      <c r="U21">
        <f>ABS(T21-S21)</f>
        <v>5.1653000000000002</v>
      </c>
      <c r="V21">
        <f>COUNTIFS(xings_lookup!$D$2:$D$19, IF(Q21, "&lt;=","&gt;=") &amp; S21, xings_lookup!$D$2:$D$19, IF(Q21,"&gt;=","&lt;=") &amp; T21)</f>
        <v>5</v>
      </c>
      <c r="W21">
        <f>COUNTA([11]XINGS!$A$2:$A$13)-V21</f>
        <v>7</v>
      </c>
      <c r="X21">
        <f t="shared" si="0"/>
        <v>0.41666666666666669</v>
      </c>
    </row>
    <row r="22" spans="1:24" x14ac:dyDescent="0.25">
      <c r="A22" t="s">
        <v>286</v>
      </c>
      <c r="B22">
        <v>4002</v>
      </c>
      <c r="C22" t="s">
        <v>467</v>
      </c>
      <c r="D22" t="s">
        <v>491</v>
      </c>
      <c r="E22">
        <v>42512.514675925922</v>
      </c>
      <c r="F22">
        <v>42512.515613425923</v>
      </c>
      <c r="G22">
        <v>1</v>
      </c>
      <c r="H22" t="s">
        <v>492</v>
      </c>
      <c r="I22">
        <v>42512.539722222224</v>
      </c>
      <c r="J22">
        <v>0</v>
      </c>
      <c r="K22" t="str">
        <f>IF(ISEVEN(B22),(B22-1)&amp;"/"&amp;B22,B22&amp;"/"&amp;(B22+1))</f>
        <v>4001/4002</v>
      </c>
      <c r="L22">
        <f>I22-F22</f>
        <v>2.4108796300424729E-2</v>
      </c>
      <c r="N22">
        <f>24*60*SUM($L22:$L22)</f>
        <v>34.716666672611609</v>
      </c>
      <c r="P22" t="s">
        <v>287</v>
      </c>
      <c r="Q22" t="b">
        <f>ISEVEN(LEFT(A22,3))</f>
        <v>0</v>
      </c>
      <c r="R22" t="s">
        <v>490</v>
      </c>
      <c r="S22">
        <f>RIGHT(D22,LEN(D22)-4)/10000</f>
        <v>1.9136</v>
      </c>
      <c r="T22">
        <f>RIGHT(H22,LEN(H22)-4)/10000</f>
        <v>23.328700000000001</v>
      </c>
      <c r="U22">
        <f>ABS(T22-S22)</f>
        <v>21.415100000000002</v>
      </c>
      <c r="V22">
        <f>COUNTIFS(xings_lookup!$D$2:$D$19, IF(Q22, "&lt;=","&gt;=") &amp; S22, xings_lookup!$D$2:$D$19, IF(Q22,"&gt;=","&lt;=") &amp; T22)</f>
        <v>12</v>
      </c>
      <c r="W22">
        <f>COUNTA([11]XINGS!$A$2:$A$13)-V22</f>
        <v>0</v>
      </c>
      <c r="X22">
        <f t="shared" si="0"/>
        <v>1</v>
      </c>
    </row>
    <row r="23" spans="1:24" x14ac:dyDescent="0.25">
      <c r="A23" t="s">
        <v>288</v>
      </c>
      <c r="B23">
        <v>4023</v>
      </c>
      <c r="C23" t="s">
        <v>467</v>
      </c>
      <c r="D23" t="s">
        <v>956</v>
      </c>
      <c r="E23">
        <v>42512.516631944447</v>
      </c>
      <c r="F23">
        <v>42512.517743055556</v>
      </c>
      <c r="G23">
        <v>1</v>
      </c>
      <c r="H23" t="s">
        <v>957</v>
      </c>
      <c r="I23">
        <v>42512.538460648146</v>
      </c>
      <c r="J23">
        <v>1</v>
      </c>
      <c r="K23" t="str">
        <f>IF(ISEVEN(B23),(B23-1)&amp;"/"&amp;B23,B23&amp;"/"&amp;(B23+1))</f>
        <v>4023/4024</v>
      </c>
      <c r="L23">
        <f>I23-F23</f>
        <v>2.0717592589790002E-2</v>
      </c>
      <c r="N23">
        <f>24*60*SUM($L23:$L23)</f>
        <v>29.833333329297602</v>
      </c>
      <c r="P23" t="s">
        <v>285</v>
      </c>
      <c r="Q23" t="b">
        <f>ISEVEN(LEFT(A23,3))</f>
        <v>1</v>
      </c>
      <c r="R23" t="s">
        <v>490</v>
      </c>
      <c r="S23">
        <f>RIGHT(D23,LEN(D23)-4)/10000</f>
        <v>23.298500000000001</v>
      </c>
      <c r="T23">
        <f>RIGHT(H23,LEN(H23)-4)/10000</f>
        <v>6.4124999999999996</v>
      </c>
      <c r="U23">
        <f>ABS(T23-S23)</f>
        <v>16.886000000000003</v>
      </c>
      <c r="V23">
        <f>COUNTIFS(xings_lookup!$D$2:$D$19, IF(Q23, "&lt;=","&gt;=") &amp; S23, xings_lookup!$D$2:$D$19, IF(Q23,"&gt;=","&lt;=") &amp; T23)</f>
        <v>3</v>
      </c>
      <c r="W23">
        <f>COUNTA([11]XINGS!$A$2:$A$13)-V23</f>
        <v>9</v>
      </c>
      <c r="X23">
        <f t="shared" si="0"/>
        <v>0.25</v>
      </c>
    </row>
    <row r="24" spans="1:24" x14ac:dyDescent="0.25">
      <c r="A24" t="s">
        <v>289</v>
      </c>
      <c r="B24">
        <v>4018</v>
      </c>
      <c r="C24" t="s">
        <v>467</v>
      </c>
      <c r="D24" t="s">
        <v>494</v>
      </c>
      <c r="E24">
        <v>42512.591261574074</v>
      </c>
      <c r="F24">
        <v>42512.59337962963</v>
      </c>
      <c r="G24">
        <v>3</v>
      </c>
      <c r="H24" t="s">
        <v>495</v>
      </c>
      <c r="I24">
        <v>42512.61105324074</v>
      </c>
      <c r="J24">
        <v>0</v>
      </c>
      <c r="K24" t="str">
        <f>IF(ISEVEN(B24),(B24-1)&amp;"/"&amp;B24,B24&amp;"/"&amp;(B24+1))</f>
        <v>4017/4018</v>
      </c>
      <c r="L24">
        <f>I24-F24</f>
        <v>1.767361110978527E-2</v>
      </c>
      <c r="N24">
        <f>24*60*SUM($L24:$L25)</f>
        <v>48.100000001722947</v>
      </c>
      <c r="P24" t="s">
        <v>116</v>
      </c>
      <c r="Q24" t="b">
        <f>ISEVEN(LEFT(A24,3))</f>
        <v>0</v>
      </c>
      <c r="R24" t="s">
        <v>490</v>
      </c>
      <c r="S24">
        <f>RIGHT(D24,LEN(D24)-4)/10000</f>
        <v>4.6600000000000003E-2</v>
      </c>
      <c r="T24">
        <f>RIGHT(H24,LEN(H24)-4)/10000</f>
        <v>3.7717000000000001</v>
      </c>
      <c r="U24">
        <f>ABS(T24-S24)</f>
        <v>3.7250999999999999</v>
      </c>
      <c r="V24">
        <f>COUNTIFS(xings_lookup!$D$2:$D$19, IF(Q24, "&lt;=","&gt;=") &amp; S24, xings_lookup!$D$2:$D$19, IF(Q24,"&gt;=","&lt;=") &amp; T24)</f>
        <v>3</v>
      </c>
      <c r="W24">
        <f>COUNTA([11]XINGS!$A$2:$A$13)-V24</f>
        <v>9</v>
      </c>
      <c r="X24">
        <f t="shared" si="0"/>
        <v>0.25</v>
      </c>
    </row>
    <row r="25" spans="1:24" x14ac:dyDescent="0.25">
      <c r="A25" t="s">
        <v>289</v>
      </c>
      <c r="B25">
        <v>4018</v>
      </c>
      <c r="C25" t="s">
        <v>467</v>
      </c>
      <c r="D25" t="s">
        <v>496</v>
      </c>
      <c r="E25">
        <v>42512.616400462961</v>
      </c>
      <c r="F25">
        <v>42512.617060185185</v>
      </c>
      <c r="G25">
        <v>0</v>
      </c>
      <c r="H25" t="s">
        <v>497</v>
      </c>
      <c r="I25">
        <v>42512.632789351854</v>
      </c>
      <c r="J25">
        <v>1</v>
      </c>
      <c r="K25" t="str">
        <f>IF(ISEVEN(B25),(B25-1)&amp;"/"&amp;B25,B25&amp;"/"&amp;(B25+1))</f>
        <v>4017/4018</v>
      </c>
      <c r="L25">
        <f>I25-F25</f>
        <v>1.5729166669188999E-2</v>
      </c>
      <c r="Q25" t="b">
        <f>ISEVEN(LEFT(A25,3))</f>
        <v>0</v>
      </c>
      <c r="R25" t="s">
        <v>490</v>
      </c>
      <c r="S25">
        <f>RIGHT(D25,LEN(D25)-4)/10000</f>
        <v>6.4753999999999996</v>
      </c>
      <c r="T25">
        <f>RIGHT(H25,LEN(H25)-4)/10000</f>
        <v>23.330200000000001</v>
      </c>
      <c r="U25">
        <f>ABS(T25-S25)</f>
        <v>16.854800000000001</v>
      </c>
      <c r="V25">
        <f>COUNTIFS(xings_lookup!$D$2:$D$19, IF(Q25, "&lt;=","&gt;=") &amp; S25, xings_lookup!$D$2:$D$19, IF(Q25,"&gt;=","&lt;=") &amp; T25)</f>
        <v>3</v>
      </c>
      <c r="W25">
        <f>COUNTA([11]XINGS!$A$2:$A$13)-V25</f>
        <v>9</v>
      </c>
      <c r="X25">
        <f t="shared" si="0"/>
        <v>0.25</v>
      </c>
    </row>
    <row r="26" spans="1:24" x14ac:dyDescent="0.25">
      <c r="A26" t="s">
        <v>290</v>
      </c>
      <c r="B26">
        <v>4042</v>
      </c>
      <c r="C26" t="s">
        <v>467</v>
      </c>
      <c r="D26" t="s">
        <v>498</v>
      </c>
      <c r="E26">
        <v>42512.766898148147</v>
      </c>
      <c r="F26">
        <v>42512.768136574072</v>
      </c>
      <c r="G26">
        <v>1</v>
      </c>
      <c r="H26" t="s">
        <v>494</v>
      </c>
      <c r="I26">
        <v>42512.769328703704</v>
      </c>
      <c r="J26">
        <v>0</v>
      </c>
      <c r="K26" t="str">
        <f>IF(ISEVEN(B26),(B26-1)&amp;"/"&amp;B26,B26&amp;"/"&amp;(B26+1))</f>
        <v>4041/4042</v>
      </c>
      <c r="L26">
        <f>I26-F26</f>
        <v>1.1921296318178065E-3</v>
      </c>
      <c r="N26">
        <f>24*60*SUM($L26:$L26)</f>
        <v>1.7166666698176414</v>
      </c>
      <c r="P26" t="s">
        <v>116</v>
      </c>
      <c r="Q26" t="b">
        <f>ISEVEN(LEFT(A26,3))</f>
        <v>0</v>
      </c>
      <c r="R26" t="s">
        <v>490</v>
      </c>
      <c r="S26">
        <f>RIGHT(D26,LEN(D26)-4)/10000</f>
        <v>4.5699999999999998E-2</v>
      </c>
      <c r="T26">
        <f>RIGHT(H26,LEN(H26)-4)/10000</f>
        <v>4.6600000000000003E-2</v>
      </c>
      <c r="U26">
        <f>ABS(T26-S26)</f>
        <v>9.0000000000000496E-4</v>
      </c>
      <c r="V26">
        <f>COUNTIFS(xings_lookup!$D$2:$D$19, IF(Q26, "&lt;=","&gt;=") &amp; S26, xings_lookup!$D$2:$D$19, IF(Q26,"&gt;=","&lt;=") &amp; T26)</f>
        <v>0</v>
      </c>
      <c r="W26">
        <f>COUNTA([11]XINGS!$A$2:$A$13)-V26</f>
        <v>12</v>
      </c>
      <c r="X26">
        <f t="shared" si="0"/>
        <v>0</v>
      </c>
    </row>
    <row r="27" spans="1:24" x14ac:dyDescent="0.25">
      <c r="A27" t="s">
        <v>291</v>
      </c>
      <c r="B27">
        <v>4024</v>
      </c>
      <c r="C27" t="s">
        <v>467</v>
      </c>
      <c r="D27" t="s">
        <v>499</v>
      </c>
      <c r="E27">
        <v>42512.92659722222</v>
      </c>
      <c r="F27">
        <v>42512.927766203706</v>
      </c>
      <c r="G27">
        <v>1</v>
      </c>
      <c r="H27" t="s">
        <v>500</v>
      </c>
      <c r="I27">
        <v>42512.938784722224</v>
      </c>
      <c r="J27">
        <v>0</v>
      </c>
      <c r="K27" t="str">
        <f>IF(ISEVEN(B27),(B27-1)&amp;"/"&amp;B27,B27&amp;"/"&amp;(B27+1))</f>
        <v>4023/4024</v>
      </c>
      <c r="L27">
        <f>I27-F27</f>
        <v>1.1018518518540077E-2</v>
      </c>
      <c r="N27">
        <f>24*60*SUM($L27:$L27)+1</f>
        <v>16.866666666697711</v>
      </c>
      <c r="P27" t="s">
        <v>116</v>
      </c>
      <c r="Q27" t="b">
        <f>ISEVEN(LEFT(A27,3))</f>
        <v>0</v>
      </c>
      <c r="R27" t="s">
        <v>490</v>
      </c>
      <c r="S27">
        <f>RIGHT(D27,LEN(D27)-4)/10000</f>
        <v>4.8000000000000001E-2</v>
      </c>
      <c r="T27">
        <f>RIGHT(H27,LEN(H27)-4)/10000</f>
        <v>23.330400000000001</v>
      </c>
      <c r="U27">
        <f>ABS(T27-S27)</f>
        <v>23.282400000000003</v>
      </c>
      <c r="V27">
        <f>COUNTIFS(xings_lookup!$D$2:$D$19, IF(Q27, "&lt;=","&gt;=") &amp; S27, xings_lookup!$D$2:$D$19, IF(Q27,"&gt;=","&lt;=") &amp; T27)</f>
        <v>12</v>
      </c>
      <c r="W27">
        <f>COUNTA([11]XINGS!$A$2:$A$13)-V27</f>
        <v>0</v>
      </c>
      <c r="X27">
        <f t="shared" si="0"/>
        <v>1</v>
      </c>
    </row>
    <row r="28" spans="1:24" x14ac:dyDescent="0.25">
      <c r="A28" t="s">
        <v>292</v>
      </c>
      <c r="B28">
        <v>4008</v>
      </c>
      <c r="C28" t="s">
        <v>467</v>
      </c>
      <c r="D28" t="s">
        <v>958</v>
      </c>
      <c r="E28">
        <v>42512.949664351851</v>
      </c>
      <c r="F28">
        <v>42512.950520833336</v>
      </c>
      <c r="G28">
        <v>1</v>
      </c>
      <c r="H28" t="s">
        <v>958</v>
      </c>
      <c r="I28">
        <v>42512.950520833336</v>
      </c>
      <c r="J28">
        <v>0</v>
      </c>
      <c r="K28" t="str">
        <f>IF(ISEVEN(B28),(B28-1)&amp;"/"&amp;B28,B28&amp;"/"&amp;(B28+1))</f>
        <v>4007/4008</v>
      </c>
      <c r="L28">
        <f>I28-F28</f>
        <v>0</v>
      </c>
      <c r="N28">
        <f>24*60*SUM($L28:$L28)+1</f>
        <v>1</v>
      </c>
      <c r="P28" t="s">
        <v>293</v>
      </c>
      <c r="Q28" t="b">
        <f>ISEVEN(LEFT(A28,3))</f>
        <v>1</v>
      </c>
      <c r="R28" t="s">
        <v>490</v>
      </c>
      <c r="S28">
        <f>RIGHT(D28,LEN(D28)-4)/10000</f>
        <v>1.83E-2</v>
      </c>
      <c r="T28">
        <f>RIGHT(H28,LEN(H28)-4)/10000</f>
        <v>1.83E-2</v>
      </c>
      <c r="U28">
        <f>ABS(T28-S28)</f>
        <v>0</v>
      </c>
      <c r="V28">
        <f>COUNTIFS(xings_lookup!$D$2:$D$19, IF(Q28, "&lt;=","&gt;=") &amp; S28, xings_lookup!$D$2:$D$19, IF(Q28,"&gt;=","&lt;=") &amp; T28)</f>
        <v>0</v>
      </c>
      <c r="W28">
        <f>COUNTA([11]XINGS!$A$2:$A$13)-V28</f>
        <v>12</v>
      </c>
      <c r="X28">
        <f t="shared" si="0"/>
        <v>0</v>
      </c>
    </row>
    <row r="29" spans="1:24" x14ac:dyDescent="0.25">
      <c r="A29" t="s">
        <v>294</v>
      </c>
      <c r="B29">
        <v>4009</v>
      </c>
      <c r="C29" t="s">
        <v>467</v>
      </c>
      <c r="D29" t="s">
        <v>501</v>
      </c>
      <c r="E29">
        <v>42513.178148148145</v>
      </c>
      <c r="F29">
        <v>42513.180902777778</v>
      </c>
      <c r="G29">
        <v>3</v>
      </c>
      <c r="H29" t="s">
        <v>502</v>
      </c>
      <c r="I29">
        <v>42513.229050925926</v>
      </c>
      <c r="J29">
        <v>0</v>
      </c>
      <c r="K29" t="str">
        <f>IF(ISEVEN(B29),(B29-1)&amp;"/"&amp;B29,B29&amp;"/"&amp;(B29+1))</f>
        <v>4009/4010</v>
      </c>
      <c r="L29">
        <f>I29-F29</f>
        <v>4.81481481474475E-2</v>
      </c>
      <c r="N29">
        <f>24*60*SUM($L29:$L29)</f>
        <v>69.333333332324401</v>
      </c>
      <c r="P29" t="s">
        <v>503</v>
      </c>
      <c r="Q29" t="b">
        <f>ISEVEN(LEFT(A29,3))</f>
        <v>0</v>
      </c>
      <c r="R29" t="s">
        <v>504</v>
      </c>
      <c r="S29">
        <f>RIGHT(D29,LEN(D29)-4)/10000</f>
        <v>7.9699999999999993E-2</v>
      </c>
      <c r="T29">
        <f>RIGHT(H29,LEN(H29)-4)/10000</f>
        <v>7.6799999999999993E-2</v>
      </c>
      <c r="U29">
        <f>ABS(T29-S29)</f>
        <v>2.8999999999999998E-3</v>
      </c>
      <c r="V29">
        <f>COUNTIFS(xings_lookup!$D$2:$D$19, IF(Q29, "&lt;=","&gt;=") &amp; S29, xings_lookup!$D$2:$D$19, IF(Q29,"&gt;=","&lt;=") &amp; T29)</f>
        <v>0</v>
      </c>
      <c r="W29">
        <f>COUNTA([11]XINGS!$A$2:$A$13)-V29</f>
        <v>12</v>
      </c>
      <c r="X29">
        <f t="shared" si="0"/>
        <v>0</v>
      </c>
    </row>
    <row r="30" spans="1:24" x14ac:dyDescent="0.25">
      <c r="A30" t="s">
        <v>296</v>
      </c>
      <c r="B30">
        <v>4013</v>
      </c>
      <c r="C30" t="s">
        <v>467</v>
      </c>
      <c r="D30" t="s">
        <v>954</v>
      </c>
      <c r="E30">
        <v>42513.29959490741</v>
      </c>
      <c r="F30">
        <v>42513.300509259258</v>
      </c>
      <c r="G30">
        <v>1</v>
      </c>
      <c r="H30" t="s">
        <v>959</v>
      </c>
      <c r="I30">
        <v>42513.302314814813</v>
      </c>
      <c r="J30">
        <v>0</v>
      </c>
      <c r="K30" t="str">
        <f>IF(ISEVEN(B30),(B30-1)&amp;"/"&amp;B30,B30&amp;"/"&amp;(B30+1))</f>
        <v>4013/4014</v>
      </c>
      <c r="L30">
        <f>I30-F30</f>
        <v>1.8055555556202307E-3</v>
      </c>
      <c r="N30">
        <f>24*60*SUM($L30:$L30)</f>
        <v>2.6000000000931323</v>
      </c>
      <c r="P30" t="s">
        <v>960</v>
      </c>
      <c r="Q30" t="b">
        <f>ISEVEN(LEFT(A30,3))</f>
        <v>1</v>
      </c>
      <c r="R30" t="s">
        <v>504</v>
      </c>
      <c r="S30">
        <f>RIGHT(D30,LEN(D30)-4)/10000</f>
        <v>23.297599999999999</v>
      </c>
      <c r="T30">
        <f>RIGHT(H30,LEN(H30)-4)/10000</f>
        <v>22.485099999999999</v>
      </c>
      <c r="U30">
        <f>ABS(T30-S30)</f>
        <v>0.8125</v>
      </c>
      <c r="V30">
        <f>COUNTIFS(xings_lookup!$D$2:$D$19, IF(Q30, "&lt;=","&gt;=") &amp; S30, xings_lookup!$D$2:$D$19, IF(Q30,"&gt;=","&lt;=") &amp; T30)</f>
        <v>0</v>
      </c>
      <c r="W30">
        <f>COUNTA([11]XINGS!$A$2:$A$13)-V30</f>
        <v>12</v>
      </c>
      <c r="X30">
        <f t="shared" si="0"/>
        <v>0</v>
      </c>
    </row>
    <row r="31" spans="1:24" x14ac:dyDescent="0.25">
      <c r="A31" t="s">
        <v>297</v>
      </c>
      <c r="B31">
        <v>4008</v>
      </c>
      <c r="C31" t="s">
        <v>467</v>
      </c>
      <c r="D31" t="s">
        <v>961</v>
      </c>
      <c r="E31">
        <v>42513.368217592593</v>
      </c>
      <c r="F31">
        <v>42513.36954861111</v>
      </c>
      <c r="G31">
        <v>1</v>
      </c>
      <c r="H31" t="s">
        <v>962</v>
      </c>
      <c r="I31">
        <v>42513.398206018515</v>
      </c>
      <c r="J31">
        <v>3</v>
      </c>
      <c r="K31" t="str">
        <f>IF(ISEVEN(B31),(B31-1)&amp;"/"&amp;B31,B31&amp;"/"&amp;(B31+1))</f>
        <v>4007/4008</v>
      </c>
      <c r="L31">
        <f>I31-F31</f>
        <v>2.8657407405262347E-2</v>
      </c>
      <c r="N31">
        <f>24*60*SUM($L31:$L31)</f>
        <v>41.26666666357778</v>
      </c>
      <c r="P31" t="s">
        <v>963</v>
      </c>
      <c r="Q31" t="b">
        <f>ISEVEN(LEFT(A31,3))</f>
        <v>1</v>
      </c>
      <c r="R31" t="s">
        <v>504</v>
      </c>
      <c r="S31">
        <f>RIGHT(D31,LEN(D31)-4)/10000</f>
        <v>23.298999999999999</v>
      </c>
      <c r="T31">
        <f>RIGHT(H31,LEN(H31)-4)/10000</f>
        <v>0.495</v>
      </c>
      <c r="U31">
        <f>ABS(T31-S31)</f>
        <v>22.803999999999998</v>
      </c>
      <c r="V31">
        <f>COUNTIFS(xings_lookup!$D$2:$D$19, IF(Q31, "&lt;=","&gt;=") &amp; S31, xings_lookup!$D$2:$D$19, IF(Q31,"&gt;=","&lt;=") &amp; T31)</f>
        <v>12</v>
      </c>
      <c r="W31">
        <f>COUNTA([11]XINGS!$A$2:$A$13)-V31</f>
        <v>0</v>
      </c>
      <c r="X31">
        <f t="shared" si="0"/>
        <v>1</v>
      </c>
    </row>
    <row r="32" spans="1:24" x14ac:dyDescent="0.25">
      <c r="A32" t="s">
        <v>299</v>
      </c>
      <c r="B32">
        <v>4013</v>
      </c>
      <c r="C32" t="s">
        <v>467</v>
      </c>
      <c r="D32" t="s">
        <v>961</v>
      </c>
      <c r="E32">
        <v>42513.580405092594</v>
      </c>
      <c r="F32">
        <v>42513.581435185188</v>
      </c>
      <c r="G32">
        <v>1</v>
      </c>
      <c r="H32" t="s">
        <v>964</v>
      </c>
      <c r="I32">
        <v>42513.608495370368</v>
      </c>
      <c r="J32">
        <v>1</v>
      </c>
      <c r="K32" t="str">
        <f>IF(ISEVEN(B32),(B32-1)&amp;"/"&amp;B32,B32&amp;"/"&amp;(B32+1))</f>
        <v>4013/4014</v>
      </c>
      <c r="L32">
        <f>I32-F32</f>
        <v>2.7060185180744156E-2</v>
      </c>
      <c r="Q32" t="b">
        <f>ISEVEN(LEFT(A32,3))</f>
        <v>1</v>
      </c>
      <c r="R32" t="s">
        <v>504</v>
      </c>
      <c r="S32">
        <f>RIGHT(D32,LEN(D32)-4)/10000</f>
        <v>23.298999999999999</v>
      </c>
      <c r="T32">
        <f>RIGHT(H32,LEN(H32)-4)/10000</f>
        <v>1.43E-2</v>
      </c>
      <c r="U32">
        <f>ABS(T32-S32)</f>
        <v>23.284700000000001</v>
      </c>
      <c r="V32">
        <f>COUNTIFS(xings_lookup!$D$2:$D$19, IF(Q32, "&lt;=","&gt;=") &amp; S32, xings_lookup!$D$2:$D$19, IF(Q32,"&gt;=","&lt;=") &amp; T32)</f>
        <v>12</v>
      </c>
      <c r="W32">
        <f>COUNTA([11]XINGS!$A$2:$A$13)-V32</f>
        <v>0</v>
      </c>
      <c r="X32">
        <f t="shared" si="0"/>
        <v>1</v>
      </c>
    </row>
    <row r="33" spans="1:24" x14ac:dyDescent="0.25">
      <c r="A33" t="s">
        <v>300</v>
      </c>
      <c r="B33">
        <v>4037</v>
      </c>
      <c r="C33" t="s">
        <v>467</v>
      </c>
      <c r="D33" t="s">
        <v>965</v>
      </c>
      <c r="E33">
        <v>42513.63690972222</v>
      </c>
      <c r="F33">
        <v>42513.637858796297</v>
      </c>
      <c r="G33">
        <v>1</v>
      </c>
      <c r="H33" t="s">
        <v>966</v>
      </c>
      <c r="I33">
        <v>42513.660578703704</v>
      </c>
      <c r="J33">
        <v>0</v>
      </c>
      <c r="K33" t="str">
        <f>IF(ISEVEN(B33),(B33-1)&amp;"/"&amp;B33,B33&amp;"/"&amp;(B33+1))</f>
        <v>4037/4038</v>
      </c>
      <c r="L33">
        <f>I33-F33</f>
        <v>2.2719907407008577E-2</v>
      </c>
      <c r="N33">
        <f>24*60*SUM($L33:$L33)</f>
        <v>32.716666666092351</v>
      </c>
      <c r="P33" t="s">
        <v>116</v>
      </c>
      <c r="Q33" t="b">
        <f>ISEVEN(LEFT(A33,3))</f>
        <v>1</v>
      </c>
      <c r="R33" t="s">
        <v>504</v>
      </c>
      <c r="S33">
        <f>RIGHT(D33,LEN(D33)-4)/10000</f>
        <v>23.297699999999999</v>
      </c>
      <c r="T33">
        <f>RIGHT(H33,LEN(H33)-4)/10000</f>
        <v>6.3536000000000001</v>
      </c>
      <c r="U33">
        <f>ABS(T33-S33)</f>
        <v>16.944099999999999</v>
      </c>
      <c r="V33">
        <f>COUNTIFS(xings_lookup!$D$2:$D$19, IF(Q33, "&lt;=","&gt;=") &amp; S33, xings_lookup!$D$2:$D$19, IF(Q33,"&gt;=","&lt;=") &amp; T33)</f>
        <v>3</v>
      </c>
      <c r="W33">
        <f>COUNTA([11]XINGS!$A$2:$A$13)-V33</f>
        <v>9</v>
      </c>
      <c r="X33">
        <f t="shared" si="0"/>
        <v>0.25</v>
      </c>
    </row>
    <row r="34" spans="1:24" x14ac:dyDescent="0.25">
      <c r="A34" t="s">
        <v>301</v>
      </c>
      <c r="B34">
        <v>4028</v>
      </c>
      <c r="C34" t="s">
        <v>467</v>
      </c>
      <c r="D34" t="s">
        <v>967</v>
      </c>
      <c r="E34">
        <v>42513.691759259258</v>
      </c>
      <c r="F34">
        <v>42513.692870370367</v>
      </c>
      <c r="G34">
        <v>1</v>
      </c>
      <c r="H34" t="s">
        <v>944</v>
      </c>
      <c r="I34">
        <v>42513.698101851849</v>
      </c>
      <c r="J34">
        <v>1</v>
      </c>
      <c r="K34" t="str">
        <f>IF(ISEVEN(B34),(B34-1)&amp;"/"&amp;B34,B34&amp;"/"&amp;(B34+1))</f>
        <v>4027/4028</v>
      </c>
      <c r="L34">
        <f>I34-F34</f>
        <v>5.2314814820419997E-3</v>
      </c>
      <c r="N34">
        <f>24*60*SUM($L34:$L34)</f>
        <v>7.5333333341404796</v>
      </c>
      <c r="P34" t="s">
        <v>116</v>
      </c>
      <c r="Q34" t="b">
        <f>ISEVEN(LEFT(A34,3))</f>
        <v>1</v>
      </c>
      <c r="R34" t="s">
        <v>504</v>
      </c>
      <c r="S34">
        <f>RIGHT(D34,LEN(D34)-4)/10000</f>
        <v>23.3</v>
      </c>
      <c r="T34">
        <f>RIGHT(H34,LEN(H34)-4)/10000</f>
        <v>1.3599999999999999E-2</v>
      </c>
      <c r="U34">
        <f>ABS(T34-S34)</f>
        <v>23.2864</v>
      </c>
      <c r="V34">
        <f>COUNTIFS(xings_lookup!$D$2:$D$19, IF(Q34, "&lt;=","&gt;=") &amp; S34, xings_lookup!$D$2:$D$19, IF(Q34,"&gt;=","&lt;=") &amp; T34)</f>
        <v>12</v>
      </c>
      <c r="W34">
        <f>COUNTA([11]XINGS!$A$2:$A$13)-V34</f>
        <v>0</v>
      </c>
      <c r="X34">
        <f t="shared" si="0"/>
        <v>1</v>
      </c>
    </row>
    <row r="35" spans="1:24" x14ac:dyDescent="0.25">
      <c r="A35" t="s">
        <v>302</v>
      </c>
      <c r="B35">
        <v>4015</v>
      </c>
      <c r="C35" t="s">
        <v>467</v>
      </c>
      <c r="D35" t="s">
        <v>968</v>
      </c>
      <c r="E35">
        <v>42513.752118055556</v>
      </c>
      <c r="F35">
        <v>42513.753113425926</v>
      </c>
      <c r="G35">
        <v>1</v>
      </c>
      <c r="H35" t="s">
        <v>969</v>
      </c>
      <c r="I35">
        <v>42513.776875000003</v>
      </c>
      <c r="J35">
        <v>0</v>
      </c>
      <c r="K35" t="str">
        <f>IF(ISEVEN(B35),(B35-1)&amp;"/"&amp;B35,B35&amp;"/"&amp;(B35+1))</f>
        <v>4015/4016</v>
      </c>
      <c r="L35">
        <f>I35-F35</f>
        <v>2.3761574077070691E-2</v>
      </c>
      <c r="N35">
        <f>24*60*SUM($L35:$L35)</f>
        <v>34.216666670981795</v>
      </c>
      <c r="P35" t="s">
        <v>116</v>
      </c>
      <c r="Q35" t="b">
        <f>ISEVEN(LEFT(A35,3))</f>
        <v>1</v>
      </c>
      <c r="R35" t="s">
        <v>504</v>
      </c>
      <c r="S35">
        <f>RIGHT(D35,LEN(D35)-4)/10000</f>
        <v>23.298300000000001</v>
      </c>
      <c r="T35">
        <f>RIGHT(H35,LEN(H35)-4)/10000</f>
        <v>6.3392999999999997</v>
      </c>
      <c r="U35">
        <f>ABS(T35-S35)</f>
        <v>16.959000000000003</v>
      </c>
      <c r="V35">
        <f>COUNTIFS(xings_lookup!$D$2:$D$19, IF(Q35, "&lt;=","&gt;=") &amp; S35, xings_lookup!$D$2:$D$19, IF(Q35,"&gt;=","&lt;=") &amp; T35)</f>
        <v>3</v>
      </c>
      <c r="W35">
        <f>COUNTA([11]XINGS!$A$2:$A$13)-V35</f>
        <v>9</v>
      </c>
      <c r="X35">
        <f t="shared" si="0"/>
        <v>0.25</v>
      </c>
    </row>
    <row r="36" spans="1:24" x14ac:dyDescent="0.25">
      <c r="A36" t="s">
        <v>303</v>
      </c>
      <c r="B36">
        <v>4044</v>
      </c>
      <c r="C36" t="s">
        <v>467</v>
      </c>
      <c r="D36" t="s">
        <v>505</v>
      </c>
      <c r="E36">
        <v>42513.974097222221</v>
      </c>
      <c r="F36">
        <v>42513.975370370368</v>
      </c>
      <c r="G36">
        <v>1</v>
      </c>
      <c r="H36" t="s">
        <v>506</v>
      </c>
      <c r="I36">
        <v>42514.003182870372</v>
      </c>
      <c r="J36">
        <v>1</v>
      </c>
      <c r="K36" t="str">
        <f>IF(ISEVEN(B36),(B36-1)&amp;"/"&amp;B36,B36&amp;"/"&amp;(B36+1))</f>
        <v>4043/4044</v>
      </c>
      <c r="L36">
        <f>I36-F36</f>
        <v>2.7812500004074536E-2</v>
      </c>
      <c r="Q36" t="b">
        <f>ISEVEN(LEFT(A36,3))</f>
        <v>0</v>
      </c>
      <c r="R36" t="s">
        <v>504</v>
      </c>
      <c r="S36">
        <f>RIGHT(D36,LEN(D36)-4)/10000</f>
        <v>4.5100000000000001E-2</v>
      </c>
      <c r="T36">
        <f>RIGHT(H36,LEN(H36)-4)/10000</f>
        <v>12.6678</v>
      </c>
      <c r="U36">
        <f>ABS(T36-S36)</f>
        <v>12.6227</v>
      </c>
      <c r="V36">
        <f>COUNTIFS(xings_lookup!$D$2:$D$19, IF(Q36, "&lt;=","&gt;=") &amp; S36, xings_lookup!$D$2:$D$19, IF(Q36,"&gt;=","&lt;=") &amp; T36)</f>
        <v>12</v>
      </c>
      <c r="W36">
        <f>COUNTA([11]XINGS!$A$2:$A$13)-V36</f>
        <v>0</v>
      </c>
      <c r="X36">
        <f t="shared" si="0"/>
        <v>1</v>
      </c>
    </row>
    <row r="37" spans="1:24" x14ac:dyDescent="0.25">
      <c r="A37" t="s">
        <v>305</v>
      </c>
      <c r="B37">
        <v>4031</v>
      </c>
      <c r="C37" t="s">
        <v>467</v>
      </c>
      <c r="D37" t="s">
        <v>507</v>
      </c>
      <c r="E37">
        <v>42514.152129629627</v>
      </c>
      <c r="F37">
        <v>42514.153182870374</v>
      </c>
      <c r="G37">
        <v>1</v>
      </c>
      <c r="H37" t="s">
        <v>508</v>
      </c>
      <c r="I37">
        <v>42514.15420138889</v>
      </c>
      <c r="J37">
        <v>0</v>
      </c>
      <c r="K37" t="str">
        <f>IF(ISEVEN(B37),(B37-1)&amp;"/"&amp;B37,B37&amp;"/"&amp;(B37+1))</f>
        <v>4031/4032</v>
      </c>
      <c r="L37">
        <f>I37-F37</f>
        <v>1.0185185165028088E-3</v>
      </c>
      <c r="Q37" t="b">
        <f>ISEVEN(LEFT(A37,3))</f>
        <v>0</v>
      </c>
      <c r="R37" t="s">
        <v>509</v>
      </c>
      <c r="S37">
        <f>RIGHT(D37,LEN(D37)-4)/10000</f>
        <v>7.4999999999999997E-2</v>
      </c>
      <c r="T37">
        <f>RIGHT(H37,LEN(H37)-4)/10000</f>
        <v>7.2099999999999997E-2</v>
      </c>
      <c r="U37">
        <f>ABS(T37-S37)</f>
        <v>2.8999999999999998E-3</v>
      </c>
      <c r="V37">
        <f>COUNTIFS(xings_lookup!$D$2:$D$19, IF(Q37, "&lt;=","&gt;=") &amp; S37, xings_lookup!$D$2:$D$19, IF(Q37,"&gt;=","&lt;=") &amp; T37)</f>
        <v>0</v>
      </c>
      <c r="W37">
        <f>COUNTA([11]XINGS!$A$2:$A$13)-V37</f>
        <v>12</v>
      </c>
      <c r="X37">
        <f t="shared" si="0"/>
        <v>0</v>
      </c>
    </row>
    <row r="38" spans="1:24" x14ac:dyDescent="0.25">
      <c r="A38" t="s">
        <v>305</v>
      </c>
      <c r="B38">
        <v>4031</v>
      </c>
      <c r="C38" t="s">
        <v>467</v>
      </c>
      <c r="D38" t="s">
        <v>510</v>
      </c>
      <c r="E38">
        <v>42514.15934027778</v>
      </c>
      <c r="F38">
        <v>42514.160104166665</v>
      </c>
      <c r="G38">
        <v>1</v>
      </c>
      <c r="H38" t="s">
        <v>511</v>
      </c>
      <c r="I38">
        <v>42514.18377314815</v>
      </c>
      <c r="J38">
        <v>1</v>
      </c>
      <c r="K38" t="str">
        <f>IF(ISEVEN(B38),(B38-1)&amp;"/"&amp;B38,B38&amp;"/"&amp;(B38+1))</f>
        <v>4031/4032</v>
      </c>
      <c r="L38">
        <f>I38-F38</f>
        <v>2.3668981484661344E-2</v>
      </c>
      <c r="N38">
        <f>24*60*SUM($L38:$L39)</f>
        <v>63.250000001862645</v>
      </c>
      <c r="P38" t="s">
        <v>222</v>
      </c>
      <c r="Q38" t="b">
        <f>ISEVEN(LEFT(A38,3))</f>
        <v>0</v>
      </c>
      <c r="R38" t="s">
        <v>509</v>
      </c>
      <c r="S38">
        <f>RIGHT(D38,LEN(D38)-4)/10000</f>
        <v>1.9198</v>
      </c>
      <c r="T38">
        <f>RIGHT(H38,LEN(H38)-4)/10000</f>
        <v>23.313600000000001</v>
      </c>
      <c r="U38">
        <f>ABS(T38-S38)</f>
        <v>21.393800000000002</v>
      </c>
      <c r="V38">
        <f>COUNTIFS(xings_lookup!$D$2:$D$19, IF(Q38, "&lt;=","&gt;=") &amp; S38, xings_lookup!$D$2:$D$19, IF(Q38,"&gt;=","&lt;=") &amp; T38)</f>
        <v>12</v>
      </c>
      <c r="W38">
        <f>COUNTA([11]XINGS!$A$2:$A$13)-V38</f>
        <v>0</v>
      </c>
      <c r="X38">
        <f t="shared" si="0"/>
        <v>1</v>
      </c>
    </row>
    <row r="39" spans="1:24" x14ac:dyDescent="0.25">
      <c r="A39" t="s">
        <v>306</v>
      </c>
      <c r="B39">
        <v>4043</v>
      </c>
      <c r="C39" t="s">
        <v>467</v>
      </c>
      <c r="D39" t="s">
        <v>970</v>
      </c>
      <c r="E39">
        <v>42514.378541666665</v>
      </c>
      <c r="F39">
        <v>42514.379826388889</v>
      </c>
      <c r="G39">
        <v>1</v>
      </c>
      <c r="H39" t="s">
        <v>971</v>
      </c>
      <c r="I39">
        <v>42514.400081018517</v>
      </c>
      <c r="J39">
        <v>1</v>
      </c>
      <c r="K39" t="str">
        <f>IF(ISEVEN(B39),(B39-1)&amp;"/"&amp;B39,B39&amp;"/"&amp;(B39+1))</f>
        <v>4043/4044</v>
      </c>
      <c r="L39">
        <f>I39-F39</f>
        <v>2.025462962774327E-2</v>
      </c>
      <c r="N39">
        <f>24*60*SUM($L39:$L40)</f>
        <v>39.549999993760139</v>
      </c>
      <c r="P39" t="s">
        <v>307</v>
      </c>
      <c r="Q39" t="b">
        <f>ISEVEN(LEFT(A39,3))</f>
        <v>1</v>
      </c>
      <c r="R39" t="s">
        <v>509</v>
      </c>
      <c r="S39">
        <f>RIGHT(D39,LEN(D39)-4)/10000</f>
        <v>23.299600000000002</v>
      </c>
      <c r="T39">
        <f>RIGHT(H39,LEN(H39)-4)/10000</f>
        <v>6.4189999999999996</v>
      </c>
      <c r="U39">
        <f>ABS(T39-S39)</f>
        <v>16.880600000000001</v>
      </c>
      <c r="V39">
        <f>COUNTIFS(xings_lookup!$D$2:$D$19, IF(Q39, "&lt;=","&gt;=") &amp; S39, xings_lookup!$D$2:$D$19, IF(Q39,"&gt;=","&lt;=") &amp; T39)</f>
        <v>3</v>
      </c>
      <c r="W39">
        <f>COUNTA([11]XINGS!$A$2:$A$13)-V39</f>
        <v>9</v>
      </c>
      <c r="X39">
        <f t="shared" si="0"/>
        <v>0.25</v>
      </c>
    </row>
    <row r="40" spans="1:24" x14ac:dyDescent="0.25">
      <c r="A40" t="s">
        <v>306</v>
      </c>
      <c r="B40">
        <v>4043</v>
      </c>
      <c r="C40" t="s">
        <v>467</v>
      </c>
      <c r="D40" t="s">
        <v>950</v>
      </c>
      <c r="E40">
        <v>42514.40488425926</v>
      </c>
      <c r="F40">
        <v>42514.405532407407</v>
      </c>
      <c r="G40">
        <v>0</v>
      </c>
      <c r="H40" t="s">
        <v>972</v>
      </c>
      <c r="I40">
        <v>42514.412743055553</v>
      </c>
      <c r="J40">
        <v>0</v>
      </c>
      <c r="K40" t="str">
        <f>IF(ISEVEN(B40),(B40-1)&amp;"/"&amp;B40,B40&amp;"/"&amp;(B40+1))</f>
        <v>4043/4044</v>
      </c>
      <c r="L40">
        <f>I40-F40</f>
        <v>7.2106481457012706E-3</v>
      </c>
      <c r="Q40" t="b">
        <f>ISEVEN(LEFT(A40,3))</f>
        <v>1</v>
      </c>
      <c r="R40" t="s">
        <v>509</v>
      </c>
      <c r="S40">
        <f>RIGHT(D40,LEN(D40)-4)/10000</f>
        <v>3.6793999999999998</v>
      </c>
      <c r="T40">
        <f>RIGHT(H40,LEN(H40)-4)/10000</f>
        <v>1.54E-2</v>
      </c>
      <c r="U40">
        <f>ABS(T40-S40)</f>
        <v>3.6639999999999997</v>
      </c>
      <c r="V40">
        <f>COUNTIFS(xings_lookup!$D$2:$D$19, IF(Q40, "&lt;=","&gt;=") &amp; S40, xings_lookup!$D$2:$D$19, IF(Q40,"&gt;=","&lt;=") &amp; T40)</f>
        <v>3</v>
      </c>
      <c r="W40">
        <f>COUNTA([11]XINGS!$A$2:$A$13)-V40</f>
        <v>9</v>
      </c>
      <c r="X40">
        <f t="shared" si="0"/>
        <v>0.25</v>
      </c>
    </row>
    <row r="41" spans="1:24" x14ac:dyDescent="0.25">
      <c r="A41" t="s">
        <v>308</v>
      </c>
      <c r="B41">
        <v>4027</v>
      </c>
      <c r="C41" t="s">
        <v>467</v>
      </c>
      <c r="D41" t="s">
        <v>498</v>
      </c>
      <c r="E41">
        <v>42514.476400462961</v>
      </c>
      <c r="F41">
        <v>42514.477673611109</v>
      </c>
      <c r="G41">
        <v>1</v>
      </c>
      <c r="H41" t="s">
        <v>512</v>
      </c>
      <c r="I41">
        <v>42514.508912037039</v>
      </c>
      <c r="J41">
        <v>0</v>
      </c>
      <c r="K41" t="str">
        <f>IF(ISEVEN(B41),(B41-1)&amp;"/"&amp;B41,B41&amp;"/"&amp;(B41+1))</f>
        <v>4027/4028</v>
      </c>
      <c r="L41">
        <f>I41-F41</f>
        <v>3.1238425930496305E-2</v>
      </c>
      <c r="N41">
        <f>24*60*SUM($L41:$L41)</f>
        <v>44.98333333991468</v>
      </c>
      <c r="P41" t="s">
        <v>309</v>
      </c>
      <c r="Q41" t="b">
        <f>ISEVEN(LEFT(A41,3))</f>
        <v>0</v>
      </c>
      <c r="R41" t="s">
        <v>509</v>
      </c>
      <c r="S41">
        <f>RIGHT(D41,LEN(D41)-4)/10000</f>
        <v>4.5699999999999998E-2</v>
      </c>
      <c r="T41">
        <f>RIGHT(H41,LEN(H41)-4)/10000</f>
        <v>15.440300000000001</v>
      </c>
      <c r="U41">
        <f>ABS(T41-S41)</f>
        <v>15.394600000000001</v>
      </c>
      <c r="V41">
        <f>COUNTIFS(xings_lookup!$D$2:$D$19, IF(Q41, "&lt;=","&gt;=") &amp; S41, xings_lookup!$D$2:$D$19, IF(Q41,"&gt;=","&lt;=") &amp; T41)</f>
        <v>12</v>
      </c>
      <c r="W41">
        <f>COUNTA([11]XINGS!$A$2:$A$13)-V41</f>
        <v>0</v>
      </c>
      <c r="X41">
        <f t="shared" si="0"/>
        <v>1</v>
      </c>
    </row>
    <row r="42" spans="1:24" x14ac:dyDescent="0.25">
      <c r="A42" t="s">
        <v>310</v>
      </c>
      <c r="B42">
        <v>4044</v>
      </c>
      <c r="C42" t="s">
        <v>467</v>
      </c>
      <c r="D42" t="s">
        <v>513</v>
      </c>
      <c r="E42">
        <v>42514.492037037038</v>
      </c>
      <c r="F42">
        <v>42514.493032407408</v>
      </c>
      <c r="G42">
        <v>1</v>
      </c>
      <c r="H42" t="s">
        <v>514</v>
      </c>
      <c r="I42">
        <v>42514.520057870373</v>
      </c>
      <c r="J42">
        <v>1</v>
      </c>
      <c r="K42" t="str">
        <f>IF(ISEVEN(B42),(B42-1)&amp;"/"&amp;B42,B42&amp;"/"&amp;(B42+1))</f>
        <v>4043/4044</v>
      </c>
      <c r="L42">
        <f>I42-F42</f>
        <v>2.7025462964957114E-2</v>
      </c>
      <c r="N42">
        <f>24*60*SUM($L42:$L42)</f>
        <v>38.916666669538245</v>
      </c>
      <c r="P42" t="s">
        <v>309</v>
      </c>
      <c r="Q42" t="b">
        <f>ISEVEN(LEFT(A42,3))</f>
        <v>0</v>
      </c>
      <c r="R42" t="s">
        <v>509</v>
      </c>
      <c r="S42">
        <f>RIGHT(D42,LEN(D42)-4)/10000</f>
        <v>5.62E-2</v>
      </c>
      <c r="T42">
        <f>RIGHT(H42,LEN(H42)-4)/10000</f>
        <v>15.442600000000001</v>
      </c>
      <c r="U42">
        <f>ABS(T42-S42)</f>
        <v>15.3864</v>
      </c>
      <c r="V42">
        <f>COUNTIFS(xings_lookup!$D$2:$D$19, IF(Q42, "&lt;=","&gt;=") &amp; S42, xings_lookup!$D$2:$D$19, IF(Q42,"&gt;=","&lt;=") &amp; T42)</f>
        <v>12</v>
      </c>
      <c r="W42">
        <f>COUNTA([11]XINGS!$A$2:$A$13)-V42</f>
        <v>0</v>
      </c>
      <c r="X42">
        <f t="shared" si="0"/>
        <v>1</v>
      </c>
    </row>
    <row r="43" spans="1:24" x14ac:dyDescent="0.25">
      <c r="A43" t="s">
        <v>312</v>
      </c>
      <c r="B43">
        <v>4037</v>
      </c>
      <c r="C43" t="s">
        <v>467</v>
      </c>
      <c r="D43" t="s">
        <v>973</v>
      </c>
      <c r="E43">
        <v>42514.495393518519</v>
      </c>
      <c r="F43">
        <v>42514.496620370373</v>
      </c>
      <c r="G43">
        <v>1</v>
      </c>
      <c r="H43" t="s">
        <v>974</v>
      </c>
      <c r="I43">
        <v>42514.505555555559</v>
      </c>
      <c r="J43">
        <v>2</v>
      </c>
      <c r="K43" t="str">
        <f>IF(ISEVEN(B43),(B43-1)&amp;"/"&amp;B43,B43&amp;"/"&amp;(B43+1))</f>
        <v>4037/4038</v>
      </c>
      <c r="L43">
        <f>I43-F43</f>
        <v>8.9351851856918074E-3</v>
      </c>
      <c r="Q43" t="b">
        <f>ISEVEN(LEFT(A43,3))</f>
        <v>1</v>
      </c>
      <c r="R43" t="s">
        <v>509</v>
      </c>
      <c r="S43">
        <f>RIGHT(D43,LEN(D43)-4)/10000</f>
        <v>23.298200000000001</v>
      </c>
      <c r="T43">
        <f>RIGHT(H43,LEN(H43)-4)/10000</f>
        <v>15.7692</v>
      </c>
      <c r="U43">
        <f>ABS(T43-S43)</f>
        <v>7.5290000000000017</v>
      </c>
      <c r="V43">
        <f>COUNTIFS(xings_lookup!$D$2:$D$19, IF(Q43, "&lt;=","&gt;=") &amp; S43, xings_lookup!$D$2:$D$19, IF(Q43,"&gt;=","&lt;=") &amp; T43)</f>
        <v>0</v>
      </c>
      <c r="W43">
        <f>COUNTA([11]XINGS!$A$2:$A$13)-V43</f>
        <v>12</v>
      </c>
      <c r="X43">
        <f t="shared" si="0"/>
        <v>0</v>
      </c>
    </row>
    <row r="44" spans="1:24" x14ac:dyDescent="0.25">
      <c r="A44" t="s">
        <v>311</v>
      </c>
      <c r="B44">
        <v>4009</v>
      </c>
      <c r="C44" t="s">
        <v>467</v>
      </c>
      <c r="D44" t="s">
        <v>515</v>
      </c>
      <c r="E44">
        <v>42514.497129629628</v>
      </c>
      <c r="F44">
        <v>42514.498240740744</v>
      </c>
      <c r="G44">
        <v>1</v>
      </c>
      <c r="H44" t="s">
        <v>516</v>
      </c>
      <c r="I44">
        <v>42514.522858796299</v>
      </c>
      <c r="J44">
        <v>0</v>
      </c>
      <c r="K44" t="str">
        <f>IF(ISEVEN(B44),(B44-1)&amp;"/"&amp;B44,B44&amp;"/"&amp;(B44+1))</f>
        <v>4009/4010</v>
      </c>
      <c r="L44">
        <f>I44-F44</f>
        <v>2.4618055555038154E-2</v>
      </c>
      <c r="N44">
        <f>24*60*SUM($L44:$L44)</f>
        <v>35.449999999254942</v>
      </c>
      <c r="P44" t="s">
        <v>309</v>
      </c>
      <c r="Q44" t="b">
        <f>ISEVEN(LEFT(A44,3))</f>
        <v>0</v>
      </c>
      <c r="R44" t="s">
        <v>509</v>
      </c>
      <c r="S44">
        <f>RIGHT(D44,LEN(D44)-4)/10000</f>
        <v>4.4900000000000002E-2</v>
      </c>
      <c r="T44">
        <f>RIGHT(H44,LEN(H44)-4)/10000</f>
        <v>15.4422</v>
      </c>
      <c r="U44">
        <f>ABS(T44-S44)</f>
        <v>15.3973</v>
      </c>
      <c r="V44">
        <f>COUNTIFS(xings_lookup!$D$2:$D$19, IF(Q44, "&lt;=","&gt;=") &amp; S44, xings_lookup!$D$2:$D$19, IF(Q44,"&gt;=","&lt;=") &amp; T44)</f>
        <v>12</v>
      </c>
      <c r="W44">
        <f>COUNTA([11]XINGS!$A$2:$A$13)-V44</f>
        <v>0</v>
      </c>
      <c r="X44">
        <f t="shared" si="0"/>
        <v>1</v>
      </c>
    </row>
    <row r="45" spans="1:24" x14ac:dyDescent="0.25">
      <c r="A45" t="s">
        <v>313</v>
      </c>
      <c r="B45">
        <v>4012</v>
      </c>
      <c r="C45" t="s">
        <v>467</v>
      </c>
      <c r="D45" t="s">
        <v>977</v>
      </c>
      <c r="E45">
        <v>42514.503854166665</v>
      </c>
      <c r="F45">
        <v>42514.506631944445</v>
      </c>
      <c r="G45">
        <v>3</v>
      </c>
      <c r="H45" t="s">
        <v>978</v>
      </c>
      <c r="I45">
        <v>42514.516180555554</v>
      </c>
      <c r="J45">
        <v>0</v>
      </c>
      <c r="K45" t="str">
        <f>IF(ISEVEN(B45),(B45-1)&amp;"/"&amp;B45,B45&amp;"/"&amp;(B45+1))</f>
        <v>4011/4012</v>
      </c>
      <c r="L45">
        <f>I45-F45</f>
        <v>9.5486111094942316E-3</v>
      </c>
      <c r="Q45" t="b">
        <f>ISEVEN(LEFT(A45,3))</f>
        <v>1</v>
      </c>
      <c r="R45" t="s">
        <v>509</v>
      </c>
      <c r="S45">
        <f>RIGHT(D45,LEN(D45)-4)/10000</f>
        <v>23.301100000000002</v>
      </c>
      <c r="T45">
        <f>RIGHT(H45,LEN(H45)-4)/10000</f>
        <v>15.776199999999999</v>
      </c>
      <c r="U45">
        <f>ABS(T45-S45)</f>
        <v>7.5249000000000024</v>
      </c>
      <c r="V45">
        <f>COUNTIFS(xings_lookup!$D$2:$D$19, IF(Q45, "&lt;=","&gt;=") &amp; S45, xings_lookup!$D$2:$D$19, IF(Q45,"&gt;=","&lt;=") &amp; T45)</f>
        <v>0</v>
      </c>
      <c r="W45">
        <f>COUNTA([11]XINGS!$A$2:$A$13)-V45</f>
        <v>12</v>
      </c>
      <c r="X45">
        <f t="shared" si="0"/>
        <v>0</v>
      </c>
    </row>
    <row r="46" spans="1:24" x14ac:dyDescent="0.25">
      <c r="A46" t="s">
        <v>312</v>
      </c>
      <c r="B46">
        <v>4037</v>
      </c>
      <c r="C46" t="s">
        <v>467</v>
      </c>
      <c r="D46" t="s">
        <v>975</v>
      </c>
      <c r="E46">
        <v>42514.510196759256</v>
      </c>
      <c r="F46">
        <v>42514.511111111111</v>
      </c>
      <c r="G46">
        <v>1</v>
      </c>
      <c r="H46" t="s">
        <v>976</v>
      </c>
      <c r="I46">
        <v>42514.529606481483</v>
      </c>
      <c r="J46">
        <v>0</v>
      </c>
      <c r="K46" t="str">
        <f>IF(ISEVEN(B46),(B46-1)&amp;"/"&amp;B46,B46&amp;"/"&amp;(B46+1))</f>
        <v>4037/4038</v>
      </c>
      <c r="L46">
        <f>I46-F46</f>
        <v>1.8495370371965691E-2</v>
      </c>
      <c r="N46">
        <f>24*60*SUM($L46:$L47)</f>
        <v>56.21666666935198</v>
      </c>
      <c r="P46" t="s">
        <v>309</v>
      </c>
      <c r="Q46" t="b">
        <f>ISEVEN(LEFT(A46,3))</f>
        <v>1</v>
      </c>
      <c r="R46" t="s">
        <v>509</v>
      </c>
      <c r="S46">
        <f>RIGHT(D46,LEN(D46)-4)/10000</f>
        <v>12.7872</v>
      </c>
      <c r="T46">
        <f>RIGHT(H46,LEN(H46)-4)/10000</f>
        <v>0.1186</v>
      </c>
      <c r="U46">
        <f>ABS(T46-S46)</f>
        <v>12.6686</v>
      </c>
      <c r="V46">
        <f>COUNTIFS(xings_lookup!$D$2:$D$19, IF(Q46, "&lt;=","&gt;=") &amp; S46, xings_lookup!$D$2:$D$19, IF(Q46,"&gt;=","&lt;=") &amp; T46)</f>
        <v>12</v>
      </c>
      <c r="W46">
        <f>COUNTA([11]XINGS!$A$2:$A$13)-V46</f>
        <v>0</v>
      </c>
      <c r="X46">
        <f t="shared" si="0"/>
        <v>1</v>
      </c>
    </row>
    <row r="47" spans="1:24" x14ac:dyDescent="0.25">
      <c r="A47" t="s">
        <v>313</v>
      </c>
      <c r="B47">
        <v>4012</v>
      </c>
      <c r="C47" t="s">
        <v>467</v>
      </c>
      <c r="D47" t="s">
        <v>979</v>
      </c>
      <c r="E47">
        <v>42514.517002314817</v>
      </c>
      <c r="F47">
        <v>42514.517638888887</v>
      </c>
      <c r="G47">
        <v>0</v>
      </c>
      <c r="H47" t="s">
        <v>980</v>
      </c>
      <c r="I47">
        <v>42514.538182870368</v>
      </c>
      <c r="J47">
        <v>0</v>
      </c>
      <c r="K47" t="str">
        <f>IF(ISEVEN(B47),(B47-1)&amp;"/"&amp;B47,B47&amp;"/"&amp;(B47+1))</f>
        <v>4011/4012</v>
      </c>
      <c r="L47">
        <f>I47-F47</f>
        <v>2.0543981481750961E-2</v>
      </c>
      <c r="P47" t="s">
        <v>309</v>
      </c>
      <c r="Q47" t="b">
        <f>ISEVEN(LEFT(A47,3))</f>
        <v>1</v>
      </c>
      <c r="R47" t="s">
        <v>509</v>
      </c>
      <c r="S47">
        <f>RIGHT(D47,LEN(D47)-4)/10000</f>
        <v>15.401</v>
      </c>
      <c r="T47">
        <f>RIGHT(H47,LEN(H47)-4)/10000</f>
        <v>1.5599999999999999E-2</v>
      </c>
      <c r="U47">
        <f>ABS(T47-S47)</f>
        <v>15.385400000000001</v>
      </c>
      <c r="V47">
        <f>COUNTIFS(xings_lookup!$D$2:$D$19, IF(Q47, "&lt;=","&gt;=") &amp; S47, xings_lookup!$D$2:$D$19, IF(Q47,"&gt;=","&lt;=") &amp; T47)</f>
        <v>12</v>
      </c>
      <c r="W47">
        <f>COUNTA([11]XINGS!$A$2:$A$13)-V47</f>
        <v>0</v>
      </c>
      <c r="X47">
        <f t="shared" si="0"/>
        <v>1</v>
      </c>
    </row>
    <row r="48" spans="1:24" x14ac:dyDescent="0.25">
      <c r="A48" t="s">
        <v>314</v>
      </c>
      <c r="B48">
        <v>4028</v>
      </c>
      <c r="C48" t="s">
        <v>467</v>
      </c>
      <c r="D48" t="s">
        <v>981</v>
      </c>
      <c r="E48">
        <v>42514.517569444448</v>
      </c>
      <c r="F48">
        <v>42514.519062500003</v>
      </c>
      <c r="G48">
        <v>2</v>
      </c>
      <c r="H48" t="s">
        <v>982</v>
      </c>
      <c r="I48">
        <v>42514.530347222222</v>
      </c>
      <c r="J48">
        <v>0</v>
      </c>
      <c r="K48" t="str">
        <f>IF(ISEVEN(B48),(B48-1)&amp;"/"&amp;B48,B48&amp;"/"&amp;(B48+1))</f>
        <v>4027/4028</v>
      </c>
      <c r="L48">
        <f>I48-F48</f>
        <v>1.1284722218988463E-2</v>
      </c>
      <c r="Q48" t="b">
        <f>ISEVEN(LEFT(A48,3))</f>
        <v>1</v>
      </c>
      <c r="R48" t="s">
        <v>509</v>
      </c>
      <c r="S48">
        <f>RIGHT(D48,LEN(D48)-4)/10000</f>
        <v>23.306100000000001</v>
      </c>
      <c r="T48">
        <f>RIGHT(H48,LEN(H48)-4)/10000</f>
        <v>15.826000000000001</v>
      </c>
      <c r="U48">
        <f>ABS(T48-S48)</f>
        <v>7.4801000000000002</v>
      </c>
      <c r="V48">
        <f>COUNTIFS(xings_lookup!$D$2:$D$19, IF(Q48, "&lt;=","&gt;=") &amp; S48, xings_lookup!$D$2:$D$19, IF(Q48,"&gt;=","&lt;=") &amp; T48)</f>
        <v>0</v>
      </c>
      <c r="W48">
        <f>COUNTA([11]XINGS!$A$2:$A$13)-V48</f>
        <v>12</v>
      </c>
      <c r="X48">
        <f t="shared" si="0"/>
        <v>0</v>
      </c>
    </row>
    <row r="49" spans="1:24" x14ac:dyDescent="0.25">
      <c r="A49" t="s">
        <v>315</v>
      </c>
      <c r="B49">
        <v>4020</v>
      </c>
      <c r="C49" t="s">
        <v>467</v>
      </c>
      <c r="D49" t="s">
        <v>505</v>
      </c>
      <c r="E49">
        <v>42514.525937500002</v>
      </c>
      <c r="F49">
        <v>42514.527037037034</v>
      </c>
      <c r="G49">
        <v>1</v>
      </c>
      <c r="H49" t="s">
        <v>517</v>
      </c>
      <c r="I49">
        <v>42514.535717592589</v>
      </c>
      <c r="J49">
        <v>0</v>
      </c>
      <c r="K49" t="str">
        <f>IF(ISEVEN(B49),(B49-1)&amp;"/"&amp;B49,B49&amp;"/"&amp;(B49+1))</f>
        <v>4019/4020</v>
      </c>
      <c r="L49">
        <f>I49-F49</f>
        <v>8.6805555547471158E-3</v>
      </c>
      <c r="Q49" t="b">
        <f>ISEVEN(LEFT(A49,3))</f>
        <v>0</v>
      </c>
      <c r="R49" t="s">
        <v>509</v>
      </c>
      <c r="S49">
        <f>RIGHT(D49,LEN(D49)-4)/10000</f>
        <v>4.5100000000000001E-2</v>
      </c>
      <c r="T49">
        <f>RIGHT(H49,LEN(H49)-4)/10000</f>
        <v>1.9134</v>
      </c>
      <c r="U49">
        <f>ABS(T49-S49)</f>
        <v>1.8683000000000001</v>
      </c>
      <c r="V49">
        <f>COUNTIFS(xings_lookup!$D$2:$D$19, IF(Q49, "&lt;=","&gt;=") &amp; S49, xings_lookup!$D$2:$D$19, IF(Q49,"&gt;=","&lt;=") &amp; T49)</f>
        <v>0</v>
      </c>
      <c r="W49">
        <f>COUNTA([11]XINGS!$A$2:$A$13)-V49</f>
        <v>12</v>
      </c>
      <c r="X49">
        <f t="shared" si="0"/>
        <v>0</v>
      </c>
    </row>
    <row r="50" spans="1:24" x14ac:dyDescent="0.25">
      <c r="A50" t="s">
        <v>318</v>
      </c>
      <c r="B50">
        <v>4043</v>
      </c>
      <c r="C50" t="s">
        <v>467</v>
      </c>
      <c r="D50" t="s">
        <v>985</v>
      </c>
      <c r="E50">
        <v>42514.529942129629</v>
      </c>
      <c r="F50">
        <v>42514.531851851854</v>
      </c>
      <c r="G50">
        <v>2</v>
      </c>
      <c r="H50" t="s">
        <v>986</v>
      </c>
      <c r="I50">
        <v>42514.540891203702</v>
      </c>
      <c r="J50">
        <v>1</v>
      </c>
      <c r="K50" t="str">
        <f>IF(ISEVEN(B50),(B50-1)&amp;"/"&amp;B50,B50&amp;"/"&amp;(B50+1))</f>
        <v>4043/4044</v>
      </c>
      <c r="L50">
        <f>I50-F50</f>
        <v>9.0393518476048484E-3</v>
      </c>
      <c r="Q50" t="b">
        <f>ISEVEN(LEFT(A50,3))</f>
        <v>1</v>
      </c>
      <c r="R50" t="s">
        <v>509</v>
      </c>
      <c r="S50">
        <f>RIGHT(D50,LEN(D50)-4)/10000</f>
        <v>23.3019</v>
      </c>
      <c r="T50">
        <f>RIGHT(H50,LEN(H50)-4)/10000</f>
        <v>15.8164</v>
      </c>
      <c r="U50">
        <f>ABS(T50-S50)</f>
        <v>7.4855</v>
      </c>
      <c r="V50">
        <f>COUNTIFS(xings_lookup!$D$2:$D$19, IF(Q50, "&lt;=","&gt;=") &amp; S50, xings_lookup!$D$2:$D$19, IF(Q50,"&gt;=","&lt;=") &amp; T50)</f>
        <v>0</v>
      </c>
      <c r="W50">
        <f>COUNTA([11]XINGS!$A$2:$A$13)-V50</f>
        <v>12</v>
      </c>
      <c r="X50">
        <f t="shared" si="0"/>
        <v>0</v>
      </c>
    </row>
    <row r="51" spans="1:24" x14ac:dyDescent="0.25">
      <c r="A51" t="s">
        <v>314</v>
      </c>
      <c r="B51">
        <v>4028</v>
      </c>
      <c r="C51" t="s">
        <v>467</v>
      </c>
      <c r="D51" t="s">
        <v>983</v>
      </c>
      <c r="E51">
        <v>42514.533449074072</v>
      </c>
      <c r="F51">
        <v>42514.533958333333</v>
      </c>
      <c r="G51">
        <v>0</v>
      </c>
      <c r="H51" t="s">
        <v>984</v>
      </c>
      <c r="I51">
        <v>42514.551006944443</v>
      </c>
      <c r="J51">
        <v>1</v>
      </c>
      <c r="K51" t="str">
        <f>IF(ISEVEN(B51),(B51-1)&amp;"/"&amp;B51,B51&amp;"/"&amp;(B51+1))</f>
        <v>4027/4028</v>
      </c>
      <c r="L51">
        <f>I51-F51</f>
        <v>1.7048611109203193E-2</v>
      </c>
      <c r="N51">
        <f>24*60*SUM($L51:$L52)</f>
        <v>30.566666655940935</v>
      </c>
      <c r="P51" t="s">
        <v>309</v>
      </c>
      <c r="Q51" t="b">
        <f>ISEVEN(LEFT(A51,3))</f>
        <v>1</v>
      </c>
      <c r="R51" t="s">
        <v>509</v>
      </c>
      <c r="S51">
        <f>RIGHT(D51,LEN(D51)-4)/10000</f>
        <v>12.787699999999999</v>
      </c>
      <c r="T51">
        <f>RIGHT(H51,LEN(H51)-4)/10000</f>
        <v>1.61E-2</v>
      </c>
      <c r="U51">
        <f>ABS(T51-S51)</f>
        <v>12.771599999999999</v>
      </c>
      <c r="V51">
        <f>COUNTIFS(xings_lookup!$D$2:$D$19, IF(Q51, "&lt;=","&gt;=") &amp; S51, xings_lookup!$D$2:$D$19, IF(Q51,"&gt;=","&lt;=") &amp; T51)</f>
        <v>12</v>
      </c>
      <c r="W51">
        <f>COUNTA([11]XINGS!$A$2:$A$13)-V51</f>
        <v>0</v>
      </c>
      <c r="X51">
        <f t="shared" si="0"/>
        <v>1</v>
      </c>
    </row>
    <row r="52" spans="1:24" x14ac:dyDescent="0.25">
      <c r="A52" t="s">
        <v>315</v>
      </c>
      <c r="B52">
        <v>4020</v>
      </c>
      <c r="C52" t="s">
        <v>467</v>
      </c>
      <c r="D52" t="s">
        <v>518</v>
      </c>
      <c r="E52">
        <v>42514.535821759258</v>
      </c>
      <c r="F52">
        <v>42514.536898148152</v>
      </c>
      <c r="G52">
        <v>1</v>
      </c>
      <c r="H52" t="s">
        <v>519</v>
      </c>
      <c r="I52">
        <v>42514.541076388887</v>
      </c>
      <c r="J52">
        <v>0</v>
      </c>
      <c r="K52" t="str">
        <f>IF(ISEVEN(B52),(B52-1)&amp;"/"&amp;B52,B52&amp;"/"&amp;(B52+1))</f>
        <v>4019/4020</v>
      </c>
      <c r="L52">
        <f>I52-F52</f>
        <v>4.1782407352002338E-3</v>
      </c>
      <c r="N52">
        <f>24*60*SUM($L52:$L53)</f>
        <v>6.1499999917577952</v>
      </c>
      <c r="P52" t="s">
        <v>316</v>
      </c>
      <c r="Q52" t="b">
        <f>ISEVEN(LEFT(A52,3))</f>
        <v>0</v>
      </c>
      <c r="R52" t="s">
        <v>509</v>
      </c>
      <c r="S52">
        <f>RIGHT(D52,LEN(D52)-4)/10000</f>
        <v>1.9132</v>
      </c>
      <c r="T52">
        <f>RIGHT(H52,LEN(H52)-4)/10000</f>
        <v>3.7191000000000001</v>
      </c>
      <c r="U52">
        <f>ABS(T52-S52)</f>
        <v>1.8059000000000001</v>
      </c>
      <c r="V52">
        <f>COUNTIFS(xings_lookup!$D$2:$D$19, IF(Q52, "&lt;=","&gt;=") &amp; S52, xings_lookup!$D$2:$D$19, IF(Q52,"&gt;=","&lt;=") &amp; T52)</f>
        <v>3</v>
      </c>
      <c r="W52">
        <f>COUNTA([11]XINGS!$A$2:$A$13)-V52</f>
        <v>9</v>
      </c>
      <c r="X52">
        <f t="shared" si="0"/>
        <v>0.25</v>
      </c>
    </row>
    <row r="53" spans="1:24" x14ac:dyDescent="0.25">
      <c r="A53" t="s">
        <v>317</v>
      </c>
      <c r="B53">
        <v>4011</v>
      </c>
      <c r="C53" t="s">
        <v>467</v>
      </c>
      <c r="D53" t="s">
        <v>520</v>
      </c>
      <c r="E53">
        <v>42514.540844907409</v>
      </c>
      <c r="F53">
        <v>42514.543182870373</v>
      </c>
      <c r="G53">
        <v>3</v>
      </c>
      <c r="H53" t="s">
        <v>521</v>
      </c>
      <c r="I53">
        <v>42514.543275462966</v>
      </c>
      <c r="J53">
        <v>0</v>
      </c>
      <c r="K53" t="str">
        <f>IF(ISEVEN(B53),(B53-1)&amp;"/"&amp;B53,B53&amp;"/"&amp;(B53+1))</f>
        <v>4011/4012</v>
      </c>
      <c r="L53">
        <f>I53-F53</f>
        <v>9.2592592409346253E-5</v>
      </c>
      <c r="N53">
        <f>24*60*SUM($L53:$L53)</f>
        <v>0.1333333330694586</v>
      </c>
      <c r="P53" t="s">
        <v>116</v>
      </c>
      <c r="Q53" t="b">
        <f>ISEVEN(LEFT(A53,3))</f>
        <v>0</v>
      </c>
      <c r="R53" t="s">
        <v>509</v>
      </c>
      <c r="S53">
        <f>RIGHT(D53,LEN(D53)-4)/10000</f>
        <v>0.25330000000000003</v>
      </c>
      <c r="T53">
        <f>RIGHT(H53,LEN(H53)-4)/10000</f>
        <v>0.27329999999999999</v>
      </c>
      <c r="U53">
        <f>ABS(T53-S53)</f>
        <v>1.9999999999999962E-2</v>
      </c>
      <c r="V53">
        <f>COUNTIFS(xings_lookup!$D$2:$D$19, IF(Q53, "&lt;=","&gt;=") &amp; S53, xings_lookup!$D$2:$D$19, IF(Q53,"&gt;=","&lt;=") &amp; T53)</f>
        <v>0</v>
      </c>
      <c r="W53">
        <f>COUNTA([11]XINGS!$A$2:$A$13)-V53</f>
        <v>12</v>
      </c>
      <c r="X53">
        <f t="shared" si="0"/>
        <v>0</v>
      </c>
    </row>
    <row r="54" spans="1:24" x14ac:dyDescent="0.25">
      <c r="A54" t="s">
        <v>318</v>
      </c>
      <c r="B54">
        <v>4043</v>
      </c>
      <c r="C54" t="s">
        <v>467</v>
      </c>
      <c r="D54" t="s">
        <v>987</v>
      </c>
      <c r="E54">
        <v>42514.544699074075</v>
      </c>
      <c r="F54">
        <v>42514.545300925929</v>
      </c>
      <c r="G54">
        <v>0</v>
      </c>
      <c r="H54" t="s">
        <v>988</v>
      </c>
      <c r="I54">
        <v>42514.563310185185</v>
      </c>
      <c r="J54">
        <v>0</v>
      </c>
      <c r="K54" t="str">
        <f>IF(ISEVEN(B54),(B54-1)&amp;"/"&amp;B54,B54&amp;"/"&amp;(B54+1))</f>
        <v>4043/4044</v>
      </c>
      <c r="L54">
        <f>I54-F54</f>
        <v>1.8009259256359655E-2</v>
      </c>
      <c r="N54">
        <f>24*60*SUM($L54:$L55)</f>
        <v>72.249999999767169</v>
      </c>
      <c r="P54" t="s">
        <v>309</v>
      </c>
      <c r="Q54" t="b">
        <f>ISEVEN(LEFT(A54,3))</f>
        <v>1</v>
      </c>
      <c r="R54" t="s">
        <v>509</v>
      </c>
      <c r="S54">
        <f>RIGHT(D54,LEN(D54)-4)/10000</f>
        <v>12.785500000000001</v>
      </c>
      <c r="T54">
        <f>RIGHT(H54,LEN(H54)-4)/10000</f>
        <v>1.6E-2</v>
      </c>
      <c r="U54">
        <f>ABS(T54-S54)</f>
        <v>12.769500000000001</v>
      </c>
      <c r="V54">
        <f>COUNTIFS(xings_lookup!$D$2:$D$19, IF(Q54, "&lt;=","&gt;=") &amp; S54, xings_lookup!$D$2:$D$19, IF(Q54,"&gt;=","&lt;=") &amp; T54)</f>
        <v>12</v>
      </c>
      <c r="W54">
        <f>COUNTA([11]XINGS!$A$2:$A$13)-V54</f>
        <v>0</v>
      </c>
      <c r="X54">
        <f t="shared" si="0"/>
        <v>1</v>
      </c>
    </row>
    <row r="55" spans="1:24" x14ac:dyDescent="0.25">
      <c r="A55" t="s">
        <v>319</v>
      </c>
      <c r="B55">
        <v>4041</v>
      </c>
      <c r="C55" t="s">
        <v>467</v>
      </c>
      <c r="D55" t="s">
        <v>989</v>
      </c>
      <c r="E55">
        <v>42514.546041666668</v>
      </c>
      <c r="F55">
        <v>42514.5471875</v>
      </c>
      <c r="G55">
        <v>1</v>
      </c>
      <c r="H55" t="s">
        <v>990</v>
      </c>
      <c r="I55">
        <v>42514.579351851855</v>
      </c>
      <c r="J55">
        <v>0</v>
      </c>
      <c r="K55" t="str">
        <f>IF(ISEVEN(B55),(B55-1)&amp;"/"&amp;B55,B55&amp;"/"&amp;(B55+1))</f>
        <v>4041/4042</v>
      </c>
      <c r="L55">
        <f>I55-F55</f>
        <v>3.2164351854589768E-2</v>
      </c>
      <c r="N55">
        <f>24*60*SUM($L55:$L56)</f>
        <v>90.683333335909992</v>
      </c>
      <c r="P55" t="s">
        <v>316</v>
      </c>
      <c r="Q55" t="b">
        <f>ISEVEN(LEFT(A55,3))</f>
        <v>1</v>
      </c>
      <c r="R55" t="s">
        <v>509</v>
      </c>
      <c r="S55">
        <f>RIGHT(D55,LEN(D55)-4)/10000</f>
        <v>23.299399999999999</v>
      </c>
      <c r="T55">
        <f>RIGHT(H55,LEN(H55)-4)/10000</f>
        <v>23.2973</v>
      </c>
      <c r="U55">
        <f>ABS(T55-S55)</f>
        <v>2.0999999999986585E-3</v>
      </c>
      <c r="V55">
        <f>COUNTIFS(xings_lookup!$D$2:$D$19, IF(Q55, "&lt;=","&gt;=") &amp; S55, xings_lookup!$D$2:$D$19, IF(Q55,"&gt;=","&lt;=") &amp; T55)</f>
        <v>0</v>
      </c>
      <c r="W55">
        <f>COUNTA([11]XINGS!$A$2:$A$13)-V55</f>
        <v>12</v>
      </c>
      <c r="X55">
        <f t="shared" si="0"/>
        <v>0</v>
      </c>
    </row>
    <row r="56" spans="1:24" x14ac:dyDescent="0.25">
      <c r="A56" t="s">
        <v>319</v>
      </c>
      <c r="B56">
        <v>4041</v>
      </c>
      <c r="C56" t="s">
        <v>467</v>
      </c>
      <c r="D56" t="s">
        <v>991</v>
      </c>
      <c r="E56">
        <v>42514.546041666668</v>
      </c>
      <c r="F56">
        <v>42514.585381944446</v>
      </c>
      <c r="G56">
        <v>56</v>
      </c>
      <c r="H56" t="s">
        <v>990</v>
      </c>
      <c r="I56">
        <v>42514.61619212963</v>
      </c>
      <c r="J56">
        <v>0</v>
      </c>
      <c r="K56" t="str">
        <f>IF(ISEVEN(B56),(B56-1)&amp;"/"&amp;B56,B56&amp;"/"&amp;(B56+1))</f>
        <v>4041/4042</v>
      </c>
      <c r="L56">
        <f>I56-F56</f>
        <v>3.0810185184236616E-2</v>
      </c>
      <c r="Q56" t="b">
        <f>ISEVEN(LEFT(A56,3))</f>
        <v>1</v>
      </c>
      <c r="R56" t="s">
        <v>509</v>
      </c>
      <c r="S56">
        <f>RIGHT(D56,LEN(D56)-4)/10000</f>
        <v>9.5399999999999999E-2</v>
      </c>
      <c r="T56">
        <f>RIGHT(H56,LEN(H56)-4)/10000</f>
        <v>23.2973</v>
      </c>
      <c r="U56">
        <f>ABS(T56-S56)</f>
        <v>23.201899999999998</v>
      </c>
      <c r="V56">
        <f>COUNTIFS(xings_lookup!$D$2:$D$19, IF(Q56, "&lt;=","&gt;=") &amp; S56, xings_lookup!$D$2:$D$19, IF(Q56,"&gt;=","&lt;=") &amp; T56)</f>
        <v>0</v>
      </c>
      <c r="W56">
        <f>COUNTA([11]XINGS!$A$2:$A$13)-V56</f>
        <v>12</v>
      </c>
      <c r="X56">
        <f t="shared" si="0"/>
        <v>0</v>
      </c>
    </row>
    <row r="57" spans="1:24" x14ac:dyDescent="0.25">
      <c r="A57" t="s">
        <v>320</v>
      </c>
      <c r="B57">
        <v>4024</v>
      </c>
      <c r="C57" t="s">
        <v>467</v>
      </c>
      <c r="D57" t="s">
        <v>522</v>
      </c>
      <c r="E57">
        <v>42514.608518518522</v>
      </c>
      <c r="F57">
        <v>42514.609861111108</v>
      </c>
      <c r="G57">
        <v>1</v>
      </c>
      <c r="H57" t="s">
        <v>523</v>
      </c>
      <c r="I57">
        <v>42514.64534722222</v>
      </c>
      <c r="J57">
        <v>2</v>
      </c>
      <c r="K57" t="str">
        <f>IF(ISEVEN(B57),(B57-1)&amp;"/"&amp;B57,B57&amp;"/"&amp;(B57+1))</f>
        <v>4023/4024</v>
      </c>
      <c r="L57">
        <f>I57-F57</f>
        <v>3.5486111111822538E-2</v>
      </c>
      <c r="N57">
        <f>24*60*SUM($L57:$L57)</f>
        <v>51.100000001024455</v>
      </c>
      <c r="P57" t="s">
        <v>321</v>
      </c>
      <c r="Q57" t="b">
        <f>ISEVEN(LEFT(A57,3))</f>
        <v>0</v>
      </c>
      <c r="R57" t="s">
        <v>509</v>
      </c>
      <c r="S57">
        <f>RIGHT(D57,LEN(D57)-4)/10000</f>
        <v>0.1173</v>
      </c>
      <c r="T57">
        <f>RIGHT(H57,LEN(H57)-4)/10000</f>
        <v>15.441599999999999</v>
      </c>
      <c r="U57">
        <f>ABS(T57-S57)</f>
        <v>15.324299999999999</v>
      </c>
      <c r="V57">
        <f>COUNTIFS(xings_lookup!$D$2:$D$19, IF(Q57, "&lt;=","&gt;=") &amp; S57, xings_lookup!$D$2:$D$19, IF(Q57,"&gt;=","&lt;=") &amp; T57)</f>
        <v>12</v>
      </c>
      <c r="W57">
        <f>COUNTA([11]XINGS!$A$2:$A$13)-V57</f>
        <v>0</v>
      </c>
      <c r="X57">
        <f t="shared" si="0"/>
        <v>1</v>
      </c>
    </row>
    <row r="58" spans="1:24" x14ac:dyDescent="0.25">
      <c r="A58" t="s">
        <v>322</v>
      </c>
      <c r="B58">
        <v>4041</v>
      </c>
      <c r="C58" t="s">
        <v>467</v>
      </c>
      <c r="D58" t="s">
        <v>965</v>
      </c>
      <c r="E58">
        <v>42514.619641203702</v>
      </c>
      <c r="F58">
        <v>42514.620891203704</v>
      </c>
      <c r="G58">
        <v>1</v>
      </c>
      <c r="H58" t="s">
        <v>965</v>
      </c>
      <c r="I58">
        <v>42514.620891203704</v>
      </c>
      <c r="J58">
        <v>0</v>
      </c>
      <c r="K58" t="str">
        <f>IF(ISEVEN(B58),(B58-1)&amp;"/"&amp;B58,B58&amp;"/"&amp;(B58+1))</f>
        <v>4041/4042</v>
      </c>
      <c r="L58">
        <f>I58-F58</f>
        <v>0</v>
      </c>
      <c r="N58">
        <f>24*60*SUM($L58:$L58)+1</f>
        <v>1</v>
      </c>
      <c r="P58" t="s">
        <v>316</v>
      </c>
      <c r="Q58" t="b">
        <f>ISEVEN(LEFT(A58,3))</f>
        <v>1</v>
      </c>
      <c r="R58" t="s">
        <v>509</v>
      </c>
      <c r="S58">
        <f>RIGHT(D58,LEN(D58)-4)/10000</f>
        <v>23.297699999999999</v>
      </c>
      <c r="T58">
        <f>RIGHT(H58,LEN(H58)-4)/10000</f>
        <v>23.297699999999999</v>
      </c>
      <c r="U58">
        <f>ABS(T58-S58)</f>
        <v>0</v>
      </c>
      <c r="V58">
        <f>COUNTIFS(xings_lookup!$D$2:$D$19, IF(Q58, "&lt;=","&gt;=") &amp; S58, xings_lookup!$D$2:$D$19, IF(Q58,"&gt;=","&lt;=") &amp; T58)</f>
        <v>0</v>
      </c>
      <c r="W58">
        <f>COUNTA([11]XINGS!$A$2:$A$13)-V58</f>
        <v>12</v>
      </c>
      <c r="X58">
        <f t="shared" si="0"/>
        <v>0</v>
      </c>
    </row>
    <row r="59" spans="1:24" x14ac:dyDescent="0.25">
      <c r="A59" t="s">
        <v>323</v>
      </c>
      <c r="B59">
        <v>4032</v>
      </c>
      <c r="C59" t="s">
        <v>467</v>
      </c>
      <c r="D59" t="s">
        <v>992</v>
      </c>
      <c r="E59">
        <v>42514.625798611109</v>
      </c>
      <c r="F59">
        <v>42514.626747685186</v>
      </c>
      <c r="G59">
        <v>1</v>
      </c>
      <c r="H59" t="s">
        <v>992</v>
      </c>
      <c r="I59">
        <v>42514.626747685186</v>
      </c>
      <c r="J59">
        <v>0</v>
      </c>
      <c r="K59" t="str">
        <f>IF(ISEVEN(B59),(B59-1)&amp;"/"&amp;B59,B59&amp;"/"&amp;(B59+1))</f>
        <v>4031/4032</v>
      </c>
      <c r="L59">
        <f>I59-F59</f>
        <v>0</v>
      </c>
      <c r="N59">
        <f>24*60*SUM($L59:$L59)+1</f>
        <v>1</v>
      </c>
      <c r="P59" t="s">
        <v>324</v>
      </c>
      <c r="Q59" t="b">
        <f>ISEVEN(LEFT(A59,3))</f>
        <v>1</v>
      </c>
      <c r="R59" t="s">
        <v>509</v>
      </c>
      <c r="S59">
        <f>RIGHT(D59,LEN(D59)-4)/10000</f>
        <v>23.3002</v>
      </c>
      <c r="T59">
        <f>RIGHT(H59,LEN(H59)-4)/10000</f>
        <v>23.3002</v>
      </c>
      <c r="U59">
        <f>ABS(T59-S59)</f>
        <v>0</v>
      </c>
      <c r="V59">
        <f>COUNTIFS(xings_lookup!$D$2:$D$19, IF(Q59, "&lt;=","&gt;=") &amp; S59, xings_lookup!$D$2:$D$19, IF(Q59,"&gt;=","&lt;=") &amp; T59)</f>
        <v>0</v>
      </c>
      <c r="W59">
        <f>COUNTA([11]XINGS!$A$2:$A$13)-V59</f>
        <v>12</v>
      </c>
      <c r="X59">
        <f t="shared" si="0"/>
        <v>0</v>
      </c>
    </row>
    <row r="60" spans="1:24" x14ac:dyDescent="0.25">
      <c r="A60" t="s">
        <v>325</v>
      </c>
      <c r="B60">
        <v>4023</v>
      </c>
      <c r="C60" t="s">
        <v>467</v>
      </c>
      <c r="D60" t="s">
        <v>993</v>
      </c>
      <c r="E60">
        <v>42514.647696759261</v>
      </c>
      <c r="F60">
        <v>42514.648761574077</v>
      </c>
      <c r="G60">
        <v>1</v>
      </c>
      <c r="H60" t="s">
        <v>994</v>
      </c>
      <c r="I60">
        <v>42514.66915509259</v>
      </c>
      <c r="J60">
        <v>0</v>
      </c>
      <c r="K60" t="str">
        <f>IF(ISEVEN(B60),(B60-1)&amp;"/"&amp;B60,B60&amp;"/"&amp;(B60+1))</f>
        <v>4023/4024</v>
      </c>
      <c r="L60">
        <f>I60-F60</f>
        <v>2.0393518512719311E-2</v>
      </c>
      <c r="N60">
        <f>24*60*SUM($L60:$L60)</f>
        <v>29.366666658315808</v>
      </c>
      <c r="P60" t="s">
        <v>326</v>
      </c>
      <c r="Q60" t="b">
        <f>ISEVEN(LEFT(A60,3))</f>
        <v>1</v>
      </c>
      <c r="R60" t="s">
        <v>509</v>
      </c>
      <c r="S60">
        <f>RIGHT(D60,LEN(D60)-4)/10000</f>
        <v>15.4146</v>
      </c>
      <c r="T60">
        <f>RIGHT(H60,LEN(H60)-4)/10000</f>
        <v>15.399900000000001</v>
      </c>
      <c r="U60">
        <f>ABS(T60-S60)</f>
        <v>1.4699999999999491E-2</v>
      </c>
      <c r="V60">
        <f>COUNTIFS(xings_lookup!$D$2:$D$19, IF(Q60, "&lt;=","&gt;=") &amp; S60, xings_lookup!$D$2:$D$19, IF(Q60,"&gt;=","&lt;=") &amp; T60)</f>
        <v>0</v>
      </c>
      <c r="W60">
        <f>COUNTA([11]XINGS!$A$2:$A$13)-V60</f>
        <v>12</v>
      </c>
      <c r="X60">
        <f t="shared" si="0"/>
        <v>0</v>
      </c>
    </row>
    <row r="61" spans="1:24" x14ac:dyDescent="0.25">
      <c r="A61" t="s">
        <v>327</v>
      </c>
      <c r="B61">
        <v>4011</v>
      </c>
      <c r="C61" t="s">
        <v>467</v>
      </c>
      <c r="D61" t="s">
        <v>524</v>
      </c>
      <c r="E61">
        <v>42514.746701388889</v>
      </c>
      <c r="F61">
        <v>42514.748391203706</v>
      </c>
      <c r="G61">
        <v>2</v>
      </c>
      <c r="H61" t="s">
        <v>524</v>
      </c>
      <c r="I61">
        <v>42514.748437499999</v>
      </c>
      <c r="J61">
        <v>0</v>
      </c>
      <c r="K61" t="str">
        <f>IF(ISEVEN(B61),(B61-1)&amp;"/"&amp;B61,B61&amp;"/"&amp;(B61+1))</f>
        <v>4011/4012</v>
      </c>
      <c r="L61">
        <f>I61-F61</f>
        <v>4.6296292566694319E-5</v>
      </c>
      <c r="N61">
        <f>24*60*SUM($L61:$L61)</f>
        <v>6.666666129603982E-2</v>
      </c>
      <c r="P61" t="s">
        <v>116</v>
      </c>
      <c r="Q61" t="b">
        <f>ISEVEN(LEFT(A61,3))</f>
        <v>0</v>
      </c>
      <c r="R61" t="s">
        <v>509</v>
      </c>
      <c r="S61">
        <f>RIGHT(D61,LEN(D61)-4)/10000</f>
        <v>4.5499999999999999E-2</v>
      </c>
      <c r="T61">
        <f>RIGHT(H61,LEN(H61)-4)/10000</f>
        <v>4.5499999999999999E-2</v>
      </c>
      <c r="U61">
        <f>ABS(T61-S61)</f>
        <v>0</v>
      </c>
      <c r="V61">
        <f>COUNTIFS(xings_lookup!$D$2:$D$19, IF(Q61, "&lt;=","&gt;=") &amp; S61, xings_lookup!$D$2:$D$19, IF(Q61,"&gt;=","&lt;=") &amp; T61)</f>
        <v>0</v>
      </c>
      <c r="W61">
        <f>COUNTA([11]XINGS!$A$2:$A$13)-V61</f>
        <v>12</v>
      </c>
      <c r="X61">
        <f t="shared" si="0"/>
        <v>0</v>
      </c>
    </row>
    <row r="62" spans="1:24" x14ac:dyDescent="0.25">
      <c r="A62" t="s">
        <v>328</v>
      </c>
      <c r="B62">
        <v>4024</v>
      </c>
      <c r="C62" t="s">
        <v>467</v>
      </c>
      <c r="D62" t="s">
        <v>525</v>
      </c>
      <c r="E62">
        <v>42514.95653935185</v>
      </c>
      <c r="F62">
        <v>42514.957453703704</v>
      </c>
      <c r="G62">
        <v>1</v>
      </c>
      <c r="H62" t="s">
        <v>526</v>
      </c>
      <c r="I62">
        <v>42514.994641203702</v>
      </c>
      <c r="J62">
        <v>0</v>
      </c>
      <c r="K62" t="str">
        <f>IF(ISEVEN(B62),(B62-1)&amp;"/"&amp;B62,B62&amp;"/"&amp;(B62+1))</f>
        <v>4023/4024</v>
      </c>
      <c r="L62">
        <f>I62-F62</f>
        <v>3.718749999825377E-2</v>
      </c>
      <c r="N62">
        <f>24*60*SUM($L62:$L62)</f>
        <v>53.549999997485429</v>
      </c>
      <c r="P62" t="s">
        <v>329</v>
      </c>
      <c r="Q62" t="b">
        <f>ISEVEN(LEFT(A62,3))</f>
        <v>0</v>
      </c>
      <c r="R62" t="s">
        <v>509</v>
      </c>
      <c r="S62">
        <f>RIGHT(D62,LEN(D62)-4)/10000</f>
        <v>4.6899999999999997E-2</v>
      </c>
      <c r="T62">
        <f>RIGHT(H62,LEN(H62)-4)/10000</f>
        <v>16.771899999999999</v>
      </c>
      <c r="U62">
        <f>ABS(T62-S62)</f>
        <v>16.724999999999998</v>
      </c>
      <c r="V62">
        <f>COUNTIFS(xings_lookup!$D$2:$D$19, IF(Q62, "&lt;=","&gt;=") &amp; S62, xings_lookup!$D$2:$D$19, IF(Q62,"&gt;=","&lt;=") &amp; T62)</f>
        <v>12</v>
      </c>
      <c r="W62">
        <f>COUNTA([11]XINGS!$A$2:$A$13)-V62</f>
        <v>0</v>
      </c>
      <c r="X62">
        <f t="shared" si="0"/>
        <v>1</v>
      </c>
    </row>
    <row r="63" spans="1:24" x14ac:dyDescent="0.25">
      <c r="A63" t="s">
        <v>331</v>
      </c>
      <c r="B63">
        <v>4041</v>
      </c>
      <c r="C63" t="s">
        <v>467</v>
      </c>
      <c r="D63" t="s">
        <v>941</v>
      </c>
      <c r="E63">
        <v>42514.959189814814</v>
      </c>
      <c r="F63">
        <v>42514.960868055554</v>
      </c>
      <c r="G63">
        <v>2</v>
      </c>
      <c r="H63" t="s">
        <v>995</v>
      </c>
      <c r="I63">
        <v>42514.981979166667</v>
      </c>
      <c r="J63">
        <v>0</v>
      </c>
      <c r="K63" t="str">
        <f>IF(ISEVEN(B63),(B63-1)&amp;"/"&amp;B63,B63&amp;"/"&amp;(B63+1))</f>
        <v>4041/4042</v>
      </c>
      <c r="L63">
        <f>I63-F63</f>
        <v>2.1111111112986691E-2</v>
      </c>
      <c r="Q63" t="b">
        <f>ISEVEN(LEFT(A63,3))</f>
        <v>1</v>
      </c>
      <c r="R63" t="s">
        <v>509</v>
      </c>
      <c r="S63">
        <f>RIGHT(D63,LEN(D63)-4)/10000</f>
        <v>23.297999999999998</v>
      </c>
      <c r="T63">
        <f>RIGHT(H63,LEN(H63)-4)/10000</f>
        <v>19.296800000000001</v>
      </c>
      <c r="U63">
        <f>ABS(T63-S63)</f>
        <v>4.0011999999999972</v>
      </c>
      <c r="V63">
        <f>COUNTIFS(xings_lookup!$D$2:$D$19, IF(Q63, "&lt;=","&gt;=") &amp; S63, xings_lookup!$D$2:$D$19, IF(Q63,"&gt;=","&lt;=") &amp; T63)</f>
        <v>0</v>
      </c>
      <c r="W63">
        <f>COUNTA([11]XINGS!$A$2:$A$13)-V63</f>
        <v>12</v>
      </c>
      <c r="X63">
        <f t="shared" si="0"/>
        <v>0</v>
      </c>
    </row>
    <row r="64" spans="1:24" x14ac:dyDescent="0.25">
      <c r="A64" t="s">
        <v>330</v>
      </c>
      <c r="B64">
        <v>4044</v>
      </c>
      <c r="C64" t="s">
        <v>467</v>
      </c>
      <c r="D64" t="s">
        <v>498</v>
      </c>
      <c r="E64">
        <v>42514.974629629629</v>
      </c>
      <c r="F64">
        <v>42514.975358796299</v>
      </c>
      <c r="G64">
        <v>1</v>
      </c>
      <c r="H64" t="s">
        <v>516</v>
      </c>
      <c r="I64">
        <v>42515.002847222226</v>
      </c>
      <c r="J64">
        <v>0</v>
      </c>
      <c r="K64" t="str">
        <f>IF(ISEVEN(B64),(B64-1)&amp;"/"&amp;B64,B64&amp;"/"&amp;(B64+1))</f>
        <v>4043/4044</v>
      </c>
      <c r="L64">
        <f>I64-F64</f>
        <v>2.7488425927003846E-2</v>
      </c>
      <c r="N64">
        <f>24*60*SUM($L64:$L64)</f>
        <v>39.583333334885538</v>
      </c>
      <c r="P64" t="s">
        <v>321</v>
      </c>
      <c r="Q64" t="b">
        <f>ISEVEN(LEFT(A64,3))</f>
        <v>0</v>
      </c>
      <c r="R64" t="s">
        <v>509</v>
      </c>
      <c r="S64">
        <f>RIGHT(D64,LEN(D64)-4)/10000</f>
        <v>4.5699999999999998E-2</v>
      </c>
      <c r="T64">
        <f>RIGHT(H64,LEN(H64)-4)/10000</f>
        <v>15.4422</v>
      </c>
      <c r="U64">
        <f>ABS(T64-S64)</f>
        <v>15.3965</v>
      </c>
      <c r="V64">
        <f>COUNTIFS(xings_lookup!$D$2:$D$19, IF(Q64, "&lt;=","&gt;=") &amp; S64, xings_lookup!$D$2:$D$19, IF(Q64,"&gt;=","&lt;=") &amp; T64)</f>
        <v>12</v>
      </c>
      <c r="W64">
        <f>COUNTA([11]XINGS!$A$2:$A$13)-V64</f>
        <v>0</v>
      </c>
      <c r="X64">
        <f t="shared" si="0"/>
        <v>1</v>
      </c>
    </row>
    <row r="65" spans="1:24" x14ac:dyDescent="0.25">
      <c r="A65" t="s">
        <v>331</v>
      </c>
      <c r="B65">
        <v>4041</v>
      </c>
      <c r="C65" t="s">
        <v>467</v>
      </c>
      <c r="D65" t="s">
        <v>996</v>
      </c>
      <c r="E65">
        <v>42514.988842592589</v>
      </c>
      <c r="F65">
        <v>42514.98946759259</v>
      </c>
      <c r="G65">
        <v>0</v>
      </c>
      <c r="H65" t="s">
        <v>997</v>
      </c>
      <c r="I65">
        <v>42515.010706018518</v>
      </c>
      <c r="J65">
        <v>0</v>
      </c>
      <c r="K65" t="str">
        <f>IF(ISEVEN(B65),(B65-1)&amp;"/"&amp;B65,B65&amp;"/"&amp;(B65+1))</f>
        <v>4041/4042</v>
      </c>
      <c r="L65">
        <f>I65-F65</f>
        <v>2.1238425928459037E-2</v>
      </c>
      <c r="N65">
        <f>24*60*SUM($L65:$L66)</f>
        <v>73.383333336096257</v>
      </c>
      <c r="P65" t="s">
        <v>332</v>
      </c>
      <c r="Q65" t="b">
        <f>ISEVEN(LEFT(A65,3))</f>
        <v>1</v>
      </c>
      <c r="R65" t="s">
        <v>509</v>
      </c>
      <c r="S65">
        <f>RIGHT(D65,LEN(D65)-4)/10000</f>
        <v>15.3996</v>
      </c>
      <c r="T65">
        <f>RIGHT(H65,LEN(H65)-4)/10000</f>
        <v>1.5800000000000002E-2</v>
      </c>
      <c r="U65">
        <f>ABS(T65-S65)</f>
        <v>15.383799999999999</v>
      </c>
      <c r="V65">
        <f>COUNTIFS(xings_lookup!$D$2:$D$19, IF(Q65, "&lt;=","&gt;=") &amp; S65, xings_lookup!$D$2:$D$19, IF(Q65,"&gt;=","&lt;=") &amp; T65)</f>
        <v>12</v>
      </c>
      <c r="W65">
        <f>COUNTA([11]XINGS!$A$2:$A$13)-V65</f>
        <v>0</v>
      </c>
      <c r="X65">
        <f t="shared" si="0"/>
        <v>1</v>
      </c>
    </row>
    <row r="66" spans="1:24" x14ac:dyDescent="0.25">
      <c r="A66" t="s">
        <v>333</v>
      </c>
      <c r="B66">
        <v>4011</v>
      </c>
      <c r="C66" t="s">
        <v>467</v>
      </c>
      <c r="D66" t="s">
        <v>494</v>
      </c>
      <c r="E66">
        <v>42514.996793981481</v>
      </c>
      <c r="F66">
        <v>42514.997546296298</v>
      </c>
      <c r="G66">
        <v>1</v>
      </c>
      <c r="H66" t="s">
        <v>527</v>
      </c>
      <c r="I66">
        <v>42515.027268518519</v>
      </c>
      <c r="J66">
        <v>0</v>
      </c>
      <c r="K66" t="str">
        <f>IF(ISEVEN(B66),(B66-1)&amp;"/"&amp;B66,B66&amp;"/"&amp;(B66+1))</f>
        <v>4011/4012</v>
      </c>
      <c r="L66">
        <f>I66-F66</f>
        <v>2.9722222221607808E-2</v>
      </c>
      <c r="N66">
        <f>24*60*SUM($L66:$L66)</f>
        <v>42.799999999115244</v>
      </c>
      <c r="P66" t="s">
        <v>321</v>
      </c>
      <c r="Q66" t="b">
        <f>ISEVEN(LEFT(A66,3))</f>
        <v>0</v>
      </c>
      <c r="R66" t="s">
        <v>509</v>
      </c>
      <c r="S66">
        <f>RIGHT(D66,LEN(D66)-4)/10000</f>
        <v>4.6600000000000003E-2</v>
      </c>
      <c r="T66">
        <f>RIGHT(H66,LEN(H66)-4)/10000</f>
        <v>15.4421</v>
      </c>
      <c r="U66">
        <f>ABS(T66-S66)</f>
        <v>15.3955</v>
      </c>
      <c r="V66">
        <f>COUNTIFS(xings_lookup!$D$2:$D$19, IF(Q66, "&lt;=","&gt;=") &amp; S66, xings_lookup!$D$2:$D$19, IF(Q66,"&gt;=","&lt;=") &amp; T66)</f>
        <v>12</v>
      </c>
      <c r="W66">
        <f>COUNTA([11]XINGS!$A$2:$A$13)-V66</f>
        <v>0</v>
      </c>
      <c r="X66">
        <f t="shared" si="0"/>
        <v>1</v>
      </c>
    </row>
    <row r="67" spans="1:24" x14ac:dyDescent="0.25">
      <c r="A67" t="s">
        <v>335</v>
      </c>
      <c r="B67">
        <v>4023</v>
      </c>
      <c r="C67" t="s">
        <v>467</v>
      </c>
      <c r="D67" t="s">
        <v>956</v>
      </c>
      <c r="E67">
        <v>42515.009629629632</v>
      </c>
      <c r="F67">
        <v>42515.010821759257</v>
      </c>
      <c r="G67">
        <v>1</v>
      </c>
      <c r="H67" t="s">
        <v>1009</v>
      </c>
      <c r="I67">
        <v>42515.015833333331</v>
      </c>
      <c r="J67">
        <v>0</v>
      </c>
      <c r="K67" t="str">
        <f>IF(ISEVEN(B67),(B67-1)&amp;"/"&amp;B67,B67&amp;"/"&amp;(B67+1))</f>
        <v>4023/4024</v>
      </c>
      <c r="L67">
        <f>I67-F67</f>
        <v>5.0115740741603076E-3</v>
      </c>
      <c r="Q67" t="b">
        <f>ISEVEN(LEFT(A67,3))</f>
        <v>1</v>
      </c>
      <c r="R67" t="s">
        <v>530</v>
      </c>
      <c r="S67">
        <f>RIGHT(D67,LEN(D67)-4)/10000</f>
        <v>23.298500000000001</v>
      </c>
      <c r="T67">
        <f>RIGHT(H67,LEN(H67)-4)/10000</f>
        <v>19.302900000000001</v>
      </c>
      <c r="U67">
        <f>ABS(T67-S67)</f>
        <v>3.9955999999999996</v>
      </c>
      <c r="V67">
        <f>COUNTIFS(xings_lookup!$D$2:$D$19, IF(Q67, "&lt;=","&gt;=") &amp; S67, xings_lookup!$D$2:$D$19, IF(Q67,"&gt;=","&lt;=") &amp; T67)</f>
        <v>0</v>
      </c>
      <c r="W67">
        <f>COUNTA([11]XINGS!$A$2:$A$13)-V67</f>
        <v>12</v>
      </c>
      <c r="X67">
        <f t="shared" ref="X67:X130" si="1">V67/SUM(V67:W67)</f>
        <v>0</v>
      </c>
    </row>
    <row r="68" spans="1:24" x14ac:dyDescent="0.25">
      <c r="A68" t="s">
        <v>334</v>
      </c>
      <c r="B68">
        <v>4042</v>
      </c>
      <c r="C68" t="s">
        <v>467</v>
      </c>
      <c r="D68" t="s">
        <v>560</v>
      </c>
      <c r="E68">
        <v>42515.013414351852</v>
      </c>
      <c r="F68">
        <v>42515.014652777776</v>
      </c>
      <c r="G68">
        <v>1</v>
      </c>
      <c r="H68" t="s">
        <v>561</v>
      </c>
      <c r="I68">
        <v>42515.044803240744</v>
      </c>
      <c r="J68">
        <v>0</v>
      </c>
      <c r="K68" t="str">
        <f>IF(ISEVEN(B68),(B68-1)&amp;"/"&amp;B68,B68&amp;"/"&amp;(B68+1))</f>
        <v>4041/4042</v>
      </c>
      <c r="L68">
        <f>I68-F68</f>
        <v>3.0150462967867497E-2</v>
      </c>
      <c r="N68">
        <f>24*60*SUM($L68:$L68)</f>
        <v>43.416666673729196</v>
      </c>
      <c r="P68" t="s">
        <v>321</v>
      </c>
      <c r="Q68" t="b">
        <f>ISEVEN(LEFT(A68,3))</f>
        <v>0</v>
      </c>
      <c r="R68" t="s">
        <v>530</v>
      </c>
      <c r="S68">
        <f>RIGHT(D68,LEN(D68)-4)/10000</f>
        <v>4.7100000000000003E-2</v>
      </c>
      <c r="T68">
        <f>RIGHT(H68,LEN(H68)-4)/10000</f>
        <v>15.4429</v>
      </c>
      <c r="U68">
        <f>ABS(T68-S68)</f>
        <v>15.395799999999999</v>
      </c>
      <c r="V68">
        <f>COUNTIFS(xings_lookup!$D$2:$D$19, IF(Q68, "&lt;=","&gt;=") &amp; S68, xings_lookup!$D$2:$D$19, IF(Q68,"&gt;=","&lt;=") &amp; T68)</f>
        <v>12</v>
      </c>
      <c r="W68">
        <f>COUNTA([11]XINGS!$A$2:$A$13)-V68</f>
        <v>0</v>
      </c>
      <c r="X68">
        <f t="shared" si="1"/>
        <v>1</v>
      </c>
    </row>
    <row r="69" spans="1:24" x14ac:dyDescent="0.25">
      <c r="A69" t="s">
        <v>335</v>
      </c>
      <c r="B69">
        <v>4023</v>
      </c>
      <c r="C69" t="s">
        <v>467</v>
      </c>
      <c r="D69" t="s">
        <v>1010</v>
      </c>
      <c r="E69">
        <v>42515.037974537037</v>
      </c>
      <c r="F69">
        <v>42515.038807870369</v>
      </c>
      <c r="G69">
        <v>1</v>
      </c>
      <c r="H69" t="s">
        <v>1011</v>
      </c>
      <c r="I69">
        <v>42515.059432870374</v>
      </c>
      <c r="J69">
        <v>0</v>
      </c>
      <c r="K69" t="str">
        <f>IF(ISEVEN(B69),(B69-1)&amp;"/"&amp;B69,B69&amp;"/"&amp;(B69+1))</f>
        <v>4023/4024</v>
      </c>
      <c r="L69">
        <f>I69-F69</f>
        <v>2.0625000004656613E-2</v>
      </c>
      <c r="N69">
        <f>24*60*SUM($L69:$L70)</f>
        <v>46.000000003259629</v>
      </c>
      <c r="P69" t="s">
        <v>332</v>
      </c>
      <c r="Q69" t="b">
        <f>ISEVEN(LEFT(A69,3))</f>
        <v>1</v>
      </c>
      <c r="R69" t="s">
        <v>530</v>
      </c>
      <c r="S69">
        <f>RIGHT(D69,LEN(D69)-4)/10000</f>
        <v>15.4026</v>
      </c>
      <c r="T69">
        <f>RIGHT(H69,LEN(H69)-4)/10000</f>
        <v>1.8100000000000002E-2</v>
      </c>
      <c r="U69">
        <f>ABS(T69-S69)</f>
        <v>15.384499999999999</v>
      </c>
      <c r="V69">
        <f>COUNTIFS(xings_lookup!$D$2:$D$19, IF(Q69, "&lt;=","&gt;=") &amp; S69, xings_lookup!$D$2:$D$19, IF(Q69,"&gt;=","&lt;=") &amp; T69)</f>
        <v>12</v>
      </c>
      <c r="W69">
        <f>COUNTA([11]XINGS!$A$2:$A$13)-V69</f>
        <v>0</v>
      </c>
      <c r="X69">
        <f t="shared" si="1"/>
        <v>1</v>
      </c>
    </row>
    <row r="70" spans="1:24" x14ac:dyDescent="0.25">
      <c r="A70" t="s">
        <v>338</v>
      </c>
      <c r="B70">
        <v>4012</v>
      </c>
      <c r="C70" t="s">
        <v>467</v>
      </c>
      <c r="D70" t="s">
        <v>948</v>
      </c>
      <c r="E70">
        <v>42515.058483796296</v>
      </c>
      <c r="F70">
        <v>42515.05914351852</v>
      </c>
      <c r="G70">
        <v>0</v>
      </c>
      <c r="H70" t="s">
        <v>1013</v>
      </c>
      <c r="I70">
        <v>42515.070462962962</v>
      </c>
      <c r="J70">
        <v>0</v>
      </c>
      <c r="K70" t="str">
        <f>IF(ISEVEN(B70),(B70-1)&amp;"/"&amp;B70,B70&amp;"/"&amp;(B70+1))</f>
        <v>4011/4012</v>
      </c>
      <c r="L70">
        <f>I70-F70</f>
        <v>1.1319444442051463E-2</v>
      </c>
      <c r="Q70" t="b">
        <f>ISEVEN(LEFT(A70,3))</f>
        <v>1</v>
      </c>
      <c r="R70" t="s">
        <v>530</v>
      </c>
      <c r="S70">
        <f>RIGHT(D70,LEN(D70)-4)/10000</f>
        <v>23.2987</v>
      </c>
      <c r="T70">
        <f>RIGHT(H70,LEN(H70)-4)/10000</f>
        <v>19.276</v>
      </c>
      <c r="U70">
        <f>ABS(T70-S70)</f>
        <v>4.0227000000000004</v>
      </c>
      <c r="V70">
        <f>COUNTIFS(xings_lookup!$D$2:$D$19, IF(Q70, "&lt;=","&gt;=") &amp; S70, xings_lookup!$D$2:$D$19, IF(Q70,"&gt;=","&lt;=") &amp; T70)</f>
        <v>0</v>
      </c>
      <c r="W70">
        <f>COUNTA([11]XINGS!$A$2:$A$13)-V70</f>
        <v>12</v>
      </c>
      <c r="X70">
        <f t="shared" si="1"/>
        <v>0</v>
      </c>
    </row>
    <row r="71" spans="1:24" x14ac:dyDescent="0.25">
      <c r="A71" t="s">
        <v>336</v>
      </c>
      <c r="B71">
        <v>4043</v>
      </c>
      <c r="C71" t="s">
        <v>467</v>
      </c>
      <c r="D71" t="s">
        <v>1012</v>
      </c>
      <c r="E71">
        <v>42515.061481481483</v>
      </c>
      <c r="F71">
        <v>42515.0625</v>
      </c>
      <c r="G71">
        <v>1</v>
      </c>
      <c r="H71" t="s">
        <v>972</v>
      </c>
      <c r="I71">
        <v>42515.08520833333</v>
      </c>
      <c r="J71">
        <v>0</v>
      </c>
      <c r="K71" t="str">
        <f>IF(ISEVEN(B71),(B71-1)&amp;"/"&amp;B71,B71&amp;"/"&amp;(B71+1))</f>
        <v>4043/4044</v>
      </c>
      <c r="L71">
        <f>I71-F71</f>
        <v>2.2708333330228925E-2</v>
      </c>
      <c r="N71">
        <f>24*60*SUM($L71:$L71)</f>
        <v>32.699999995529652</v>
      </c>
      <c r="P71" t="s">
        <v>337</v>
      </c>
      <c r="Q71" t="b">
        <f>ISEVEN(LEFT(A71,3))</f>
        <v>1</v>
      </c>
      <c r="R71" t="s">
        <v>530</v>
      </c>
      <c r="S71">
        <f>RIGHT(D71,LEN(D71)-4)/10000</f>
        <v>15.4018</v>
      </c>
      <c r="T71">
        <f>RIGHT(H71,LEN(H71)-4)/10000</f>
        <v>1.54E-2</v>
      </c>
      <c r="U71">
        <f>ABS(T71-S71)</f>
        <v>15.3864</v>
      </c>
      <c r="V71">
        <f>COUNTIFS(xings_lookup!$D$2:$D$19, IF(Q71, "&lt;=","&gt;=") &amp; S71, xings_lookup!$D$2:$D$19, IF(Q71,"&gt;=","&lt;=") &amp; T71)</f>
        <v>12</v>
      </c>
      <c r="W71">
        <f>COUNTA([11]XINGS!$A$2:$A$13)-V71</f>
        <v>0</v>
      </c>
      <c r="X71">
        <f t="shared" si="1"/>
        <v>1</v>
      </c>
    </row>
    <row r="72" spans="1:24" x14ac:dyDescent="0.25">
      <c r="A72" t="s">
        <v>339</v>
      </c>
      <c r="B72">
        <v>4041</v>
      </c>
      <c r="C72" t="s">
        <v>467</v>
      </c>
      <c r="D72" t="s">
        <v>1016</v>
      </c>
      <c r="E72">
        <v>42515.078993055555</v>
      </c>
      <c r="F72">
        <v>42515.079872685186</v>
      </c>
      <c r="G72">
        <v>1</v>
      </c>
      <c r="H72" t="s">
        <v>1017</v>
      </c>
      <c r="I72">
        <v>42515.085300925923</v>
      </c>
      <c r="J72">
        <v>0</v>
      </c>
      <c r="K72" t="str">
        <f>IF(ISEVEN(B72),(B72-1)&amp;"/"&amp;B72,B72&amp;"/"&amp;(B72+1))</f>
        <v>4041/4042</v>
      </c>
      <c r="L72">
        <f>I72-F72</f>
        <v>5.428240736364387E-3</v>
      </c>
      <c r="Q72" t="b">
        <f>ISEVEN(LEFT(A72,3))</f>
        <v>1</v>
      </c>
      <c r="R72" t="s">
        <v>530</v>
      </c>
      <c r="S72">
        <f>RIGHT(D72,LEN(D72)-4)/10000</f>
        <v>23.308299999999999</v>
      </c>
      <c r="T72">
        <f>RIGHT(H72,LEN(H72)-4)/10000</f>
        <v>19.456800000000001</v>
      </c>
      <c r="U72">
        <f>ABS(T72-S72)</f>
        <v>3.8514999999999979</v>
      </c>
      <c r="V72">
        <f>COUNTIFS(xings_lookup!$D$2:$D$19, IF(Q72, "&lt;=","&gt;=") &amp; S72, xings_lookup!$D$2:$D$19, IF(Q72,"&gt;=","&lt;=") &amp; T72)</f>
        <v>0</v>
      </c>
      <c r="W72">
        <f>COUNTA([11]XINGS!$A$2:$A$13)-V72</f>
        <v>12</v>
      </c>
      <c r="X72">
        <f t="shared" si="1"/>
        <v>0</v>
      </c>
    </row>
    <row r="73" spans="1:24" x14ac:dyDescent="0.25">
      <c r="A73" t="s">
        <v>338</v>
      </c>
      <c r="B73">
        <v>4012</v>
      </c>
      <c r="C73" t="s">
        <v>467</v>
      </c>
      <c r="D73" t="s">
        <v>1014</v>
      </c>
      <c r="E73">
        <v>42515.08315972222</v>
      </c>
      <c r="F73">
        <v>42515.083854166667</v>
      </c>
      <c r="G73">
        <v>0</v>
      </c>
      <c r="H73" t="s">
        <v>1015</v>
      </c>
      <c r="I73">
        <v>42515.103865740741</v>
      </c>
      <c r="J73">
        <v>0</v>
      </c>
      <c r="K73" t="str">
        <f>IF(ISEVEN(B73),(B73-1)&amp;"/"&amp;B73,B73&amp;"/"&amp;(B73+1))</f>
        <v>4011/4012</v>
      </c>
      <c r="L73">
        <f>I73-F73</f>
        <v>2.0011574073578231E-2</v>
      </c>
      <c r="N73">
        <f>24*60*SUM($L72:$L73)</f>
        <v>36.63333332631737</v>
      </c>
      <c r="P73" t="s">
        <v>332</v>
      </c>
      <c r="Q73" t="b">
        <f>ISEVEN(LEFT(A73,3))</f>
        <v>1</v>
      </c>
      <c r="R73" t="s">
        <v>530</v>
      </c>
      <c r="S73">
        <f>RIGHT(D73,LEN(D73)-4)/10000</f>
        <v>15.399699999999999</v>
      </c>
      <c r="T73">
        <f>RIGHT(H73,LEN(H73)-4)/10000</f>
        <v>1.4999999999999999E-2</v>
      </c>
      <c r="U73">
        <f>ABS(T73-S73)</f>
        <v>15.384699999999999</v>
      </c>
      <c r="V73">
        <f>COUNTIFS(xings_lookup!$D$2:$D$19, IF(Q73, "&lt;=","&gt;=") &amp; S73, xings_lookup!$D$2:$D$19, IF(Q73,"&gt;=","&lt;=") &amp; T73)</f>
        <v>12</v>
      </c>
      <c r="W73">
        <f>COUNTA([11]XINGS!$A$2:$A$13)-V73</f>
        <v>0</v>
      </c>
      <c r="X73">
        <f t="shared" si="1"/>
        <v>1</v>
      </c>
    </row>
    <row r="74" spans="1:24" x14ac:dyDescent="0.25">
      <c r="A74" t="s">
        <v>339</v>
      </c>
      <c r="B74">
        <v>4041</v>
      </c>
      <c r="C74" t="s">
        <v>467</v>
      </c>
      <c r="D74" t="s">
        <v>1018</v>
      </c>
      <c r="E74">
        <v>42515.096747685187</v>
      </c>
      <c r="F74">
        <v>42515.097303240742</v>
      </c>
      <c r="G74">
        <v>0</v>
      </c>
      <c r="H74" t="s">
        <v>997</v>
      </c>
      <c r="I74">
        <v>42515.117847222224</v>
      </c>
      <c r="J74">
        <v>0</v>
      </c>
      <c r="K74" t="str">
        <f>IF(ISEVEN(B74),(B74-1)&amp;"/"&amp;B74,B74&amp;"/"&amp;(B74+1))</f>
        <v>4041/4042</v>
      </c>
      <c r="L74">
        <f>I74-F74</f>
        <v>2.0543981481750961E-2</v>
      </c>
      <c r="N74">
        <f>24*60*SUM($L73:$L74)</f>
        <v>58.399999999674037</v>
      </c>
      <c r="P74" t="s">
        <v>332</v>
      </c>
      <c r="Q74" t="b">
        <f>ISEVEN(LEFT(A74,3))</f>
        <v>1</v>
      </c>
      <c r="R74" t="s">
        <v>530</v>
      </c>
      <c r="S74">
        <f>RIGHT(D74,LEN(D74)-4)/10000</f>
        <v>15.4016</v>
      </c>
      <c r="T74">
        <f>RIGHT(H74,LEN(H74)-4)/10000</f>
        <v>1.5800000000000002E-2</v>
      </c>
      <c r="U74">
        <f>ABS(T74-S74)</f>
        <v>15.3858</v>
      </c>
      <c r="V74">
        <f>COUNTIFS(xings_lookup!$D$2:$D$19, IF(Q74, "&lt;=","&gt;=") &amp; S74, xings_lookup!$D$2:$D$19, IF(Q74,"&gt;=","&lt;=") &amp; T74)</f>
        <v>12</v>
      </c>
      <c r="W74">
        <f>COUNTA([11]XINGS!$A$2:$A$13)-V74</f>
        <v>0</v>
      </c>
      <c r="X74">
        <f t="shared" si="1"/>
        <v>1</v>
      </c>
    </row>
    <row r="75" spans="1:24" x14ac:dyDescent="0.25">
      <c r="A75" t="s">
        <v>340</v>
      </c>
      <c r="B75">
        <v>4007</v>
      </c>
      <c r="C75" t="s">
        <v>467</v>
      </c>
      <c r="D75" t="s">
        <v>528</v>
      </c>
      <c r="E75">
        <v>42515.204560185186</v>
      </c>
      <c r="F75">
        <v>42515.205555555556</v>
      </c>
      <c r="G75">
        <v>1</v>
      </c>
      <c r="H75" t="s">
        <v>529</v>
      </c>
      <c r="I75">
        <v>42515.20579861111</v>
      </c>
      <c r="J75">
        <v>0</v>
      </c>
      <c r="K75" t="str">
        <f>IF(ISEVEN(B75),(B75-1)&amp;"/"&amp;B75,B75&amp;"/"&amp;(B75+1))</f>
        <v>4007/4008</v>
      </c>
      <c r="L75">
        <f>I75-F75</f>
        <v>2.4305555416503921E-4</v>
      </c>
      <c r="Q75" t="b">
        <f>ISEVEN(LEFT(A75,3))</f>
        <v>0</v>
      </c>
      <c r="R75" t="s">
        <v>530</v>
      </c>
      <c r="S75">
        <f>RIGHT(D75,LEN(D75)-4)/10000</f>
        <v>7.5200000000000003E-2</v>
      </c>
      <c r="T75">
        <f>RIGHT(H75,LEN(H75)-4)/10000</f>
        <v>7.4800000000000005E-2</v>
      </c>
      <c r="U75">
        <f>ABS(T75-S75)</f>
        <v>3.9999999999999758E-4</v>
      </c>
      <c r="V75">
        <f>COUNTIFS(xings_lookup!$D$2:$D$19, IF(Q75, "&lt;=","&gt;=") &amp; S75, xings_lookup!$D$2:$D$19, IF(Q75,"&gt;=","&lt;=") &amp; T75)</f>
        <v>0</v>
      </c>
      <c r="W75">
        <f>COUNTA([11]XINGS!$A$2:$A$13)-V75</f>
        <v>12</v>
      </c>
      <c r="X75">
        <f t="shared" si="1"/>
        <v>0</v>
      </c>
    </row>
    <row r="76" spans="1:24" x14ac:dyDescent="0.25">
      <c r="A76" t="s">
        <v>340</v>
      </c>
      <c r="B76">
        <v>4007</v>
      </c>
      <c r="C76" t="s">
        <v>467</v>
      </c>
      <c r="D76" t="s">
        <v>531</v>
      </c>
      <c r="E76">
        <v>42515.211886574078</v>
      </c>
      <c r="F76">
        <v>42515.212824074071</v>
      </c>
      <c r="G76">
        <v>1</v>
      </c>
      <c r="H76" t="s">
        <v>532</v>
      </c>
      <c r="I76">
        <v>42515.235520833332</v>
      </c>
      <c r="J76">
        <v>1</v>
      </c>
      <c r="K76" t="str">
        <f>IF(ISEVEN(B76),(B76-1)&amp;"/"&amp;B76,B76&amp;"/"&amp;(B76+1))</f>
        <v>4007/4008</v>
      </c>
      <c r="L76">
        <f>I76-F76</f>
        <v>2.269675926072523E-2</v>
      </c>
      <c r="N76">
        <f>24*60*SUM($L76:$L76)</f>
        <v>32.683333335444331</v>
      </c>
      <c r="P76" t="s">
        <v>341</v>
      </c>
      <c r="Q76" t="b">
        <f>ISEVEN(LEFT(A76,3))</f>
        <v>0</v>
      </c>
      <c r="R76" t="s">
        <v>530</v>
      </c>
      <c r="S76">
        <f>RIGHT(D76,LEN(D76)-4)/10000</f>
        <v>1.9140999999999999</v>
      </c>
      <c r="T76">
        <f>RIGHT(H76,LEN(H76)-4)/10000</f>
        <v>23.3309</v>
      </c>
      <c r="U76">
        <f>ABS(T76-S76)</f>
        <v>21.416799999999999</v>
      </c>
      <c r="V76">
        <f>COUNTIFS(xings_lookup!$D$2:$D$19, IF(Q76, "&lt;=","&gt;=") &amp; S76, xings_lookup!$D$2:$D$19, IF(Q76,"&gt;=","&lt;=") &amp; T76)</f>
        <v>12</v>
      </c>
      <c r="W76">
        <f>COUNTA([11]XINGS!$A$2:$A$13)-V76</f>
        <v>0</v>
      </c>
      <c r="X76">
        <f t="shared" si="1"/>
        <v>1</v>
      </c>
    </row>
    <row r="77" spans="1:24" x14ac:dyDescent="0.25">
      <c r="A77" t="s">
        <v>342</v>
      </c>
      <c r="B77">
        <v>4040</v>
      </c>
      <c r="C77" t="s">
        <v>467</v>
      </c>
      <c r="D77" t="s">
        <v>533</v>
      </c>
      <c r="E77">
        <v>42515.297118055554</v>
      </c>
      <c r="F77">
        <v>42515.298125000001</v>
      </c>
      <c r="G77">
        <v>1</v>
      </c>
      <c r="H77" t="s">
        <v>534</v>
      </c>
      <c r="I77">
        <v>42515.303113425929</v>
      </c>
      <c r="J77">
        <v>0</v>
      </c>
      <c r="K77" t="str">
        <f>IF(ISEVEN(B77),(B77-1)&amp;"/"&amp;B77,B77&amp;"/"&amp;(B77+1))</f>
        <v>4039/4040</v>
      </c>
      <c r="L77">
        <f>I77-F77</f>
        <v>4.9884259278769605E-3</v>
      </c>
      <c r="Q77" t="b">
        <f>ISEVEN(LEFT(A77,3))</f>
        <v>0</v>
      </c>
      <c r="R77" t="s">
        <v>530</v>
      </c>
      <c r="S77">
        <f>RIGHT(D77,LEN(D77)-4)/10000</f>
        <v>4.8599999999999997E-2</v>
      </c>
      <c r="T77">
        <f>RIGHT(H77,LEN(H77)-4)/10000</f>
        <v>0.1111</v>
      </c>
      <c r="U77">
        <f>ABS(T77-S77)</f>
        <v>6.25E-2</v>
      </c>
      <c r="V77">
        <f>COUNTIFS(xings_lookup!$D$2:$D$19, IF(Q77, "&lt;=","&gt;=") &amp; S77, xings_lookup!$D$2:$D$19, IF(Q77,"&gt;=","&lt;=") &amp; T77)</f>
        <v>0</v>
      </c>
      <c r="W77">
        <f>COUNTA([11]XINGS!$A$2:$A$13)-V77</f>
        <v>12</v>
      </c>
      <c r="X77">
        <f t="shared" si="1"/>
        <v>0</v>
      </c>
    </row>
    <row r="78" spans="1:24" x14ac:dyDescent="0.25">
      <c r="A78" t="s">
        <v>342</v>
      </c>
      <c r="B78">
        <v>4040</v>
      </c>
      <c r="C78" t="s">
        <v>467</v>
      </c>
      <c r="D78" t="s">
        <v>535</v>
      </c>
      <c r="E78">
        <v>42515.305937500001</v>
      </c>
      <c r="F78">
        <v>42515.306805555556</v>
      </c>
      <c r="G78">
        <v>1</v>
      </c>
      <c r="H78" t="s">
        <v>536</v>
      </c>
      <c r="I78">
        <v>42515.327604166669</v>
      </c>
      <c r="J78">
        <v>0</v>
      </c>
      <c r="K78" t="str">
        <f>IF(ISEVEN(B78),(B78-1)&amp;"/"&amp;B78,B78&amp;"/"&amp;(B78+1))</f>
        <v>4039/4040</v>
      </c>
      <c r="L78">
        <f>I78-F78</f>
        <v>2.0798611112695653E-2</v>
      </c>
      <c r="N78">
        <f>24*60*SUM($L78:$L79)</f>
        <v>39.450000001816079</v>
      </c>
      <c r="P78" t="s">
        <v>343</v>
      </c>
      <c r="Q78" t="b">
        <f>ISEVEN(LEFT(A78,3))</f>
        <v>0</v>
      </c>
      <c r="R78" t="s">
        <v>530</v>
      </c>
      <c r="S78">
        <f>RIGHT(D78,LEN(D78)-4)/10000</f>
        <v>1.913</v>
      </c>
      <c r="T78">
        <f>RIGHT(H78,LEN(H78)-4)/10000</f>
        <v>23.331399999999999</v>
      </c>
      <c r="U78">
        <f>ABS(T78-S78)</f>
        <v>21.418399999999998</v>
      </c>
      <c r="V78">
        <f>COUNTIFS(xings_lookup!$D$2:$D$19, IF(Q78, "&lt;=","&gt;=") &amp; S78, xings_lookup!$D$2:$D$19, IF(Q78,"&gt;=","&lt;=") &amp; T78)</f>
        <v>12</v>
      </c>
      <c r="W78">
        <f>COUNTA([11]XINGS!$A$2:$A$13)-V78</f>
        <v>0</v>
      </c>
      <c r="X78">
        <f t="shared" si="1"/>
        <v>1</v>
      </c>
    </row>
    <row r="79" spans="1:24" x14ac:dyDescent="0.25">
      <c r="A79" t="s">
        <v>344</v>
      </c>
      <c r="B79">
        <v>4007</v>
      </c>
      <c r="C79" t="s">
        <v>467</v>
      </c>
      <c r="D79" t="s">
        <v>537</v>
      </c>
      <c r="E79">
        <v>42515.347268518519</v>
      </c>
      <c r="F79">
        <v>42515.348437499997</v>
      </c>
      <c r="G79">
        <v>1</v>
      </c>
      <c r="H79" t="s">
        <v>538</v>
      </c>
      <c r="I79">
        <v>42515.355034722219</v>
      </c>
      <c r="J79">
        <v>0</v>
      </c>
      <c r="K79" t="str">
        <f>IF(ISEVEN(B79),(B79-1)&amp;"/"&amp;B79,B79&amp;"/"&amp;(B79+1))</f>
        <v>4007/4008</v>
      </c>
      <c r="L79">
        <f>I79-F79</f>
        <v>6.5972222218988463E-3</v>
      </c>
      <c r="Q79" t="b">
        <f>ISEVEN(LEFT(A79,3))</f>
        <v>0</v>
      </c>
      <c r="R79" t="s">
        <v>530</v>
      </c>
      <c r="S79">
        <f>RIGHT(D79,LEN(D79)-4)/10000</f>
        <v>4.58E-2</v>
      </c>
      <c r="T79">
        <f>RIGHT(H79,LEN(H79)-4)/10000</f>
        <v>9.8900000000000002E-2</v>
      </c>
      <c r="U79">
        <f>ABS(T79-S79)</f>
        <v>5.3100000000000001E-2</v>
      </c>
      <c r="V79">
        <f>COUNTIFS(xings_lookup!$D$2:$D$19, IF(Q79, "&lt;=","&gt;=") &amp; S79, xings_lookup!$D$2:$D$19, IF(Q79,"&gt;=","&lt;=") &amp; T79)</f>
        <v>0</v>
      </c>
      <c r="W79">
        <f>COUNTA([11]XINGS!$A$2:$A$13)-V79</f>
        <v>12</v>
      </c>
      <c r="X79">
        <f t="shared" si="1"/>
        <v>0</v>
      </c>
    </row>
    <row r="80" spans="1:24" x14ac:dyDescent="0.25">
      <c r="A80" t="s">
        <v>344</v>
      </c>
      <c r="B80">
        <v>4007</v>
      </c>
      <c r="C80" t="s">
        <v>467</v>
      </c>
      <c r="D80" t="s">
        <v>539</v>
      </c>
      <c r="E80">
        <v>42515.357997685183</v>
      </c>
      <c r="F80">
        <v>42515.358541666668</v>
      </c>
      <c r="G80">
        <v>0</v>
      </c>
      <c r="H80" t="s">
        <v>532</v>
      </c>
      <c r="I80">
        <v>42515.37940972222</v>
      </c>
      <c r="J80">
        <v>0</v>
      </c>
      <c r="K80" t="str">
        <f>IF(ISEVEN(B80),(B80-1)&amp;"/"&amp;B80,B80&amp;"/"&amp;(B80+1))</f>
        <v>4007/4008</v>
      </c>
      <c r="L80">
        <f>I80-F80</f>
        <v>2.0868055551545694E-2</v>
      </c>
      <c r="N80">
        <f>24*60*SUM($L80:$L81)</f>
        <v>39.083333322778344</v>
      </c>
      <c r="P80" t="s">
        <v>345</v>
      </c>
      <c r="Q80" t="b">
        <f>ISEVEN(LEFT(A80,3))</f>
        <v>0</v>
      </c>
      <c r="R80" t="s">
        <v>530</v>
      </c>
      <c r="S80">
        <f>RIGHT(D80,LEN(D80)-4)/10000</f>
        <v>1.9126000000000001</v>
      </c>
      <c r="T80">
        <f>RIGHT(H80,LEN(H80)-4)/10000</f>
        <v>23.3309</v>
      </c>
      <c r="U80">
        <f>ABS(T80-S80)</f>
        <v>21.418299999999999</v>
      </c>
      <c r="V80">
        <f>COUNTIFS(xings_lookup!$D$2:$D$19, IF(Q80, "&lt;=","&gt;=") &amp; S80, xings_lookup!$D$2:$D$19, IF(Q80,"&gt;=","&lt;=") &amp; T80)</f>
        <v>12</v>
      </c>
      <c r="W80">
        <f>COUNTA([11]XINGS!$A$2:$A$13)-V80</f>
        <v>0</v>
      </c>
      <c r="X80">
        <f t="shared" si="1"/>
        <v>1</v>
      </c>
    </row>
    <row r="81" spans="1:24" x14ac:dyDescent="0.25">
      <c r="A81" t="s">
        <v>346</v>
      </c>
      <c r="B81">
        <v>4029</v>
      </c>
      <c r="C81" t="s">
        <v>467</v>
      </c>
      <c r="D81" t="s">
        <v>524</v>
      </c>
      <c r="E81">
        <v>42515.466203703705</v>
      </c>
      <c r="F81">
        <v>42515.467488425929</v>
      </c>
      <c r="G81">
        <v>1</v>
      </c>
      <c r="H81" t="s">
        <v>540</v>
      </c>
      <c r="I81">
        <v>42515.473761574074</v>
      </c>
      <c r="J81">
        <v>0</v>
      </c>
      <c r="K81" t="str">
        <f>IF(ISEVEN(B81),(B81-1)&amp;"/"&amp;B81,B81&amp;"/"&amp;(B81+1))</f>
        <v>4029/4030</v>
      </c>
      <c r="L81">
        <f>I81-F81</f>
        <v>6.2731481448281556E-3</v>
      </c>
      <c r="Q81" t="b">
        <f>ISEVEN(LEFT(A81,3))</f>
        <v>0</v>
      </c>
      <c r="R81" t="s">
        <v>530</v>
      </c>
      <c r="S81">
        <f>RIGHT(D81,LEN(D81)-4)/10000</f>
        <v>4.5499999999999999E-2</v>
      </c>
      <c r="T81">
        <f>RIGHT(H81,LEN(H81)-4)/10000</f>
        <v>1.9117</v>
      </c>
      <c r="U81">
        <f>ABS(T81-S81)</f>
        <v>1.8661999999999999</v>
      </c>
      <c r="V81">
        <f>COUNTIFS(xings_lookup!$D$2:$D$19, IF(Q81, "&lt;=","&gt;=") &amp; S81, xings_lookup!$D$2:$D$19, IF(Q81,"&gt;=","&lt;=") &amp; T81)</f>
        <v>0</v>
      </c>
      <c r="W81">
        <f>COUNTA([11]XINGS!$A$2:$A$13)-V81</f>
        <v>12</v>
      </c>
      <c r="X81">
        <f t="shared" si="1"/>
        <v>0</v>
      </c>
    </row>
    <row r="82" spans="1:24" x14ac:dyDescent="0.25">
      <c r="A82" t="s">
        <v>346</v>
      </c>
      <c r="B82">
        <v>4029</v>
      </c>
      <c r="C82" t="s">
        <v>467</v>
      </c>
      <c r="D82" t="s">
        <v>541</v>
      </c>
      <c r="E82">
        <v>42515.47384259259</v>
      </c>
      <c r="F82">
        <v>42515.474502314813</v>
      </c>
      <c r="G82">
        <v>0</v>
      </c>
      <c r="H82" t="s">
        <v>542</v>
      </c>
      <c r="I82">
        <v>42515.475138888891</v>
      </c>
      <c r="J82">
        <v>0</v>
      </c>
      <c r="K82" t="str">
        <f>IF(ISEVEN(B82),(B82-1)&amp;"/"&amp;B82,B82&amp;"/"&amp;(B82+1))</f>
        <v>4029/4030</v>
      </c>
      <c r="L82">
        <f>I82-F82</f>
        <v>6.36574077361729E-4</v>
      </c>
      <c r="N82">
        <f>24*60*SUM($L82:$L83)</f>
        <v>14.466666664229706</v>
      </c>
      <c r="P82" t="s">
        <v>543</v>
      </c>
      <c r="Q82" t="b">
        <f>ISEVEN(LEFT(A82,3))</f>
        <v>0</v>
      </c>
      <c r="R82" t="s">
        <v>530</v>
      </c>
      <c r="S82">
        <f>RIGHT(D82,LEN(D82)-4)/10000</f>
        <v>1.9120999999999999</v>
      </c>
      <c r="T82">
        <f>RIGHT(H82,LEN(H82)-4)/10000</f>
        <v>2.0731000000000002</v>
      </c>
      <c r="U82">
        <f>ABS(T82-S82)</f>
        <v>0.16100000000000025</v>
      </c>
      <c r="V82">
        <f>COUNTIFS(xings_lookup!$D$2:$D$19, IF(Q82, "&lt;=","&gt;=") &amp; S82, xings_lookup!$D$2:$D$19, IF(Q82,"&gt;=","&lt;=") &amp; T82)</f>
        <v>0</v>
      </c>
      <c r="W82">
        <f>COUNTA([11]XINGS!$A$2:$A$13)-V82</f>
        <v>12</v>
      </c>
      <c r="X82">
        <f t="shared" si="1"/>
        <v>0</v>
      </c>
    </row>
    <row r="83" spans="1:24" x14ac:dyDescent="0.25">
      <c r="A83" t="s">
        <v>348</v>
      </c>
      <c r="B83">
        <v>4031</v>
      </c>
      <c r="C83" t="s">
        <v>467</v>
      </c>
      <c r="D83" t="s">
        <v>505</v>
      </c>
      <c r="E83">
        <v>42515.473136574074</v>
      </c>
      <c r="F83">
        <v>42515.474548611113</v>
      </c>
      <c r="G83">
        <v>2</v>
      </c>
      <c r="H83" t="s">
        <v>491</v>
      </c>
      <c r="I83">
        <v>42515.483958333331</v>
      </c>
      <c r="J83">
        <v>0</v>
      </c>
      <c r="K83" t="str">
        <f>IF(ISEVEN(B83),(B83-1)&amp;"/"&amp;B83,B83&amp;"/"&amp;(B83+1))</f>
        <v>4031/4032</v>
      </c>
      <c r="L83">
        <f>I83-F83</f>
        <v>9.4097222172422335E-3</v>
      </c>
      <c r="N83">
        <f>24*60*SUM($L83:$L84)</f>
        <v>20.349999989848584</v>
      </c>
      <c r="P83" t="s">
        <v>543</v>
      </c>
      <c r="Q83" t="b">
        <f>ISEVEN(LEFT(A83,3))</f>
        <v>0</v>
      </c>
      <c r="R83" t="s">
        <v>530</v>
      </c>
      <c r="S83">
        <f>RIGHT(D83,LEN(D83)-4)/10000</f>
        <v>4.5100000000000001E-2</v>
      </c>
      <c r="T83">
        <f>RIGHT(H83,LEN(H83)-4)/10000</f>
        <v>1.9136</v>
      </c>
      <c r="U83">
        <f>ABS(T83-S83)</f>
        <v>1.8685</v>
      </c>
      <c r="V83">
        <f>COUNTIFS(xings_lookup!$D$2:$D$19, IF(Q83, "&lt;=","&gt;=") &amp; S83, xings_lookup!$D$2:$D$19, IF(Q83,"&gt;=","&lt;=") &amp; T83)</f>
        <v>0</v>
      </c>
      <c r="W83">
        <f>COUNTA([11]XINGS!$A$2:$A$13)-V83</f>
        <v>12</v>
      </c>
      <c r="X83">
        <f t="shared" si="1"/>
        <v>0</v>
      </c>
    </row>
    <row r="84" spans="1:24" x14ac:dyDescent="0.25">
      <c r="A84" t="s">
        <v>349</v>
      </c>
      <c r="B84">
        <v>4009</v>
      </c>
      <c r="C84" t="s">
        <v>467</v>
      </c>
      <c r="D84" t="s">
        <v>546</v>
      </c>
      <c r="E84">
        <v>42515.484074074076</v>
      </c>
      <c r="F84">
        <v>42515.485601851855</v>
      </c>
      <c r="G84">
        <v>2</v>
      </c>
      <c r="H84" t="s">
        <v>547</v>
      </c>
      <c r="I84">
        <v>42515.490324074075</v>
      </c>
      <c r="J84">
        <v>0</v>
      </c>
      <c r="K84" t="str">
        <f>IF(ISEVEN(B84),(B84-1)&amp;"/"&amp;B84,B84&amp;"/"&amp;(B84+1))</f>
        <v>4009/4010</v>
      </c>
      <c r="L84">
        <f>I84-F84</f>
        <v>4.7222222201526165E-3</v>
      </c>
      <c r="Q84" t="b">
        <f>ISEVEN(LEFT(A84,3))</f>
        <v>0</v>
      </c>
      <c r="R84" t="s">
        <v>530</v>
      </c>
      <c r="S84">
        <f>RIGHT(D84,LEN(D84)-4)/10000</f>
        <v>4.4699999999999997E-2</v>
      </c>
      <c r="T84">
        <f>RIGHT(H84,LEN(H84)-4)/10000</f>
        <v>0.12239999999999999</v>
      </c>
      <c r="U84">
        <f>ABS(T84-S84)</f>
        <v>7.7699999999999991E-2</v>
      </c>
      <c r="V84">
        <f>COUNTIFS(xings_lookup!$D$2:$D$19, IF(Q84, "&lt;=","&gt;=") &amp; S84, xings_lookup!$D$2:$D$19, IF(Q84,"&gt;=","&lt;=") &amp; T84)</f>
        <v>0</v>
      </c>
      <c r="W84">
        <f>COUNTA([11]XINGS!$A$2:$A$13)-V84</f>
        <v>12</v>
      </c>
      <c r="X84">
        <f t="shared" si="1"/>
        <v>0</v>
      </c>
    </row>
    <row r="85" spans="1:24" x14ac:dyDescent="0.25">
      <c r="A85" t="s">
        <v>348</v>
      </c>
      <c r="B85">
        <v>4031</v>
      </c>
      <c r="C85" t="s">
        <v>467</v>
      </c>
      <c r="D85" t="s">
        <v>544</v>
      </c>
      <c r="E85">
        <v>42515.489398148151</v>
      </c>
      <c r="F85">
        <v>42515.49019675926</v>
      </c>
      <c r="G85">
        <v>1</v>
      </c>
      <c r="H85" t="s">
        <v>545</v>
      </c>
      <c r="I85">
        <v>42515.492395833331</v>
      </c>
      <c r="J85">
        <v>0</v>
      </c>
      <c r="K85" t="str">
        <f>IF(ISEVEN(B85),(B85-1)&amp;"/"&amp;B85,B85&amp;"/"&amp;(B85+1))</f>
        <v>4031/4032</v>
      </c>
      <c r="L85">
        <f>I85-F85</f>
        <v>2.1990740715409629E-3</v>
      </c>
      <c r="Q85" t="b">
        <f>ISEVEN(LEFT(A85,3))</f>
        <v>0</v>
      </c>
      <c r="R85" t="s">
        <v>530</v>
      </c>
      <c r="S85">
        <f>RIGHT(D85,LEN(D85)-4)/10000</f>
        <v>6.4690000000000003</v>
      </c>
      <c r="T85">
        <f>RIGHT(H85,LEN(H85)-4)/10000</f>
        <v>8.6374999999999993</v>
      </c>
      <c r="U85">
        <f>ABS(T85-S85)</f>
        <v>2.168499999999999</v>
      </c>
      <c r="V85">
        <f>COUNTIFS(xings_lookup!$D$2:$D$19, IF(Q85, "&lt;=","&gt;=") &amp; S85, xings_lookup!$D$2:$D$19, IF(Q85,"&gt;=","&lt;=") &amp; T85)</f>
        <v>1</v>
      </c>
      <c r="W85">
        <f>COUNTA([11]XINGS!$A$2:$A$13)-V85</f>
        <v>11</v>
      </c>
      <c r="X85">
        <f t="shared" si="1"/>
        <v>8.3333333333333329E-2</v>
      </c>
    </row>
    <row r="86" spans="1:24" x14ac:dyDescent="0.25">
      <c r="A86" t="s">
        <v>349</v>
      </c>
      <c r="B86">
        <v>4009</v>
      </c>
      <c r="C86" t="s">
        <v>467</v>
      </c>
      <c r="D86" t="s">
        <v>473</v>
      </c>
      <c r="E86">
        <v>42515.493761574071</v>
      </c>
      <c r="F86">
        <v>42515.494513888887</v>
      </c>
      <c r="G86">
        <v>1</v>
      </c>
      <c r="H86" t="s">
        <v>548</v>
      </c>
      <c r="I86">
        <v>42515.494942129626</v>
      </c>
      <c r="J86">
        <v>0</v>
      </c>
      <c r="K86" t="str">
        <f>IF(ISEVEN(B86),(B86-1)&amp;"/"&amp;B86,B86&amp;"/"&amp;(B86+1))</f>
        <v>4009/4010</v>
      </c>
      <c r="L86">
        <f>I86-F86</f>
        <v>4.2824073898373172E-4</v>
      </c>
      <c r="N86">
        <f>24*60*SUM($L86:$L87)</f>
        <v>18.183333330089226</v>
      </c>
      <c r="P86" t="s">
        <v>543</v>
      </c>
      <c r="Q86" t="b">
        <f>ISEVEN(LEFT(A86,3))</f>
        <v>0</v>
      </c>
      <c r="R86" t="s">
        <v>530</v>
      </c>
      <c r="S86">
        <f>RIGHT(D86,LEN(D86)-4)/10000</f>
        <v>1.9137</v>
      </c>
      <c r="T86">
        <f>RIGHT(H86,LEN(H86)-4)/10000</f>
        <v>1.9421999999999999</v>
      </c>
      <c r="U86">
        <f>ABS(T86-S86)</f>
        <v>2.849999999999997E-2</v>
      </c>
      <c r="V86">
        <f>COUNTIFS(xings_lookup!$D$2:$D$19, IF(Q86, "&lt;=","&gt;=") &amp; S86, xings_lookup!$D$2:$D$19, IF(Q86,"&gt;=","&lt;=") &amp; T86)</f>
        <v>0</v>
      </c>
      <c r="W86">
        <f>COUNTA([11]XINGS!$A$2:$A$13)-V86</f>
        <v>12</v>
      </c>
      <c r="X86">
        <f t="shared" si="1"/>
        <v>0</v>
      </c>
    </row>
    <row r="87" spans="1:24" x14ac:dyDescent="0.25">
      <c r="A87" t="s">
        <v>352</v>
      </c>
      <c r="B87">
        <v>4030</v>
      </c>
      <c r="C87" t="s">
        <v>467</v>
      </c>
      <c r="D87" t="s">
        <v>998</v>
      </c>
      <c r="E87">
        <v>42515.504953703705</v>
      </c>
      <c r="F87">
        <v>42515.506249999999</v>
      </c>
      <c r="G87">
        <v>1</v>
      </c>
      <c r="H87" t="s">
        <v>975</v>
      </c>
      <c r="I87">
        <v>42515.518449074072</v>
      </c>
      <c r="J87">
        <v>0</v>
      </c>
      <c r="K87" t="str">
        <f>IF(ISEVEN(B87),(B87-1)&amp;"/"&amp;B87,B87&amp;"/"&amp;(B87+1))</f>
        <v>4029/4030</v>
      </c>
      <c r="L87">
        <f>I87-F87</f>
        <v>1.2199074073578231E-2</v>
      </c>
      <c r="Q87" t="b">
        <f>ISEVEN(LEFT(A87,3))</f>
        <v>1</v>
      </c>
      <c r="R87" t="s">
        <v>530</v>
      </c>
      <c r="S87">
        <f>RIGHT(D87,LEN(D87)-4)/10000</f>
        <v>23.302700000000002</v>
      </c>
      <c r="T87">
        <f>RIGHT(H87,LEN(H87)-4)/10000</f>
        <v>12.7872</v>
      </c>
      <c r="U87">
        <f>ABS(T87-S87)</f>
        <v>10.515500000000001</v>
      </c>
      <c r="V87">
        <f>COUNTIFS(xings_lookup!$D$2:$D$19, IF(Q87, "&lt;=","&gt;=") &amp; S87, xings_lookup!$D$2:$D$19, IF(Q87,"&gt;=","&lt;=") &amp; T87)</f>
        <v>0</v>
      </c>
      <c r="W87">
        <f>COUNTA([11]XINGS!$A$2:$A$13)-V87</f>
        <v>12</v>
      </c>
      <c r="X87">
        <f t="shared" si="1"/>
        <v>0</v>
      </c>
    </row>
    <row r="88" spans="1:24" x14ac:dyDescent="0.25">
      <c r="A88" t="s">
        <v>351</v>
      </c>
      <c r="B88">
        <v>4020</v>
      </c>
      <c r="C88" t="s">
        <v>467</v>
      </c>
      <c r="D88" t="s">
        <v>549</v>
      </c>
      <c r="E88">
        <v>42515.505671296298</v>
      </c>
      <c r="F88">
        <v>42515.506921296299</v>
      </c>
      <c r="G88">
        <v>1</v>
      </c>
      <c r="H88" t="s">
        <v>550</v>
      </c>
      <c r="I88">
        <v>42515.51152777778</v>
      </c>
      <c r="J88">
        <v>0</v>
      </c>
      <c r="K88" t="str">
        <f>IF(ISEVEN(B88),(B88-1)&amp;"/"&amp;B88,B88&amp;"/"&amp;(B88+1))</f>
        <v>4019/4020</v>
      </c>
      <c r="L88">
        <f>I88-F88</f>
        <v>4.6064814814599231E-3</v>
      </c>
      <c r="Q88" t="b">
        <f>ISEVEN(LEFT(A88,3))</f>
        <v>0</v>
      </c>
      <c r="R88" t="s">
        <v>530</v>
      </c>
      <c r="S88">
        <f>RIGHT(D88,LEN(D88)-4)/10000</f>
        <v>4.53E-2</v>
      </c>
      <c r="T88">
        <f>RIGHT(H88,LEN(H88)-4)/10000</f>
        <v>0.12529999999999999</v>
      </c>
      <c r="U88">
        <f>ABS(T88-S88)</f>
        <v>7.9999999999999988E-2</v>
      </c>
      <c r="V88">
        <f>COUNTIFS(xings_lookup!$D$2:$D$19, IF(Q88, "&lt;=","&gt;=") &amp; S88, xings_lookup!$D$2:$D$19, IF(Q88,"&gt;=","&lt;=") &amp; T88)</f>
        <v>0</v>
      </c>
      <c r="W88">
        <f>COUNTA([11]XINGS!$A$2:$A$13)-V88</f>
        <v>12</v>
      </c>
      <c r="X88">
        <f t="shared" si="1"/>
        <v>0</v>
      </c>
    </row>
    <row r="89" spans="1:24" x14ac:dyDescent="0.25">
      <c r="A89" t="s">
        <v>350</v>
      </c>
      <c r="B89">
        <v>4032</v>
      </c>
      <c r="C89" t="s">
        <v>467</v>
      </c>
      <c r="D89" t="s">
        <v>965</v>
      </c>
      <c r="E89">
        <v>42515.508125</v>
      </c>
      <c r="F89">
        <v>42515.50953703704</v>
      </c>
      <c r="G89">
        <v>2</v>
      </c>
      <c r="H89" t="s">
        <v>667</v>
      </c>
      <c r="I89">
        <v>42515.516145833331</v>
      </c>
      <c r="J89">
        <v>0</v>
      </c>
      <c r="K89" t="str">
        <f>IF(ISEVEN(B89),(B89-1)&amp;"/"&amp;B89,B89&amp;"/"&amp;(B89+1))</f>
        <v>4031/4032</v>
      </c>
      <c r="L89">
        <f>I89-F89</f>
        <v>6.6087962914025411E-3</v>
      </c>
      <c r="N89">
        <f>24*60*SUM($L89:$L89)</f>
        <v>9.5166666596196592</v>
      </c>
      <c r="P89" t="s">
        <v>543</v>
      </c>
      <c r="Q89" t="b">
        <f>ISEVEN(LEFT(A89,3))</f>
        <v>1</v>
      </c>
      <c r="R89" t="s">
        <v>530</v>
      </c>
      <c r="S89">
        <f>RIGHT(D89,LEN(D89)-4)/10000</f>
        <v>23.297699999999999</v>
      </c>
      <c r="T89">
        <f>RIGHT(H89,LEN(H89)-4)/10000</f>
        <v>23.297799999999999</v>
      </c>
      <c r="U89">
        <f>ABS(T89-S89)</f>
        <v>9.9999999999766942E-5</v>
      </c>
      <c r="V89">
        <f>COUNTIFS(xings_lookup!$D$2:$D$19, IF(Q89, "&lt;=","&gt;=") &amp; S89, xings_lookup!$D$2:$D$19, IF(Q89,"&gt;=","&lt;=") &amp; T89)</f>
        <v>0</v>
      </c>
      <c r="W89">
        <f>COUNTA([11]XINGS!$A$2:$A$13)-V89</f>
        <v>12</v>
      </c>
      <c r="X89">
        <f t="shared" si="1"/>
        <v>0</v>
      </c>
    </row>
    <row r="90" spans="1:24" x14ac:dyDescent="0.25">
      <c r="A90" t="s">
        <v>351</v>
      </c>
      <c r="B90">
        <v>4020</v>
      </c>
      <c r="C90" t="s">
        <v>467</v>
      </c>
      <c r="D90" t="s">
        <v>473</v>
      </c>
      <c r="E90">
        <v>42515.514456018522</v>
      </c>
      <c r="F90">
        <v>42515.515231481484</v>
      </c>
      <c r="G90">
        <v>1</v>
      </c>
      <c r="H90" t="s">
        <v>551</v>
      </c>
      <c r="I90">
        <v>42515.516238425924</v>
      </c>
      <c r="J90">
        <v>0</v>
      </c>
      <c r="K90" t="str">
        <f>IF(ISEVEN(B90),(B90-1)&amp;"/"&amp;B90,B90&amp;"/"&amp;(B90+1))</f>
        <v>4019/4020</v>
      </c>
      <c r="L90">
        <f>I90-F90</f>
        <v>1.0069444397231564E-3</v>
      </c>
      <c r="N90">
        <f>24*60*SUM($L90:$L91)</f>
        <v>23.749999998835847</v>
      </c>
      <c r="P90" t="s">
        <v>543</v>
      </c>
      <c r="Q90" t="b">
        <f>ISEVEN(LEFT(A90,3))</f>
        <v>0</v>
      </c>
      <c r="R90" t="s">
        <v>530</v>
      </c>
      <c r="S90">
        <f>RIGHT(D90,LEN(D90)-4)/10000</f>
        <v>1.9137</v>
      </c>
      <c r="T90">
        <f>RIGHT(H90,LEN(H90)-4)/10000</f>
        <v>1.9597</v>
      </c>
      <c r="U90">
        <f>ABS(T90-S90)</f>
        <v>4.6000000000000041E-2</v>
      </c>
      <c r="V90">
        <f>COUNTIFS(xings_lookup!$D$2:$D$19, IF(Q90, "&lt;=","&gt;=") &amp; S90, xings_lookup!$D$2:$D$19, IF(Q90,"&gt;=","&lt;=") &amp; T90)</f>
        <v>0</v>
      </c>
      <c r="W90">
        <f>COUNTA([11]XINGS!$A$2:$A$13)-V90</f>
        <v>12</v>
      </c>
      <c r="X90">
        <f t="shared" si="1"/>
        <v>0</v>
      </c>
    </row>
    <row r="91" spans="1:24" x14ac:dyDescent="0.25">
      <c r="A91" t="s">
        <v>352</v>
      </c>
      <c r="B91">
        <v>4030</v>
      </c>
      <c r="C91" t="s">
        <v>467</v>
      </c>
      <c r="D91" t="s">
        <v>999</v>
      </c>
      <c r="E91">
        <v>42515.518530092595</v>
      </c>
      <c r="F91">
        <v>42515.519189814811</v>
      </c>
      <c r="G91">
        <v>0</v>
      </c>
      <c r="H91" t="s">
        <v>942</v>
      </c>
      <c r="I91">
        <v>42515.534675925926</v>
      </c>
      <c r="J91">
        <v>0</v>
      </c>
      <c r="K91" t="str">
        <f>IF(ISEVEN(B91),(B91-1)&amp;"/"&amp;B91,B91&amp;"/"&amp;(B91+1))</f>
        <v>4029/4030</v>
      </c>
      <c r="L91">
        <f>I91-F91</f>
        <v>1.5486111115023959E-2</v>
      </c>
      <c r="N91">
        <f>24*60*SUM($L91:$L92)</f>
        <v>32.200000004377216</v>
      </c>
      <c r="P91" t="s">
        <v>543</v>
      </c>
      <c r="Q91" t="b">
        <f>ISEVEN(LEFT(A91,3))</f>
        <v>1</v>
      </c>
      <c r="R91" t="s">
        <v>530</v>
      </c>
      <c r="S91">
        <f>RIGHT(D91,LEN(D91)-4)/10000</f>
        <v>12.7874</v>
      </c>
      <c r="T91">
        <f>RIGHT(H91,LEN(H91)-4)/10000</f>
        <v>1.47E-2</v>
      </c>
      <c r="U91">
        <f>ABS(T91-S91)</f>
        <v>12.7727</v>
      </c>
      <c r="V91">
        <f>COUNTIFS(xings_lookup!$D$2:$D$19, IF(Q91, "&lt;=","&gt;=") &amp; S91, xings_lookup!$D$2:$D$19, IF(Q91,"&gt;=","&lt;=") &amp; T91)</f>
        <v>12</v>
      </c>
      <c r="W91">
        <f>COUNTA([11]XINGS!$A$2:$A$13)-V91</f>
        <v>0</v>
      </c>
      <c r="X91">
        <f t="shared" si="1"/>
        <v>1</v>
      </c>
    </row>
    <row r="92" spans="1:24" x14ac:dyDescent="0.25">
      <c r="A92" t="s">
        <v>353</v>
      </c>
      <c r="B92">
        <v>4010</v>
      </c>
      <c r="C92" t="s">
        <v>467</v>
      </c>
      <c r="D92" t="s">
        <v>970</v>
      </c>
      <c r="E92">
        <v>42515.520925925928</v>
      </c>
      <c r="F92">
        <v>42515.522581018522</v>
      </c>
      <c r="G92">
        <v>2</v>
      </c>
      <c r="H92" t="s">
        <v>1000</v>
      </c>
      <c r="I92">
        <v>42515.529456018521</v>
      </c>
      <c r="J92">
        <v>0</v>
      </c>
      <c r="K92" t="str">
        <f>IF(ISEVEN(B92),(B92-1)&amp;"/"&amp;B92,B92&amp;"/"&amp;(B92+1))</f>
        <v>4009/4010</v>
      </c>
      <c r="L92">
        <f>I92-F92</f>
        <v>6.8749999991268851E-3</v>
      </c>
      <c r="N92">
        <f>24*60*SUM($L92:$L92)</f>
        <v>9.8999999987427145</v>
      </c>
      <c r="P92" t="s">
        <v>543</v>
      </c>
      <c r="Q92" t="b">
        <f>ISEVEN(LEFT(A92,3))</f>
        <v>1</v>
      </c>
      <c r="R92" t="s">
        <v>530</v>
      </c>
      <c r="S92">
        <f>RIGHT(D92,LEN(D92)-4)/10000</f>
        <v>23.299600000000002</v>
      </c>
      <c r="T92">
        <f>RIGHT(H92,LEN(H92)-4)/10000</f>
        <v>23.239599999999999</v>
      </c>
      <c r="U92">
        <f>ABS(T92-S92)</f>
        <v>6.0000000000002274E-2</v>
      </c>
      <c r="V92">
        <f>COUNTIFS(xings_lookup!$D$2:$D$19, IF(Q92, "&lt;=","&gt;=") &amp; S92, xings_lookup!$D$2:$D$19, IF(Q92,"&gt;=","&lt;=") &amp; T92)</f>
        <v>0</v>
      </c>
      <c r="W92">
        <f>COUNTA([11]XINGS!$A$2:$A$13)-V92</f>
        <v>12</v>
      </c>
      <c r="X92">
        <f t="shared" si="1"/>
        <v>0</v>
      </c>
    </row>
    <row r="93" spans="1:24" x14ac:dyDescent="0.25">
      <c r="A93" t="s">
        <v>354</v>
      </c>
      <c r="B93">
        <v>4038</v>
      </c>
      <c r="C93" t="s">
        <v>467</v>
      </c>
      <c r="D93" t="s">
        <v>552</v>
      </c>
      <c r="E93">
        <v>42515.527638888889</v>
      </c>
      <c r="F93">
        <v>42515.528784722221</v>
      </c>
      <c r="G93">
        <v>1</v>
      </c>
      <c r="H93" t="s">
        <v>473</v>
      </c>
      <c r="I93">
        <v>42515.53496527778</v>
      </c>
      <c r="J93">
        <v>0</v>
      </c>
      <c r="K93" t="str">
        <f>IF(ISEVEN(B93),(B93-1)&amp;"/"&amp;B93,B93&amp;"/"&amp;(B93+1))</f>
        <v>4037/4038</v>
      </c>
      <c r="L93">
        <f>I93-F93</f>
        <v>6.180555559694767E-3</v>
      </c>
      <c r="N93">
        <f>24*60*SUM($L93:$L93)+1</f>
        <v>9.9000000059604645</v>
      </c>
      <c r="P93" t="s">
        <v>543</v>
      </c>
      <c r="Q93" t="b">
        <f>ISEVEN(LEFT(A93,3))</f>
        <v>0</v>
      </c>
      <c r="R93" t="s">
        <v>530</v>
      </c>
      <c r="S93">
        <f>RIGHT(D93,LEN(D93)-4)/10000</f>
        <v>4.4600000000000001E-2</v>
      </c>
      <c r="T93">
        <f>RIGHT(H93,LEN(H93)-4)/10000</f>
        <v>1.9137</v>
      </c>
      <c r="U93">
        <f>ABS(T93-S93)</f>
        <v>1.8691</v>
      </c>
      <c r="V93">
        <f>COUNTIFS(xings_lookup!$D$2:$D$19, IF(Q93, "&lt;=","&gt;=") &amp; S93, xings_lookup!$D$2:$D$19, IF(Q93,"&gt;=","&lt;=") &amp; T93)</f>
        <v>0</v>
      </c>
      <c r="W93">
        <f>COUNTA([11]XINGS!$A$2:$A$13)-V93</f>
        <v>12</v>
      </c>
      <c r="X93">
        <f t="shared" si="1"/>
        <v>0</v>
      </c>
    </row>
    <row r="94" spans="1:24" x14ac:dyDescent="0.25">
      <c r="A94" t="s">
        <v>355</v>
      </c>
      <c r="B94">
        <v>4029</v>
      </c>
      <c r="C94" t="s">
        <v>467</v>
      </c>
      <c r="D94" t="s">
        <v>524</v>
      </c>
      <c r="E94">
        <v>42515.54078703704</v>
      </c>
      <c r="F94">
        <v>42515.541643518518</v>
      </c>
      <c r="G94">
        <v>1</v>
      </c>
      <c r="H94" t="s">
        <v>553</v>
      </c>
      <c r="I94">
        <v>42515.54278935185</v>
      </c>
      <c r="J94">
        <v>0</v>
      </c>
      <c r="K94" t="str">
        <f>IF(ISEVEN(B94),(B94-1)&amp;"/"&amp;B94,B94&amp;"/"&amp;(B94+1))</f>
        <v>4029/4030</v>
      </c>
      <c r="L94">
        <f>I94-F94</f>
        <v>1.1458333319751546E-3</v>
      </c>
      <c r="N94">
        <f>24*60*SUM($L94:$L94)+1</f>
        <v>2.6499999980442226</v>
      </c>
      <c r="P94" t="s">
        <v>543</v>
      </c>
      <c r="Q94" t="b">
        <f>ISEVEN(LEFT(A94,3))</f>
        <v>0</v>
      </c>
      <c r="R94" t="s">
        <v>530</v>
      </c>
      <c r="S94">
        <f>RIGHT(D94,LEN(D94)-4)/10000</f>
        <v>4.5499999999999999E-2</v>
      </c>
      <c r="T94">
        <f>RIGHT(H94,LEN(H94)-4)/10000</f>
        <v>0.15060000000000001</v>
      </c>
      <c r="U94">
        <f>ABS(T94-S94)</f>
        <v>0.10510000000000001</v>
      </c>
      <c r="V94">
        <f>COUNTIFS(xings_lookup!$D$2:$D$19, IF(Q94, "&lt;=","&gt;=") &amp; S94, xings_lookup!$D$2:$D$19, IF(Q94,"&gt;=","&lt;=") &amp; T94)</f>
        <v>0</v>
      </c>
      <c r="W94">
        <f>COUNTA([11]XINGS!$A$2:$A$13)-V94</f>
        <v>12</v>
      </c>
      <c r="X94">
        <f t="shared" si="1"/>
        <v>0</v>
      </c>
    </row>
    <row r="95" spans="1:24" x14ac:dyDescent="0.25">
      <c r="A95" t="s">
        <v>356</v>
      </c>
      <c r="B95">
        <v>4019</v>
      </c>
      <c r="C95" t="s">
        <v>467</v>
      </c>
      <c r="D95" t="s">
        <v>1001</v>
      </c>
      <c r="E95">
        <v>42515.545578703706</v>
      </c>
      <c r="F95">
        <v>42515.547511574077</v>
      </c>
      <c r="G95">
        <v>2</v>
      </c>
      <c r="H95" t="s">
        <v>1002</v>
      </c>
      <c r="I95">
        <v>42515.550069444442</v>
      </c>
      <c r="J95">
        <v>0</v>
      </c>
      <c r="K95" t="str">
        <f>IF(ISEVEN(B95),(B95-1)&amp;"/"&amp;B95,B95&amp;"/"&amp;(B95+1))</f>
        <v>4019/4020</v>
      </c>
      <c r="L95">
        <f>I95-F95</f>
        <v>2.5578703643986955E-3</v>
      </c>
      <c r="N95">
        <f>24*60*SUM($L95:$L95)</f>
        <v>3.6833333247341216</v>
      </c>
      <c r="P95" t="s">
        <v>543</v>
      </c>
      <c r="Q95" t="b">
        <f>ISEVEN(LEFT(A95,3))</f>
        <v>1</v>
      </c>
      <c r="R95" t="s">
        <v>530</v>
      </c>
      <c r="S95">
        <f>RIGHT(D95,LEN(D95)-4)/10000</f>
        <v>23.299299999999999</v>
      </c>
      <c r="T95">
        <f>RIGHT(H95,LEN(H95)-4)/10000</f>
        <v>23.242799999999999</v>
      </c>
      <c r="U95">
        <f>ABS(T95-S95)</f>
        <v>5.6499999999999773E-2</v>
      </c>
      <c r="V95">
        <f>COUNTIFS(xings_lookup!$D$2:$D$19, IF(Q95, "&lt;=","&gt;=") &amp; S95, xings_lookup!$D$2:$D$19, IF(Q95,"&gt;=","&lt;=") &amp; T95)</f>
        <v>0</v>
      </c>
      <c r="W95">
        <f>COUNTA([11]XINGS!$A$2:$A$13)-V95</f>
        <v>12</v>
      </c>
      <c r="X95">
        <f t="shared" si="1"/>
        <v>0</v>
      </c>
    </row>
    <row r="96" spans="1:24" x14ac:dyDescent="0.25">
      <c r="A96" t="s">
        <v>357</v>
      </c>
      <c r="B96">
        <v>4031</v>
      </c>
      <c r="C96" t="s">
        <v>467</v>
      </c>
      <c r="D96" t="s">
        <v>554</v>
      </c>
      <c r="E96">
        <v>42515.549583333333</v>
      </c>
      <c r="F96">
        <v>42515.550810185188</v>
      </c>
      <c r="G96">
        <v>1</v>
      </c>
      <c r="H96" t="s">
        <v>554</v>
      </c>
      <c r="I96">
        <v>42515.550810185188</v>
      </c>
      <c r="J96">
        <v>0</v>
      </c>
      <c r="K96" t="str">
        <f>IF(ISEVEN(B96),(B96-1)&amp;"/"&amp;B96,B96&amp;"/"&amp;(B96+1))</f>
        <v>4031/4032</v>
      </c>
      <c r="L96">
        <f>I96-F96</f>
        <v>0</v>
      </c>
      <c r="N96">
        <f>24*60*SUM($L96:$L96)+1</f>
        <v>1</v>
      </c>
      <c r="P96" t="s">
        <v>543</v>
      </c>
      <c r="Q96" t="b">
        <f>ISEVEN(LEFT(A96,3))</f>
        <v>0</v>
      </c>
      <c r="R96" t="s">
        <v>530</v>
      </c>
      <c r="S96">
        <f>RIGHT(D96,LEN(D96)-4)/10000</f>
        <v>4.6699999999999998E-2</v>
      </c>
      <c r="T96">
        <f>RIGHT(H96,LEN(H96)-4)/10000</f>
        <v>4.6699999999999998E-2</v>
      </c>
      <c r="U96">
        <f>ABS(T96-S96)</f>
        <v>0</v>
      </c>
      <c r="V96">
        <f>COUNTIFS(xings_lookup!$D$2:$D$19, IF(Q96, "&lt;=","&gt;=") &amp; S96, xings_lookup!$D$2:$D$19, IF(Q96,"&gt;=","&lt;=") &amp; T96)</f>
        <v>0</v>
      </c>
      <c r="W96">
        <f>COUNTA([11]XINGS!$A$2:$A$13)-V96</f>
        <v>12</v>
      </c>
      <c r="X96">
        <f t="shared" si="1"/>
        <v>0</v>
      </c>
    </row>
    <row r="97" spans="1:24" x14ac:dyDescent="0.25">
      <c r="A97" t="s">
        <v>358</v>
      </c>
      <c r="B97">
        <v>4009</v>
      </c>
      <c r="C97" t="s">
        <v>467</v>
      </c>
      <c r="D97" t="s">
        <v>515</v>
      </c>
      <c r="E97">
        <v>42515.557754629626</v>
      </c>
      <c r="F97">
        <v>42515.559317129628</v>
      </c>
      <c r="G97">
        <v>2</v>
      </c>
      <c r="H97" t="s">
        <v>515</v>
      </c>
      <c r="I97">
        <v>42515.559317129628</v>
      </c>
      <c r="J97">
        <v>0</v>
      </c>
      <c r="K97" t="str">
        <f>IF(ISEVEN(B97),(B97-1)&amp;"/"&amp;B97,B97&amp;"/"&amp;(B97+1))</f>
        <v>4009/4010</v>
      </c>
      <c r="L97">
        <f>I97-F97</f>
        <v>0</v>
      </c>
      <c r="N97">
        <f>24*60*SUM($L97:$L97)+1</f>
        <v>1</v>
      </c>
      <c r="P97" t="s">
        <v>543</v>
      </c>
      <c r="Q97" t="b">
        <f>ISEVEN(LEFT(A97,3))</f>
        <v>0</v>
      </c>
      <c r="R97" t="s">
        <v>530</v>
      </c>
      <c r="S97">
        <f>RIGHT(D97,LEN(D97)-4)/10000</f>
        <v>4.4900000000000002E-2</v>
      </c>
      <c r="T97">
        <f>RIGHT(H97,LEN(H97)-4)/10000</f>
        <v>4.4900000000000002E-2</v>
      </c>
      <c r="U97">
        <f>ABS(T97-S97)</f>
        <v>0</v>
      </c>
      <c r="V97">
        <f>COUNTIFS(xings_lookup!$D$2:$D$19, IF(Q97, "&lt;=","&gt;=") &amp; S97, xings_lookup!$D$2:$D$19, IF(Q97,"&gt;=","&lt;=") &amp; T97)</f>
        <v>0</v>
      </c>
      <c r="W97">
        <f>COUNTA([11]XINGS!$A$2:$A$13)-V97</f>
        <v>12</v>
      </c>
      <c r="X97">
        <f t="shared" si="1"/>
        <v>0</v>
      </c>
    </row>
    <row r="98" spans="1:24" x14ac:dyDescent="0.25">
      <c r="A98" t="s">
        <v>359</v>
      </c>
      <c r="B98">
        <v>4037</v>
      </c>
      <c r="C98" t="s">
        <v>467</v>
      </c>
      <c r="D98" t="s">
        <v>989</v>
      </c>
      <c r="E98">
        <v>42515.565752314818</v>
      </c>
      <c r="F98">
        <v>42515.566851851851</v>
      </c>
      <c r="G98">
        <v>1</v>
      </c>
      <c r="H98" t="s">
        <v>1003</v>
      </c>
      <c r="I98">
        <v>42515.569421296299</v>
      </c>
      <c r="J98">
        <v>0</v>
      </c>
      <c r="K98" t="str">
        <f>IF(ISEVEN(B98),(B98-1)&amp;"/"&amp;B98,B98&amp;"/"&amp;(B98+1))</f>
        <v>4037/4038</v>
      </c>
      <c r="L98">
        <f>I98-F98</f>
        <v>2.5694444484543055E-3</v>
      </c>
      <c r="N98">
        <f>24*60*SUM($L98:$L98)+1</f>
        <v>4.7000000057742</v>
      </c>
      <c r="P98" t="s">
        <v>543</v>
      </c>
      <c r="Q98" t="b">
        <f>ISEVEN(LEFT(A98,3))</f>
        <v>1</v>
      </c>
      <c r="R98" t="s">
        <v>530</v>
      </c>
      <c r="S98">
        <f>RIGHT(D98,LEN(D98)-4)/10000</f>
        <v>23.299399999999999</v>
      </c>
      <c r="T98">
        <f>RIGHT(H98,LEN(H98)-4)/10000</f>
        <v>23.299099999999999</v>
      </c>
      <c r="U98">
        <f>ABS(T98-S98)</f>
        <v>2.9999999999930083E-4</v>
      </c>
      <c r="V98">
        <f>COUNTIFS(xings_lookup!$D$2:$D$19, IF(Q98, "&lt;=","&gt;=") &amp; S98, xings_lookup!$D$2:$D$19, IF(Q98,"&gt;=","&lt;=") &amp; T98)</f>
        <v>0</v>
      </c>
      <c r="W98">
        <f>COUNTA([11]XINGS!$A$2:$A$13)-V98</f>
        <v>12</v>
      </c>
      <c r="X98">
        <f t="shared" si="1"/>
        <v>0</v>
      </c>
    </row>
    <row r="99" spans="1:24" x14ac:dyDescent="0.25">
      <c r="A99" t="s">
        <v>360</v>
      </c>
      <c r="B99">
        <v>4030</v>
      </c>
      <c r="C99" t="s">
        <v>467</v>
      </c>
      <c r="D99" t="s">
        <v>967</v>
      </c>
      <c r="E99">
        <v>42515.579224537039</v>
      </c>
      <c r="F99">
        <v>42515.580347222225</v>
      </c>
      <c r="G99">
        <v>1</v>
      </c>
      <c r="H99" t="s">
        <v>983</v>
      </c>
      <c r="I99">
        <v>42515.592557870368</v>
      </c>
      <c r="J99">
        <v>0</v>
      </c>
      <c r="K99" t="str">
        <f>IF(ISEVEN(B99),(B99-1)&amp;"/"&amp;B99,B99&amp;"/"&amp;(B99+1))</f>
        <v>4029/4030</v>
      </c>
      <c r="L99">
        <f>I99-F99</f>
        <v>1.2210648143081926E-2</v>
      </c>
      <c r="N99">
        <f>24*60*SUM($L99:$L99)+1</f>
        <v>18.583333326037973</v>
      </c>
      <c r="P99" t="s">
        <v>543</v>
      </c>
      <c r="Q99" t="b">
        <f>ISEVEN(LEFT(A99,3))</f>
        <v>1</v>
      </c>
      <c r="R99" t="s">
        <v>530</v>
      </c>
      <c r="S99">
        <f>RIGHT(D99,LEN(D99)-4)/10000</f>
        <v>23.3</v>
      </c>
      <c r="T99">
        <f>RIGHT(H99,LEN(H99)-4)/10000</f>
        <v>12.787699999999999</v>
      </c>
      <c r="U99">
        <f>ABS(T99-S99)</f>
        <v>10.512300000000002</v>
      </c>
      <c r="V99">
        <f>COUNTIFS(xings_lookup!$D$2:$D$19, IF(Q99, "&lt;=","&gt;=") &amp; S99, xings_lookup!$D$2:$D$19, IF(Q99,"&gt;=","&lt;=") &amp; T99)</f>
        <v>0</v>
      </c>
      <c r="W99">
        <f>COUNTA([11]XINGS!$A$2:$A$13)-V99</f>
        <v>12</v>
      </c>
      <c r="X99">
        <f t="shared" si="1"/>
        <v>0</v>
      </c>
    </row>
    <row r="100" spans="1:24" x14ac:dyDescent="0.25">
      <c r="A100" t="s">
        <v>361</v>
      </c>
      <c r="B100">
        <v>4032</v>
      </c>
      <c r="C100" t="s">
        <v>467</v>
      </c>
      <c r="D100" t="s">
        <v>1004</v>
      </c>
      <c r="E100">
        <v>42515.588634259257</v>
      </c>
      <c r="F100">
        <v>42515.589918981481</v>
      </c>
      <c r="G100">
        <v>1</v>
      </c>
      <c r="H100" t="s">
        <v>1003</v>
      </c>
      <c r="I100">
        <v>42515.590046296296</v>
      </c>
      <c r="J100">
        <v>0</v>
      </c>
      <c r="K100" t="str">
        <f>IF(ISEVEN(B100),(B100-1)&amp;"/"&amp;B100,B100&amp;"/"&amp;(B100+1))</f>
        <v>4031/4032</v>
      </c>
      <c r="L100">
        <f>I100-F100</f>
        <v>1.273148154723458E-4</v>
      </c>
      <c r="N100">
        <f>24*60*SUM($L100:$L100)+1</f>
        <v>1.183333334280178</v>
      </c>
      <c r="P100" t="s">
        <v>543</v>
      </c>
      <c r="Q100" t="b">
        <f>ISEVEN(LEFT(A100,3))</f>
        <v>1</v>
      </c>
      <c r="R100" t="s">
        <v>530</v>
      </c>
      <c r="S100">
        <f>RIGHT(D100,LEN(D100)-4)/10000</f>
        <v>23.2989</v>
      </c>
      <c r="T100">
        <f>RIGHT(H100,LEN(H100)-4)/10000</f>
        <v>23.299099999999999</v>
      </c>
      <c r="U100">
        <f>ABS(T100-S100)</f>
        <v>1.9999999999953388E-4</v>
      </c>
      <c r="V100">
        <f>COUNTIFS(xings_lookup!$D$2:$D$19, IF(Q100, "&lt;=","&gt;=") &amp; S100, xings_lookup!$D$2:$D$19, IF(Q100,"&gt;=","&lt;=") &amp; T100)</f>
        <v>0</v>
      </c>
      <c r="W100">
        <f>COUNTA([11]XINGS!$A$2:$A$13)-V100</f>
        <v>12</v>
      </c>
      <c r="X100">
        <f t="shared" si="1"/>
        <v>0</v>
      </c>
    </row>
    <row r="101" spans="1:24" x14ac:dyDescent="0.25">
      <c r="A101" t="s">
        <v>362</v>
      </c>
      <c r="B101">
        <v>4020</v>
      </c>
      <c r="C101" t="s">
        <v>467</v>
      </c>
      <c r="D101" t="s">
        <v>537</v>
      </c>
      <c r="E101">
        <v>42515.590775462966</v>
      </c>
      <c r="F101">
        <v>42515.591944444444</v>
      </c>
      <c r="G101">
        <v>1</v>
      </c>
      <c r="H101" t="s">
        <v>555</v>
      </c>
      <c r="I101">
        <v>42515.593564814815</v>
      </c>
      <c r="J101">
        <v>0</v>
      </c>
      <c r="K101" t="str">
        <f>IF(ISEVEN(B101),(B101-1)&amp;"/"&amp;B101,B101&amp;"/"&amp;(B101+1))</f>
        <v>4019/4020</v>
      </c>
      <c r="L101">
        <f>I101-F101</f>
        <v>1.6203703708015382E-3</v>
      </c>
      <c r="N101">
        <f>24*60*SUM($L101:$L101)</f>
        <v>2.333333333954215</v>
      </c>
      <c r="P101" t="s">
        <v>543</v>
      </c>
      <c r="Q101" t="b">
        <f>ISEVEN(LEFT(A101,3))</f>
        <v>0</v>
      </c>
      <c r="R101" t="s">
        <v>530</v>
      </c>
      <c r="S101">
        <f>RIGHT(D101,LEN(D101)-4)/10000</f>
        <v>4.58E-2</v>
      </c>
      <c r="T101">
        <f>RIGHT(H101,LEN(H101)-4)/10000</f>
        <v>0.10199999999999999</v>
      </c>
      <c r="U101">
        <f>ABS(T101-S101)</f>
        <v>5.6199999999999993E-2</v>
      </c>
      <c r="V101">
        <f>COUNTIFS(xings_lookup!$D$2:$D$19, IF(Q101, "&lt;=","&gt;=") &amp; S101, xings_lookup!$D$2:$D$19, IF(Q101,"&gt;=","&lt;=") &amp; T101)</f>
        <v>0</v>
      </c>
      <c r="W101">
        <f>COUNTA([11]XINGS!$A$2:$A$13)-V101</f>
        <v>12</v>
      </c>
      <c r="X101">
        <f t="shared" si="1"/>
        <v>0</v>
      </c>
    </row>
    <row r="102" spans="1:24" x14ac:dyDescent="0.25">
      <c r="A102" t="s">
        <v>363</v>
      </c>
      <c r="B102">
        <v>4010</v>
      </c>
      <c r="C102" t="s">
        <v>467</v>
      </c>
      <c r="D102" t="s">
        <v>961</v>
      </c>
      <c r="E102">
        <v>42515.5934375</v>
      </c>
      <c r="F102">
        <v>42515.594618055555</v>
      </c>
      <c r="G102">
        <v>1</v>
      </c>
      <c r="H102" t="s">
        <v>1005</v>
      </c>
      <c r="I102">
        <v>42515.594722222224</v>
      </c>
      <c r="J102">
        <v>0</v>
      </c>
      <c r="K102" t="str">
        <f>IF(ISEVEN(B102),(B102-1)&amp;"/"&amp;B102,B102&amp;"/"&amp;(B102+1))</f>
        <v>4009/4010</v>
      </c>
      <c r="L102">
        <f>I102-F102</f>
        <v>1.0416666918899864E-4</v>
      </c>
      <c r="N102">
        <f>24*60*SUM($L102:$L102)+1</f>
        <v>1.150000003632158</v>
      </c>
      <c r="P102" t="s">
        <v>543</v>
      </c>
      <c r="Q102" t="b">
        <f>ISEVEN(LEFT(A102,3))</f>
        <v>1</v>
      </c>
      <c r="R102" t="s">
        <v>530</v>
      </c>
      <c r="S102">
        <f>RIGHT(D102,LEN(D102)-4)/10000</f>
        <v>23.298999999999999</v>
      </c>
      <c r="T102">
        <f>RIGHT(H102,LEN(H102)-4)/10000</f>
        <v>23.2986</v>
      </c>
      <c r="U102">
        <f>ABS(T102-S102)</f>
        <v>3.9999999999906777E-4</v>
      </c>
      <c r="V102">
        <f>COUNTIFS(xings_lookup!$D$2:$D$19, IF(Q102, "&lt;=","&gt;=") &amp; S102, xings_lookup!$D$2:$D$19, IF(Q102,"&gt;=","&lt;=") &amp; T102)</f>
        <v>0</v>
      </c>
      <c r="W102">
        <f>COUNTA([11]XINGS!$A$2:$A$13)-V102</f>
        <v>12</v>
      </c>
      <c r="X102">
        <f t="shared" si="1"/>
        <v>0</v>
      </c>
    </row>
    <row r="103" spans="1:24" x14ac:dyDescent="0.25">
      <c r="A103" t="s">
        <v>364</v>
      </c>
      <c r="B103">
        <v>4038</v>
      </c>
      <c r="C103" t="s">
        <v>467</v>
      </c>
      <c r="D103" t="s">
        <v>494</v>
      </c>
      <c r="E103">
        <v>42515.603368055556</v>
      </c>
      <c r="F103">
        <v>42515.604270833333</v>
      </c>
      <c r="G103">
        <v>1</v>
      </c>
      <c r="H103" t="s">
        <v>556</v>
      </c>
      <c r="I103">
        <v>42515.605740740742</v>
      </c>
      <c r="J103">
        <v>0</v>
      </c>
      <c r="K103" t="str">
        <f>IF(ISEVEN(B103),(B103-1)&amp;"/"&amp;B103,B103&amp;"/"&amp;(B103+1))</f>
        <v>4037/4038</v>
      </c>
      <c r="L103">
        <f>I103-F103</f>
        <v>1.4699074090458453E-3</v>
      </c>
      <c r="N103">
        <f>24*60*SUM($L103:$L103)</f>
        <v>2.1166666690260172</v>
      </c>
      <c r="P103" t="s">
        <v>543</v>
      </c>
      <c r="Q103" t="b">
        <f>ISEVEN(LEFT(A103,3))</f>
        <v>0</v>
      </c>
      <c r="R103" t="s">
        <v>530</v>
      </c>
      <c r="S103">
        <f>RIGHT(D103,LEN(D103)-4)/10000</f>
        <v>4.6600000000000003E-2</v>
      </c>
      <c r="T103">
        <f>RIGHT(H103,LEN(H103)-4)/10000</f>
        <v>0.14219999999999999</v>
      </c>
      <c r="U103">
        <f>ABS(T103-S103)</f>
        <v>9.5599999999999991E-2</v>
      </c>
      <c r="V103">
        <f>COUNTIFS(xings_lookup!$D$2:$D$19, IF(Q103, "&lt;=","&gt;=") &amp; S103, xings_lookup!$D$2:$D$19, IF(Q103,"&gt;=","&lt;=") &amp; T103)</f>
        <v>0</v>
      </c>
      <c r="W103">
        <f>COUNTA([11]XINGS!$A$2:$A$13)-V103</f>
        <v>12</v>
      </c>
      <c r="X103">
        <f t="shared" si="1"/>
        <v>0</v>
      </c>
    </row>
    <row r="104" spans="1:24" x14ac:dyDescent="0.25">
      <c r="A104" t="s">
        <v>365</v>
      </c>
      <c r="B104">
        <v>4029</v>
      </c>
      <c r="C104" t="s">
        <v>467</v>
      </c>
      <c r="D104" t="s">
        <v>552</v>
      </c>
      <c r="E104">
        <v>42515.61204861111</v>
      </c>
      <c r="F104">
        <v>42515.613275462965</v>
      </c>
      <c r="G104">
        <v>1</v>
      </c>
      <c r="H104" t="s">
        <v>557</v>
      </c>
      <c r="I104">
        <v>42515.618668981479</v>
      </c>
      <c r="J104">
        <v>0</v>
      </c>
      <c r="K104" t="str">
        <f>IF(ISEVEN(B104),(B104-1)&amp;"/"&amp;B104,B104&amp;"/"&amp;(B104+1))</f>
        <v>4029/4030</v>
      </c>
      <c r="L104">
        <f>I104-F104</f>
        <v>5.3935185133013874E-3</v>
      </c>
      <c r="N104">
        <f>24*60*SUM($L104:$L104)</f>
        <v>7.7666666591539979</v>
      </c>
      <c r="P104" t="s">
        <v>543</v>
      </c>
      <c r="Q104" t="b">
        <f>ISEVEN(LEFT(A104,3))</f>
        <v>0</v>
      </c>
      <c r="R104" t="s">
        <v>530</v>
      </c>
      <c r="S104">
        <f>RIGHT(D104,LEN(D104)-4)/10000</f>
        <v>4.4600000000000001E-2</v>
      </c>
      <c r="T104">
        <f>RIGHT(H104,LEN(H104)-4)/10000</f>
        <v>1.9115</v>
      </c>
      <c r="U104">
        <f>ABS(T104-S104)</f>
        <v>1.8669</v>
      </c>
      <c r="V104">
        <f>COUNTIFS(xings_lookup!$D$2:$D$19, IF(Q104, "&lt;=","&gt;=") &amp; S104, xings_lookup!$D$2:$D$19, IF(Q104,"&gt;=","&lt;=") &amp; T104)</f>
        <v>0</v>
      </c>
      <c r="W104">
        <f>COUNTA([11]XINGS!$A$2:$A$13)-V104</f>
        <v>12</v>
      </c>
      <c r="X104">
        <f t="shared" si="1"/>
        <v>0</v>
      </c>
    </row>
    <row r="105" spans="1:24" x14ac:dyDescent="0.25">
      <c r="A105" t="s">
        <v>366</v>
      </c>
      <c r="B105">
        <v>4031</v>
      </c>
      <c r="C105" t="s">
        <v>467</v>
      </c>
      <c r="D105" t="s">
        <v>481</v>
      </c>
      <c r="E105">
        <v>42515.619803240741</v>
      </c>
      <c r="F105">
        <v>42515.620682870373</v>
      </c>
      <c r="G105">
        <v>1</v>
      </c>
      <c r="H105" t="s">
        <v>558</v>
      </c>
      <c r="I105">
        <v>42515.623749999999</v>
      </c>
      <c r="J105">
        <v>0</v>
      </c>
      <c r="K105" t="str">
        <f>IF(ISEVEN(B105),(B105-1)&amp;"/"&amp;B105,B105&amp;"/"&amp;(B105+1))</f>
        <v>4031/4032</v>
      </c>
      <c r="L105">
        <f>I105-F105</f>
        <v>3.0671296262880787E-3</v>
      </c>
      <c r="N105">
        <f>24*60*SUM($L105:$L105)</f>
        <v>4.4166666618548334</v>
      </c>
      <c r="P105" t="s">
        <v>367</v>
      </c>
      <c r="Q105" t="b">
        <f>ISEVEN(LEFT(A105,3))</f>
        <v>0</v>
      </c>
      <c r="R105" t="s">
        <v>530</v>
      </c>
      <c r="S105">
        <f>RIGHT(D105,LEN(D105)-4)/10000</f>
        <v>4.3700000000000003E-2</v>
      </c>
      <c r="T105">
        <f>RIGHT(H105,LEN(H105)-4)/10000</f>
        <v>4.2700000000000002E-2</v>
      </c>
      <c r="U105">
        <f>ABS(T105-S105)</f>
        <v>1.0000000000000009E-3</v>
      </c>
      <c r="V105">
        <f>COUNTIFS(xings_lookup!$D$2:$D$19, IF(Q105, "&lt;=","&gt;=") &amp; S105, xings_lookup!$D$2:$D$19, IF(Q105,"&gt;=","&lt;=") &amp; T105)</f>
        <v>0</v>
      </c>
      <c r="W105">
        <f>COUNTA([11]XINGS!$A$2:$A$13)-V105</f>
        <v>12</v>
      </c>
      <c r="X105">
        <f t="shared" si="1"/>
        <v>0</v>
      </c>
    </row>
    <row r="106" spans="1:24" x14ac:dyDescent="0.25">
      <c r="A106" t="s">
        <v>368</v>
      </c>
      <c r="B106">
        <v>4037</v>
      </c>
      <c r="C106" t="s">
        <v>467</v>
      </c>
      <c r="D106" t="s">
        <v>941</v>
      </c>
      <c r="E106">
        <v>42515.635277777779</v>
      </c>
      <c r="F106">
        <v>42515.635983796295</v>
      </c>
      <c r="G106">
        <v>1</v>
      </c>
      <c r="H106" t="s">
        <v>1006</v>
      </c>
      <c r="I106">
        <v>42515.639270833337</v>
      </c>
      <c r="J106">
        <v>0</v>
      </c>
      <c r="K106" t="str">
        <f>IF(ISEVEN(B106),(B106-1)&amp;"/"&amp;B106,B106&amp;"/"&amp;(B106+1))</f>
        <v>4037/4038</v>
      </c>
      <c r="L106">
        <f>I106-F106</f>
        <v>3.2870370414457284E-3</v>
      </c>
      <c r="Q106" t="b">
        <f>ISEVEN(LEFT(A106,3))</f>
        <v>1</v>
      </c>
      <c r="R106" t="s">
        <v>530</v>
      </c>
      <c r="S106">
        <f>RIGHT(D106,LEN(D106)-4)/10000</f>
        <v>23.297999999999998</v>
      </c>
      <c r="T106">
        <f>RIGHT(H106,LEN(H106)-4)/10000</f>
        <v>23.2971</v>
      </c>
      <c r="U106">
        <f>ABS(T106-S106)</f>
        <v>8.9999999999790248E-4</v>
      </c>
      <c r="V106">
        <f>COUNTIFS(xings_lookup!$D$2:$D$19, IF(Q106, "&lt;=","&gt;=") &amp; S106, xings_lookup!$D$2:$D$19, IF(Q106,"&gt;=","&lt;=") &amp; T106)</f>
        <v>0</v>
      </c>
      <c r="W106">
        <f>COUNTA([11]XINGS!$A$2:$A$13)-V106</f>
        <v>12</v>
      </c>
      <c r="X106">
        <f t="shared" si="1"/>
        <v>0</v>
      </c>
    </row>
    <row r="107" spans="1:24" x14ac:dyDescent="0.25">
      <c r="A107" t="s">
        <v>368</v>
      </c>
      <c r="B107">
        <v>4037</v>
      </c>
      <c r="C107" t="s">
        <v>467</v>
      </c>
      <c r="D107" t="s">
        <v>1007</v>
      </c>
      <c r="E107">
        <v>42515.639363425929</v>
      </c>
      <c r="F107">
        <v>42515.640474537038</v>
      </c>
      <c r="G107">
        <v>1</v>
      </c>
      <c r="H107" t="s">
        <v>1007</v>
      </c>
      <c r="I107">
        <v>42515.640474537038</v>
      </c>
      <c r="J107">
        <v>0</v>
      </c>
      <c r="K107" t="str">
        <f>IF(ISEVEN(B107),(B107-1)&amp;"/"&amp;B107,B107&amp;"/"&amp;(B107+1))</f>
        <v>4037/4038</v>
      </c>
      <c r="L107">
        <f>I107-F107</f>
        <v>0</v>
      </c>
      <c r="N107">
        <f>24*60*SUM($L107:$L108)</f>
        <v>0</v>
      </c>
      <c r="P107" t="s">
        <v>1008</v>
      </c>
      <c r="Q107" t="b">
        <f>ISEVEN(LEFT(A107,3))</f>
        <v>1</v>
      </c>
      <c r="R107" t="s">
        <v>530</v>
      </c>
      <c r="S107">
        <f>RIGHT(D107,LEN(D107)-4)/10000</f>
        <v>23.296700000000001</v>
      </c>
      <c r="T107">
        <f>RIGHT(H107,LEN(H107)-4)/10000</f>
        <v>23.296700000000001</v>
      </c>
      <c r="U107">
        <f>ABS(T107-S107)</f>
        <v>0</v>
      </c>
      <c r="V107">
        <f>COUNTIFS(xings_lookup!$D$2:$D$19, IF(Q107, "&lt;=","&gt;=") &amp; S107, xings_lookup!$D$2:$D$19, IF(Q107,"&gt;=","&lt;=") &amp; T107)</f>
        <v>0</v>
      </c>
      <c r="W107">
        <f>COUNTA([11]XINGS!$A$2:$A$13)-V107</f>
        <v>12</v>
      </c>
      <c r="X107">
        <f t="shared" si="1"/>
        <v>0</v>
      </c>
    </row>
    <row r="108" spans="1:24" x14ac:dyDescent="0.25">
      <c r="A108" t="s">
        <v>370</v>
      </c>
      <c r="B108">
        <v>4038</v>
      </c>
      <c r="C108" t="s">
        <v>467</v>
      </c>
      <c r="D108" t="s">
        <v>537</v>
      </c>
      <c r="E108">
        <v>42515.672511574077</v>
      </c>
      <c r="F108">
        <v>42515.674409722225</v>
      </c>
      <c r="G108">
        <v>2</v>
      </c>
      <c r="H108" t="s">
        <v>537</v>
      </c>
      <c r="I108">
        <v>42515.674409722225</v>
      </c>
      <c r="J108">
        <v>0</v>
      </c>
      <c r="K108" t="str">
        <f>IF(ISEVEN(B108),(B108-1)&amp;"/"&amp;B108,B108&amp;"/"&amp;(B108+1))</f>
        <v>4037/4038</v>
      </c>
      <c r="L108">
        <f>I108-F108</f>
        <v>0</v>
      </c>
      <c r="N108">
        <f>24*60*SUM($L108:$L108)+1</f>
        <v>1</v>
      </c>
      <c r="P108" t="s">
        <v>371</v>
      </c>
      <c r="Q108" t="b">
        <f>ISEVEN(LEFT(A108,3))</f>
        <v>0</v>
      </c>
      <c r="R108" t="s">
        <v>530</v>
      </c>
      <c r="S108">
        <f>RIGHT(D108,LEN(D108)-4)/10000</f>
        <v>4.58E-2</v>
      </c>
      <c r="T108">
        <f>RIGHT(H108,LEN(H108)-4)/10000</f>
        <v>4.58E-2</v>
      </c>
      <c r="U108">
        <f>ABS(T108-S108)</f>
        <v>0</v>
      </c>
      <c r="V108">
        <f>COUNTIFS(xings_lookup!$D$2:$D$19, IF(Q108, "&lt;=","&gt;=") &amp; S108, xings_lookup!$D$2:$D$19, IF(Q108,"&gt;=","&lt;=") &amp; T108)</f>
        <v>0</v>
      </c>
      <c r="W108">
        <f>COUNTA([11]XINGS!$A$2:$A$13)-V108</f>
        <v>12</v>
      </c>
      <c r="X108">
        <f t="shared" si="1"/>
        <v>0</v>
      </c>
    </row>
    <row r="109" spans="1:24" x14ac:dyDescent="0.25">
      <c r="A109" t="s">
        <v>372</v>
      </c>
      <c r="B109">
        <v>4037</v>
      </c>
      <c r="C109" t="s">
        <v>467</v>
      </c>
      <c r="D109" t="s">
        <v>989</v>
      </c>
      <c r="E109">
        <v>42515.710231481484</v>
      </c>
      <c r="F109">
        <v>42515.712060185186</v>
      </c>
      <c r="G109">
        <v>2</v>
      </c>
      <c r="H109" t="s">
        <v>956</v>
      </c>
      <c r="I109">
        <v>42515.712442129632</v>
      </c>
      <c r="J109">
        <v>0</v>
      </c>
      <c r="K109" t="str">
        <f>IF(ISEVEN(B109),(B109-1)&amp;"/"&amp;B109,B109&amp;"/"&amp;(B109+1))</f>
        <v>4037/4038</v>
      </c>
      <c r="L109">
        <f>I109-F109</f>
        <v>3.819444464170374E-4</v>
      </c>
      <c r="N109">
        <f>24*60*SUM($L109:$L109)</f>
        <v>0.55000000284053385</v>
      </c>
      <c r="P109" t="s">
        <v>371</v>
      </c>
      <c r="Q109" t="b">
        <f>ISEVEN(LEFT(A109,3))</f>
        <v>1</v>
      </c>
      <c r="R109" t="s">
        <v>530</v>
      </c>
      <c r="S109">
        <f>RIGHT(D109,LEN(D109)-4)/10000</f>
        <v>23.299399999999999</v>
      </c>
      <c r="T109">
        <f>RIGHT(H109,LEN(H109)-4)/10000</f>
        <v>23.298500000000001</v>
      </c>
      <c r="U109">
        <f>ABS(T109-S109)</f>
        <v>8.9999999999790248E-4</v>
      </c>
      <c r="V109">
        <f>COUNTIFS(xings_lookup!$D$2:$D$19, IF(Q109, "&lt;=","&gt;=") &amp; S109, xings_lookup!$D$2:$D$19, IF(Q109,"&gt;=","&lt;=") &amp; T109)</f>
        <v>0</v>
      </c>
      <c r="W109">
        <f>COUNTA([11]XINGS!$A$2:$A$13)-V109</f>
        <v>12</v>
      </c>
      <c r="X109">
        <f t="shared" si="1"/>
        <v>0</v>
      </c>
    </row>
    <row r="110" spans="1:24" x14ac:dyDescent="0.25">
      <c r="A110" t="s">
        <v>373</v>
      </c>
      <c r="B110">
        <v>4027</v>
      </c>
      <c r="C110" t="s">
        <v>467</v>
      </c>
      <c r="D110" t="s">
        <v>559</v>
      </c>
      <c r="E110">
        <v>42515.952094907407</v>
      </c>
      <c r="F110">
        <v>42515.9531712963</v>
      </c>
      <c r="G110">
        <v>1</v>
      </c>
      <c r="H110" t="s">
        <v>519</v>
      </c>
      <c r="I110">
        <v>42515.972337962965</v>
      </c>
      <c r="J110">
        <v>0</v>
      </c>
      <c r="K110" t="str">
        <f>IF(ISEVEN(B110),(B110-1)&amp;"/"&amp;B110,B110&amp;"/"&amp;(B110+1))</f>
        <v>4027/4028</v>
      </c>
      <c r="L110">
        <f>I110-F110</f>
        <v>1.9166666665114462E-2</v>
      </c>
      <c r="Q110" t="b">
        <f>ISEVEN(LEFT(A110,3))</f>
        <v>0</v>
      </c>
      <c r="R110" t="s">
        <v>530</v>
      </c>
      <c r="S110">
        <f>RIGHT(D110,LEN(D110)-4)/10000</f>
        <v>5.8999999999999997E-2</v>
      </c>
      <c r="T110">
        <f>RIGHT(H110,LEN(H110)-4)/10000</f>
        <v>3.7191000000000001</v>
      </c>
      <c r="U110">
        <f>ABS(T110-S110)</f>
        <v>3.6600999999999999</v>
      </c>
      <c r="V110">
        <f>COUNTIFS(xings_lookup!$D$2:$D$19, IF(Q110, "&lt;=","&gt;=") &amp; S110, xings_lookup!$D$2:$D$19, IF(Q110,"&gt;=","&lt;=") &amp; T110)</f>
        <v>3</v>
      </c>
      <c r="W110">
        <f>COUNTA([11]XINGS!$A$2:$A$13)-V110</f>
        <v>9</v>
      </c>
      <c r="X110">
        <f t="shared" si="1"/>
        <v>0.25</v>
      </c>
    </row>
    <row r="111" spans="1:24" x14ac:dyDescent="0.25">
      <c r="A111" t="s">
        <v>373</v>
      </c>
      <c r="B111">
        <v>4027</v>
      </c>
      <c r="C111" t="s">
        <v>467</v>
      </c>
      <c r="D111" t="s">
        <v>471</v>
      </c>
      <c r="E111">
        <v>42515.964872685188</v>
      </c>
      <c r="F111">
        <v>42515.965833333335</v>
      </c>
      <c r="G111">
        <v>1</v>
      </c>
      <c r="H111" t="s">
        <v>519</v>
      </c>
      <c r="I111">
        <v>42515.972337962965</v>
      </c>
      <c r="J111">
        <v>0</v>
      </c>
      <c r="K111" t="str">
        <f>IF(ISEVEN(B111),(B111-1)&amp;"/"&amp;B111,B111&amp;"/"&amp;(B111+1))</f>
        <v>4027/4028</v>
      </c>
      <c r="L111">
        <f>I111-F111</f>
        <v>6.5046296294895001E-3</v>
      </c>
      <c r="N111">
        <f>24*60*SUM($L111:$L112)</f>
        <v>40.100000007078052</v>
      </c>
      <c r="P111" t="s">
        <v>374</v>
      </c>
      <c r="Q111" t="b">
        <f>ISEVEN(LEFT(A111,3))</f>
        <v>0</v>
      </c>
      <c r="R111" t="s">
        <v>530</v>
      </c>
      <c r="S111">
        <f>RIGHT(D111,LEN(D111)-4)/10000</f>
        <v>1.9118999999999999</v>
      </c>
      <c r="T111">
        <f>RIGHT(H111,LEN(H111)-4)/10000</f>
        <v>3.7191000000000001</v>
      </c>
      <c r="U111">
        <f>ABS(T111-S111)</f>
        <v>1.8072000000000001</v>
      </c>
      <c r="V111">
        <f>COUNTIFS(xings_lookup!$D$2:$D$19, IF(Q111, "&lt;=","&gt;=") &amp; S111, xings_lookup!$D$2:$D$19, IF(Q111,"&gt;=","&lt;=") &amp; T111)</f>
        <v>3</v>
      </c>
      <c r="W111">
        <f>COUNTA([11]XINGS!$A$2:$A$13)-V111</f>
        <v>9</v>
      </c>
      <c r="X111">
        <f t="shared" si="1"/>
        <v>0.25</v>
      </c>
    </row>
    <row r="112" spans="1:24" x14ac:dyDescent="0.25">
      <c r="A112" t="s">
        <v>375</v>
      </c>
      <c r="B112">
        <v>4016</v>
      </c>
      <c r="C112" t="s">
        <v>467</v>
      </c>
      <c r="D112" t="s">
        <v>562</v>
      </c>
      <c r="E112">
        <v>42516.30736111111</v>
      </c>
      <c r="F112">
        <v>42516.308506944442</v>
      </c>
      <c r="G112">
        <v>1</v>
      </c>
      <c r="H112" t="s">
        <v>474</v>
      </c>
      <c r="I112">
        <v>42516.32984953704</v>
      </c>
      <c r="J112">
        <v>0</v>
      </c>
      <c r="K112" t="str">
        <f>IF(ISEVEN(B112),(B112-1)&amp;"/"&amp;B112,B112&amp;"/"&amp;(B112+1))</f>
        <v>4015/4016</v>
      </c>
      <c r="L112">
        <f>I112-F112</f>
        <v>2.1342592597648036E-2</v>
      </c>
      <c r="N112">
        <f>24*60*SUM($L112:$L112)</f>
        <v>30.733333340613171</v>
      </c>
      <c r="P112" t="s">
        <v>205</v>
      </c>
      <c r="Q112" t="b">
        <f>ISEVEN(LEFT(A112,3))</f>
        <v>0</v>
      </c>
      <c r="R112" t="s">
        <v>563</v>
      </c>
      <c r="S112">
        <f>RIGHT(D112,LEN(D112)-4)/10000</f>
        <v>1.9133</v>
      </c>
      <c r="T112">
        <f>RIGHT(H112,LEN(H112)-4)/10000</f>
        <v>23.3308</v>
      </c>
      <c r="U112">
        <f>ABS(T112-S112)</f>
        <v>21.4175</v>
      </c>
      <c r="V112">
        <f>COUNTIFS(xings_lookup!$D$2:$D$19, IF(Q112, "&lt;=","&gt;=") &amp; S112, xings_lookup!$D$2:$D$19, IF(Q112,"&gt;=","&lt;=") &amp; T112)</f>
        <v>12</v>
      </c>
      <c r="W112">
        <f>COUNTA([11]XINGS!$A$2:$A$13)-V112</f>
        <v>0</v>
      </c>
      <c r="X112">
        <f t="shared" si="1"/>
        <v>1</v>
      </c>
    </row>
    <row r="113" spans="1:24" x14ac:dyDescent="0.25">
      <c r="A113" t="s">
        <v>376</v>
      </c>
      <c r="B113">
        <v>4011</v>
      </c>
      <c r="C113" t="s">
        <v>467</v>
      </c>
      <c r="D113" t="s">
        <v>539</v>
      </c>
      <c r="E113">
        <v>42516.569282407407</v>
      </c>
      <c r="F113">
        <v>42516.576782407406</v>
      </c>
      <c r="G113">
        <v>10</v>
      </c>
      <c r="H113" t="s">
        <v>554</v>
      </c>
      <c r="I113">
        <v>42516.597754629627</v>
      </c>
      <c r="J113">
        <v>0</v>
      </c>
      <c r="K113" t="str">
        <f>IF(ISEVEN(B113),(B113-1)&amp;"/"&amp;B113,B113&amp;"/"&amp;(B113+1))</f>
        <v>4011/4012</v>
      </c>
      <c r="L113">
        <f>I113-F113</f>
        <v>2.0972222220734693E-2</v>
      </c>
      <c r="N113">
        <f>24*60*SUM($L113:$L113)</f>
        <v>30.199999997857958</v>
      </c>
      <c r="P113" t="s">
        <v>116</v>
      </c>
      <c r="Q113" t="b">
        <f>ISEVEN(LEFT(A113,3))</f>
        <v>0</v>
      </c>
      <c r="R113" t="s">
        <v>563</v>
      </c>
      <c r="S113">
        <f>RIGHT(D113,LEN(D113)-4)/10000</f>
        <v>1.9126000000000001</v>
      </c>
      <c r="T113">
        <v>23.331199999999999</v>
      </c>
      <c r="U113">
        <f>ABS(T113-S113)</f>
        <v>21.418599999999998</v>
      </c>
      <c r="V113">
        <f>COUNTIFS(xings_lookup!$D$2:$D$19, IF(Q113, "&lt;=","&gt;=") &amp; S113, xings_lookup!$D$2:$D$19, IF(Q113,"&gt;=","&lt;=") &amp; T113)</f>
        <v>12</v>
      </c>
      <c r="W113">
        <f>COUNTA([11]XINGS!$A$2:$A$13)-V113</f>
        <v>0</v>
      </c>
      <c r="X113">
        <f t="shared" si="1"/>
        <v>1</v>
      </c>
    </row>
    <row r="114" spans="1:24" x14ac:dyDescent="0.25">
      <c r="A114" t="s">
        <v>377</v>
      </c>
      <c r="B114">
        <v>4038</v>
      </c>
      <c r="C114" t="s">
        <v>467</v>
      </c>
      <c r="D114" t="s">
        <v>554</v>
      </c>
      <c r="E114">
        <v>42516.60050925926</v>
      </c>
      <c r="F114">
        <v>42516.601712962962</v>
      </c>
      <c r="G114">
        <v>1</v>
      </c>
      <c r="H114" t="s">
        <v>564</v>
      </c>
      <c r="I114">
        <v>42516.607685185183</v>
      </c>
      <c r="J114">
        <v>2</v>
      </c>
      <c r="K114" t="str">
        <f>IF(ISEVEN(B114),(B114-1)&amp;"/"&amp;B114,B114&amp;"/"&amp;(B114+1))</f>
        <v>4037/4038</v>
      </c>
      <c r="L114">
        <f>I114-F114</f>
        <v>5.9722222213167697E-3</v>
      </c>
      <c r="N114">
        <f>24*60*SUM($L114:$L114)</f>
        <v>8.5999999986961484</v>
      </c>
      <c r="P114" t="s">
        <v>378</v>
      </c>
      <c r="Q114" t="b">
        <f>ISEVEN(LEFT(A114,3))</f>
        <v>0</v>
      </c>
      <c r="R114" t="s">
        <v>563</v>
      </c>
      <c r="S114">
        <f>RIGHT(D114,LEN(D114)-4)/10000</f>
        <v>4.6699999999999998E-2</v>
      </c>
      <c r="T114">
        <f>RIGHT(H114,LEN(H114)-4)/10000</f>
        <v>23.328299999999999</v>
      </c>
      <c r="U114">
        <f>ABS(T114-S114)</f>
        <v>23.281599999999997</v>
      </c>
      <c r="V114">
        <f>COUNTIFS(xings_lookup!$D$2:$D$19, IF(Q114, "&lt;=","&gt;=") &amp; S114, xings_lookup!$D$2:$D$19, IF(Q114,"&gt;=","&lt;=") &amp; T114)</f>
        <v>12</v>
      </c>
      <c r="W114">
        <f>COUNTA([11]XINGS!$A$2:$A$13)-V114</f>
        <v>0</v>
      </c>
      <c r="X114">
        <f t="shared" si="1"/>
        <v>1</v>
      </c>
    </row>
    <row r="115" spans="1:24" x14ac:dyDescent="0.25">
      <c r="A115" t="s">
        <v>379</v>
      </c>
      <c r="B115">
        <v>4011</v>
      </c>
      <c r="C115" t="s">
        <v>467</v>
      </c>
      <c r="D115" t="s">
        <v>565</v>
      </c>
      <c r="E115">
        <v>42516.871736111112</v>
      </c>
      <c r="F115">
        <v>42516.876932870371</v>
      </c>
      <c r="G115">
        <v>7</v>
      </c>
      <c r="H115" t="s">
        <v>544</v>
      </c>
      <c r="I115">
        <v>42516.885798611111</v>
      </c>
      <c r="J115">
        <v>0</v>
      </c>
      <c r="K115" t="str">
        <f>IF(ISEVEN(B115),(B115-1)&amp;"/"&amp;B115,B115&amp;"/"&amp;(B115+1))</f>
        <v>4011/4012</v>
      </c>
      <c r="L115">
        <f>I115-F115</f>
        <v>8.8657407395658083E-3</v>
      </c>
      <c r="N115">
        <f>24*60*SUM($L115:$L115)</f>
        <v>12.766666664974764</v>
      </c>
      <c r="P115" t="s">
        <v>380</v>
      </c>
      <c r="Q115" t="b">
        <f>ISEVEN(LEFT(A115,3))</f>
        <v>0</v>
      </c>
      <c r="R115" t="s">
        <v>563</v>
      </c>
      <c r="S115">
        <f>RIGHT(D115,LEN(D115)-4)/10000</f>
        <v>0.49930000000000002</v>
      </c>
      <c r="T115">
        <f>RIGHT(H115,LEN(H115)-4)/10000</f>
        <v>6.4690000000000003</v>
      </c>
      <c r="U115">
        <f>ABS(T115-S115)</f>
        <v>5.9697000000000005</v>
      </c>
      <c r="V115">
        <f>COUNTIFS(xings_lookup!$D$2:$D$19, IF(Q115, "&lt;=","&gt;=") &amp; S115, xings_lookup!$D$2:$D$19, IF(Q115,"&gt;=","&lt;=") &amp; T115)</f>
        <v>9</v>
      </c>
      <c r="W115">
        <f>COUNTA([11]XINGS!$A$2:$A$13)-V115</f>
        <v>3</v>
      </c>
      <c r="X115">
        <f t="shared" si="1"/>
        <v>0.75</v>
      </c>
    </row>
    <row r="116" spans="1:24" x14ac:dyDescent="0.25">
      <c r="A116" t="s">
        <v>381</v>
      </c>
      <c r="B116">
        <v>4007</v>
      </c>
      <c r="C116" t="s">
        <v>467</v>
      </c>
      <c r="D116" t="s">
        <v>554</v>
      </c>
      <c r="E116">
        <v>42516.933067129627</v>
      </c>
      <c r="F116">
        <v>42516.934189814812</v>
      </c>
      <c r="G116">
        <v>1</v>
      </c>
      <c r="H116" t="s">
        <v>554</v>
      </c>
      <c r="I116">
        <v>42516.935659722221</v>
      </c>
      <c r="J116">
        <v>0</v>
      </c>
      <c r="K116" t="str">
        <f>IF(ISEVEN(B116),(B116-1)&amp;"/"&amp;B116,B116&amp;"/"&amp;(B116+1))</f>
        <v>4007/4008</v>
      </c>
      <c r="L116">
        <f>I116-F116</f>
        <v>1.4699074090458453E-3</v>
      </c>
      <c r="N116">
        <f>24*60*SUM($L116:$L116)</f>
        <v>2.1166666690260172</v>
      </c>
      <c r="P116" t="s">
        <v>116</v>
      </c>
      <c r="Q116" t="b">
        <f>ISEVEN(LEFT(A116,3))</f>
        <v>0</v>
      </c>
      <c r="R116" t="s">
        <v>563</v>
      </c>
      <c r="S116">
        <f>RIGHT(D116,LEN(D116)-4)/10000</f>
        <v>4.6699999999999998E-2</v>
      </c>
      <c r="T116">
        <f>RIGHT(H116,LEN(H116)-4)/10000</f>
        <v>4.6699999999999998E-2</v>
      </c>
      <c r="U116">
        <f>ABS(T116-S116)</f>
        <v>0</v>
      </c>
      <c r="V116">
        <f>COUNTIFS(xings_lookup!$D$2:$D$19, IF(Q116, "&lt;=","&gt;=") &amp; S116, xings_lookup!$D$2:$D$19, IF(Q116,"&gt;=","&lt;=") &amp; T116)</f>
        <v>0</v>
      </c>
      <c r="W116">
        <f>COUNTA([11]XINGS!$A$2:$A$13)-V116</f>
        <v>12</v>
      </c>
      <c r="X116">
        <f t="shared" si="1"/>
        <v>0</v>
      </c>
    </row>
    <row r="117" spans="1:24" x14ac:dyDescent="0.25">
      <c r="A117" t="s">
        <v>381</v>
      </c>
      <c r="B117">
        <v>4007</v>
      </c>
      <c r="C117" t="s">
        <v>467</v>
      </c>
      <c r="D117" t="s">
        <v>554</v>
      </c>
      <c r="E117">
        <v>42516.933067129627</v>
      </c>
      <c r="F117">
        <v>42516.935659722221</v>
      </c>
      <c r="G117">
        <v>3</v>
      </c>
      <c r="H117" t="s">
        <v>554</v>
      </c>
      <c r="I117">
        <v>42516.935659722221</v>
      </c>
      <c r="J117">
        <v>0</v>
      </c>
      <c r="K117" t="str">
        <f>IF(ISEVEN(B117),(B117-1)&amp;"/"&amp;B117,B117&amp;"/"&amp;(B117+1))</f>
        <v>4007/4008</v>
      </c>
      <c r="L117">
        <f>I117-F117</f>
        <v>0</v>
      </c>
      <c r="Q117" t="b">
        <f>ISEVEN(LEFT(A117,3))</f>
        <v>0</v>
      </c>
      <c r="R117" t="s">
        <v>563</v>
      </c>
      <c r="S117">
        <f>RIGHT(D117,LEN(D117)-4)/10000</f>
        <v>4.6699999999999998E-2</v>
      </c>
      <c r="T117">
        <f>RIGHT(H117,LEN(H117)-4)/10000</f>
        <v>4.6699999999999998E-2</v>
      </c>
      <c r="U117">
        <f>ABS(T117-S117)</f>
        <v>0</v>
      </c>
      <c r="V117">
        <f>COUNTIFS(xings_lookup!$D$2:$D$19, IF(Q117, "&lt;=","&gt;=") &amp; S117, xings_lookup!$D$2:$D$19, IF(Q117,"&gt;=","&lt;=") &amp; T117)</f>
        <v>0</v>
      </c>
      <c r="W117">
        <f>COUNTA([11]XINGS!$A$2:$A$13)-V117</f>
        <v>12</v>
      </c>
      <c r="X117">
        <f t="shared" si="1"/>
        <v>0</v>
      </c>
    </row>
    <row r="118" spans="1:24" x14ac:dyDescent="0.25">
      <c r="A118" t="s">
        <v>382</v>
      </c>
      <c r="B118">
        <v>4039</v>
      </c>
      <c r="C118" t="s">
        <v>467</v>
      </c>
      <c r="D118" t="s">
        <v>1019</v>
      </c>
      <c r="E118">
        <v>42517.259479166663</v>
      </c>
      <c r="F118">
        <v>42517.260659722226</v>
      </c>
      <c r="G118">
        <v>1</v>
      </c>
      <c r="H118" t="s">
        <v>1020</v>
      </c>
      <c r="I118">
        <v>42517.291655092595</v>
      </c>
      <c r="J118">
        <v>0</v>
      </c>
      <c r="K118" t="str">
        <f>IF(ISEVEN(B118),(B118-1)&amp;"/"&amp;B118,B118&amp;"/"&amp;(B118+1))</f>
        <v>4039/4040</v>
      </c>
      <c r="L118">
        <f>I118-F118</f>
        <v>3.0995370369055308E-2</v>
      </c>
      <c r="N118">
        <f>24*60*SUM($L118:$L118)</f>
        <v>44.633333331439644</v>
      </c>
      <c r="P118" t="s">
        <v>1021</v>
      </c>
      <c r="Q118" t="b">
        <f>ISEVEN(LEFT(A118,3))</f>
        <v>1</v>
      </c>
      <c r="R118" t="s">
        <v>567</v>
      </c>
      <c r="S118">
        <f>RIGHT(D118,LEN(D118)-4)/10000</f>
        <v>23.297499999999999</v>
      </c>
      <c r="T118">
        <f>RIGHT(H118,LEN(H118)-4)/10000</f>
        <v>4.9164000000000003</v>
      </c>
      <c r="U118">
        <f>ABS(T118-S118)</f>
        <v>18.3811</v>
      </c>
      <c r="V118">
        <f>COUNTIFS(xings_lookup!$D$2:$D$19, IF(Q118, "&lt;=","&gt;=") &amp; S118, xings_lookup!$D$2:$D$19, IF(Q118,"&gt;=","&lt;=") &amp; T118)</f>
        <v>7</v>
      </c>
      <c r="W118">
        <f>COUNTA([11]XINGS!$A$2:$A$13)-V118</f>
        <v>5</v>
      </c>
      <c r="X118">
        <f t="shared" si="1"/>
        <v>0.58333333333333337</v>
      </c>
    </row>
    <row r="119" spans="1:24" x14ac:dyDescent="0.25">
      <c r="A119" t="s">
        <v>384</v>
      </c>
      <c r="B119">
        <v>4016</v>
      </c>
      <c r="C119" t="s">
        <v>467</v>
      </c>
      <c r="D119" t="s">
        <v>481</v>
      </c>
      <c r="E119">
        <v>42517.330949074072</v>
      </c>
      <c r="F119">
        <v>42517.333680555559</v>
      </c>
      <c r="G119">
        <v>3</v>
      </c>
      <c r="H119" t="s">
        <v>566</v>
      </c>
      <c r="I119">
        <v>42517.33997685185</v>
      </c>
      <c r="J119">
        <v>0</v>
      </c>
      <c r="K119" t="str">
        <f>IF(ISEVEN(B119),(B119-1)&amp;"/"&amp;B119,B119&amp;"/"&amp;(B119+1))</f>
        <v>4015/4016</v>
      </c>
      <c r="L119">
        <f>I119-F119</f>
        <v>6.2962962911115028E-3</v>
      </c>
      <c r="Q119" t="b">
        <f>ISEVEN(LEFT(A119,3))</f>
        <v>0</v>
      </c>
      <c r="R119" t="s">
        <v>567</v>
      </c>
      <c r="S119">
        <f>RIGHT(D119,LEN(D119)-4)/10000</f>
        <v>4.3700000000000003E-2</v>
      </c>
      <c r="T119">
        <f>RIGHT(H119,LEN(H119)-4)/10000</f>
        <v>3.7212000000000001</v>
      </c>
      <c r="U119">
        <f>ABS(T119-S119)</f>
        <v>3.6775000000000002</v>
      </c>
      <c r="V119">
        <f>COUNTIFS(xings_lookup!$D$2:$D$19, IF(Q119, "&lt;=","&gt;=") &amp; S119, xings_lookup!$D$2:$D$19, IF(Q119,"&gt;=","&lt;=") &amp; T119)</f>
        <v>3</v>
      </c>
      <c r="W119">
        <f>COUNTA([11]XINGS!$A$2:$A$13)-V119</f>
        <v>9</v>
      </c>
      <c r="X119">
        <f t="shared" si="1"/>
        <v>0.25</v>
      </c>
    </row>
    <row r="120" spans="1:24" x14ac:dyDescent="0.25">
      <c r="A120" t="s">
        <v>384</v>
      </c>
      <c r="B120">
        <v>4016</v>
      </c>
      <c r="C120" t="s">
        <v>467</v>
      </c>
      <c r="D120" t="s">
        <v>568</v>
      </c>
      <c r="E120">
        <v>42517.345185185186</v>
      </c>
      <c r="F120">
        <v>42517.345891203702</v>
      </c>
      <c r="G120">
        <v>1</v>
      </c>
      <c r="H120" t="s">
        <v>569</v>
      </c>
      <c r="I120">
        <v>42517.361805555556</v>
      </c>
      <c r="J120">
        <v>1</v>
      </c>
      <c r="K120" t="str">
        <f>IF(ISEVEN(B120),(B120-1)&amp;"/"&amp;B120,B120&amp;"/"&amp;(B120+1))</f>
        <v>4015/4016</v>
      </c>
      <c r="L120">
        <f>I120-F120</f>
        <v>1.5914351854007691E-2</v>
      </c>
      <c r="N120">
        <f>24*60*SUM($L119:$L120)</f>
        <v>31.983333328971639</v>
      </c>
      <c r="P120" t="s">
        <v>385</v>
      </c>
      <c r="Q120" t="b">
        <f>ISEVEN(LEFT(A120,3))</f>
        <v>0</v>
      </c>
      <c r="R120" t="s">
        <v>567</v>
      </c>
      <c r="S120">
        <f>RIGHT(D120,LEN(D120)-4)/10000</f>
        <v>6.4748000000000001</v>
      </c>
      <c r="T120">
        <v>23.330300000000001</v>
      </c>
      <c r="U120">
        <f>ABS(T120-S120)</f>
        <v>16.855499999999999</v>
      </c>
      <c r="V120">
        <f>COUNTIFS(xings_lookup!$D$2:$D$19, IF(Q120, "&lt;=","&gt;=") &amp; S120, xings_lookup!$D$2:$D$19, IF(Q120,"&gt;=","&lt;=") &amp; T120)</f>
        <v>3</v>
      </c>
      <c r="W120">
        <f>COUNTA([11]XINGS!$A$2:$A$13)-V120</f>
        <v>9</v>
      </c>
      <c r="X120">
        <f t="shared" si="1"/>
        <v>0.25</v>
      </c>
    </row>
    <row r="121" spans="1:24" x14ac:dyDescent="0.25">
      <c r="A121" t="s">
        <v>386</v>
      </c>
      <c r="B121">
        <v>4018</v>
      </c>
      <c r="C121" t="s">
        <v>467</v>
      </c>
      <c r="D121" t="s">
        <v>570</v>
      </c>
      <c r="E121">
        <v>42517.453113425923</v>
      </c>
      <c r="F121">
        <v>42517.453877314816</v>
      </c>
      <c r="G121">
        <v>1</v>
      </c>
      <c r="H121" t="s">
        <v>571</v>
      </c>
      <c r="I121">
        <v>42517.472361111111</v>
      </c>
      <c r="J121">
        <v>0</v>
      </c>
      <c r="K121" t="str">
        <f>IF(ISEVEN(B121),(B121-1)&amp;"/"&amp;B121,B121&amp;"/"&amp;(B121+1))</f>
        <v>4017/4018</v>
      </c>
      <c r="L121">
        <f>I121-F121</f>
        <v>1.8483796295186039E-2</v>
      </c>
      <c r="N121">
        <f>24*60*SUM($L121:$L121)</f>
        <v>26.616666665067896</v>
      </c>
      <c r="P121" t="s">
        <v>387</v>
      </c>
      <c r="Q121" t="b">
        <f>ISEVEN(LEFT(A121,3))</f>
        <v>0</v>
      </c>
      <c r="R121" t="s">
        <v>567</v>
      </c>
      <c r="S121">
        <f>RIGHT(D121,LEN(D121)-4)/10000</f>
        <v>8.6376000000000008</v>
      </c>
      <c r="T121">
        <f>RIGHT(H121,LEN(H121)-4)/10000</f>
        <v>23.329899999999999</v>
      </c>
      <c r="U121">
        <f>ABS(T121-S121)</f>
        <v>14.692299999999998</v>
      </c>
      <c r="V121">
        <f>COUNTIFS(xings_lookup!$D$2:$D$19, IF(Q121, "&lt;=","&gt;=") &amp; S121, xings_lookup!$D$2:$D$19, IF(Q121,"&gt;=","&lt;=") &amp; T121)</f>
        <v>2</v>
      </c>
      <c r="W121">
        <f>COUNTA([11]XINGS!$A$2:$A$13)-V121</f>
        <v>10</v>
      </c>
      <c r="X121">
        <f t="shared" si="1"/>
        <v>0.16666666666666666</v>
      </c>
    </row>
    <row r="122" spans="1:24" x14ac:dyDescent="0.25">
      <c r="A122" t="s">
        <v>388</v>
      </c>
      <c r="B122">
        <v>4017</v>
      </c>
      <c r="C122" t="s">
        <v>467</v>
      </c>
      <c r="D122" t="s">
        <v>1022</v>
      </c>
      <c r="E122">
        <v>42517.621030092596</v>
      </c>
      <c r="F122">
        <v>42517.622175925928</v>
      </c>
      <c r="G122">
        <v>1</v>
      </c>
      <c r="H122" t="s">
        <v>1023</v>
      </c>
      <c r="I122">
        <v>42517.650312500002</v>
      </c>
      <c r="J122">
        <v>0</v>
      </c>
      <c r="K122" t="str">
        <f>IF(ISEVEN(B122),(B122-1)&amp;"/"&amp;B122,B122&amp;"/"&amp;(B122+1))</f>
        <v>4017/4018</v>
      </c>
      <c r="L122">
        <f>I122-F122</f>
        <v>2.8136574073869269E-2</v>
      </c>
      <c r="Q122" t="b">
        <f>ISEVEN(LEFT(A122,3))</f>
        <v>1</v>
      </c>
      <c r="R122" t="s">
        <v>567</v>
      </c>
      <c r="S122">
        <f>RIGHT(D122,LEN(D122)-4)/10000</f>
        <v>23.298400000000001</v>
      </c>
      <c r="T122">
        <f>RIGHT(H122,LEN(H122)-4)/10000</f>
        <v>3.1998000000000002</v>
      </c>
      <c r="U122">
        <f>ABS(T122-S122)</f>
        <v>20.098600000000001</v>
      </c>
      <c r="V122">
        <f>COUNTIFS(xings_lookup!$D$2:$D$19, IF(Q122, "&lt;=","&gt;=") &amp; S122, xings_lookup!$D$2:$D$19, IF(Q122,"&gt;=","&lt;=") &amp; T122)</f>
        <v>10</v>
      </c>
      <c r="W122">
        <f>COUNTA([11]XINGS!$A$2:$A$13)-V122</f>
        <v>2</v>
      </c>
      <c r="X122">
        <f t="shared" si="1"/>
        <v>0.83333333333333337</v>
      </c>
    </row>
    <row r="123" spans="1:24" x14ac:dyDescent="0.25">
      <c r="A123" t="s">
        <v>390</v>
      </c>
      <c r="B123">
        <v>4031</v>
      </c>
      <c r="C123" t="s">
        <v>467</v>
      </c>
      <c r="D123" t="s">
        <v>572</v>
      </c>
      <c r="E123">
        <v>42517.634467592594</v>
      </c>
      <c r="F123">
        <v>42517.635208333333</v>
      </c>
      <c r="G123">
        <v>1</v>
      </c>
      <c r="H123" t="s">
        <v>573</v>
      </c>
      <c r="I123">
        <v>42517.637604166666</v>
      </c>
      <c r="J123">
        <v>1</v>
      </c>
      <c r="K123" t="str">
        <f>IF(ISEVEN(B123),(B123-1)&amp;"/"&amp;B123,B123&amp;"/"&amp;(B123+1))</f>
        <v>4031/4032</v>
      </c>
      <c r="L123">
        <f>I123-F123</f>
        <v>2.3958333331393078E-3</v>
      </c>
      <c r="Q123" t="b">
        <f>ISEVEN(LEFT(A123,3))</f>
        <v>0</v>
      </c>
      <c r="R123" t="s">
        <v>567</v>
      </c>
      <c r="S123">
        <f>RIGHT(D123,LEN(D123)-4)/10000</f>
        <v>4.7800000000000002E-2</v>
      </c>
      <c r="T123">
        <f>RIGHT(H123,LEN(H123)-4)/10000</f>
        <v>0.14480000000000001</v>
      </c>
      <c r="U123">
        <f>ABS(T123-S123)</f>
        <v>9.7000000000000003E-2</v>
      </c>
      <c r="V123">
        <f>COUNTIFS(xings_lookup!$D$2:$D$19, IF(Q123, "&lt;=","&gt;=") &amp; S123, xings_lookup!$D$2:$D$19, IF(Q123,"&gt;=","&lt;=") &amp; T123)</f>
        <v>0</v>
      </c>
      <c r="W123">
        <f>COUNTA([11]XINGS!$A$2:$A$13)-V123</f>
        <v>12</v>
      </c>
      <c r="X123">
        <f t="shared" si="1"/>
        <v>0</v>
      </c>
    </row>
    <row r="124" spans="1:24" x14ac:dyDescent="0.25">
      <c r="A124" t="s">
        <v>390</v>
      </c>
      <c r="B124">
        <v>4031</v>
      </c>
      <c r="C124" t="s">
        <v>467</v>
      </c>
      <c r="D124" t="s">
        <v>574</v>
      </c>
      <c r="E124">
        <v>42517.640983796293</v>
      </c>
      <c r="F124">
        <v>42517.641805555555</v>
      </c>
      <c r="G124">
        <v>1</v>
      </c>
      <c r="H124" t="s">
        <v>575</v>
      </c>
      <c r="I124">
        <v>42517.664224537039</v>
      </c>
      <c r="J124">
        <v>2</v>
      </c>
      <c r="K124" t="str">
        <f>IF(ISEVEN(B124),(B124-1)&amp;"/"&amp;B124,B124&amp;"/"&amp;(B124+1))</f>
        <v>4031/4032</v>
      </c>
      <c r="L124">
        <f>I124-F124</f>
        <v>2.2418981483497191E-2</v>
      </c>
      <c r="N124">
        <f>24*60*SUM($L123:$L124)</f>
        <v>35.733333335956559</v>
      </c>
      <c r="P124" t="s">
        <v>391</v>
      </c>
      <c r="Q124" t="b">
        <f>ISEVEN(LEFT(A124,3))</f>
        <v>0</v>
      </c>
      <c r="R124" t="s">
        <v>567</v>
      </c>
      <c r="S124">
        <f>RIGHT(D124,LEN(D124)-4)/10000</f>
        <v>1.9801</v>
      </c>
      <c r="T124">
        <f>RIGHT(H124,LEN(H124)-4)/10000</f>
        <v>23.333200000000001</v>
      </c>
      <c r="U124">
        <f>ABS(T124-S124)</f>
        <v>21.353100000000001</v>
      </c>
      <c r="V124">
        <f>COUNTIFS(xings_lookup!$D$2:$D$19, IF(Q124, "&lt;=","&gt;=") &amp; S124, xings_lookup!$D$2:$D$19, IF(Q124,"&gt;=","&lt;=") &amp; T124)</f>
        <v>12</v>
      </c>
      <c r="W124">
        <f>COUNTA([11]XINGS!$A$2:$A$13)-V124</f>
        <v>0</v>
      </c>
      <c r="X124">
        <f t="shared" si="1"/>
        <v>1</v>
      </c>
    </row>
    <row r="125" spans="1:24" x14ac:dyDescent="0.25">
      <c r="A125" t="s">
        <v>388</v>
      </c>
      <c r="B125">
        <v>4017</v>
      </c>
      <c r="C125" t="s">
        <v>467</v>
      </c>
      <c r="D125" t="s">
        <v>1024</v>
      </c>
      <c r="E125">
        <v>42517.654722222222</v>
      </c>
      <c r="F125">
        <v>42517.65552083333</v>
      </c>
      <c r="G125">
        <v>1</v>
      </c>
      <c r="H125" t="s">
        <v>1025</v>
      </c>
      <c r="I125">
        <v>42517.660671296297</v>
      </c>
      <c r="J125">
        <v>3</v>
      </c>
      <c r="K125" t="str">
        <f>IF(ISEVEN(B125),(B125-1)&amp;"/"&amp;B125,B125&amp;"/"&amp;(B125+1))</f>
        <v>4017/4018</v>
      </c>
      <c r="L125">
        <f>I125-F125</f>
        <v>5.1504629664123058E-3</v>
      </c>
      <c r="N125">
        <f>24*60*SUM($L125:$L125)</f>
        <v>7.4166666716337204</v>
      </c>
      <c r="P125" t="s">
        <v>389</v>
      </c>
      <c r="Q125" t="b">
        <f>ISEVEN(LEFT(A125,3))</f>
        <v>1</v>
      </c>
      <c r="R125" t="s">
        <v>567</v>
      </c>
      <c r="S125">
        <f>RIGHT(D125,LEN(D125)-4)/10000</f>
        <v>1.8762000000000001</v>
      </c>
      <c r="T125">
        <f>RIGHT(H125,LEN(H125)-4)/10000</f>
        <v>0.02</v>
      </c>
      <c r="U125">
        <f>ABS(T125-S125)</f>
        <v>1.8562000000000001</v>
      </c>
      <c r="V125">
        <f>COUNTIFS(xings_lookup!$D$2:$D$19, IF(Q125, "&lt;=","&gt;=") &amp; S125, xings_lookup!$D$2:$D$19, IF(Q125,"&gt;=","&lt;=") &amp; T125)</f>
        <v>0</v>
      </c>
      <c r="W125">
        <f>COUNTA([11]XINGS!$A$2:$A$13)-V125</f>
        <v>12</v>
      </c>
      <c r="X125">
        <f t="shared" si="1"/>
        <v>0</v>
      </c>
    </row>
    <row r="126" spans="1:24" x14ac:dyDescent="0.25">
      <c r="A126" t="s">
        <v>392</v>
      </c>
      <c r="B126">
        <v>4017</v>
      </c>
      <c r="C126" t="s">
        <v>467</v>
      </c>
      <c r="D126" t="s">
        <v>970</v>
      </c>
      <c r="E126">
        <v>42517.696469907409</v>
      </c>
      <c r="F126">
        <v>42517.697314814817</v>
      </c>
      <c r="G126">
        <v>1</v>
      </c>
      <c r="H126" t="s">
        <v>1026</v>
      </c>
      <c r="I126">
        <v>42517.699861111112</v>
      </c>
      <c r="J126">
        <v>0</v>
      </c>
      <c r="K126" t="str">
        <f>IF(ISEVEN(B126),(B126-1)&amp;"/"&amp;B126,B126&amp;"/"&amp;(B126+1))</f>
        <v>4017/4018</v>
      </c>
      <c r="L126">
        <f>I126-F126</f>
        <v>2.5462962948950008E-3</v>
      </c>
      <c r="Q126" t="b">
        <f>ISEVEN(LEFT(A126,3))</f>
        <v>1</v>
      </c>
      <c r="R126" t="s">
        <v>567</v>
      </c>
      <c r="S126">
        <f>RIGHT(D126,LEN(D126)-4)/10000</f>
        <v>23.299600000000002</v>
      </c>
      <c r="T126">
        <f>RIGHT(H126,LEN(H126)-4)/10000</f>
        <v>22.823899999999998</v>
      </c>
      <c r="U126">
        <f>ABS(T126-S126)</f>
        <v>0.47570000000000334</v>
      </c>
      <c r="V126">
        <f>COUNTIFS(xings_lookup!$D$2:$D$19, IF(Q126, "&lt;=","&gt;=") &amp; S126, xings_lookup!$D$2:$D$19, IF(Q126,"&gt;=","&lt;=") &amp; T126)</f>
        <v>0</v>
      </c>
      <c r="W126">
        <f>COUNTA([11]XINGS!$A$2:$A$13)-V126</f>
        <v>12</v>
      </c>
      <c r="X126">
        <f t="shared" si="1"/>
        <v>0</v>
      </c>
    </row>
    <row r="127" spans="1:24" x14ac:dyDescent="0.25">
      <c r="A127" t="s">
        <v>394</v>
      </c>
      <c r="B127">
        <v>4031</v>
      </c>
      <c r="C127" t="s">
        <v>467</v>
      </c>
      <c r="D127" t="s">
        <v>549</v>
      </c>
      <c r="E127">
        <v>42517.704884259256</v>
      </c>
      <c r="F127">
        <v>42517.70584490741</v>
      </c>
      <c r="G127">
        <v>1</v>
      </c>
      <c r="H127" t="s">
        <v>576</v>
      </c>
      <c r="I127">
        <v>42517.716469907406</v>
      </c>
      <c r="J127">
        <v>0</v>
      </c>
      <c r="K127" t="str">
        <f>IF(ISEVEN(B127),(B127-1)&amp;"/"&amp;B127,B127&amp;"/"&amp;(B127+1))</f>
        <v>4031/4032</v>
      </c>
      <c r="L127">
        <f>I127-F127</f>
        <v>1.0624999995343387E-2</v>
      </c>
      <c r="Q127" t="b">
        <f>ISEVEN(LEFT(A127,3))</f>
        <v>0</v>
      </c>
      <c r="R127" t="s">
        <v>567</v>
      </c>
      <c r="S127">
        <f>RIGHT(D127,LEN(D127)-4)/10000</f>
        <v>4.53E-2</v>
      </c>
      <c r="T127">
        <f>RIGHT(H127,LEN(H127)-4)/10000</f>
        <v>5.2363999999999997</v>
      </c>
      <c r="U127">
        <f>ABS(T127-S127)</f>
        <v>5.1910999999999996</v>
      </c>
      <c r="V127">
        <f>COUNTIFS(xings_lookup!$D$2:$D$19, IF(Q127, "&lt;=","&gt;=") &amp; S127, xings_lookup!$D$2:$D$19, IF(Q127,"&gt;=","&lt;=") &amp; T127)</f>
        <v>5</v>
      </c>
      <c r="W127">
        <f>COUNTA([11]XINGS!$A$2:$A$13)-V127</f>
        <v>7</v>
      </c>
      <c r="X127">
        <f t="shared" si="1"/>
        <v>0.41666666666666669</v>
      </c>
    </row>
    <row r="128" spans="1:24" x14ac:dyDescent="0.25">
      <c r="A128" t="s">
        <v>392</v>
      </c>
      <c r="B128">
        <v>4017</v>
      </c>
      <c r="C128" t="s">
        <v>467</v>
      </c>
      <c r="D128" t="s">
        <v>1014</v>
      </c>
      <c r="E128">
        <v>42517.706053240741</v>
      </c>
      <c r="F128">
        <v>42517.706712962965</v>
      </c>
      <c r="G128">
        <v>0</v>
      </c>
      <c r="H128" t="s">
        <v>1027</v>
      </c>
      <c r="I128">
        <v>42517.728900462964</v>
      </c>
      <c r="J128">
        <v>0</v>
      </c>
      <c r="K128" t="str">
        <f>IF(ISEVEN(B128),(B128-1)&amp;"/"&amp;B128,B128&amp;"/"&amp;(B128+1))</f>
        <v>4017/4018</v>
      </c>
      <c r="L128">
        <f>I128-F128</f>
        <v>2.2187499998835847E-2</v>
      </c>
      <c r="N128">
        <f>24*60*SUM($L127:$L128)</f>
        <v>47.249999991618097</v>
      </c>
      <c r="P128" t="s">
        <v>1028</v>
      </c>
      <c r="Q128" t="b">
        <f>ISEVEN(LEFT(A128,3))</f>
        <v>1</v>
      </c>
      <c r="R128" t="s">
        <v>567</v>
      </c>
      <c r="S128">
        <f>RIGHT(D128,LEN(D128)-4)/10000</f>
        <v>15.399699999999999</v>
      </c>
      <c r="T128">
        <f>RIGHT(H128,LEN(H128)-4)/10000</f>
        <v>1.6500000000000001E-2</v>
      </c>
      <c r="U128">
        <f>ABS(T128-S128)</f>
        <v>15.383199999999999</v>
      </c>
      <c r="V128">
        <f>COUNTIFS(xings_lookup!$D$2:$D$19, IF(Q128, "&lt;=","&gt;=") &amp; S128, xings_lookup!$D$2:$D$19, IF(Q128,"&gt;=","&lt;=") &amp; T128)</f>
        <v>12</v>
      </c>
      <c r="W128">
        <f>COUNTA([11]XINGS!$A$2:$A$13)-V128</f>
        <v>0</v>
      </c>
      <c r="X128">
        <f t="shared" si="1"/>
        <v>1</v>
      </c>
    </row>
    <row r="129" spans="1:24" x14ac:dyDescent="0.25">
      <c r="A129" t="s">
        <v>394</v>
      </c>
      <c r="B129">
        <v>4031</v>
      </c>
      <c r="C129" t="s">
        <v>467</v>
      </c>
      <c r="D129" t="s">
        <v>577</v>
      </c>
      <c r="E129">
        <v>42517.718275462961</v>
      </c>
      <c r="F129">
        <v>42517.719189814816</v>
      </c>
      <c r="G129">
        <v>1</v>
      </c>
      <c r="H129" t="s">
        <v>578</v>
      </c>
      <c r="I129">
        <v>42517.719756944447</v>
      </c>
      <c r="J129">
        <v>0</v>
      </c>
      <c r="K129" t="str">
        <f>IF(ISEVEN(B129),(B129-1)&amp;"/"&amp;B129,B129&amp;"/"&amp;(B129+1))</f>
        <v>4031/4032</v>
      </c>
      <c r="L129">
        <f>I129-F129</f>
        <v>5.671296312357299E-4</v>
      </c>
      <c r="N129">
        <f>24*60*SUM($L128:$L129)</f>
        <v>32.76666666730307</v>
      </c>
      <c r="P129" t="s">
        <v>579</v>
      </c>
      <c r="Q129" t="b">
        <f>ISEVEN(LEFT(A129,3))</f>
        <v>0</v>
      </c>
      <c r="R129" t="s">
        <v>567</v>
      </c>
      <c r="S129">
        <f>RIGHT(D129,LEN(D129)-4)/10000</f>
        <v>6.6089000000000002</v>
      </c>
      <c r="T129">
        <f>RIGHT(H129,LEN(H129)-4)/10000</f>
        <v>6.7356999999999996</v>
      </c>
      <c r="U129">
        <f>ABS(T129-S129)</f>
        <v>0.12679999999999936</v>
      </c>
      <c r="V129">
        <f>COUNTIFS(xings_lookup!$D$2:$D$19, IF(Q129, "&lt;=","&gt;=") &amp; S129, xings_lookup!$D$2:$D$19, IF(Q129,"&gt;=","&lt;=") &amp; T129)</f>
        <v>0</v>
      </c>
      <c r="W129">
        <f>COUNTA([11]XINGS!$A$2:$A$13)-V129</f>
        <v>12</v>
      </c>
      <c r="X129">
        <f t="shared" si="1"/>
        <v>0</v>
      </c>
    </row>
    <row r="130" spans="1:24" x14ac:dyDescent="0.25">
      <c r="A130" t="s">
        <v>395</v>
      </c>
      <c r="B130">
        <v>4044</v>
      </c>
      <c r="C130" t="s">
        <v>467</v>
      </c>
      <c r="D130" t="s">
        <v>546</v>
      </c>
      <c r="E130">
        <v>42517.956261574072</v>
      </c>
      <c r="F130">
        <v>42517.957372685189</v>
      </c>
      <c r="G130">
        <v>1</v>
      </c>
      <c r="H130" t="s">
        <v>580</v>
      </c>
      <c r="I130">
        <v>42517.982060185182</v>
      </c>
      <c r="J130">
        <v>1</v>
      </c>
      <c r="K130" t="str">
        <f>IF(ISEVEN(B130),(B130-1)&amp;"/"&amp;B130,B130&amp;"/"&amp;(B130+1))</f>
        <v>4043/4044</v>
      </c>
      <c r="L130">
        <f>I130-F130</f>
        <v>2.4687499993888196E-2</v>
      </c>
      <c r="N130">
        <f>24*60*SUM($L130:$L130)</f>
        <v>35.549999991199002</v>
      </c>
      <c r="P130" t="s">
        <v>396</v>
      </c>
      <c r="Q130" t="b">
        <f>ISEVEN(LEFT(A130,3))</f>
        <v>0</v>
      </c>
      <c r="R130" t="s">
        <v>567</v>
      </c>
      <c r="S130">
        <f>RIGHT(D130,LEN(D130)-4)/10000</f>
        <v>4.4699999999999997E-2</v>
      </c>
      <c r="T130">
        <f>RIGHT(H130,LEN(H130)-4)/10000</f>
        <v>22.370699999999999</v>
      </c>
      <c r="U130">
        <f>ABS(T130-S130)</f>
        <v>22.326000000000001</v>
      </c>
      <c r="V130">
        <f>COUNTIFS(xings_lookup!$D$2:$D$19, IF(Q130, "&lt;=","&gt;=") &amp; S130, xings_lookup!$D$2:$D$19, IF(Q130,"&gt;=","&lt;=") &amp; T130)</f>
        <v>12</v>
      </c>
      <c r="W130">
        <f>COUNTA([11]XINGS!$A$2:$A$13)-V130</f>
        <v>0</v>
      </c>
      <c r="X130">
        <f t="shared" si="1"/>
        <v>1</v>
      </c>
    </row>
    <row r="131" spans="1:24" x14ac:dyDescent="0.25">
      <c r="A131" t="s">
        <v>397</v>
      </c>
      <c r="B131">
        <v>4018</v>
      </c>
      <c r="C131" t="s">
        <v>467</v>
      </c>
      <c r="D131" t="s">
        <v>480</v>
      </c>
      <c r="E131">
        <v>42518.204733796294</v>
      </c>
      <c r="F131">
        <v>42518.206666666665</v>
      </c>
      <c r="G131">
        <v>2</v>
      </c>
      <c r="H131" t="s">
        <v>581</v>
      </c>
      <c r="I131">
        <v>42518.206817129627</v>
      </c>
      <c r="J131">
        <v>0</v>
      </c>
      <c r="K131" t="str">
        <f>IF(ISEVEN(B131),(B131-1)&amp;"/"&amp;B131,B131&amp;"/"&amp;(B131+1))</f>
        <v>4017/4018</v>
      </c>
      <c r="L131">
        <f>I131-F131</f>
        <v>1.5046296175569296E-4</v>
      </c>
      <c r="N131">
        <f>24*60*SUM($L131:$L131)</f>
        <v>0.21666666492819786</v>
      </c>
      <c r="P131" t="s">
        <v>398</v>
      </c>
      <c r="Q131" t="b">
        <f>ISEVEN(LEFT(A131,3))</f>
        <v>0</v>
      </c>
      <c r="R131" t="s">
        <v>582</v>
      </c>
      <c r="S131">
        <f>RIGHT(D131,LEN(D131)-4)/10000</f>
        <v>23.3323</v>
      </c>
      <c r="T131">
        <f>RIGHT(H131,LEN(H131)-4)/10000</f>
        <v>23.331199999999999</v>
      </c>
      <c r="U131">
        <f>ABS(T131-S131)</f>
        <v>1.1000000000009891E-3</v>
      </c>
      <c r="V131">
        <f>COUNTIFS(xings_lookup!$D$2:$D$19, IF(Q131, "&lt;=","&gt;=") &amp; S131, xings_lookup!$D$2:$D$19, IF(Q131,"&gt;=","&lt;=") &amp; T131)</f>
        <v>0</v>
      </c>
      <c r="W131">
        <f>COUNTA([11]XINGS!$A$2:$A$13)-V131</f>
        <v>12</v>
      </c>
      <c r="X131">
        <f t="shared" ref="X131:X194" si="2">V131/SUM(V131:W131)</f>
        <v>0</v>
      </c>
    </row>
    <row r="132" spans="1:24" x14ac:dyDescent="0.25">
      <c r="A132" t="s">
        <v>399</v>
      </c>
      <c r="B132">
        <v>4029</v>
      </c>
      <c r="C132" t="s">
        <v>467</v>
      </c>
      <c r="D132" t="s">
        <v>477</v>
      </c>
      <c r="E132">
        <v>42518.329247685186</v>
      </c>
      <c r="F132">
        <v>42518.330381944441</v>
      </c>
      <c r="G132">
        <v>1</v>
      </c>
      <c r="H132" t="s">
        <v>583</v>
      </c>
      <c r="I132">
        <v>42518.333912037036</v>
      </c>
      <c r="J132">
        <v>0</v>
      </c>
      <c r="K132" t="str">
        <f>IF(ISEVEN(B132),(B132-1)&amp;"/"&amp;B132,B132&amp;"/"&amp;(B132+1))</f>
        <v>4029/4030</v>
      </c>
      <c r="L132">
        <f>I132-F132</f>
        <v>3.5300925956107676E-3</v>
      </c>
      <c r="Q132" t="b">
        <f>ISEVEN(LEFT(A132,3))</f>
        <v>0</v>
      </c>
      <c r="R132" t="s">
        <v>582</v>
      </c>
      <c r="S132">
        <f>RIGHT(D132,LEN(D132)-4)/10000</f>
        <v>4.6399999999999997E-2</v>
      </c>
      <c r="T132">
        <v>8.9399999999999993E-2</v>
      </c>
      <c r="U132">
        <f>ABS(T132-S132)</f>
        <v>4.2999999999999997E-2</v>
      </c>
      <c r="V132">
        <f>COUNTIFS(xings_lookup!$D$2:$D$19, IF(Q132, "&lt;=","&gt;=") &amp; S132, xings_lookup!$D$2:$D$19, IF(Q132,"&gt;=","&lt;=") &amp; T132)</f>
        <v>0</v>
      </c>
      <c r="W132">
        <f>COUNTA([11]XINGS!$A$2:$A$13)-V132</f>
        <v>12</v>
      </c>
      <c r="X132">
        <f t="shared" si="2"/>
        <v>0</v>
      </c>
    </row>
    <row r="133" spans="1:24" x14ac:dyDescent="0.25">
      <c r="A133" t="s">
        <v>399</v>
      </c>
      <c r="B133">
        <v>4029</v>
      </c>
      <c r="C133" t="s">
        <v>467</v>
      </c>
      <c r="D133" t="s">
        <v>584</v>
      </c>
      <c r="E133">
        <v>42518.337569444448</v>
      </c>
      <c r="F133">
        <v>42518.338506944441</v>
      </c>
      <c r="G133">
        <v>1</v>
      </c>
      <c r="H133" t="s">
        <v>585</v>
      </c>
      <c r="I133">
        <v>42518.360277777778</v>
      </c>
      <c r="J133">
        <v>0</v>
      </c>
      <c r="K133" t="str">
        <f>IF(ISEVEN(B133),(B133-1)&amp;"/"&amp;B133,B133&amp;"/"&amp;(B133+1))</f>
        <v>4029/4030</v>
      </c>
      <c r="L133">
        <f>I133-F133</f>
        <v>2.1770833336631767E-2</v>
      </c>
      <c r="N133">
        <f>24*60*SUM($L132:$L133)</f>
        <v>36.43333334242925</v>
      </c>
      <c r="P133" t="s">
        <v>400</v>
      </c>
      <c r="Q133" t="b">
        <f>ISEVEN(LEFT(A133,3))</f>
        <v>0</v>
      </c>
      <c r="R133" t="s">
        <v>582</v>
      </c>
      <c r="S133">
        <f>RIGHT(D133,LEN(D133)-4)/10000</f>
        <v>1.9144000000000001</v>
      </c>
      <c r="T133">
        <f>RIGHT(H133,LEN(H133)-4)/10000</f>
        <v>23.327999999999999</v>
      </c>
      <c r="U133">
        <f>ABS(T133-S133)</f>
        <v>21.413599999999999</v>
      </c>
      <c r="V133">
        <f>COUNTIFS(xings_lookup!$D$2:$D$19, IF(Q133, "&lt;=","&gt;=") &amp; S133, xings_lookup!$D$2:$D$19, IF(Q133,"&gt;=","&lt;=") &amp; T133)</f>
        <v>12</v>
      </c>
      <c r="W133">
        <f>COUNTA([11]XINGS!$A$2:$A$13)-V133</f>
        <v>0</v>
      </c>
      <c r="X133">
        <f t="shared" si="2"/>
        <v>1</v>
      </c>
    </row>
    <row r="134" spans="1:24" x14ac:dyDescent="0.25">
      <c r="A134" t="s">
        <v>401</v>
      </c>
      <c r="B134">
        <v>4011</v>
      </c>
      <c r="C134" t="s">
        <v>467</v>
      </c>
      <c r="D134" t="s">
        <v>554</v>
      </c>
      <c r="E134">
        <v>42518.506539351853</v>
      </c>
      <c r="F134">
        <v>42518.508148148147</v>
      </c>
      <c r="G134">
        <v>2</v>
      </c>
      <c r="H134" t="s">
        <v>586</v>
      </c>
      <c r="I134">
        <v>42518.529849537037</v>
      </c>
      <c r="J134">
        <v>0</v>
      </c>
      <c r="K134" t="str">
        <f>IF(ISEVEN(B134),(B134-1)&amp;"/"&amp;B134,B134&amp;"/"&amp;(B134+1))</f>
        <v>4011/4012</v>
      </c>
      <c r="L134">
        <f>I134-F134</f>
        <v>2.1701388890505768E-2</v>
      </c>
      <c r="N134">
        <f>24*60*SUM($L134:$L134)</f>
        <v>31.250000002328306</v>
      </c>
      <c r="P134" t="s">
        <v>402</v>
      </c>
      <c r="Q134" t="b">
        <f>ISEVEN(LEFT(A134,3))</f>
        <v>0</v>
      </c>
      <c r="R134" t="s">
        <v>582</v>
      </c>
      <c r="S134">
        <f>RIGHT(D134,LEN(D134)-4)/10000</f>
        <v>4.6699999999999998E-2</v>
      </c>
      <c r="T134">
        <f>RIGHT(H134,LEN(H134)-4)/10000</f>
        <v>16.7226</v>
      </c>
      <c r="U134">
        <f>ABS(T134-S134)</f>
        <v>16.675899999999999</v>
      </c>
      <c r="V134">
        <f>COUNTIFS(xings_lookup!$D$2:$D$19, IF(Q134, "&lt;=","&gt;=") &amp; S134, xings_lookup!$D$2:$D$19, IF(Q134,"&gt;=","&lt;=") &amp; T134)</f>
        <v>12</v>
      </c>
      <c r="W134">
        <f>COUNTA([11]XINGS!$A$2:$A$13)-V134</f>
        <v>0</v>
      </c>
      <c r="X134">
        <f t="shared" si="2"/>
        <v>1</v>
      </c>
    </row>
    <row r="135" spans="1:24" x14ac:dyDescent="0.25">
      <c r="A135" t="s">
        <v>403</v>
      </c>
      <c r="B135">
        <v>4011</v>
      </c>
      <c r="C135" t="s">
        <v>467</v>
      </c>
      <c r="D135" t="s">
        <v>494</v>
      </c>
      <c r="E135">
        <v>42518.583668981482</v>
      </c>
      <c r="F135">
        <v>42518.584953703707</v>
      </c>
      <c r="G135">
        <v>1</v>
      </c>
      <c r="H135" t="s">
        <v>587</v>
      </c>
      <c r="I135">
        <v>42518.598032407404</v>
      </c>
      <c r="J135">
        <v>0</v>
      </c>
      <c r="K135" t="str">
        <f>IF(ISEVEN(B135),(B135-1)&amp;"/"&amp;B135,B135&amp;"/"&amp;(B135+1))</f>
        <v>4011/4012</v>
      </c>
      <c r="L135">
        <f>I135-F135</f>
        <v>1.3078703697829042E-2</v>
      </c>
      <c r="N135">
        <f>24*60*SUM($L135:$L136)</f>
        <v>44.316666653612629</v>
      </c>
      <c r="P135" t="s">
        <v>404</v>
      </c>
      <c r="Q135" t="b">
        <f>ISEVEN(LEFT(A135,3))</f>
        <v>0</v>
      </c>
      <c r="R135" t="s">
        <v>582</v>
      </c>
      <c r="S135">
        <f>RIGHT(D135,LEN(D135)-4)/10000</f>
        <v>4.6600000000000003E-2</v>
      </c>
      <c r="T135">
        <f>RIGHT(H135,LEN(H135)-4)/10000</f>
        <v>7.7313999999999998</v>
      </c>
      <c r="U135">
        <f>ABS(T135-S135)</f>
        <v>7.6848000000000001</v>
      </c>
      <c r="V135">
        <f>COUNTIFS(xings_lookup!$D$2:$D$19, IF(Q135, "&lt;=","&gt;=") &amp; S135, xings_lookup!$D$2:$D$19, IF(Q135,"&gt;=","&lt;=") &amp; T135)</f>
        <v>9</v>
      </c>
      <c r="W135">
        <f>COUNTA([11]XINGS!$A$2:$A$13)-V135</f>
        <v>3</v>
      </c>
      <c r="X135">
        <f t="shared" si="2"/>
        <v>0.75</v>
      </c>
    </row>
    <row r="136" spans="1:24" x14ac:dyDescent="0.25">
      <c r="A136" t="s">
        <v>406</v>
      </c>
      <c r="B136">
        <v>4027</v>
      </c>
      <c r="C136" t="s">
        <v>467</v>
      </c>
      <c r="D136" t="s">
        <v>590</v>
      </c>
      <c r="E136">
        <v>42518.592685185184</v>
      </c>
      <c r="F136">
        <v>42518.594097222223</v>
      </c>
      <c r="G136">
        <v>2</v>
      </c>
      <c r="H136" t="s">
        <v>591</v>
      </c>
      <c r="I136">
        <v>42518.611793981479</v>
      </c>
      <c r="J136">
        <v>0</v>
      </c>
      <c r="K136" t="str">
        <f>IF(ISEVEN(B136),(B136-1)&amp;"/"&amp;B136,B136&amp;"/"&amp;(B136+1))</f>
        <v>4027/4028</v>
      </c>
      <c r="L136">
        <f>I136-F136</f>
        <v>1.7696759256068617E-2</v>
      </c>
      <c r="N136">
        <f>24*60*SUM($L136:$L136)</f>
        <v>25.483333328738809</v>
      </c>
      <c r="P136" t="s">
        <v>407</v>
      </c>
      <c r="Q136" t="b">
        <f>ISEVEN(LEFT(A136,3))</f>
        <v>0</v>
      </c>
      <c r="R136" t="s">
        <v>582</v>
      </c>
      <c r="S136">
        <f>RIGHT(D136,LEN(D136)-4)/10000</f>
        <v>4.4400000000000002E-2</v>
      </c>
      <c r="T136">
        <f>RIGHT(H136,LEN(H136)-4)/10000</f>
        <v>8.6373999999999995</v>
      </c>
      <c r="U136">
        <f>ABS(T136-S136)</f>
        <v>8.593</v>
      </c>
      <c r="V136">
        <f>COUNTIFS(xings_lookup!$D$2:$D$19, IF(Q136, "&lt;=","&gt;=") &amp; S136, xings_lookup!$D$2:$D$19, IF(Q136,"&gt;=","&lt;=") &amp; T136)</f>
        <v>10</v>
      </c>
      <c r="W136">
        <f>COUNTA([11]XINGS!$A$2:$A$13)-V136</f>
        <v>2</v>
      </c>
      <c r="X136">
        <f t="shared" si="2"/>
        <v>0.83333333333333337</v>
      </c>
    </row>
    <row r="137" spans="1:24" x14ac:dyDescent="0.25">
      <c r="A137" t="s">
        <v>403</v>
      </c>
      <c r="B137">
        <v>4011</v>
      </c>
      <c r="C137" t="s">
        <v>467</v>
      </c>
      <c r="D137" t="s">
        <v>588</v>
      </c>
      <c r="E137">
        <v>42518.604212962964</v>
      </c>
      <c r="F137">
        <v>42518.604710648149</v>
      </c>
      <c r="G137">
        <v>0</v>
      </c>
      <c r="H137" t="s">
        <v>589</v>
      </c>
      <c r="I137">
        <v>42518.614872685182</v>
      </c>
      <c r="J137">
        <v>0</v>
      </c>
      <c r="K137" t="str">
        <f>IF(ISEVEN(B137),(B137-1)&amp;"/"&amp;B137,B137&amp;"/"&amp;(B137+1))</f>
        <v>4011/4012</v>
      </c>
      <c r="L137">
        <f>I137-F137</f>
        <v>1.0162037033296656E-2</v>
      </c>
      <c r="Q137" t="b">
        <f>ISEVEN(LEFT(A137,3))</f>
        <v>0</v>
      </c>
      <c r="R137" t="s">
        <v>582</v>
      </c>
      <c r="S137">
        <f>RIGHT(D137,LEN(D137)-4)/10000</f>
        <v>12.8269</v>
      </c>
      <c r="T137">
        <f>RIGHT(H137,LEN(H137)-4)/10000</f>
        <v>23.328900000000001</v>
      </c>
      <c r="U137">
        <f>ABS(T137-S137)</f>
        <v>10.502000000000001</v>
      </c>
      <c r="V137">
        <f>COUNTIFS(xings_lookup!$D$2:$D$19, IF(Q137, "&lt;=","&gt;=") &amp; S137, xings_lookup!$D$2:$D$19, IF(Q137,"&gt;=","&lt;=") &amp; T137)</f>
        <v>0</v>
      </c>
      <c r="W137">
        <f>COUNTA([11]XINGS!$A$2:$A$13)-V137</f>
        <v>12</v>
      </c>
      <c r="X137">
        <f t="shared" si="2"/>
        <v>0</v>
      </c>
    </row>
    <row r="138" spans="1:24" x14ac:dyDescent="0.25">
      <c r="A138" t="s">
        <v>405</v>
      </c>
      <c r="B138">
        <v>4012</v>
      </c>
      <c r="C138" t="s">
        <v>467</v>
      </c>
      <c r="D138" t="s">
        <v>990</v>
      </c>
      <c r="E138">
        <v>42518.619976851849</v>
      </c>
      <c r="F138">
        <v>42518.62096064815</v>
      </c>
      <c r="G138">
        <v>1</v>
      </c>
      <c r="H138" t="s">
        <v>1029</v>
      </c>
      <c r="I138">
        <v>42518.644803240742</v>
      </c>
      <c r="J138">
        <v>0</v>
      </c>
      <c r="K138" t="str">
        <f>IF(ISEVEN(B138),(B138-1)&amp;"/"&amp;B138,B138&amp;"/"&amp;(B138+1))</f>
        <v>4011/4012</v>
      </c>
      <c r="L138">
        <f>I138-F138</f>
        <v>2.3842592592700385E-2</v>
      </c>
      <c r="N138">
        <f>24*60*SUM($L138:$L138)</f>
        <v>34.333333333488554</v>
      </c>
      <c r="P138" t="s">
        <v>404</v>
      </c>
      <c r="Q138" t="b">
        <f>ISEVEN(LEFT(A138,3))</f>
        <v>1</v>
      </c>
      <c r="R138" t="s">
        <v>582</v>
      </c>
      <c r="S138">
        <f>RIGHT(D138,LEN(D138)-4)/10000</f>
        <v>23.2973</v>
      </c>
      <c r="T138">
        <f>RIGHT(H138,LEN(H138)-4)/10000</f>
        <v>5.4268000000000001</v>
      </c>
      <c r="U138">
        <f>ABS(T138-S138)</f>
        <v>17.8705</v>
      </c>
      <c r="V138">
        <f>COUNTIFS(xings_lookup!$D$2:$D$19, IF(Q138, "&lt;=","&gt;=") &amp; S138, xings_lookup!$D$2:$D$19, IF(Q138,"&gt;=","&lt;=") &amp; T138)</f>
        <v>6</v>
      </c>
      <c r="W138">
        <f>COUNTA([11]XINGS!$A$2:$A$13)-V138</f>
        <v>6</v>
      </c>
      <c r="X138">
        <f t="shared" si="2"/>
        <v>0.5</v>
      </c>
    </row>
    <row r="139" spans="1:24" x14ac:dyDescent="0.25">
      <c r="A139" t="s">
        <v>408</v>
      </c>
      <c r="B139">
        <v>4012</v>
      </c>
      <c r="C139" t="s">
        <v>467</v>
      </c>
      <c r="D139" t="s">
        <v>1019</v>
      </c>
      <c r="E139">
        <v>42518.694652777776</v>
      </c>
      <c r="F139">
        <v>42518.694652777776</v>
      </c>
      <c r="G139">
        <v>4</v>
      </c>
      <c r="H139" t="s">
        <v>1030</v>
      </c>
      <c r="I139">
        <v>42518.696817129632</v>
      </c>
      <c r="J139">
        <v>1</v>
      </c>
      <c r="K139" t="str">
        <f>IF(ISEVEN(B139),(B139-1)&amp;"/"&amp;B139,B139&amp;"/"&amp;(B139+1))</f>
        <v>4011/4012</v>
      </c>
      <c r="L139">
        <f>I139-F139</f>
        <v>2.164351855753921E-3</v>
      </c>
      <c r="N139">
        <f>24*60*SUM($L139:$L139)</f>
        <v>3.1166666722856462</v>
      </c>
      <c r="P139" t="s">
        <v>409</v>
      </c>
      <c r="Q139" t="b">
        <f>ISEVEN(LEFT(A139,3))</f>
        <v>1</v>
      </c>
      <c r="R139" t="s">
        <v>582</v>
      </c>
      <c r="S139">
        <f>RIGHT(D139,LEN(D139)-4)/10000</f>
        <v>23.297499999999999</v>
      </c>
      <c r="T139">
        <v>23.296700000000001</v>
      </c>
      <c r="U139">
        <f>ABS(T139-S139)</f>
        <v>7.9999999999813554E-4</v>
      </c>
      <c r="V139">
        <f>COUNTIFS(xings_lookup!$D$2:$D$19, IF(Q139, "&lt;=","&gt;=") &amp; S139, xings_lookup!$D$2:$D$19, IF(Q139,"&gt;=","&lt;=") &amp; T139)</f>
        <v>0</v>
      </c>
      <c r="W139">
        <f>COUNTA([11]XINGS!$A$2:$A$13)-V139</f>
        <v>12</v>
      </c>
      <c r="X139">
        <f t="shared" si="2"/>
        <v>0</v>
      </c>
    </row>
    <row r="140" spans="1:24" x14ac:dyDescent="0.25">
      <c r="A140" t="s">
        <v>152</v>
      </c>
      <c r="B140">
        <v>4017</v>
      </c>
      <c r="F140">
        <v>42518.795520833337</v>
      </c>
      <c r="I140">
        <v>42518.797858796293</v>
      </c>
      <c r="J140">
        <v>0</v>
      </c>
      <c r="K140" t="str">
        <f>IF(ISEVEN(B140),(B140-1)&amp;"/"&amp;B140,B140&amp;"/"&amp;(B140+1))</f>
        <v>4017/4018</v>
      </c>
      <c r="L140">
        <f>I140-F140</f>
        <v>2.3379629565170035E-3</v>
      </c>
      <c r="N140">
        <f>24*60*SUM($L140:$L140)</f>
        <v>3.366666657384485</v>
      </c>
      <c r="P140" t="s">
        <v>409</v>
      </c>
      <c r="Q140" t="b">
        <f>ISEVEN(LEFT(A140,3))</f>
        <v>1</v>
      </c>
      <c r="R140" t="s">
        <v>582</v>
      </c>
      <c r="S140" t="e">
        <f>RIGHT(D140,LEN(D140)-4)/10000</f>
        <v>#VALUE!</v>
      </c>
      <c r="T140" t="e">
        <f>RIGHT(H140,LEN(H140)-4)/10000</f>
        <v>#VALUE!</v>
      </c>
      <c r="U140" t="e">
        <f>ABS(T140-S140)</f>
        <v>#VALUE!</v>
      </c>
      <c r="V140">
        <f>COUNTIFS(xings_lookup!$D$2:$D$19, IF(Q140, "&lt;=","&gt;=") &amp; S140, xings_lookup!$D$2:$D$19, IF(Q140,"&gt;=","&lt;=") &amp; T140)</f>
        <v>0</v>
      </c>
      <c r="W140">
        <f>COUNTA([11]XINGS!$A$2:$A$13)-V140</f>
        <v>12</v>
      </c>
      <c r="X140">
        <f t="shared" si="2"/>
        <v>0</v>
      </c>
    </row>
    <row r="141" spans="1:24" x14ac:dyDescent="0.25">
      <c r="A141" t="s">
        <v>410</v>
      </c>
      <c r="B141">
        <v>4044</v>
      </c>
      <c r="C141" t="s">
        <v>467</v>
      </c>
      <c r="D141" t="s">
        <v>592</v>
      </c>
      <c r="E141">
        <v>42519.263321759259</v>
      </c>
      <c r="F141">
        <v>42519.264317129629</v>
      </c>
      <c r="G141">
        <v>1</v>
      </c>
      <c r="H141" t="s">
        <v>593</v>
      </c>
      <c r="I141">
        <v>42519.264884259261</v>
      </c>
      <c r="J141">
        <v>1</v>
      </c>
      <c r="K141" t="str">
        <f>IF(ISEVEN(B141),(B141-1)&amp;"/"&amp;B141,B141&amp;"/"&amp;(B141+1))</f>
        <v>4043/4044</v>
      </c>
      <c r="L141">
        <f>I141-F141</f>
        <v>5.671296312357299E-4</v>
      </c>
      <c r="N141">
        <f>24*60*SUM($L141:$L141)</f>
        <v>0.81666666897945106</v>
      </c>
      <c r="P141" t="s">
        <v>411</v>
      </c>
      <c r="Q141" t="b">
        <f>ISEVEN(LEFT(A141,3))</f>
        <v>0</v>
      </c>
      <c r="R141" t="s">
        <v>594</v>
      </c>
      <c r="S141">
        <f>RIGHT(D141,LEN(D141)-4)/10000</f>
        <v>9.8910999999999998</v>
      </c>
      <c r="T141">
        <f>RIGHT(H141,LEN(H141)-4)/10000</f>
        <v>10.035500000000001</v>
      </c>
      <c r="U141">
        <f>ABS(T141-S141)</f>
        <v>0.14440000000000097</v>
      </c>
      <c r="V141">
        <f>COUNTIFS(xings_lookup!$D$2:$D$19, IF(Q141, "&lt;=","&gt;=") &amp; S141, xings_lookup!$D$2:$D$19, IF(Q141,"&gt;=","&lt;=") &amp; T141)</f>
        <v>0</v>
      </c>
      <c r="W141">
        <f>COUNTA([11]XINGS!$A$2:$A$13)-V141</f>
        <v>12</v>
      </c>
      <c r="X141">
        <f t="shared" si="2"/>
        <v>0</v>
      </c>
    </row>
    <row r="142" spans="1:24" x14ac:dyDescent="0.25">
      <c r="A142" t="s">
        <v>412</v>
      </c>
      <c r="B142">
        <v>4037</v>
      </c>
      <c r="C142" t="s">
        <v>467</v>
      </c>
      <c r="D142" t="s">
        <v>1031</v>
      </c>
      <c r="E142">
        <v>42519.457916666666</v>
      </c>
      <c r="F142">
        <v>42519.460451388892</v>
      </c>
      <c r="G142">
        <v>3</v>
      </c>
      <c r="H142" t="s">
        <v>942</v>
      </c>
      <c r="I142">
        <v>42519.469571759262</v>
      </c>
      <c r="J142">
        <v>0</v>
      </c>
      <c r="K142" t="str">
        <f>IF(ISEVEN(B142),(B142-1)&amp;"/"&amp;B142,B142&amp;"/"&amp;(B142+1))</f>
        <v>4037/4038</v>
      </c>
      <c r="L142">
        <f>I142-F142</f>
        <v>9.1203703705104999E-3</v>
      </c>
      <c r="N142">
        <f>24*60*SUM($L142:$L142)</f>
        <v>13.13333333353512</v>
      </c>
      <c r="P142" t="s">
        <v>579</v>
      </c>
      <c r="Q142" t="b">
        <f>ISEVEN(LEFT(A142,3))</f>
        <v>1</v>
      </c>
      <c r="R142" t="s">
        <v>594</v>
      </c>
      <c r="S142">
        <f>RIGHT(D142,LEN(D142)-4)/10000</f>
        <v>23.298100000000002</v>
      </c>
      <c r="T142">
        <v>23.298100000000002</v>
      </c>
      <c r="U142">
        <f>ABS(T142-S142)</f>
        <v>0</v>
      </c>
      <c r="V142">
        <f>COUNTIFS(xings_lookup!$D$2:$D$19, IF(Q142, "&lt;=","&gt;=") &amp; S142, xings_lookup!$D$2:$D$19, IF(Q142,"&gt;=","&lt;=") &amp; T142)</f>
        <v>0</v>
      </c>
      <c r="W142">
        <f>COUNTA([11]XINGS!$A$2:$A$13)-V142</f>
        <v>12</v>
      </c>
      <c r="X142">
        <f t="shared" si="2"/>
        <v>0</v>
      </c>
    </row>
    <row r="143" spans="1:24" x14ac:dyDescent="0.25">
      <c r="A143" t="s">
        <v>413</v>
      </c>
      <c r="B143">
        <v>4011</v>
      </c>
      <c r="C143" t="s">
        <v>467</v>
      </c>
      <c r="D143" t="s">
        <v>570</v>
      </c>
      <c r="E143">
        <v>42519.691944444443</v>
      </c>
      <c r="F143">
        <v>42519.69290509259</v>
      </c>
      <c r="G143">
        <v>1</v>
      </c>
      <c r="H143" t="s">
        <v>595</v>
      </c>
      <c r="I143">
        <v>42519.69390046296</v>
      </c>
      <c r="J143">
        <v>0</v>
      </c>
      <c r="K143" t="str">
        <f>IF(ISEVEN(B143),(B143-1)&amp;"/"&amp;B143,B143&amp;"/"&amp;(B143+1))</f>
        <v>4011/4012</v>
      </c>
      <c r="L143">
        <f>I143-F143</f>
        <v>9.9537037021946162E-4</v>
      </c>
      <c r="N143">
        <f>24*60*SUM($L143:$L143)</f>
        <v>1.4333333331160247</v>
      </c>
      <c r="P143" t="s">
        <v>579</v>
      </c>
      <c r="Q143" t="b">
        <f>ISEVEN(LEFT(A143,3))</f>
        <v>0</v>
      </c>
      <c r="R143" t="s">
        <v>594</v>
      </c>
      <c r="S143">
        <f>RIGHT(D143,LEN(D143)-4)/10000</f>
        <v>8.6376000000000008</v>
      </c>
      <c r="T143">
        <f>RIGHT(H143,LEN(H143)-4)/10000</f>
        <v>23.326799999999999</v>
      </c>
      <c r="U143">
        <f>ABS(T143-S143)</f>
        <v>14.689199999999998</v>
      </c>
      <c r="V143">
        <f>COUNTIFS(xings_lookup!$D$2:$D$19, IF(Q143, "&lt;=","&gt;=") &amp; S143, xings_lookup!$D$2:$D$19, IF(Q143,"&gt;=","&lt;=") &amp; T143)</f>
        <v>2</v>
      </c>
      <c r="W143">
        <f>COUNTA([11]XINGS!$A$2:$A$13)-V143</f>
        <v>10</v>
      </c>
      <c r="X143">
        <f t="shared" si="2"/>
        <v>0.16666666666666666</v>
      </c>
    </row>
    <row r="144" spans="1:24" x14ac:dyDescent="0.25">
      <c r="A144" t="s">
        <v>416</v>
      </c>
      <c r="B144">
        <v>4040</v>
      </c>
      <c r="C144" t="s">
        <v>467</v>
      </c>
      <c r="D144" t="s">
        <v>540</v>
      </c>
      <c r="E144">
        <v>42520.286122685182</v>
      </c>
      <c r="F144">
        <v>42520.287002314813</v>
      </c>
      <c r="G144">
        <v>1</v>
      </c>
      <c r="H144" t="s">
        <v>480</v>
      </c>
      <c r="I144">
        <v>42520.308854166666</v>
      </c>
      <c r="J144">
        <v>0</v>
      </c>
      <c r="K144" t="str">
        <f>IF(ISEVEN(B144),(B144-1)&amp;"/"&amp;B144,B144&amp;"/"&amp;(B144+1))</f>
        <v>4039/4040</v>
      </c>
      <c r="L144">
        <f>I144-F144</f>
        <v>2.1851851852261461E-2</v>
      </c>
      <c r="N144">
        <f>24*60*SUM($L144:$L144)</f>
        <v>31.466666667256504</v>
      </c>
      <c r="P144" t="s">
        <v>417</v>
      </c>
      <c r="Q144" t="b">
        <f>ISEVEN(LEFT(A144,3))</f>
        <v>0</v>
      </c>
      <c r="R144" t="s">
        <v>596</v>
      </c>
      <c r="S144">
        <f>RIGHT(D144,LEN(D144)-4)/10000</f>
        <v>1.9117</v>
      </c>
      <c r="T144">
        <f>RIGHT(H144,LEN(H144)-4)/10000</f>
        <v>23.3323</v>
      </c>
      <c r="U144">
        <f>ABS(T144-S144)</f>
        <v>21.4206</v>
      </c>
      <c r="V144">
        <f>COUNTIFS(xings_lookup!$D$2:$D$19, IF(Q144, "&lt;=","&gt;=") &amp; S144, xings_lookup!$D$2:$D$19, IF(Q144,"&gt;=","&lt;=") &amp; T144)</f>
        <v>12</v>
      </c>
      <c r="W144">
        <f>COUNTA([11]XINGS!$A$2:$A$13)-V144</f>
        <v>0</v>
      </c>
      <c r="X144">
        <f t="shared" si="2"/>
        <v>1</v>
      </c>
    </row>
    <row r="145" spans="1:24" x14ac:dyDescent="0.25">
      <c r="A145" t="s">
        <v>414</v>
      </c>
      <c r="B145">
        <v>4017</v>
      </c>
      <c r="F145">
        <v>42520.288344907407</v>
      </c>
      <c r="I145">
        <v>42520.289907407408</v>
      </c>
      <c r="J145">
        <v>0</v>
      </c>
      <c r="K145" t="str">
        <f>IF(ISEVEN(B145),(B145-1)&amp;"/"&amp;B145,B145&amp;"/"&amp;(B145+1))</f>
        <v>4017/4018</v>
      </c>
      <c r="L145">
        <f>I145-F145</f>
        <v>1.5625000014551915E-3</v>
      </c>
      <c r="N145">
        <f>24*60*SUM($L145:$L145)</f>
        <v>2.2500000020954758</v>
      </c>
      <c r="P145" t="s">
        <v>415</v>
      </c>
      <c r="Q145" t="b">
        <f>ISEVEN(LEFT(A145,3))</f>
        <v>1</v>
      </c>
      <c r="R145" t="s">
        <v>596</v>
      </c>
      <c r="S145">
        <v>0</v>
      </c>
      <c r="T145">
        <v>0</v>
      </c>
      <c r="U145">
        <f>ABS(T145-S145)</f>
        <v>0</v>
      </c>
      <c r="V145">
        <f>COUNTIFS(xings_lookup!$D$2:$D$19, IF(Q145, "&lt;=","&gt;=") &amp; S145, xings_lookup!$D$2:$D$19, IF(Q145,"&gt;=","&lt;=") &amp; T145)</f>
        <v>0</v>
      </c>
      <c r="W145">
        <f>COUNTA([11]XINGS!$A$2:$A$13)-V145</f>
        <v>12</v>
      </c>
      <c r="X145">
        <f t="shared" si="2"/>
        <v>0</v>
      </c>
    </row>
    <row r="146" spans="1:24" x14ac:dyDescent="0.25">
      <c r="A146" t="s">
        <v>418</v>
      </c>
      <c r="B146">
        <v>4031</v>
      </c>
      <c r="C146" t="s">
        <v>467</v>
      </c>
      <c r="D146" t="s">
        <v>505</v>
      </c>
      <c r="E146">
        <v>42520.415370370371</v>
      </c>
      <c r="F146">
        <v>42520.416261574072</v>
      </c>
      <c r="G146">
        <v>1</v>
      </c>
      <c r="H146" t="s">
        <v>597</v>
      </c>
      <c r="I146">
        <v>42520.429409722223</v>
      </c>
      <c r="J146">
        <v>1</v>
      </c>
      <c r="K146" t="str">
        <f>IF(ISEVEN(B146),(B146-1)&amp;"/"&amp;B146,B146&amp;"/"&amp;(B146+1))</f>
        <v>4031/4032</v>
      </c>
      <c r="L146">
        <f>I146-F146</f>
        <v>1.3148148151230998E-2</v>
      </c>
      <c r="Q146" t="b">
        <f>ISEVEN(LEFT(A146,3))</f>
        <v>0</v>
      </c>
      <c r="R146" t="s">
        <v>596</v>
      </c>
      <c r="S146">
        <f>RIGHT(D146,LEN(D146)-4)/10000</f>
        <v>4.5100000000000001E-2</v>
      </c>
      <c r="T146">
        <f>RIGHT(H146,LEN(H146)-4)/10000</f>
        <v>6.2107999999999999</v>
      </c>
      <c r="U146">
        <f>ABS(T146-S146)</f>
        <v>6.1657000000000002</v>
      </c>
      <c r="V146">
        <f>COUNTIFS(xings_lookup!$D$2:$D$19, IF(Q146, "&lt;=","&gt;=") &amp; S146, xings_lookup!$D$2:$D$19, IF(Q146,"&gt;=","&lt;=") &amp; T146)</f>
        <v>8</v>
      </c>
      <c r="W146">
        <f>COUNTA([11]XINGS!$A$2:$A$13)-V146</f>
        <v>4</v>
      </c>
      <c r="X146">
        <f t="shared" si="2"/>
        <v>0.66666666666666663</v>
      </c>
    </row>
    <row r="147" spans="1:24" x14ac:dyDescent="0.25">
      <c r="A147" t="s">
        <v>418</v>
      </c>
      <c r="B147">
        <v>4031</v>
      </c>
      <c r="C147" t="s">
        <v>467</v>
      </c>
      <c r="D147" t="s">
        <v>598</v>
      </c>
      <c r="E147">
        <v>42520.430625000001</v>
      </c>
      <c r="F147">
        <v>42520.431608796294</v>
      </c>
      <c r="G147">
        <v>1</v>
      </c>
      <c r="H147" t="s">
        <v>599</v>
      </c>
      <c r="I147">
        <v>42520.450289351851</v>
      </c>
      <c r="J147">
        <v>0</v>
      </c>
      <c r="K147" t="str">
        <f>IF(ISEVEN(B147),(B147-1)&amp;"/"&amp;B147,B147&amp;"/"&amp;(B147+1))</f>
        <v>4031/4032</v>
      </c>
      <c r="L147">
        <f>I147-F147</f>
        <v>1.8680555556784384E-2</v>
      </c>
      <c r="N147">
        <v>45.83333333954215</v>
      </c>
      <c r="P147" t="s">
        <v>419</v>
      </c>
      <c r="Q147" t="b">
        <f>ISEVEN(LEFT(A147,3))</f>
        <v>0</v>
      </c>
      <c r="R147" t="s">
        <v>596</v>
      </c>
      <c r="S147">
        <f>RIGHT(D147,LEN(D147)-4)/10000</f>
        <v>6.4695999999999998</v>
      </c>
      <c r="T147">
        <f>RIGHT(H147,LEN(H147)-4)/10000</f>
        <v>23.335699999999999</v>
      </c>
      <c r="U147">
        <f>ABS(T147-S147)</f>
        <v>16.866099999999999</v>
      </c>
      <c r="V147">
        <f>COUNTIFS(xings_lookup!$D$2:$D$19, IF(Q147, "&lt;=","&gt;=") &amp; S147, xings_lookup!$D$2:$D$19, IF(Q147,"&gt;=","&lt;=") &amp; T147)</f>
        <v>3</v>
      </c>
      <c r="W147">
        <f>COUNTA([11]XINGS!$A$2:$A$13)-V147</f>
        <v>9</v>
      </c>
      <c r="X147">
        <f t="shared" si="2"/>
        <v>0.25</v>
      </c>
    </row>
    <row r="148" spans="1:24" x14ac:dyDescent="0.25">
      <c r="A148" t="s">
        <v>420</v>
      </c>
      <c r="B148">
        <v>4014</v>
      </c>
      <c r="C148" t="s">
        <v>467</v>
      </c>
      <c r="D148" t="s">
        <v>600</v>
      </c>
      <c r="E148">
        <v>42520.444722222222</v>
      </c>
      <c r="F148">
        <v>42520.44740740741</v>
      </c>
      <c r="G148">
        <v>3</v>
      </c>
      <c r="H148" t="s">
        <v>601</v>
      </c>
      <c r="I148">
        <v>42520.45821759259</v>
      </c>
      <c r="J148">
        <v>0</v>
      </c>
      <c r="K148" t="str">
        <f>IF(ISEVEN(B148),(B148-1)&amp;"/"&amp;B148,B148&amp;"/"&amp;(B148+1))</f>
        <v>4013/4014</v>
      </c>
      <c r="L148">
        <f>I148-F148</f>
        <v>1.081018518016208E-2</v>
      </c>
      <c r="Q148" t="b">
        <f>ISEVEN(LEFT(A148,3))</f>
        <v>0</v>
      </c>
      <c r="R148" t="s">
        <v>596</v>
      </c>
      <c r="S148">
        <f>RIGHT(D148,LEN(D148)-4)/10000</f>
        <v>4.3799999999999999E-2</v>
      </c>
      <c r="T148">
        <f>RIGHT(H148,LEN(H148)-4)/10000</f>
        <v>6.1532</v>
      </c>
      <c r="U148">
        <f>ABS(T148-S148)</f>
        <v>6.1093999999999999</v>
      </c>
      <c r="V148">
        <f>COUNTIFS(xings_lookup!$D$2:$D$19, IF(Q148, "&lt;=","&gt;=") &amp; S148, xings_lookup!$D$2:$D$19, IF(Q148,"&gt;=","&lt;=") &amp; T148)</f>
        <v>8</v>
      </c>
      <c r="W148">
        <f>COUNTA([11]XINGS!$A$2:$A$13)-V148</f>
        <v>4</v>
      </c>
      <c r="X148">
        <f t="shared" si="2"/>
        <v>0.66666666666666663</v>
      </c>
    </row>
    <row r="149" spans="1:24" x14ac:dyDescent="0.25">
      <c r="A149" t="s">
        <v>420</v>
      </c>
      <c r="B149">
        <v>4014</v>
      </c>
      <c r="C149" t="s">
        <v>467</v>
      </c>
      <c r="D149" t="s">
        <v>602</v>
      </c>
      <c r="E149">
        <v>42520.461956018517</v>
      </c>
      <c r="F149">
        <v>42520.462743055556</v>
      </c>
      <c r="G149">
        <v>1</v>
      </c>
      <c r="H149" t="s">
        <v>500</v>
      </c>
      <c r="I149">
        <v>42520.482372685183</v>
      </c>
      <c r="J149">
        <v>0</v>
      </c>
      <c r="K149" t="str">
        <f>IF(ISEVEN(B149),(B149-1)&amp;"/"&amp;B149,B149&amp;"/"&amp;(B149+1))</f>
        <v>4013/4014</v>
      </c>
      <c r="L149">
        <f>I149-F149</f>
        <v>1.9629629627161194E-2</v>
      </c>
      <c r="N149">
        <f>24*60*SUM($L148:$L149)</f>
        <v>43.833333322545514</v>
      </c>
      <c r="P149" t="s">
        <v>419</v>
      </c>
      <c r="Q149" t="b">
        <f>ISEVEN(LEFT(A149,3))</f>
        <v>0</v>
      </c>
      <c r="R149" t="s">
        <v>596</v>
      </c>
      <c r="S149">
        <f>RIGHT(D149,LEN(D149)-4)/10000</f>
        <v>6.4703999999999997</v>
      </c>
      <c r="T149">
        <f>RIGHT(H149,LEN(H149)-4)/10000</f>
        <v>23.330400000000001</v>
      </c>
      <c r="U149">
        <f>ABS(T149-S149)</f>
        <v>16.86</v>
      </c>
      <c r="V149">
        <f>COUNTIFS(xings_lookup!$D$2:$D$19, IF(Q149, "&lt;=","&gt;=") &amp; S149, xings_lookup!$D$2:$D$19, IF(Q149,"&gt;=","&lt;=") &amp; T149)</f>
        <v>3</v>
      </c>
      <c r="W149">
        <f>COUNTA([11]XINGS!$A$2:$A$13)-V149</f>
        <v>9</v>
      </c>
      <c r="X149">
        <f t="shared" si="2"/>
        <v>0.25</v>
      </c>
    </row>
    <row r="150" spans="1:24" x14ac:dyDescent="0.25">
      <c r="A150" t="s">
        <v>421</v>
      </c>
      <c r="B150">
        <v>4018</v>
      </c>
      <c r="C150" t="s">
        <v>467</v>
      </c>
      <c r="D150" t="s">
        <v>535</v>
      </c>
      <c r="E150">
        <v>42520.473460648151</v>
      </c>
      <c r="F150">
        <v>42520.474583333336</v>
      </c>
      <c r="G150">
        <v>1</v>
      </c>
      <c r="H150" t="s">
        <v>603</v>
      </c>
      <c r="I150">
        <v>42520.502372685187</v>
      </c>
      <c r="J150">
        <v>2</v>
      </c>
      <c r="K150" t="str">
        <f>IF(ISEVEN(B150),(B150-1)&amp;"/"&amp;B150,B150&amp;"/"&amp;(B150+1))</f>
        <v>4017/4018</v>
      </c>
      <c r="L150">
        <f>I150-F150</f>
        <v>2.7789351850515231E-2</v>
      </c>
      <c r="N150">
        <f>24*60*SUM($L150:$L150)</f>
        <v>40.016666664741933</v>
      </c>
      <c r="P150" t="s">
        <v>422</v>
      </c>
      <c r="Q150" t="b">
        <f>ISEVEN(LEFT(A150,3))</f>
        <v>0</v>
      </c>
      <c r="R150" t="s">
        <v>596</v>
      </c>
      <c r="S150">
        <f>RIGHT(D150,LEN(D150)-4)/10000</f>
        <v>1.913</v>
      </c>
      <c r="T150">
        <f>RIGHT(H150,LEN(H150)-4)/10000</f>
        <v>23.329699999999999</v>
      </c>
      <c r="U150">
        <f>ABS(T150-S150)</f>
        <v>21.416699999999999</v>
      </c>
      <c r="V150">
        <f>COUNTIFS(xings_lookup!$D$2:$D$19, IF(Q150, "&lt;=","&gt;=") &amp; S150, xings_lookup!$D$2:$D$19, IF(Q150,"&gt;=","&lt;=") &amp; T150)</f>
        <v>12</v>
      </c>
      <c r="W150">
        <f>COUNTA([11]XINGS!$A$2:$A$13)-V150</f>
        <v>0</v>
      </c>
      <c r="X150">
        <f t="shared" si="2"/>
        <v>1</v>
      </c>
    </row>
    <row r="151" spans="1:24" x14ac:dyDescent="0.25">
      <c r="A151" t="s">
        <v>423</v>
      </c>
      <c r="B151">
        <v>4014</v>
      </c>
      <c r="C151" t="s">
        <v>467</v>
      </c>
      <c r="D151" t="s">
        <v>604</v>
      </c>
      <c r="E151">
        <v>42520.519733796296</v>
      </c>
      <c r="F151">
        <v>42520.520995370367</v>
      </c>
      <c r="G151">
        <v>1</v>
      </c>
      <c r="H151" t="s">
        <v>605</v>
      </c>
      <c r="I151">
        <v>42520.522303240738</v>
      </c>
      <c r="J151">
        <v>0</v>
      </c>
      <c r="K151" t="str">
        <f>IF(ISEVEN(B151),(B151-1)&amp;"/"&amp;B151,B151&amp;"/"&amp;(B151+1))</f>
        <v>4013/4014</v>
      </c>
      <c r="L151">
        <f>I151-F151</f>
        <v>1.3078703705104999E-3</v>
      </c>
      <c r="Q151" t="b">
        <f>ISEVEN(LEFT(A151,3))</f>
        <v>0</v>
      </c>
      <c r="R151" t="s">
        <v>596</v>
      </c>
      <c r="S151">
        <f>RIGHT(D151,LEN(D151)-4)/10000</f>
        <v>4.7500000000000001E-2</v>
      </c>
      <c r="T151">
        <f>RIGHT(H151,LEN(H151)-4)/10000</f>
        <v>0.2979</v>
      </c>
      <c r="U151">
        <f>ABS(T151-S151)</f>
        <v>0.25040000000000001</v>
      </c>
      <c r="V151">
        <f>COUNTIFS(xings_lookup!$D$2:$D$19, IF(Q151, "&lt;=","&gt;=") &amp; S151, xings_lookup!$D$2:$D$19, IF(Q151,"&gt;=","&lt;=") &amp; T151)</f>
        <v>0</v>
      </c>
      <c r="W151">
        <f>COUNTA([11]XINGS!$A$2:$A$13)-V151</f>
        <v>12</v>
      </c>
      <c r="X151">
        <f t="shared" si="2"/>
        <v>0</v>
      </c>
    </row>
    <row r="152" spans="1:24" x14ac:dyDescent="0.25">
      <c r="A152" t="s">
        <v>423</v>
      </c>
      <c r="B152">
        <v>4014</v>
      </c>
      <c r="C152" t="s">
        <v>467</v>
      </c>
      <c r="D152" t="s">
        <v>606</v>
      </c>
      <c r="E152">
        <v>42520.525011574071</v>
      </c>
      <c r="F152">
        <v>42520.525821759256</v>
      </c>
      <c r="G152">
        <v>1</v>
      </c>
      <c r="H152" t="s">
        <v>607</v>
      </c>
      <c r="I152">
        <v>42520.549629629626</v>
      </c>
      <c r="J152">
        <v>0</v>
      </c>
      <c r="K152" t="str">
        <f>IF(ISEVEN(B152),(B152-1)&amp;"/"&amp;B152,B152&amp;"/"&amp;(B152+1))</f>
        <v>4013/4014</v>
      </c>
      <c r="L152">
        <f>I152-F152</f>
        <v>2.3807870369637385E-2</v>
      </c>
      <c r="N152">
        <v>43</v>
      </c>
      <c r="P152" t="s">
        <v>424</v>
      </c>
      <c r="Q152" t="b">
        <f>ISEVEN(LEFT(A152,3))</f>
        <v>0</v>
      </c>
      <c r="R152" t="s">
        <v>596</v>
      </c>
      <c r="S152">
        <f>RIGHT(D152,LEN(D152)-4)/10000</f>
        <v>1.9129</v>
      </c>
      <c r="T152">
        <f>RIGHT(H152,LEN(H152)-4)/10000</f>
        <v>23.3293</v>
      </c>
      <c r="U152">
        <f>ABS(T152-S152)</f>
        <v>21.416399999999999</v>
      </c>
      <c r="V152">
        <f>COUNTIFS(xings_lookup!$D$2:$D$19, IF(Q152, "&lt;=","&gt;=") &amp; S152, xings_lookup!$D$2:$D$19, IF(Q152,"&gt;=","&lt;=") &amp; T152)</f>
        <v>12</v>
      </c>
      <c r="W152">
        <f>COUNTA([11]XINGS!$A$2:$A$13)-V152</f>
        <v>0</v>
      </c>
      <c r="X152">
        <f t="shared" si="2"/>
        <v>1</v>
      </c>
    </row>
    <row r="153" spans="1:24" x14ac:dyDescent="0.25">
      <c r="A153" t="s">
        <v>425</v>
      </c>
      <c r="B153">
        <v>4013</v>
      </c>
      <c r="C153" t="s">
        <v>467</v>
      </c>
      <c r="D153" t="s">
        <v>965</v>
      </c>
      <c r="E153">
        <v>42520.554375</v>
      </c>
      <c r="F153">
        <v>42520.55636574074</v>
      </c>
      <c r="G153">
        <v>2</v>
      </c>
      <c r="H153" t="s">
        <v>1032</v>
      </c>
      <c r="I153">
        <v>42520.572824074072</v>
      </c>
      <c r="J153">
        <v>0</v>
      </c>
      <c r="K153" t="str">
        <f>IF(ISEVEN(B153),(B153-1)&amp;"/"&amp;B153,B153&amp;"/"&amp;(B153+1))</f>
        <v>4013/4014</v>
      </c>
      <c r="L153">
        <f>I153-F153</f>
        <v>1.6458333331684116E-2</v>
      </c>
      <c r="N153">
        <f>24*60*SUM($L152:$L153)</f>
        <v>57.983333329902962</v>
      </c>
      <c r="P153" t="s">
        <v>579</v>
      </c>
      <c r="Q153" t="b">
        <f>ISEVEN(LEFT(A153,3))</f>
        <v>1</v>
      </c>
      <c r="R153" t="s">
        <v>596</v>
      </c>
      <c r="S153">
        <f>RIGHT(D153,LEN(D153)-4)/10000</f>
        <v>23.297699999999999</v>
      </c>
      <c r="T153">
        <f>RIGHT(H153,LEN(H153)-4)/10000</f>
        <v>15.389200000000001</v>
      </c>
      <c r="U153">
        <f>ABS(T153-S153)</f>
        <v>7.9084999999999983</v>
      </c>
      <c r="V153">
        <f>COUNTIFS(xings_lookup!$D$2:$D$19, IF(Q153, "&lt;=","&gt;=") &amp; S153, xings_lookup!$D$2:$D$19, IF(Q153,"&gt;=","&lt;=") &amp; T153)</f>
        <v>0</v>
      </c>
      <c r="W153">
        <f>COUNTA([11]XINGS!$A$2:$A$13)-V153</f>
        <v>12</v>
      </c>
      <c r="X153">
        <f t="shared" si="2"/>
        <v>0</v>
      </c>
    </row>
    <row r="154" spans="1:24" x14ac:dyDescent="0.25">
      <c r="A154" t="s">
        <v>425</v>
      </c>
      <c r="B154">
        <v>4013</v>
      </c>
      <c r="C154" t="s">
        <v>467</v>
      </c>
      <c r="D154" t="s">
        <v>1033</v>
      </c>
      <c r="E154">
        <v>42520.57135416667</v>
      </c>
      <c r="F154">
        <v>42520.572511574072</v>
      </c>
      <c r="G154">
        <v>1</v>
      </c>
      <c r="H154" t="s">
        <v>1032</v>
      </c>
      <c r="I154">
        <v>42520.572824074072</v>
      </c>
      <c r="J154">
        <v>0</v>
      </c>
      <c r="K154" t="str">
        <f>IF(ISEVEN(B154),(B154-1)&amp;"/"&amp;B154,B154&amp;"/"&amp;(B154+1))</f>
        <v>4013/4014</v>
      </c>
      <c r="L154">
        <f>I154-F154</f>
        <v>3.125000002910383E-4</v>
      </c>
      <c r="Q154" t="b">
        <f>ISEVEN(LEFT(A154,3))</f>
        <v>1</v>
      </c>
      <c r="R154" t="s">
        <v>596</v>
      </c>
      <c r="S154">
        <f>RIGHT(D154,LEN(D154)-4)/10000</f>
        <v>15.4001</v>
      </c>
      <c r="T154">
        <f>RIGHT(H154,LEN(H154)-4)/10000</f>
        <v>15.389200000000001</v>
      </c>
      <c r="U154">
        <f>ABS(T154-S154)</f>
        <v>1.0899999999999466E-2</v>
      </c>
      <c r="V154">
        <f>COUNTIFS(xings_lookup!$D$2:$D$19, IF(Q154, "&lt;=","&gt;=") &amp; S154, xings_lookup!$D$2:$D$19, IF(Q154,"&gt;=","&lt;=") &amp; T154)</f>
        <v>0</v>
      </c>
      <c r="W154">
        <f>COUNTA([11]XINGS!$A$2:$A$13)-V154</f>
        <v>12</v>
      </c>
      <c r="X154">
        <f t="shared" si="2"/>
        <v>0</v>
      </c>
    </row>
    <row r="155" spans="1:24" x14ac:dyDescent="0.25">
      <c r="A155" t="s">
        <v>426</v>
      </c>
      <c r="B155">
        <v>4029</v>
      </c>
      <c r="C155" t="s">
        <v>467</v>
      </c>
      <c r="D155" t="s">
        <v>608</v>
      </c>
      <c r="E155">
        <v>42520.611863425926</v>
      </c>
      <c r="F155">
        <v>42520.612546296295</v>
      </c>
      <c r="G155">
        <v>0</v>
      </c>
      <c r="H155" t="s">
        <v>581</v>
      </c>
      <c r="I155">
        <v>42520.636828703704</v>
      </c>
      <c r="J155">
        <v>0</v>
      </c>
      <c r="K155" t="str">
        <f>IF(ISEVEN(B155),(B155-1)&amp;"/"&amp;B155,B155&amp;"/"&amp;(B155+1))</f>
        <v>4029/4030</v>
      </c>
      <c r="L155">
        <f>I155-F155</f>
        <v>2.4282407408463769E-2</v>
      </c>
      <c r="N155">
        <f>24*60*SUM($L155:$L155)</f>
        <v>34.966666668187827</v>
      </c>
      <c r="P155" t="s">
        <v>417</v>
      </c>
      <c r="Q155" t="b">
        <f>ISEVEN(LEFT(A155,3))</f>
        <v>0</v>
      </c>
      <c r="R155" t="s">
        <v>596</v>
      </c>
      <c r="S155">
        <f>RIGHT(D155,LEN(D155)-4)/10000</f>
        <v>1.9128000000000001</v>
      </c>
      <c r="T155">
        <f>RIGHT(H155,LEN(H155)-4)/10000</f>
        <v>23.331199999999999</v>
      </c>
      <c r="U155">
        <f>ABS(T155-S155)</f>
        <v>21.418399999999998</v>
      </c>
      <c r="V155">
        <f>COUNTIFS(xings_lookup!$D$2:$D$19, IF(Q155, "&lt;=","&gt;=") &amp; S155, xings_lookup!$D$2:$D$19, IF(Q155,"&gt;=","&lt;=") &amp; T155)</f>
        <v>12</v>
      </c>
      <c r="W155">
        <f>COUNTA([11]XINGS!$A$2:$A$13)-V155</f>
        <v>0</v>
      </c>
      <c r="X155">
        <f t="shared" si="2"/>
        <v>1</v>
      </c>
    </row>
    <row r="156" spans="1:24" x14ac:dyDescent="0.25">
      <c r="A156" t="s">
        <v>427</v>
      </c>
      <c r="B156">
        <v>4013</v>
      </c>
      <c r="F156">
        <v>42520.773217592592</v>
      </c>
      <c r="I156">
        <v>42520.781122685185</v>
      </c>
      <c r="J156">
        <v>0</v>
      </c>
      <c r="K156" t="str">
        <f>IF(ISEVEN(B156),(B156-1)&amp;"/"&amp;B156,B156&amp;"/"&amp;(B156+1))</f>
        <v>4013/4014</v>
      </c>
      <c r="L156">
        <f>I156-F156</f>
        <v>7.9050925924093463E-3</v>
      </c>
      <c r="N156">
        <f>24*60*SUM($L156:$L156)</f>
        <v>11.383333333069459</v>
      </c>
      <c r="P156" t="s">
        <v>579</v>
      </c>
      <c r="Q156" t="b">
        <f>ISEVEN(LEFT(A156,3))</f>
        <v>1</v>
      </c>
      <c r="R156" t="s">
        <v>596</v>
      </c>
      <c r="S156">
        <v>23.299399999999999</v>
      </c>
      <c r="T156">
        <v>22.3386</v>
      </c>
      <c r="U156">
        <f>ABS(T156-S156)</f>
        <v>0.96079999999999899</v>
      </c>
      <c r="V156">
        <f>COUNTIFS(xings_lookup!$D$2:$D$19, IF(Q156, "&lt;=","&gt;=") &amp; S156, xings_lookup!$D$2:$D$19, IF(Q156,"&gt;=","&lt;=") &amp; T156)</f>
        <v>0</v>
      </c>
      <c r="W156">
        <f>COUNTA([11]XINGS!$A$2:$A$13)-V156</f>
        <v>12</v>
      </c>
      <c r="X156">
        <f t="shared" si="2"/>
        <v>0</v>
      </c>
    </row>
    <row r="157" spans="1:24" x14ac:dyDescent="0.25">
      <c r="A157" t="s">
        <v>428</v>
      </c>
      <c r="B157">
        <v>4031</v>
      </c>
      <c r="F157">
        <v>42520.788240740738</v>
      </c>
      <c r="I157">
        <v>42520.795694444445</v>
      </c>
      <c r="J157">
        <v>0</v>
      </c>
      <c r="K157" t="str">
        <f>IF(ISEVEN(B157),(B157-1)&amp;"/"&amp;B157,B157&amp;"/"&amp;(B157+1))</f>
        <v>4031/4032</v>
      </c>
      <c r="L157">
        <f>I157-F157</f>
        <v>7.4537037071422674E-3</v>
      </c>
      <c r="N157">
        <f>24*60*SUM($L157:$L157)</f>
        <v>10.733333338284865</v>
      </c>
      <c r="P157" t="s">
        <v>429</v>
      </c>
      <c r="Q157" t="b">
        <f>ISEVEN(LEFT(A157,3))</f>
        <v>0</v>
      </c>
      <c r="R157" t="s">
        <v>596</v>
      </c>
      <c r="S157" t="e">
        <f>RIGHT(D157,LEN(D157)-4)/10000</f>
        <v>#VALUE!</v>
      </c>
      <c r="T157" t="e">
        <f>RIGHT(H157,LEN(H157)-4)/10000</f>
        <v>#VALUE!</v>
      </c>
      <c r="U157" t="e">
        <f>ABS(T157-S157)</f>
        <v>#VALUE!</v>
      </c>
      <c r="V157">
        <f>COUNTIFS(xings_lookup!$D$2:$D$19, IF(Q157, "&lt;=","&gt;=") &amp; S157, xings_lookup!$D$2:$D$19, IF(Q157,"&gt;=","&lt;=") &amp; T157)</f>
        <v>0</v>
      </c>
      <c r="W157">
        <f>COUNTA([11]XINGS!$A$2:$A$13)-V157</f>
        <v>12</v>
      </c>
      <c r="X157">
        <f t="shared" si="2"/>
        <v>0</v>
      </c>
    </row>
    <row r="158" spans="1:24" x14ac:dyDescent="0.25">
      <c r="A158" t="s">
        <v>432</v>
      </c>
      <c r="B158">
        <v>4038</v>
      </c>
      <c r="C158" t="s">
        <v>467</v>
      </c>
      <c r="D158" t="s">
        <v>549</v>
      </c>
      <c r="E158">
        <v>42520.840358796297</v>
      </c>
      <c r="F158">
        <v>42520.841608796298</v>
      </c>
      <c r="G158">
        <v>1</v>
      </c>
      <c r="H158" t="s">
        <v>609</v>
      </c>
      <c r="I158">
        <v>42520.879189814812</v>
      </c>
      <c r="J158">
        <v>3</v>
      </c>
      <c r="K158" t="str">
        <f>IF(ISEVEN(B158),(B158-1)&amp;"/"&amp;B158,B158&amp;"/"&amp;(B158+1))</f>
        <v>4037/4038</v>
      </c>
      <c r="L158">
        <f>I158-F158</f>
        <v>3.7581018514174502E-2</v>
      </c>
      <c r="N158">
        <f>24*60*SUM($L158:$L158)</f>
        <v>54.116666660411283</v>
      </c>
      <c r="P158" t="s">
        <v>431</v>
      </c>
      <c r="Q158" t="b">
        <f>ISEVEN(LEFT(A158,3))</f>
        <v>0</v>
      </c>
      <c r="R158" t="s">
        <v>596</v>
      </c>
      <c r="S158">
        <f>RIGHT(D158,LEN(D158)-4)/10000</f>
        <v>4.53E-2</v>
      </c>
      <c r="T158">
        <f>RIGHT(H158,LEN(H158)-4)/10000</f>
        <v>13.8466</v>
      </c>
      <c r="U158">
        <f>ABS(T158-S158)</f>
        <v>13.801300000000001</v>
      </c>
      <c r="V158">
        <f>COUNTIFS(xings_lookup!$D$2:$D$19, IF(Q158, "&lt;=","&gt;=") &amp; S158, xings_lookup!$D$2:$D$19, IF(Q158,"&gt;=","&lt;=") &amp; T158)</f>
        <v>12</v>
      </c>
      <c r="W158">
        <f>COUNTA([11]XINGS!$A$2:$A$13)-V158</f>
        <v>0</v>
      </c>
      <c r="X158">
        <f t="shared" si="2"/>
        <v>1</v>
      </c>
    </row>
    <row r="159" spans="1:24" x14ac:dyDescent="0.25">
      <c r="A159" t="s">
        <v>430</v>
      </c>
      <c r="B159">
        <v>4017</v>
      </c>
      <c r="C159" t="s">
        <v>467</v>
      </c>
      <c r="D159" t="s">
        <v>1003</v>
      </c>
      <c r="E159">
        <v>42520.869432870371</v>
      </c>
      <c r="F159">
        <v>42520.87027777778</v>
      </c>
      <c r="G159">
        <v>1</v>
      </c>
      <c r="H159" t="s">
        <v>1034</v>
      </c>
      <c r="I159">
        <v>42520.879247685189</v>
      </c>
      <c r="J159">
        <v>0</v>
      </c>
      <c r="K159" t="str">
        <f>IF(ISEVEN(B159),(B159-1)&amp;"/"&amp;B159,B159&amp;"/"&amp;(B159+1))</f>
        <v>4017/4018</v>
      </c>
      <c r="L159">
        <f>I159-F159</f>
        <v>8.969907408754807E-3</v>
      </c>
      <c r="N159">
        <f>24*60*SUM($L158:$L159)</f>
        <v>67.033333329018205</v>
      </c>
      <c r="P159" t="s">
        <v>431</v>
      </c>
      <c r="Q159" t="b">
        <f>ISEVEN(LEFT(A159,3))</f>
        <v>1</v>
      </c>
      <c r="R159" t="s">
        <v>596</v>
      </c>
      <c r="S159">
        <f>RIGHT(D159,LEN(D159)-4)/10000</f>
        <v>23.299099999999999</v>
      </c>
      <c r="T159">
        <f>RIGHT(H159,LEN(H159)-4)/10000</f>
        <v>15.815</v>
      </c>
      <c r="U159">
        <f>ABS(T159-S159)</f>
        <v>7.4840999999999998</v>
      </c>
      <c r="V159">
        <f>COUNTIFS(xings_lookup!$D$2:$D$19, IF(Q159, "&lt;=","&gt;=") &amp; S159, xings_lookup!$D$2:$D$19, IF(Q159,"&gt;=","&lt;=") &amp; T159)</f>
        <v>0</v>
      </c>
      <c r="W159">
        <f>COUNTA([11]XINGS!$A$2:$A$13)-V159</f>
        <v>12</v>
      </c>
      <c r="X159">
        <f t="shared" si="2"/>
        <v>0</v>
      </c>
    </row>
    <row r="160" spans="1:24" x14ac:dyDescent="0.25">
      <c r="A160" t="s">
        <v>434</v>
      </c>
      <c r="B160">
        <v>4031</v>
      </c>
      <c r="C160" t="s">
        <v>467</v>
      </c>
      <c r="D160" t="s">
        <v>610</v>
      </c>
      <c r="E160">
        <v>42520.871249999997</v>
      </c>
      <c r="F160">
        <v>42520.872025462966</v>
      </c>
      <c r="G160">
        <v>1</v>
      </c>
      <c r="H160" t="s">
        <v>611</v>
      </c>
      <c r="I160">
        <v>42520.894641203704</v>
      </c>
      <c r="J160">
        <v>0</v>
      </c>
      <c r="K160" t="str">
        <f>IF(ISEVEN(B160),(B160-1)&amp;"/"&amp;B160,B160&amp;"/"&amp;(B160+1))</f>
        <v>4031/4032</v>
      </c>
      <c r="L160">
        <f>I160-F160</f>
        <v>2.2615740737819578E-2</v>
      </c>
      <c r="N160">
        <f>24*60*SUM($L160:$L160)</f>
        <v>32.566666662460193</v>
      </c>
      <c r="P160" t="s">
        <v>431</v>
      </c>
      <c r="Q160" t="b">
        <f>ISEVEN(LEFT(A160,3))</f>
        <v>0</v>
      </c>
      <c r="R160" t="s">
        <v>596</v>
      </c>
      <c r="S160">
        <f>RIGHT(D160,LEN(D160)-4)/10000</f>
        <v>0.05</v>
      </c>
      <c r="T160">
        <f>RIGHT(H160,LEN(H160)-4)/10000</f>
        <v>15.4415</v>
      </c>
      <c r="U160">
        <f>ABS(T160-S160)</f>
        <v>15.391499999999999</v>
      </c>
      <c r="V160">
        <f>COUNTIFS(xings_lookup!$D$2:$D$19, IF(Q160, "&lt;=","&gt;=") &amp; S160, xings_lookup!$D$2:$D$19, IF(Q160,"&gt;=","&lt;=") &amp; T160)</f>
        <v>12</v>
      </c>
      <c r="W160">
        <f>COUNTA([11]XINGS!$A$2:$A$13)-V160</f>
        <v>0</v>
      </c>
      <c r="X160">
        <f t="shared" si="2"/>
        <v>1</v>
      </c>
    </row>
    <row r="161" spans="1:24" x14ac:dyDescent="0.25">
      <c r="A161" t="s">
        <v>430</v>
      </c>
      <c r="B161">
        <v>4017</v>
      </c>
      <c r="C161" t="s">
        <v>467</v>
      </c>
      <c r="D161" t="s">
        <v>1035</v>
      </c>
      <c r="E161">
        <v>42520.882731481484</v>
      </c>
      <c r="F161">
        <v>42520.883530092593</v>
      </c>
      <c r="G161">
        <v>1</v>
      </c>
      <c r="H161" t="s">
        <v>942</v>
      </c>
      <c r="I161">
        <v>42520.900150462963</v>
      </c>
      <c r="J161">
        <v>0</v>
      </c>
      <c r="K161" t="str">
        <f>IF(ISEVEN(B161),(B161-1)&amp;"/"&amp;B161,B161&amp;"/"&amp;(B161+1))</f>
        <v>4017/4018</v>
      </c>
      <c r="L161">
        <f>I161-F161</f>
        <v>1.6620370370219462E-2</v>
      </c>
      <c r="Q161" t="b">
        <f>ISEVEN(LEFT(A161,3))</f>
        <v>1</v>
      </c>
      <c r="R161" t="s">
        <v>596</v>
      </c>
      <c r="S161">
        <f>RIGHT(D161,LEN(D161)-4)/10000</f>
        <v>12.787800000000001</v>
      </c>
      <c r="T161">
        <f>RIGHT(H161,LEN(H161)-4)/10000</f>
        <v>1.47E-2</v>
      </c>
      <c r="U161">
        <f>ABS(T161-S161)</f>
        <v>12.773100000000001</v>
      </c>
      <c r="V161">
        <f>COUNTIFS(xings_lookup!$D$2:$D$19, IF(Q161, "&lt;=","&gt;=") &amp; S161, xings_lookup!$D$2:$D$19, IF(Q161,"&gt;=","&lt;=") &amp; T161)</f>
        <v>12</v>
      </c>
      <c r="W161">
        <f>COUNTA([11]XINGS!$A$2:$A$13)-V161</f>
        <v>0</v>
      </c>
      <c r="X161">
        <f t="shared" si="2"/>
        <v>1</v>
      </c>
    </row>
    <row r="162" spans="1:24" x14ac:dyDescent="0.25">
      <c r="A162" t="s">
        <v>433</v>
      </c>
      <c r="B162">
        <v>4037</v>
      </c>
      <c r="C162" t="s">
        <v>467</v>
      </c>
      <c r="D162" t="s">
        <v>1036</v>
      </c>
      <c r="E162">
        <v>42520.894305555557</v>
      </c>
      <c r="F162">
        <v>42520.895358796297</v>
      </c>
      <c r="G162">
        <v>1</v>
      </c>
      <c r="H162" t="s">
        <v>1037</v>
      </c>
      <c r="I162">
        <v>42520.90283564815</v>
      </c>
      <c r="J162">
        <v>0</v>
      </c>
      <c r="K162" t="str">
        <f>IF(ISEVEN(B162),(B162-1)&amp;"/"&amp;B162,B162&amp;"/"&amp;(B162+1))</f>
        <v>4037/4038</v>
      </c>
      <c r="L162">
        <f>I162-F162</f>
        <v>7.4768518534256145E-3</v>
      </c>
      <c r="N162">
        <f>24*60*SUM($L161:$L162)</f>
        <v>34.70000000204891</v>
      </c>
      <c r="P162" t="s">
        <v>431</v>
      </c>
      <c r="Q162" t="b">
        <f>ISEVEN(LEFT(A162,3))</f>
        <v>1</v>
      </c>
      <c r="R162" t="s">
        <v>596</v>
      </c>
      <c r="S162">
        <f>RIGHT(D162,LEN(D162)-4)/10000</f>
        <v>23.300599999999999</v>
      </c>
      <c r="T162">
        <f>RIGHT(H162,LEN(H162)-4)/10000</f>
        <v>16.1587</v>
      </c>
      <c r="U162">
        <f>ABS(T162-S162)</f>
        <v>7.1418999999999997</v>
      </c>
      <c r="V162">
        <f>COUNTIFS(xings_lookup!$D$2:$D$19, IF(Q162, "&lt;=","&gt;=") &amp; S162, xings_lookup!$D$2:$D$19, IF(Q162,"&gt;=","&lt;=") &amp; T162)</f>
        <v>0</v>
      </c>
      <c r="W162">
        <f>COUNTA([11]XINGS!$A$2:$A$13)-V162</f>
        <v>12</v>
      </c>
      <c r="X162">
        <f t="shared" si="2"/>
        <v>0</v>
      </c>
    </row>
    <row r="163" spans="1:24" x14ac:dyDescent="0.25">
      <c r="A163" t="s">
        <v>433</v>
      </c>
      <c r="B163">
        <v>4037</v>
      </c>
      <c r="C163" t="s">
        <v>467</v>
      </c>
      <c r="D163" t="s">
        <v>1035</v>
      </c>
      <c r="E163">
        <v>42520.90697916667</v>
      </c>
      <c r="F163">
        <v>42520.907534722224</v>
      </c>
      <c r="G163">
        <v>0</v>
      </c>
      <c r="H163" t="s">
        <v>1038</v>
      </c>
      <c r="I163">
        <v>42520.92496527778</v>
      </c>
      <c r="J163">
        <v>0</v>
      </c>
      <c r="K163" t="str">
        <f>IF(ISEVEN(B163),(B163-1)&amp;"/"&amp;B163,B163&amp;"/"&amp;(B163+1))</f>
        <v>4037/4038</v>
      </c>
      <c r="L163">
        <f>I163-F163</f>
        <v>1.7430555555620231E-2</v>
      </c>
      <c r="Q163" t="b">
        <f>ISEVEN(LEFT(A163,3))</f>
        <v>1</v>
      </c>
      <c r="R163" t="s">
        <v>596</v>
      </c>
      <c r="S163">
        <f>RIGHT(D163,LEN(D163)-4)/10000</f>
        <v>12.787800000000001</v>
      </c>
      <c r="T163">
        <f>RIGHT(H163,LEN(H163)-4)/10000</f>
        <v>1.49E-2</v>
      </c>
      <c r="U163">
        <f>ABS(T163-S163)</f>
        <v>12.7729</v>
      </c>
      <c r="V163">
        <f>COUNTIFS(xings_lookup!$D$2:$D$19, IF(Q163, "&lt;=","&gt;=") &amp; S163, xings_lookup!$D$2:$D$19, IF(Q163,"&gt;=","&lt;=") &amp; T163)</f>
        <v>12</v>
      </c>
      <c r="W163">
        <f>COUNTA([11]XINGS!$A$2:$A$13)-V163</f>
        <v>0</v>
      </c>
      <c r="X163">
        <f t="shared" si="2"/>
        <v>1</v>
      </c>
    </row>
    <row r="164" spans="1:24" x14ac:dyDescent="0.25">
      <c r="A164" t="s">
        <v>435</v>
      </c>
      <c r="B164">
        <v>4040</v>
      </c>
      <c r="C164" t="s">
        <v>467</v>
      </c>
      <c r="D164" t="s">
        <v>612</v>
      </c>
      <c r="E164">
        <v>42521.213414351849</v>
      </c>
      <c r="F164">
        <v>42521.21434027778</v>
      </c>
      <c r="G164">
        <v>1</v>
      </c>
      <c r="H164" t="s">
        <v>613</v>
      </c>
      <c r="I164">
        <v>42521.242094907408</v>
      </c>
      <c r="J164">
        <v>1</v>
      </c>
      <c r="K164" t="str">
        <f>IF(ISEVEN(B164),(B164-1)&amp;"/"&amp;B164,B164&amp;"/"&amp;(B164+1))</f>
        <v>4039/4040</v>
      </c>
      <c r="L164">
        <f>I164-F164</f>
        <v>2.7754629627452232E-2</v>
      </c>
      <c r="N164">
        <f>24*60*SUM($L164:$L164)</f>
        <v>39.966666663531214</v>
      </c>
      <c r="P164" t="s">
        <v>436</v>
      </c>
      <c r="Q164" t="b">
        <f>ISEVEN(LEFT(A164,3))</f>
        <v>0</v>
      </c>
      <c r="R164" t="s">
        <v>614</v>
      </c>
      <c r="S164">
        <f>RIGHT(D164,LEN(D164)-4)/10000</f>
        <v>5.04E-2</v>
      </c>
      <c r="T164">
        <f>RIGHT(H164,LEN(H164)-4)/10000</f>
        <v>21.8889</v>
      </c>
      <c r="U164">
        <f>ABS(T164-S164)</f>
        <v>21.8385</v>
      </c>
      <c r="V164">
        <f>COUNTIFS(xings_lookup!$D$2:$D$19, IF(Q164, "&lt;=","&gt;=") &amp; S164, xings_lookup!$D$2:$D$19, IF(Q164,"&gt;=","&lt;=") &amp; T164)</f>
        <v>12</v>
      </c>
      <c r="W164">
        <f>COUNTA([11]XINGS!$A$2:$A$13)-V164</f>
        <v>0</v>
      </c>
      <c r="X164">
        <f t="shared" si="2"/>
        <v>1</v>
      </c>
    </row>
    <row r="165" spans="1:24" x14ac:dyDescent="0.25">
      <c r="A165" t="s">
        <v>437</v>
      </c>
      <c r="B165">
        <v>4014</v>
      </c>
      <c r="C165" t="s">
        <v>467</v>
      </c>
      <c r="D165" t="s">
        <v>615</v>
      </c>
      <c r="E165">
        <v>42521.2340625</v>
      </c>
      <c r="F165">
        <v>42521.234953703701</v>
      </c>
      <c r="G165">
        <v>1</v>
      </c>
      <c r="H165" t="s">
        <v>616</v>
      </c>
      <c r="I165">
        <v>42521.241805555554</v>
      </c>
      <c r="J165">
        <v>0</v>
      </c>
      <c r="K165" t="str">
        <f>IF(ISEVEN(B165),(B165-1)&amp;"/"&amp;B165,B165&amp;"/"&amp;(B165+1))</f>
        <v>4013/4014</v>
      </c>
      <c r="L165">
        <f>I165-F165</f>
        <v>6.8518518528435379E-3</v>
      </c>
      <c r="Q165" t="b">
        <f>ISEVEN(LEFT(A165,3))</f>
        <v>0</v>
      </c>
      <c r="R165" t="s">
        <v>614</v>
      </c>
      <c r="S165">
        <f>RIGHT(D165,LEN(D165)-4)/10000</f>
        <v>5.4600000000000003E-2</v>
      </c>
      <c r="T165">
        <f>RIGHT(H165,LEN(H165)-4)/10000</f>
        <v>0.1368</v>
      </c>
      <c r="U165">
        <f>ABS(T165-S165)</f>
        <v>8.2199999999999995E-2</v>
      </c>
      <c r="V165">
        <f>COUNTIFS(xings_lookup!$D$2:$D$19, IF(Q165, "&lt;=","&gt;=") &amp; S165, xings_lookup!$D$2:$D$19, IF(Q165,"&gt;=","&lt;=") &amp; T165)</f>
        <v>0</v>
      </c>
      <c r="W165">
        <f>COUNTA([11]XINGS!$A$2:$A$13)-V165</f>
        <v>12</v>
      </c>
      <c r="X165">
        <f t="shared" si="2"/>
        <v>0</v>
      </c>
    </row>
    <row r="166" spans="1:24" x14ac:dyDescent="0.25">
      <c r="A166" t="s">
        <v>437</v>
      </c>
      <c r="B166">
        <v>4014</v>
      </c>
      <c r="C166" t="s">
        <v>467</v>
      </c>
      <c r="D166" t="s">
        <v>535</v>
      </c>
      <c r="E166">
        <v>42521.244606481479</v>
      </c>
      <c r="F166">
        <v>42521.245555555557</v>
      </c>
      <c r="G166">
        <v>1</v>
      </c>
      <c r="H166" t="s">
        <v>617</v>
      </c>
      <c r="I166">
        <v>42521.269120370373</v>
      </c>
      <c r="J166">
        <v>3</v>
      </c>
      <c r="K166" t="str">
        <f>IF(ISEVEN(B166),(B166-1)&amp;"/"&amp;B166,B166&amp;"/"&amp;(B166+1))</f>
        <v>4013/4014</v>
      </c>
      <c r="L166">
        <f>I166-F166</f>
        <v>2.3564814815472346E-2</v>
      </c>
      <c r="N166">
        <f>24*60*SUM($L165:$L166)</f>
        <v>43.800000002374873</v>
      </c>
      <c r="P166" t="s">
        <v>424</v>
      </c>
      <c r="Q166" t="b">
        <f>ISEVEN(LEFT(A166,3))</f>
        <v>0</v>
      </c>
      <c r="R166" t="s">
        <v>614</v>
      </c>
      <c r="S166">
        <f>RIGHT(D166,LEN(D166)-4)/10000</f>
        <v>1.913</v>
      </c>
      <c r="T166">
        <f>RIGHT(H166,LEN(H166)-4)/10000</f>
        <v>23.340800000000002</v>
      </c>
      <c r="U166">
        <f>ABS(T166-S166)</f>
        <v>21.427800000000001</v>
      </c>
      <c r="V166">
        <f>COUNTIFS(xings_lookup!$D$2:$D$19, IF(Q166, "&lt;=","&gt;=") &amp; S166, xings_lookup!$D$2:$D$19, IF(Q166,"&gt;=","&lt;=") &amp; T166)</f>
        <v>12</v>
      </c>
      <c r="W166">
        <f>COUNTA([11]XINGS!$A$2:$A$13)-V166</f>
        <v>0</v>
      </c>
      <c r="X166">
        <f t="shared" si="2"/>
        <v>1</v>
      </c>
    </row>
    <row r="167" spans="1:24" x14ac:dyDescent="0.25">
      <c r="A167" t="s">
        <v>438</v>
      </c>
      <c r="B167">
        <v>4043</v>
      </c>
      <c r="C167" t="s">
        <v>467</v>
      </c>
      <c r="D167" t="s">
        <v>1039</v>
      </c>
      <c r="E167">
        <v>42521.286481481482</v>
      </c>
      <c r="F167">
        <v>42521.286863425928</v>
      </c>
      <c r="G167">
        <v>19</v>
      </c>
      <c r="H167" t="s">
        <v>1040</v>
      </c>
      <c r="I167">
        <v>42521.315763888888</v>
      </c>
      <c r="J167">
        <v>1</v>
      </c>
      <c r="K167" t="str">
        <f>IF(ISEVEN(B167),(B167-1)&amp;"/"&amp;B167,B167&amp;"/"&amp;(B167+1))</f>
        <v>4043/4044</v>
      </c>
      <c r="L167">
        <f>I167-F167</f>
        <v>2.8900462959427387E-2</v>
      </c>
      <c r="N167">
        <f>24*60*SUM($L167:$L167)</f>
        <v>41.616666661575437</v>
      </c>
      <c r="P167" t="s">
        <v>579</v>
      </c>
      <c r="Q167" t="b">
        <f>ISEVEN(LEFT(A167,3))</f>
        <v>1</v>
      </c>
      <c r="R167" t="s">
        <v>614</v>
      </c>
      <c r="S167">
        <f>RIGHT(D167,LEN(D167)-4)/10000</f>
        <v>12.7857</v>
      </c>
      <c r="T167">
        <f>RIGHT(H167,LEN(H167)-4)/10000</f>
        <v>8.9999999999999993E-3</v>
      </c>
      <c r="U167">
        <f>ABS(T167-S167)</f>
        <v>12.7767</v>
      </c>
      <c r="V167">
        <f>COUNTIFS(xings_lookup!$D$2:$D$19, IF(Q167, "&lt;=","&gt;=") &amp; S167, xings_lookup!$D$2:$D$19, IF(Q167,"&gt;=","&lt;=") &amp; T167)</f>
        <v>12</v>
      </c>
      <c r="W167">
        <f>COUNTA([11]XINGS!$A$2:$A$13)-V167</f>
        <v>0</v>
      </c>
      <c r="X167">
        <f t="shared" si="2"/>
        <v>1</v>
      </c>
    </row>
    <row r="168" spans="1:24" x14ac:dyDescent="0.25">
      <c r="A168" t="s">
        <v>439</v>
      </c>
      <c r="B168">
        <v>4044</v>
      </c>
      <c r="C168" t="s">
        <v>467</v>
      </c>
      <c r="D168" t="s">
        <v>618</v>
      </c>
      <c r="E168">
        <v>42521.328217592592</v>
      </c>
      <c r="F168">
        <v>42521.329108796293</v>
      </c>
      <c r="G168">
        <v>1</v>
      </c>
      <c r="H168" t="s">
        <v>619</v>
      </c>
      <c r="I168">
        <v>42521.349861111114</v>
      </c>
      <c r="J168">
        <v>0</v>
      </c>
      <c r="K168" t="str">
        <f>IF(ISEVEN(B168),(B168-1)&amp;"/"&amp;B168,B168&amp;"/"&amp;(B168+1))</f>
        <v>4043/4044</v>
      </c>
      <c r="L168">
        <f>I168-F168</f>
        <v>2.0752314820128959E-2</v>
      </c>
      <c r="N168">
        <f>24*60*SUM($L168:$L168)</f>
        <v>29.8833333409857</v>
      </c>
      <c r="P168" t="s">
        <v>440</v>
      </c>
      <c r="Q168" t="b">
        <f>ISEVEN(LEFT(A168,3))</f>
        <v>0</v>
      </c>
      <c r="R168" t="s">
        <v>614</v>
      </c>
      <c r="S168">
        <f>RIGHT(D168,LEN(D168)-4)/10000</f>
        <v>1.9158999999999999</v>
      </c>
      <c r="T168">
        <f>RIGHT(H168,LEN(H168)-4)/10000</f>
        <v>23.341899999999999</v>
      </c>
      <c r="U168">
        <f>ABS(T168-S168)</f>
        <v>21.425999999999998</v>
      </c>
      <c r="V168">
        <f>COUNTIFS(xings_lookup!$D$2:$D$19, IF(Q168, "&lt;=","&gt;=") &amp; S168, xings_lookup!$D$2:$D$19, IF(Q168,"&gt;=","&lt;=") &amp; T168)</f>
        <v>12</v>
      </c>
      <c r="W168">
        <f>COUNTA([11]XINGS!$A$2:$A$13)-V168</f>
        <v>0</v>
      </c>
      <c r="X168">
        <f t="shared" si="2"/>
        <v>1</v>
      </c>
    </row>
    <row r="169" spans="1:24" x14ac:dyDescent="0.25">
      <c r="A169" t="s">
        <v>441</v>
      </c>
      <c r="B169">
        <v>4029</v>
      </c>
      <c r="C169" t="s">
        <v>467</v>
      </c>
      <c r="D169" t="s">
        <v>620</v>
      </c>
      <c r="E169">
        <v>42521.330682870372</v>
      </c>
      <c r="F169">
        <v>42521.331516203703</v>
      </c>
      <c r="G169">
        <v>1</v>
      </c>
      <c r="H169" t="s">
        <v>621</v>
      </c>
      <c r="I169">
        <v>42521.35659722222</v>
      </c>
      <c r="J169">
        <v>0</v>
      </c>
      <c r="K169" t="str">
        <f>IF(ISEVEN(B169),(B169-1)&amp;"/"&amp;B169,B169&amp;"/"&amp;(B169+1))</f>
        <v>4029/4030</v>
      </c>
      <c r="L169">
        <f>I169-F169</f>
        <v>2.5081018517084885E-2</v>
      </c>
      <c r="N169">
        <f>24*60*SUM($L169:$L169)</f>
        <v>36.116666664602235</v>
      </c>
      <c r="P169" t="s">
        <v>442</v>
      </c>
      <c r="Q169" t="b">
        <f>ISEVEN(LEFT(A169,3))</f>
        <v>0</v>
      </c>
      <c r="R169" t="s">
        <v>614</v>
      </c>
      <c r="S169">
        <f>RIGHT(D169,LEN(D169)-4)/10000</f>
        <v>4.2900000000000001E-2</v>
      </c>
      <c r="T169">
        <f>RIGHT(H169,LEN(H169)-4)/10000</f>
        <v>21.3781</v>
      </c>
      <c r="U169">
        <f>ABS(T169-S169)</f>
        <v>21.3352</v>
      </c>
      <c r="V169">
        <f>COUNTIFS(xings_lookup!$D$2:$D$19, IF(Q169, "&lt;=","&gt;=") &amp; S169, xings_lookup!$D$2:$D$19, IF(Q169,"&gt;=","&lt;=") &amp; T169)</f>
        <v>12</v>
      </c>
      <c r="W169">
        <f>COUNTA([11]XINGS!$A$2:$A$13)-V169</f>
        <v>0</v>
      </c>
      <c r="X169">
        <f t="shared" si="2"/>
        <v>1</v>
      </c>
    </row>
    <row r="170" spans="1:24" x14ac:dyDescent="0.25">
      <c r="A170" t="s">
        <v>443</v>
      </c>
      <c r="B170">
        <v>4029</v>
      </c>
      <c r="C170" t="s">
        <v>467</v>
      </c>
      <c r="D170" t="s">
        <v>622</v>
      </c>
      <c r="E170">
        <v>42521.473483796297</v>
      </c>
      <c r="F170">
        <v>42521.474560185183</v>
      </c>
      <c r="G170">
        <v>1</v>
      </c>
      <c r="H170" t="s">
        <v>623</v>
      </c>
      <c r="I170">
        <v>42521.480266203704</v>
      </c>
      <c r="J170">
        <v>0</v>
      </c>
      <c r="K170" t="str">
        <f>IF(ISEVEN(B170),(B170-1)&amp;"/"&amp;B170,B170&amp;"/"&amp;(B170+1))</f>
        <v>4029/4030</v>
      </c>
      <c r="L170">
        <f>I170-F170</f>
        <v>5.7060185208683833E-3</v>
      </c>
      <c r="Q170" t="b">
        <f>ISEVEN(LEFT(A170,3))</f>
        <v>0</v>
      </c>
      <c r="R170" t="s">
        <v>614</v>
      </c>
      <c r="S170">
        <f>RIGHT(D170,LEN(D170)-4)/10000</f>
        <v>4.3299999999999998E-2</v>
      </c>
      <c r="T170">
        <f>RIGHT(H170,LEN(H170)-4)/10000</f>
        <v>0.1366</v>
      </c>
      <c r="U170">
        <f>ABS(T170-S170)</f>
        <v>9.3299999999999994E-2</v>
      </c>
      <c r="V170">
        <f>COUNTIFS(xings_lookup!$D$2:$D$19, IF(Q170, "&lt;=","&gt;=") &amp; S170, xings_lookup!$D$2:$D$19, IF(Q170,"&gt;=","&lt;=") &amp; T170)</f>
        <v>0</v>
      </c>
      <c r="W170">
        <f>COUNTA([11]XINGS!$A$2:$A$13)-V170</f>
        <v>12</v>
      </c>
      <c r="X170">
        <f t="shared" si="2"/>
        <v>0</v>
      </c>
    </row>
    <row r="171" spans="1:24" x14ac:dyDescent="0.25">
      <c r="A171" t="s">
        <v>443</v>
      </c>
      <c r="B171">
        <v>4029</v>
      </c>
      <c r="C171" t="s">
        <v>467</v>
      </c>
      <c r="D171" t="s">
        <v>624</v>
      </c>
      <c r="E171">
        <v>42521.483240740738</v>
      </c>
      <c r="F171">
        <v>42521.483912037038</v>
      </c>
      <c r="G171">
        <v>0</v>
      </c>
      <c r="H171" t="s">
        <v>625</v>
      </c>
      <c r="I171">
        <v>42521.504664351851</v>
      </c>
      <c r="J171">
        <v>0</v>
      </c>
      <c r="K171" t="str">
        <f>IF(ISEVEN(B171),(B171-1)&amp;"/"&amp;B171,B171&amp;"/"&amp;(B171+1))</f>
        <v>4029/4030</v>
      </c>
      <c r="L171">
        <f>I171-F171</f>
        <v>2.0752314812853001E-2</v>
      </c>
      <c r="N171">
        <f>24*60*SUM($L170:$L171)</f>
        <v>38.100000000558794</v>
      </c>
      <c r="P171" t="s">
        <v>444</v>
      </c>
      <c r="Q171" t="b">
        <f>ISEVEN(LEFT(A171,3))</f>
        <v>0</v>
      </c>
      <c r="R171" t="s">
        <v>614</v>
      </c>
      <c r="S171">
        <f>RIGHT(D171,LEN(D171)-4)/10000</f>
        <v>2.08</v>
      </c>
      <c r="T171">
        <f>RIGHT(H171,LEN(H171)-4)/10000</f>
        <v>23.340299999999999</v>
      </c>
      <c r="U171">
        <f>ABS(T171-S171)</f>
        <v>21.260300000000001</v>
      </c>
      <c r="V171">
        <f>COUNTIFS(xings_lookup!$D$2:$D$19, IF(Q171, "&lt;=","&gt;=") &amp; S171, xings_lookup!$D$2:$D$19, IF(Q171,"&gt;=","&lt;=") &amp; T171)</f>
        <v>12</v>
      </c>
      <c r="W171">
        <f>COUNTA([11]XINGS!$A$2:$A$13)-V171</f>
        <v>0</v>
      </c>
      <c r="X171">
        <f t="shared" si="2"/>
        <v>1</v>
      </c>
    </row>
    <row r="172" spans="1:24" x14ac:dyDescent="0.25">
      <c r="A172" t="s">
        <v>445</v>
      </c>
      <c r="B172">
        <v>4031</v>
      </c>
      <c r="C172" t="s">
        <v>467</v>
      </c>
      <c r="D172" t="s">
        <v>481</v>
      </c>
      <c r="E172">
        <v>42521.703576388885</v>
      </c>
      <c r="F172">
        <v>42521.705543981479</v>
      </c>
      <c r="G172">
        <v>2</v>
      </c>
      <c r="H172" t="s">
        <v>546</v>
      </c>
      <c r="I172">
        <v>42521.710810185185</v>
      </c>
      <c r="J172">
        <v>0</v>
      </c>
      <c r="K172" t="str">
        <f>IF(ISEVEN(B172),(B172-1)&amp;"/"&amp;B172,B172&amp;"/"&amp;(B172+1))</f>
        <v>4031/4032</v>
      </c>
      <c r="L172">
        <f>I172-F172</f>
        <v>5.2662037051049992E-3</v>
      </c>
      <c r="Q172" t="b">
        <f>ISEVEN(LEFT(A172,3))</f>
        <v>0</v>
      </c>
      <c r="R172" t="s">
        <v>614</v>
      </c>
      <c r="S172">
        <f>RIGHT(D172,LEN(D172)-4)/10000</f>
        <v>4.3700000000000003E-2</v>
      </c>
      <c r="T172">
        <f>RIGHT(H172,LEN(H172)-4)/10000</f>
        <v>4.4699999999999997E-2</v>
      </c>
      <c r="U172">
        <f>ABS(T172-S172)</f>
        <v>9.9999999999999395E-4</v>
      </c>
      <c r="V172">
        <f>COUNTIFS(xings_lookup!$D$2:$D$19, IF(Q172, "&lt;=","&gt;=") &amp; S172, xings_lookup!$D$2:$D$19, IF(Q172,"&gt;=","&lt;=") &amp; T172)</f>
        <v>0</v>
      </c>
      <c r="W172">
        <f>COUNTA([11]XINGS!$A$2:$A$13)-V172</f>
        <v>12</v>
      </c>
      <c r="X172">
        <f t="shared" si="2"/>
        <v>0</v>
      </c>
    </row>
    <row r="173" spans="1:24" x14ac:dyDescent="0.25">
      <c r="A173" t="s">
        <v>445</v>
      </c>
      <c r="B173">
        <v>4031</v>
      </c>
      <c r="C173" t="s">
        <v>467</v>
      </c>
      <c r="D173" t="s">
        <v>546</v>
      </c>
      <c r="E173">
        <v>42521.703576388885</v>
      </c>
      <c r="F173">
        <v>42521.710810185185</v>
      </c>
      <c r="G173">
        <v>10</v>
      </c>
      <c r="H173" t="s">
        <v>546</v>
      </c>
      <c r="I173">
        <v>42521.710810185185</v>
      </c>
      <c r="J173">
        <v>0</v>
      </c>
      <c r="K173" t="str">
        <f>IF(ISEVEN(B173),(B173-1)&amp;"/"&amp;B173,B173&amp;"/"&amp;(B173+1))</f>
        <v>4031/4032</v>
      </c>
      <c r="L173">
        <f>I173-F173</f>
        <v>0</v>
      </c>
      <c r="N173">
        <f>24*60*SUM($L172:$L173)</f>
        <v>7.5833333353511989</v>
      </c>
      <c r="P173" t="s">
        <v>579</v>
      </c>
      <c r="Q173" t="b">
        <f>ISEVEN(LEFT(A173,3))</f>
        <v>0</v>
      </c>
      <c r="R173" t="s">
        <v>614</v>
      </c>
      <c r="S173">
        <f>RIGHT(D173,LEN(D173)-4)/10000</f>
        <v>4.4699999999999997E-2</v>
      </c>
      <c r="T173">
        <f>RIGHT(H173,LEN(H173)-4)/10000</f>
        <v>4.4699999999999997E-2</v>
      </c>
      <c r="U173">
        <f>ABS(T173-S173)</f>
        <v>0</v>
      </c>
      <c r="V173">
        <f>COUNTIFS(xings_lookup!$D$2:$D$19, IF(Q173, "&lt;=","&gt;=") &amp; S173, xings_lookup!$D$2:$D$19, IF(Q173,"&gt;=","&lt;=") &amp; T173)</f>
        <v>0</v>
      </c>
      <c r="W173">
        <f>COUNTA([11]XINGS!$A$2:$A$13)-V173</f>
        <v>12</v>
      </c>
      <c r="X173">
        <f t="shared" si="2"/>
        <v>0</v>
      </c>
    </row>
    <row r="174" spans="1:24" x14ac:dyDescent="0.25">
      <c r="A174" t="s">
        <v>446</v>
      </c>
      <c r="B174">
        <v>4030</v>
      </c>
      <c r="C174" t="s">
        <v>467</v>
      </c>
      <c r="D174" t="s">
        <v>968</v>
      </c>
      <c r="E174">
        <v>42521.888240740744</v>
      </c>
      <c r="F174">
        <v>42521.88894675926</v>
      </c>
      <c r="G174">
        <v>1</v>
      </c>
      <c r="H174" t="s">
        <v>1041</v>
      </c>
      <c r="I174">
        <v>42521.894259259258</v>
      </c>
      <c r="J174">
        <v>0</v>
      </c>
      <c r="K174" t="str">
        <f>IF(ISEVEN(B174),(B174-1)&amp;"/"&amp;B174,B174&amp;"/"&amp;(B174+1))</f>
        <v>4029/4030</v>
      </c>
      <c r="L174">
        <f>I174-F174</f>
        <v>5.3124999976716936E-3</v>
      </c>
      <c r="N174">
        <f>24*60*SUM($L174:$L174)</f>
        <v>7.6499999966472387</v>
      </c>
      <c r="P174" t="s">
        <v>579</v>
      </c>
      <c r="Q174" t="b">
        <f>ISEVEN(LEFT(A174,3))</f>
        <v>1</v>
      </c>
      <c r="R174" t="s">
        <v>614</v>
      </c>
      <c r="S174">
        <f>RIGHT(D174,LEN(D174)-4)/10000</f>
        <v>23.298300000000001</v>
      </c>
      <c r="T174">
        <f>RIGHT(H174,LEN(H174)-4)/10000</f>
        <v>22.825900000000001</v>
      </c>
      <c r="U174">
        <f>ABS(T174-S174)</f>
        <v>0.47240000000000038</v>
      </c>
      <c r="V174">
        <f>COUNTIFS(xings_lookup!$D$2:$D$19, IF(Q174, "&lt;=","&gt;=") &amp; S174, xings_lookup!$D$2:$D$19, IF(Q174,"&gt;=","&lt;=") &amp; T174)</f>
        <v>0</v>
      </c>
      <c r="W174">
        <f>COUNTA([11]XINGS!$A$2:$A$13)-V174</f>
        <v>12</v>
      </c>
      <c r="X174">
        <f t="shared" si="2"/>
        <v>0</v>
      </c>
    </row>
    <row r="175" spans="1:24" x14ac:dyDescent="0.25">
      <c r="A175" t="s">
        <v>1042</v>
      </c>
      <c r="B175">
        <v>4041</v>
      </c>
      <c r="C175" t="s">
        <v>467</v>
      </c>
      <c r="D175" t="s">
        <v>1043</v>
      </c>
      <c r="E175">
        <v>42522.332106481481</v>
      </c>
      <c r="F175">
        <v>42522.333344907405</v>
      </c>
      <c r="G175">
        <v>1</v>
      </c>
      <c r="H175" t="s">
        <v>1001</v>
      </c>
      <c r="I175">
        <v>42522.384791666664</v>
      </c>
      <c r="J175">
        <v>0</v>
      </c>
      <c r="K175" t="str">
        <f>IF(ISEVEN(B175),(B175-1)&amp;"/"&amp;B175,B175&amp;"/"&amp;(B175+1))</f>
        <v>4041/4042</v>
      </c>
      <c r="L175">
        <f>I175-F175</f>
        <v>5.1446759258396924E-2</v>
      </c>
      <c r="N175">
        <f>24*60*SUM($L175:$L175)</f>
        <v>74.08333333209157</v>
      </c>
      <c r="P175" t="s">
        <v>1044</v>
      </c>
      <c r="Q175" t="b">
        <f>ISEVEN(LEFT(A175,3))</f>
        <v>1</v>
      </c>
      <c r="R175" t="s">
        <v>629</v>
      </c>
      <c r="S175">
        <f>RIGHT(D175,LEN(D175)-4)/10000</f>
        <v>23.300799999999999</v>
      </c>
      <c r="T175">
        <f>RIGHT(H175,LEN(H175)-4)/10000</f>
        <v>23.299299999999999</v>
      </c>
      <c r="U175">
        <f>ABS(T175-S175)</f>
        <v>1.5000000000000568E-3</v>
      </c>
      <c r="V175">
        <f>COUNTIFS(xings_lookup!$D$2:$D$19, IF(Q175, "&lt;=","&gt;=") &amp; S175, xings_lookup!$D$2:$D$19, IF(Q175,"&gt;=","&lt;=") &amp; T175)</f>
        <v>0</v>
      </c>
      <c r="W175">
        <f>COUNTA([11]XINGS!$A$2:$A$13)-V175</f>
        <v>12</v>
      </c>
      <c r="X175">
        <f t="shared" si="2"/>
        <v>0</v>
      </c>
    </row>
    <row r="176" spans="1:24" x14ac:dyDescent="0.25">
      <c r="A176" t="s">
        <v>626</v>
      </c>
      <c r="B176">
        <v>4031</v>
      </c>
      <c r="C176" t="s">
        <v>467</v>
      </c>
      <c r="D176" t="s">
        <v>498</v>
      </c>
      <c r="E176">
        <v>42522.579618055555</v>
      </c>
      <c r="F176">
        <v>42522.580949074072</v>
      </c>
      <c r="G176">
        <v>1</v>
      </c>
      <c r="H176" t="s">
        <v>627</v>
      </c>
      <c r="I176">
        <v>42522.60765046296</v>
      </c>
      <c r="J176">
        <v>0</v>
      </c>
      <c r="K176" t="str">
        <f>IF(ISEVEN(B176),(B176-1)&amp;"/"&amp;B176,B176&amp;"/"&amp;(B176+1))</f>
        <v>4031/4032</v>
      </c>
      <c r="L176">
        <f>I176-F176</f>
        <v>2.6701388887886424E-2</v>
      </c>
      <c r="N176">
        <f>24*60*SUM($L176:$L176)</f>
        <v>38.44999999855645</v>
      </c>
      <c r="P176" t="s">
        <v>628</v>
      </c>
      <c r="Q176" t="b">
        <f>ISEVEN(LEFT(A176,3))</f>
        <v>0</v>
      </c>
      <c r="R176" t="s">
        <v>629</v>
      </c>
      <c r="S176">
        <f>RIGHT(D176,LEN(D176)-4)/10000</f>
        <v>4.5699999999999998E-2</v>
      </c>
      <c r="T176">
        <f>RIGHT(H176,LEN(H176)-4)/10000</f>
        <v>22.604700000000001</v>
      </c>
      <c r="U176">
        <f>ABS(T176-S176)</f>
        <v>22.559000000000001</v>
      </c>
      <c r="V176">
        <f>COUNTIFS(xings_lookup!$D$2:$D$19, IF(Q176, "&lt;=","&gt;=") &amp; S176, xings_lookup!$D$2:$D$19, IF(Q176,"&gt;=","&lt;=") &amp; T176)</f>
        <v>12</v>
      </c>
      <c r="W176">
        <f>COUNTA([11]XINGS!$A$2:$A$13)-V176</f>
        <v>0</v>
      </c>
      <c r="X176">
        <f t="shared" si="2"/>
        <v>1</v>
      </c>
    </row>
    <row r="177" spans="1:24" x14ac:dyDescent="0.25">
      <c r="A177" t="s">
        <v>630</v>
      </c>
      <c r="B177">
        <v>4044</v>
      </c>
      <c r="C177" t="s">
        <v>467</v>
      </c>
      <c r="D177" t="s">
        <v>525</v>
      </c>
      <c r="E177">
        <v>42522.861655092594</v>
      </c>
      <c r="F177">
        <v>42522.863437499997</v>
      </c>
      <c r="G177">
        <v>2</v>
      </c>
      <c r="H177" t="s">
        <v>631</v>
      </c>
      <c r="I177">
        <v>42522.881516203706</v>
      </c>
      <c r="J177">
        <v>0</v>
      </c>
      <c r="K177" t="str">
        <f>IF(ISEVEN(B177),(B177-1)&amp;"/"&amp;B177,B177&amp;"/"&amp;(B177+1))</f>
        <v>4043/4044</v>
      </c>
      <c r="L177">
        <f>I177-F177</f>
        <v>1.8078703709761612E-2</v>
      </c>
      <c r="Q177" t="b">
        <f>ISEVEN(LEFT(A177,3))</f>
        <v>0</v>
      </c>
      <c r="R177" t="s">
        <v>629</v>
      </c>
      <c r="S177">
        <f>RIGHT(D177,LEN(D177)-4)/10000</f>
        <v>4.6899999999999997E-2</v>
      </c>
      <c r="T177">
        <f>RIGHT(H177,LEN(H177)-4)/10000</f>
        <v>3.6798999999999999</v>
      </c>
      <c r="U177">
        <f>ABS(T177-S177)</f>
        <v>3.633</v>
      </c>
      <c r="V177">
        <f>COUNTIFS(xings_lookup!$D$2:$D$19, IF(Q177, "&lt;=","&gt;=") &amp; S177, xings_lookup!$D$2:$D$19, IF(Q177,"&gt;=","&lt;=") &amp; T177)</f>
        <v>3</v>
      </c>
      <c r="W177">
        <f>COUNTA([11]XINGS!$A$2:$A$13)-V177</f>
        <v>9</v>
      </c>
      <c r="X177">
        <f t="shared" si="2"/>
        <v>0.25</v>
      </c>
    </row>
    <row r="178" spans="1:24" x14ac:dyDescent="0.25">
      <c r="A178" t="s">
        <v>630</v>
      </c>
      <c r="B178">
        <v>4044</v>
      </c>
      <c r="C178" t="s">
        <v>467</v>
      </c>
      <c r="D178" t="s">
        <v>632</v>
      </c>
      <c r="E178">
        <v>42522.884270833332</v>
      </c>
      <c r="F178">
        <v>42522.885277777779</v>
      </c>
      <c r="G178">
        <v>1</v>
      </c>
      <c r="H178" t="s">
        <v>633</v>
      </c>
      <c r="I178">
        <v>42522.908263888887</v>
      </c>
      <c r="J178">
        <v>0</v>
      </c>
      <c r="K178" t="str">
        <f>IF(ISEVEN(B178),(B178-1)&amp;"/"&amp;B178,B178&amp;"/"&amp;(B178+1))</f>
        <v>4043/4044</v>
      </c>
      <c r="L178">
        <f>I178-F178</f>
        <v>2.2986111107456964E-2</v>
      </c>
      <c r="N178">
        <f>24*60*SUM($L177:$L178)</f>
        <v>59.133333336794749</v>
      </c>
      <c r="P178" t="s">
        <v>579</v>
      </c>
      <c r="Q178" t="b">
        <f>ISEVEN(LEFT(A178,3))</f>
        <v>0</v>
      </c>
      <c r="R178" t="s">
        <v>629</v>
      </c>
      <c r="S178">
        <f>RIGHT(D178,LEN(D178)-4)/10000</f>
        <v>3.7139000000000002</v>
      </c>
      <c r="T178">
        <f>RIGHT(H178,LEN(H178)-4)/10000</f>
        <v>23.328199999999999</v>
      </c>
      <c r="U178">
        <f>ABS(T178-S178)</f>
        <v>19.6143</v>
      </c>
      <c r="V178">
        <f>COUNTIFS(xings_lookup!$D$2:$D$19, IF(Q178, "&lt;=","&gt;=") &amp; S178, xings_lookup!$D$2:$D$19, IF(Q178,"&gt;=","&lt;=") &amp; T178)</f>
        <v>9</v>
      </c>
      <c r="W178">
        <f>COUNTA([11]XINGS!$A$2:$A$13)-V178</f>
        <v>3</v>
      </c>
      <c r="X178">
        <f t="shared" si="2"/>
        <v>0.75</v>
      </c>
    </row>
    <row r="179" spans="1:24" x14ac:dyDescent="0.25">
      <c r="A179" t="s">
        <v>634</v>
      </c>
      <c r="B179">
        <v>4044</v>
      </c>
      <c r="C179" t="s">
        <v>467</v>
      </c>
      <c r="D179" t="s">
        <v>524</v>
      </c>
      <c r="E179">
        <v>42522.948807870373</v>
      </c>
      <c r="F179">
        <v>42522.950983796298</v>
      </c>
      <c r="G179">
        <v>3</v>
      </c>
      <c r="H179" t="s">
        <v>546</v>
      </c>
      <c r="I179">
        <v>42522.951307870368</v>
      </c>
      <c r="J179">
        <v>0</v>
      </c>
      <c r="K179" t="str">
        <f>IF(ISEVEN(B179),(B179-1)&amp;"/"&amp;B179,B179&amp;"/"&amp;(B179+1))</f>
        <v>4043/4044</v>
      </c>
      <c r="L179">
        <f>I179-F179</f>
        <v>3.2407406979473308E-4</v>
      </c>
      <c r="Q179" t="b">
        <f>ISEVEN(LEFT(A179,3))</f>
        <v>0</v>
      </c>
      <c r="R179" t="s">
        <v>629</v>
      </c>
      <c r="S179">
        <f>RIGHT(D179,LEN(D179)-4)/10000</f>
        <v>4.5499999999999999E-2</v>
      </c>
      <c r="T179">
        <f>RIGHT(H179,LEN(H179)-4)/10000</f>
        <v>4.4699999999999997E-2</v>
      </c>
      <c r="U179">
        <f>ABS(T179-S179)</f>
        <v>8.000000000000021E-4</v>
      </c>
      <c r="V179">
        <f>COUNTIFS(xings_lookup!$D$2:$D$19, IF(Q179, "&lt;=","&gt;=") &amp; S179, xings_lookup!$D$2:$D$19, IF(Q179,"&gt;=","&lt;=") &amp; T179)</f>
        <v>0</v>
      </c>
      <c r="W179">
        <f>COUNTA([11]XINGS!$A$2:$A$13)-V179</f>
        <v>12</v>
      </c>
      <c r="X179">
        <f t="shared" si="2"/>
        <v>0</v>
      </c>
    </row>
    <row r="180" spans="1:24" x14ac:dyDescent="0.25">
      <c r="A180" t="s">
        <v>634</v>
      </c>
      <c r="B180">
        <v>4044</v>
      </c>
      <c r="C180" t="s">
        <v>467</v>
      </c>
      <c r="D180" t="s">
        <v>635</v>
      </c>
      <c r="E180">
        <v>42522.948807870373</v>
      </c>
      <c r="F180">
        <v>42522.961724537039</v>
      </c>
      <c r="G180">
        <v>18</v>
      </c>
      <c r="H180" t="s">
        <v>636</v>
      </c>
      <c r="I180">
        <v>42522.984537037039</v>
      </c>
      <c r="J180">
        <v>0</v>
      </c>
      <c r="K180" t="str">
        <f>IF(ISEVEN(B180),(B180-1)&amp;"/"&amp;B180,B180&amp;"/"&amp;(B180+1))</f>
        <v>4043/4044</v>
      </c>
      <c r="L180">
        <f>I180-F180</f>
        <v>2.2812499999417923E-2</v>
      </c>
      <c r="N180">
        <f>24*60*SUM($L179:$L180)</f>
        <v>33.316666659666225</v>
      </c>
      <c r="P180" t="s">
        <v>579</v>
      </c>
      <c r="Q180" t="b">
        <f>ISEVEN(LEFT(A180,3))</f>
        <v>0</v>
      </c>
      <c r="R180" t="s">
        <v>629</v>
      </c>
      <c r="S180">
        <f>RIGHT(D180,LEN(D180)-4)/10000</f>
        <v>1.9073</v>
      </c>
      <c r="T180">
        <f>RIGHT(H180,LEN(H180)-4)/10000</f>
        <v>23.325700000000001</v>
      </c>
      <c r="U180">
        <f>ABS(T180-S180)</f>
        <v>21.418400000000002</v>
      </c>
      <c r="V180">
        <f>COUNTIFS(xings_lookup!$D$2:$D$19, IF(Q180, "&lt;=","&gt;=") &amp; S180, xings_lookup!$D$2:$D$19, IF(Q180,"&gt;=","&lt;=") &amp; T180)</f>
        <v>12</v>
      </c>
      <c r="W180">
        <f>COUNTA([11]XINGS!$A$2:$A$13)-V180</f>
        <v>0</v>
      </c>
      <c r="X180">
        <f t="shared" si="2"/>
        <v>1</v>
      </c>
    </row>
    <row r="181" spans="1:24" x14ac:dyDescent="0.25">
      <c r="A181" t="s">
        <v>1165</v>
      </c>
      <c r="B181">
        <v>4013</v>
      </c>
      <c r="F181">
        <v>42523.195798611108</v>
      </c>
      <c r="I181">
        <v>42523.20412037037</v>
      </c>
      <c r="J181">
        <v>0</v>
      </c>
      <c r="K181" t="str">
        <f>IF(ISEVEN(B181),(B181-1)&amp;"/"&amp;B181,B181&amp;"/"&amp;(B181+1))</f>
        <v>4013/4014</v>
      </c>
      <c r="L181">
        <f>I181-F181</f>
        <v>8.3217592618893832E-3</v>
      </c>
      <c r="N181">
        <f>24*60*SUM($L181:$L181)</f>
        <v>11.983333337120712</v>
      </c>
      <c r="P181" t="s">
        <v>579</v>
      </c>
      <c r="Q181" t="b">
        <f>ISEVEN(LEFT(A181,3))</f>
        <v>1</v>
      </c>
      <c r="R181" t="s">
        <v>829</v>
      </c>
      <c r="S181" t="e">
        <f>RIGHT(D181,LEN(D181)-4)/10000</f>
        <v>#VALUE!</v>
      </c>
      <c r="T181" t="e">
        <f>RIGHT(H181,LEN(H181)-4)/10000</f>
        <v>#VALUE!</v>
      </c>
      <c r="U181" t="e">
        <f>ABS(T181-S181)</f>
        <v>#VALUE!</v>
      </c>
      <c r="V181">
        <f>COUNTIFS(xings_lookup!$D$2:$D$19, IF(Q181, "&lt;=","&gt;=") &amp; S181, xings_lookup!$D$2:$D$19, IF(Q181,"&gt;=","&lt;=") &amp; T181)</f>
        <v>0</v>
      </c>
      <c r="W181">
        <f>COUNTA([11]XINGS!$A$2:$A$13)-V181</f>
        <v>12</v>
      </c>
      <c r="X181">
        <f t="shared" si="2"/>
        <v>0</v>
      </c>
    </row>
    <row r="182" spans="1:24" x14ac:dyDescent="0.25">
      <c r="A182" t="s">
        <v>43</v>
      </c>
      <c r="B182">
        <v>4027</v>
      </c>
      <c r="C182" t="s">
        <v>467</v>
      </c>
      <c r="D182" t="s">
        <v>827</v>
      </c>
      <c r="E182">
        <v>42523.246354166666</v>
      </c>
      <c r="F182">
        <v>42523.250763888886</v>
      </c>
      <c r="G182">
        <v>6</v>
      </c>
      <c r="H182" t="s">
        <v>828</v>
      </c>
      <c r="I182">
        <v>42523.251817129632</v>
      </c>
      <c r="J182">
        <v>0</v>
      </c>
      <c r="K182" t="str">
        <f>IF(ISEVEN(B182),(B182-1)&amp;"/"&amp;B182,B182&amp;"/"&amp;(B182+1))</f>
        <v>4027/4028</v>
      </c>
      <c r="L182">
        <f>I182-F182</f>
        <v>1.0532407468417659E-3</v>
      </c>
      <c r="Q182" t="b">
        <f>ISEVEN(LEFT(A182,3))</f>
        <v>0</v>
      </c>
      <c r="R182" t="s">
        <v>829</v>
      </c>
      <c r="S182">
        <f>RIGHT(D182,LEN(D182)-4)/10000</f>
        <v>8.7400000000000005E-2</v>
      </c>
      <c r="T182">
        <f>RIGHT(H182,LEN(H182)-4)/10000</f>
        <v>0.13170000000000001</v>
      </c>
      <c r="U182">
        <f>ABS(T182-S182)</f>
        <v>4.4300000000000006E-2</v>
      </c>
      <c r="V182">
        <f>COUNTIFS(xings_lookup!$D$2:$D$19, IF(Q182, "&lt;=","&gt;=") &amp; S182, xings_lookup!$D$2:$D$19, IF(Q182,"&gt;=","&lt;=") &amp; T182)</f>
        <v>0</v>
      </c>
      <c r="W182">
        <f>COUNTA([11]XINGS!$A$2:$A$13)-V182</f>
        <v>12</v>
      </c>
      <c r="X182">
        <f t="shared" si="2"/>
        <v>0</v>
      </c>
    </row>
    <row r="183" spans="1:24" x14ac:dyDescent="0.25">
      <c r="A183" t="s">
        <v>1166</v>
      </c>
      <c r="B183">
        <v>4030</v>
      </c>
      <c r="C183" t="s">
        <v>467</v>
      </c>
      <c r="D183" t="s">
        <v>1167</v>
      </c>
      <c r="E183">
        <v>42523.254444444443</v>
      </c>
      <c r="F183">
        <v>42523.25540509259</v>
      </c>
      <c r="G183">
        <v>1</v>
      </c>
      <c r="H183" t="s">
        <v>1168</v>
      </c>
      <c r="I183">
        <v>42523.262986111113</v>
      </c>
      <c r="J183">
        <v>0</v>
      </c>
      <c r="K183" t="str">
        <f>IF(ISEVEN(B183),(B183-1)&amp;"/"&amp;B183,B183&amp;"/"&amp;(B183+1))</f>
        <v>4029/4030</v>
      </c>
      <c r="L183">
        <f>I183-F183</f>
        <v>7.5810185226146132E-3</v>
      </c>
      <c r="N183">
        <f>24*60*SUM($L183:$L183)</f>
        <v>10.916666672565043</v>
      </c>
      <c r="P183" t="s">
        <v>1169</v>
      </c>
      <c r="Q183" t="b">
        <f>ISEVEN(LEFT(A183,3))</f>
        <v>1</v>
      </c>
      <c r="R183" t="s">
        <v>829</v>
      </c>
      <c r="S183">
        <f>RIGHT(D183,LEN(D183)-4)/10000</f>
        <v>23.2943</v>
      </c>
      <c r="T183">
        <f>RIGHT(H183,LEN(H183)-4)/10000</f>
        <v>18.537400000000002</v>
      </c>
      <c r="U183">
        <f>ABS(T183-S183)</f>
        <v>4.7568999999999981</v>
      </c>
      <c r="V183">
        <f>COUNTIFS(xings_lookup!$D$2:$D$19, IF(Q183, "&lt;=","&gt;=") &amp; S183, xings_lookup!$D$2:$D$19, IF(Q183,"&gt;=","&lt;=") &amp; T183)</f>
        <v>0</v>
      </c>
      <c r="W183">
        <f>COUNTA([11]XINGS!$A$2:$A$13)-V183</f>
        <v>12</v>
      </c>
      <c r="X183">
        <f t="shared" si="2"/>
        <v>0</v>
      </c>
    </row>
    <row r="184" spans="1:24" x14ac:dyDescent="0.25">
      <c r="A184" t="s">
        <v>43</v>
      </c>
      <c r="B184">
        <v>4027</v>
      </c>
      <c r="C184" t="s">
        <v>467</v>
      </c>
      <c r="D184" t="s">
        <v>830</v>
      </c>
      <c r="E184">
        <v>42523.254803240743</v>
      </c>
      <c r="F184">
        <v>42523.255567129629</v>
      </c>
      <c r="G184">
        <v>1</v>
      </c>
      <c r="H184" t="s">
        <v>672</v>
      </c>
      <c r="I184">
        <v>42523.277083333334</v>
      </c>
      <c r="J184">
        <v>0</v>
      </c>
      <c r="K184" t="str">
        <f>IF(ISEVEN(B184),(B184-1)&amp;"/"&amp;B184,B184&amp;"/"&amp;(B184+1))</f>
        <v>4027/4028</v>
      </c>
      <c r="L184">
        <f>I184-F184</f>
        <v>2.1516203705687076E-2</v>
      </c>
      <c r="N184">
        <f>24*60*SUM($L183:$L184)</f>
        <v>41.900000008754432</v>
      </c>
      <c r="P184" t="s">
        <v>831</v>
      </c>
      <c r="Q184" t="b">
        <f>ISEVEN(LEFT(A184,3))</f>
        <v>0</v>
      </c>
      <c r="R184" t="s">
        <v>829</v>
      </c>
      <c r="S184">
        <f>RIGHT(D184,LEN(D184)-4)/10000</f>
        <v>1.9195</v>
      </c>
      <c r="T184">
        <f>RIGHT(H184,LEN(H184)-4)/10000</f>
        <v>23.328399999999998</v>
      </c>
      <c r="U184">
        <f>ABS(T184-S184)</f>
        <v>21.408899999999999</v>
      </c>
      <c r="V184">
        <f>COUNTIFS(xings_lookup!$D$2:$D$19, IF(Q184, "&lt;=","&gt;=") &amp; S184, xings_lookup!$D$2:$D$19, IF(Q184,"&gt;=","&lt;=") &amp; T184)</f>
        <v>12</v>
      </c>
      <c r="W184">
        <f>COUNTA([11]XINGS!$A$2:$A$13)-V184</f>
        <v>0</v>
      </c>
      <c r="X184">
        <f t="shared" si="2"/>
        <v>1</v>
      </c>
    </row>
    <row r="185" spans="1:24" x14ac:dyDescent="0.25">
      <c r="A185" t="s">
        <v>832</v>
      </c>
      <c r="B185">
        <v>4029</v>
      </c>
      <c r="C185" t="s">
        <v>467</v>
      </c>
      <c r="D185" t="s">
        <v>833</v>
      </c>
      <c r="E185">
        <v>42523.289444444446</v>
      </c>
      <c r="F185">
        <v>42523.290266203701</v>
      </c>
      <c r="G185">
        <v>1</v>
      </c>
      <c r="H185" t="s">
        <v>834</v>
      </c>
      <c r="I185">
        <v>42523.315625000003</v>
      </c>
      <c r="J185">
        <v>1</v>
      </c>
      <c r="K185" t="str">
        <f>IF(ISEVEN(B185),(B185-1)&amp;"/"&amp;B185,B185&amp;"/"&amp;(B185+1))</f>
        <v>4029/4030</v>
      </c>
      <c r="L185">
        <f>I185-F185</f>
        <v>2.5358796301588882E-2</v>
      </c>
      <c r="N185">
        <f>24*60*SUM($L185:$L185)</f>
        <v>36.51666667428799</v>
      </c>
      <c r="P185" t="s">
        <v>835</v>
      </c>
      <c r="Q185" t="b">
        <f>ISEVEN(LEFT(A185,3))</f>
        <v>0</v>
      </c>
      <c r="R185" t="s">
        <v>829</v>
      </c>
      <c r="S185">
        <f>RIGHT(D185,LEN(D185)-4)/10000</f>
        <v>4.0599999999999997E-2</v>
      </c>
      <c r="T185">
        <f>RIGHT(H185,LEN(H185)-4)/10000</f>
        <v>19.542899999999999</v>
      </c>
      <c r="U185">
        <f>ABS(T185-S185)</f>
        <v>19.502299999999998</v>
      </c>
      <c r="V185">
        <f>COUNTIFS(xings_lookup!$D$2:$D$19, IF(Q185, "&lt;=","&gt;=") &amp; S185, xings_lookup!$D$2:$D$19, IF(Q185,"&gt;=","&lt;=") &amp; T185)</f>
        <v>12</v>
      </c>
      <c r="W185">
        <f>COUNTA([11]XINGS!$A$2:$A$13)-V185</f>
        <v>0</v>
      </c>
      <c r="X185">
        <f t="shared" si="2"/>
        <v>1</v>
      </c>
    </row>
    <row r="186" spans="1:24" x14ac:dyDescent="0.25">
      <c r="A186" t="s">
        <v>836</v>
      </c>
      <c r="B186">
        <v>4029</v>
      </c>
      <c r="C186" t="s">
        <v>467</v>
      </c>
      <c r="D186" t="s">
        <v>837</v>
      </c>
      <c r="E186">
        <v>42523.36215277778</v>
      </c>
      <c r="F186">
        <v>42523.363599537035</v>
      </c>
      <c r="G186">
        <v>2</v>
      </c>
      <c r="H186" t="s">
        <v>837</v>
      </c>
      <c r="I186">
        <v>42523.363599537035</v>
      </c>
      <c r="J186">
        <v>0</v>
      </c>
      <c r="K186" t="str">
        <f>IF(ISEVEN(B186),(B186-1)&amp;"/"&amp;B186,B186&amp;"/"&amp;(B186+1))</f>
        <v>4029/4030</v>
      </c>
      <c r="L186">
        <f>I186-F186</f>
        <v>0</v>
      </c>
      <c r="N186">
        <v>1</v>
      </c>
      <c r="P186" t="s">
        <v>579</v>
      </c>
      <c r="Q186" t="b">
        <f>ISEVEN(LEFT(A186,3))</f>
        <v>0</v>
      </c>
      <c r="R186" t="s">
        <v>829</v>
      </c>
      <c r="S186">
        <f>RIGHT(D186,LEN(D186)-4)/10000</f>
        <v>5.3699999999999998E-2</v>
      </c>
      <c r="T186">
        <f>RIGHT(H186,LEN(H186)-4)/10000</f>
        <v>5.3699999999999998E-2</v>
      </c>
      <c r="U186">
        <f>ABS(T186-S186)</f>
        <v>0</v>
      </c>
      <c r="V186">
        <f>COUNTIFS(xings_lookup!$D$2:$D$19, IF(Q186, "&lt;=","&gt;=") &amp; S186, xings_lookup!$D$2:$D$19, IF(Q186,"&gt;=","&lt;=") &amp; T186)</f>
        <v>0</v>
      </c>
      <c r="W186">
        <f>COUNTA([11]XINGS!$A$2:$A$13)-V186</f>
        <v>12</v>
      </c>
      <c r="X186">
        <f t="shared" si="2"/>
        <v>0</v>
      </c>
    </row>
    <row r="187" spans="1:24" x14ac:dyDescent="0.25">
      <c r="A187" t="s">
        <v>838</v>
      </c>
      <c r="B187">
        <v>4011</v>
      </c>
      <c r="C187" t="s">
        <v>467</v>
      </c>
      <c r="D187" t="s">
        <v>505</v>
      </c>
      <c r="E187">
        <v>42523.49422453704</v>
      </c>
      <c r="F187">
        <v>42523.495150462964</v>
      </c>
      <c r="G187">
        <v>1</v>
      </c>
      <c r="H187" t="s">
        <v>642</v>
      </c>
      <c r="I187">
        <v>42523.496527777781</v>
      </c>
      <c r="J187">
        <v>0</v>
      </c>
      <c r="K187" t="str">
        <f>IF(ISEVEN(B187),(B187-1)&amp;"/"&amp;B187,B187&amp;"/"&amp;(B187+1))</f>
        <v>4011/4012</v>
      </c>
      <c r="L187">
        <f>I187-F187</f>
        <v>1.377314816636499E-3</v>
      </c>
      <c r="N187">
        <f>24*60*SUM($L187:$L187)</f>
        <v>1.9833333359565586</v>
      </c>
      <c r="P187" t="s">
        <v>579</v>
      </c>
      <c r="Q187" t="b">
        <f>ISEVEN(LEFT(A187,3))</f>
        <v>0</v>
      </c>
      <c r="R187" t="s">
        <v>829</v>
      </c>
      <c r="S187">
        <f>RIGHT(D187,LEN(D187)-4)/10000</f>
        <v>4.5100000000000001E-2</v>
      </c>
      <c r="T187">
        <f>RIGHT(H187,LEN(H187)-4)/10000</f>
        <v>23.331</v>
      </c>
      <c r="U187">
        <f>ABS(T187-S187)</f>
        <v>23.285899999999998</v>
      </c>
      <c r="V187">
        <f>COUNTIFS(xings_lookup!$D$2:$D$19, IF(Q187, "&lt;=","&gt;=") &amp; S187, xings_lookup!$D$2:$D$19, IF(Q187,"&gt;=","&lt;=") &amp; T187)</f>
        <v>12</v>
      </c>
      <c r="W187">
        <f>COUNTA([11]XINGS!$A$2:$A$13)-V187</f>
        <v>0</v>
      </c>
      <c r="X187">
        <f t="shared" si="2"/>
        <v>1</v>
      </c>
    </row>
    <row r="188" spans="1:24" x14ac:dyDescent="0.25">
      <c r="A188" t="s">
        <v>1170</v>
      </c>
      <c r="B188">
        <v>4041</v>
      </c>
      <c r="C188" t="s">
        <v>467</v>
      </c>
      <c r="D188" t="s">
        <v>1063</v>
      </c>
      <c r="E188">
        <v>42523.55709490741</v>
      </c>
      <c r="F188">
        <v>42523.558125000003</v>
      </c>
      <c r="G188">
        <v>1</v>
      </c>
      <c r="H188" t="s">
        <v>1027</v>
      </c>
      <c r="I188">
        <v>42523.559513888889</v>
      </c>
      <c r="J188">
        <v>1</v>
      </c>
      <c r="K188" t="str">
        <f>IF(ISEVEN(B188),(B188-1)&amp;"/"&amp;B188,B188&amp;"/"&amp;(B188+1))</f>
        <v>4041/4042</v>
      </c>
      <c r="L188">
        <f>I188-F188</f>
        <v>1.3888888861401938E-3</v>
      </c>
      <c r="N188">
        <f>24*60*SUM($L188:$L188)</f>
        <v>1.9999999960418791</v>
      </c>
      <c r="P188" t="s">
        <v>579</v>
      </c>
      <c r="Q188" t="b">
        <f>ISEVEN(LEFT(A188,3))</f>
        <v>1</v>
      </c>
      <c r="R188" t="s">
        <v>829</v>
      </c>
      <c r="S188">
        <f>RIGHT(D188,LEN(D188)-4)/10000</f>
        <v>23.296900000000001</v>
      </c>
      <c r="T188">
        <f>RIGHT(H188,LEN(H188)-4)/10000</f>
        <v>1.6500000000000001E-2</v>
      </c>
      <c r="U188">
        <f>ABS(T188-S188)</f>
        <v>23.2804</v>
      </c>
      <c r="V188">
        <f>COUNTIFS(xings_lookup!$D$2:$D$19, IF(Q188, "&lt;=","&gt;=") &amp; S188, xings_lookup!$D$2:$D$19, IF(Q188,"&gt;=","&lt;=") &amp; T188)</f>
        <v>12</v>
      </c>
      <c r="W188">
        <f>COUNTA([11]XINGS!$A$2:$A$13)-V188</f>
        <v>0</v>
      </c>
      <c r="X188">
        <f t="shared" si="2"/>
        <v>1</v>
      </c>
    </row>
    <row r="189" spans="1:24" x14ac:dyDescent="0.25">
      <c r="A189" t="s">
        <v>1171</v>
      </c>
      <c r="B189">
        <v>4012</v>
      </c>
      <c r="C189" t="s">
        <v>467</v>
      </c>
      <c r="D189" t="s">
        <v>965</v>
      </c>
      <c r="E189">
        <v>42523.702349537038</v>
      </c>
      <c r="F189">
        <v>42523.703460648147</v>
      </c>
      <c r="G189">
        <v>1</v>
      </c>
      <c r="H189" t="s">
        <v>1172</v>
      </c>
      <c r="I189">
        <v>42523.720601851855</v>
      </c>
      <c r="J189">
        <v>0</v>
      </c>
      <c r="K189" t="str">
        <f>IF(ISEVEN(B189),(B189-1)&amp;"/"&amp;B189,B189&amp;"/"&amp;(B189+1))</f>
        <v>4011/4012</v>
      </c>
      <c r="L189">
        <f>I189-F189</f>
        <v>1.7141203708888497E-2</v>
      </c>
      <c r="Q189" t="b">
        <f>ISEVEN(LEFT(A189,3))</f>
        <v>1</v>
      </c>
      <c r="R189" t="s">
        <v>829</v>
      </c>
      <c r="S189">
        <f>RIGHT(D189,LEN(D189)-4)/10000</f>
        <v>23.297699999999999</v>
      </c>
      <c r="T189">
        <f>RIGHT(H189,LEN(H189)-4)/10000</f>
        <v>11.120900000000001</v>
      </c>
      <c r="U189">
        <f>ABS(T189-S189)</f>
        <v>12.176799999999998</v>
      </c>
      <c r="V189">
        <f>COUNTIFS(xings_lookup!$D$2:$D$19, IF(Q189, "&lt;=","&gt;=") &amp; S189, xings_lookup!$D$2:$D$19, IF(Q189,"&gt;=","&lt;=") &amp; T189)</f>
        <v>0</v>
      </c>
      <c r="W189">
        <f>COUNTA([11]XINGS!$A$2:$A$13)-V189</f>
        <v>12</v>
      </c>
      <c r="X189">
        <f t="shared" si="2"/>
        <v>0</v>
      </c>
    </row>
    <row r="190" spans="1:24" x14ac:dyDescent="0.25">
      <c r="A190" t="s">
        <v>1171</v>
      </c>
      <c r="B190">
        <v>4012</v>
      </c>
      <c r="C190" t="s">
        <v>467</v>
      </c>
      <c r="D190" t="s">
        <v>1173</v>
      </c>
      <c r="E190">
        <v>42523.724768518521</v>
      </c>
      <c r="F190">
        <v>42523.725601851853</v>
      </c>
      <c r="G190">
        <v>1</v>
      </c>
      <c r="H190" t="s">
        <v>1174</v>
      </c>
      <c r="I190">
        <v>42523.731365740743</v>
      </c>
      <c r="J190">
        <v>0</v>
      </c>
      <c r="K190" t="str">
        <f>IF(ISEVEN(B190),(B190-1)&amp;"/"&amp;B190,B190&amp;"/"&amp;(B190+1))</f>
        <v>4011/4012</v>
      </c>
      <c r="L190">
        <f>I190-F190</f>
        <v>5.7638888902147301E-3</v>
      </c>
      <c r="N190">
        <f>24*60*SUM($L189:$L190)</f>
        <v>32.983333342708647</v>
      </c>
      <c r="P190" t="s">
        <v>1021</v>
      </c>
      <c r="Q190" t="b">
        <f>ISEVEN(LEFT(A190,3))</f>
        <v>1</v>
      </c>
      <c r="R190" t="s">
        <v>829</v>
      </c>
      <c r="S190">
        <f>RIGHT(D190,LEN(D190)-4)/10000</f>
        <v>8.6353000000000009</v>
      </c>
      <c r="T190">
        <f>RIGHT(H190,LEN(H190)-4)/10000</f>
        <v>5.4298000000000002</v>
      </c>
      <c r="U190">
        <f>ABS(T190-S190)</f>
        <v>3.2055000000000007</v>
      </c>
      <c r="V190">
        <f>COUNTIFS(xings_lookup!$D$2:$D$19, IF(Q190, "&lt;=","&gt;=") &amp; S190, xings_lookup!$D$2:$D$19, IF(Q190,"&gt;=","&lt;=") &amp; T190)</f>
        <v>4</v>
      </c>
      <c r="W190">
        <f>COUNTA([11]XINGS!$A$2:$A$13)-V190</f>
        <v>8</v>
      </c>
      <c r="X190">
        <f t="shared" si="2"/>
        <v>0.33333333333333331</v>
      </c>
    </row>
    <row r="191" spans="1:24" x14ac:dyDescent="0.25">
      <c r="A191" t="s">
        <v>839</v>
      </c>
      <c r="B191">
        <v>4031</v>
      </c>
      <c r="C191" t="s">
        <v>467</v>
      </c>
      <c r="D191" t="s">
        <v>554</v>
      </c>
      <c r="E191">
        <v>42523.732499999998</v>
      </c>
      <c r="F191">
        <v>42523.734282407408</v>
      </c>
      <c r="G191">
        <v>2</v>
      </c>
      <c r="H191" t="s">
        <v>545</v>
      </c>
      <c r="I191">
        <v>42523.748993055553</v>
      </c>
      <c r="J191">
        <v>0</v>
      </c>
      <c r="K191" t="str">
        <f>IF(ISEVEN(B191),(B191-1)&amp;"/"&amp;B191,B191&amp;"/"&amp;(B191+1))</f>
        <v>4031/4032</v>
      </c>
      <c r="L191">
        <f>I191-F191</f>
        <v>1.4710648145410232E-2</v>
      </c>
      <c r="N191">
        <f>24*60*SUM($L191:$L191)</f>
        <v>21.183333329390734</v>
      </c>
      <c r="P191" t="s">
        <v>579</v>
      </c>
      <c r="Q191" t="b">
        <f>ISEVEN(LEFT(A191,3))</f>
        <v>0</v>
      </c>
      <c r="R191" t="s">
        <v>829</v>
      </c>
      <c r="S191">
        <f>RIGHT(D191,LEN(D191)-4)/10000</f>
        <v>4.6699999999999998E-2</v>
      </c>
      <c r="T191">
        <f>RIGHT(H191,LEN(H191)-4)/10000</f>
        <v>8.6374999999999993</v>
      </c>
      <c r="U191">
        <f>ABS(T191-S191)</f>
        <v>8.5907999999999998</v>
      </c>
      <c r="V191">
        <f>COUNTIFS(xings_lookup!$D$2:$D$19, IF(Q191, "&lt;=","&gt;=") &amp; S191, xings_lookup!$D$2:$D$19, IF(Q191,"&gt;=","&lt;=") &amp; T191)</f>
        <v>10</v>
      </c>
      <c r="W191">
        <f>COUNTA([11]XINGS!$A$2:$A$13)-V191</f>
        <v>2</v>
      </c>
      <c r="X191">
        <f t="shared" si="2"/>
        <v>0.83333333333333337</v>
      </c>
    </row>
    <row r="192" spans="1:24" x14ac:dyDescent="0.25">
      <c r="A192" t="s">
        <v>840</v>
      </c>
      <c r="B192">
        <v>4027</v>
      </c>
      <c r="C192" t="s">
        <v>467</v>
      </c>
      <c r="D192" t="s">
        <v>524</v>
      </c>
      <c r="E192">
        <v>42523.831006944441</v>
      </c>
      <c r="F192">
        <v>42523.83153935185</v>
      </c>
      <c r="G192">
        <v>15</v>
      </c>
      <c r="H192" t="s">
        <v>552</v>
      </c>
      <c r="I192">
        <v>42523.868807870371</v>
      </c>
      <c r="J192">
        <v>0</v>
      </c>
      <c r="K192" t="str">
        <f>IF(ISEVEN(B192),(B192-1)&amp;"/"&amp;B192,B192&amp;"/"&amp;(B192+1))</f>
        <v>4027/4028</v>
      </c>
      <c r="L192">
        <f>I192-F192</f>
        <v>3.7268518521159422E-2</v>
      </c>
      <c r="N192">
        <f>24*60*SUM($L192:$L192)</f>
        <v>53.666666670469567</v>
      </c>
      <c r="P192" t="s">
        <v>579</v>
      </c>
      <c r="Q192" t="b">
        <f>ISEVEN(LEFT(A192,3))</f>
        <v>0</v>
      </c>
      <c r="R192" t="s">
        <v>829</v>
      </c>
      <c r="S192">
        <f>RIGHT(D192,LEN(D192)-4)/10000</f>
        <v>4.5499999999999999E-2</v>
      </c>
      <c r="T192">
        <v>23.331</v>
      </c>
      <c r="U192">
        <f>ABS(T192-S192)</f>
        <v>23.285499999999999</v>
      </c>
      <c r="V192">
        <f>COUNTIFS(xings_lookup!$D$2:$D$19, IF(Q192, "&lt;=","&gt;=") &amp; S192, xings_lookup!$D$2:$D$19, IF(Q192,"&gt;=","&lt;=") &amp; T192)</f>
        <v>12</v>
      </c>
      <c r="W192">
        <f>COUNTA([11]XINGS!$A$2:$A$13)-V192</f>
        <v>0</v>
      </c>
      <c r="X192">
        <f t="shared" si="2"/>
        <v>1</v>
      </c>
    </row>
    <row r="193" spans="1:24" x14ac:dyDescent="0.25">
      <c r="A193" t="s">
        <v>1175</v>
      </c>
      <c r="B193">
        <v>4028</v>
      </c>
      <c r="F193">
        <v>42523.874826388892</v>
      </c>
      <c r="I193">
        <v>42523.876527777778</v>
      </c>
      <c r="J193">
        <v>0</v>
      </c>
      <c r="K193" t="str">
        <f>IF(ISEVEN(B193),(B193-1)&amp;"/"&amp;B193,B193&amp;"/"&amp;(B193+1))</f>
        <v>4027/4028</v>
      </c>
      <c r="L193">
        <f>I193-F193</f>
        <v>1.7013888864312321E-3</v>
      </c>
      <c r="N193">
        <f>24*60*SUM($L193:$L193)</f>
        <v>2.4499999964609742</v>
      </c>
      <c r="P193" t="s">
        <v>579</v>
      </c>
      <c r="Q193" t="b">
        <f>ISEVEN(LEFT(A193,3))</f>
        <v>1</v>
      </c>
      <c r="R193" t="s">
        <v>829</v>
      </c>
      <c r="S193" t="e">
        <f>RIGHT(D193,LEN(D193)-4)/10000</f>
        <v>#VALUE!</v>
      </c>
      <c r="T193" t="e">
        <f>RIGHT(H193,LEN(H193)-4)/10000</f>
        <v>#VALUE!</v>
      </c>
      <c r="U193" t="e">
        <f>ABS(T193-S193)</f>
        <v>#VALUE!</v>
      </c>
      <c r="V193">
        <f>COUNTIFS(xings_lookup!$D$2:$D$19, IF(Q193, "&lt;=","&gt;=") &amp; S193, xings_lookup!$D$2:$D$19, IF(Q193,"&gt;=","&lt;=") &amp; T193)</f>
        <v>0</v>
      </c>
      <c r="W193">
        <f>COUNTA([11]XINGS!$A$2:$A$13)-V193</f>
        <v>12</v>
      </c>
      <c r="X193">
        <f t="shared" si="2"/>
        <v>0</v>
      </c>
    </row>
    <row r="194" spans="1:24" x14ac:dyDescent="0.25">
      <c r="A194" t="s">
        <v>1176</v>
      </c>
      <c r="B194">
        <v>4012</v>
      </c>
      <c r="C194" t="s">
        <v>467</v>
      </c>
      <c r="D194" t="s">
        <v>965</v>
      </c>
      <c r="E194">
        <v>42524.236793981479</v>
      </c>
      <c r="F194">
        <v>42524.238877314812</v>
      </c>
      <c r="G194">
        <v>2</v>
      </c>
      <c r="H194" t="s">
        <v>1177</v>
      </c>
      <c r="I194">
        <v>42524.256620370368</v>
      </c>
      <c r="J194">
        <v>1</v>
      </c>
      <c r="K194" t="str">
        <f>IF(ISEVEN(B194),(B194-1)&amp;"/"&amp;B194,B194&amp;"/"&amp;(B194+1))</f>
        <v>4011/4012</v>
      </c>
      <c r="L194">
        <f>I194-F194</f>
        <v>1.7743055555911269E-2</v>
      </c>
      <c r="N194">
        <f>24*60*SUM($L194:$L194)</f>
        <v>25.550000000512227</v>
      </c>
      <c r="P194" t="s">
        <v>1178</v>
      </c>
      <c r="Q194" t="b">
        <f>ISEVEN(LEFT(A194,3))</f>
        <v>1</v>
      </c>
      <c r="R194" t="s">
        <v>843</v>
      </c>
      <c r="S194">
        <f>RIGHT(D194,LEN(D194)-4)/10000</f>
        <v>23.297699999999999</v>
      </c>
      <c r="T194">
        <f>RIGHT(H194,LEN(H194)-4)/10000</f>
        <v>7.8757999999999999</v>
      </c>
      <c r="U194">
        <f>ABS(T194-S194)</f>
        <v>15.421899999999999</v>
      </c>
      <c r="V194">
        <f>COUNTIFS(xings_lookup!$D$2:$D$19, IF(Q194, "&lt;=","&gt;=") &amp; S194, xings_lookup!$D$2:$D$19, IF(Q194,"&gt;=","&lt;=") &amp; T194)</f>
        <v>2</v>
      </c>
      <c r="W194">
        <f>COUNTA([11]XINGS!$A$2:$A$13)-V194</f>
        <v>10</v>
      </c>
      <c r="X194">
        <f t="shared" si="2"/>
        <v>0.16666666666666666</v>
      </c>
    </row>
    <row r="195" spans="1:24" x14ac:dyDescent="0.25">
      <c r="A195" t="s">
        <v>1179</v>
      </c>
      <c r="B195">
        <v>4030</v>
      </c>
      <c r="C195" t="s">
        <v>467</v>
      </c>
      <c r="D195" t="s">
        <v>1180</v>
      </c>
      <c r="E195">
        <v>42524.275393518517</v>
      </c>
      <c r="F195">
        <v>42524.276365740741</v>
      </c>
      <c r="G195">
        <v>1</v>
      </c>
      <c r="H195" t="s">
        <v>1181</v>
      </c>
      <c r="I195">
        <v>42524.277824074074</v>
      </c>
      <c r="J195">
        <v>0</v>
      </c>
      <c r="K195" t="str">
        <f>IF(ISEVEN(B195),(B195-1)&amp;"/"&amp;B195,B195&amp;"/"&amp;(B195+1))</f>
        <v>4029/4030</v>
      </c>
      <c r="L195">
        <f>I195-F195</f>
        <v>1.4583333322661929E-3</v>
      </c>
      <c r="N195">
        <f>24*60*SUM($L195:$L195)</f>
        <v>2.0999999984633178</v>
      </c>
      <c r="P195" t="s">
        <v>579</v>
      </c>
      <c r="Q195" t="b">
        <f>ISEVEN(LEFT(A195,3))</f>
        <v>1</v>
      </c>
      <c r="R195" t="s">
        <v>843</v>
      </c>
      <c r="S195">
        <f>RIGHT(D195,LEN(D195)-4)/10000</f>
        <v>23.2942</v>
      </c>
      <c r="T195">
        <v>23.2943</v>
      </c>
      <c r="U195">
        <f>ABS(T195-S195)</f>
        <v>9.9999999999766942E-5</v>
      </c>
      <c r="V195">
        <f>COUNTIFS(xings_lookup!$D$2:$D$19, IF(Q195, "&lt;=","&gt;=") &amp; S195, xings_lookup!$D$2:$D$19, IF(Q195,"&gt;=","&lt;=") &amp; T195)</f>
        <v>0</v>
      </c>
      <c r="W195">
        <f>COUNTA([11]XINGS!$A$2:$A$13)-V195</f>
        <v>12</v>
      </c>
      <c r="X195">
        <f t="shared" ref="X195:X258" si="3">V195/SUM(V195:W195)</f>
        <v>0</v>
      </c>
    </row>
    <row r="196" spans="1:24" x14ac:dyDescent="0.25">
      <c r="A196" t="s">
        <v>841</v>
      </c>
      <c r="B196">
        <v>4020</v>
      </c>
      <c r="C196" t="s">
        <v>467</v>
      </c>
      <c r="D196" t="s">
        <v>549</v>
      </c>
      <c r="E196">
        <v>42524.298645833333</v>
      </c>
      <c r="F196">
        <v>42524.299629629626</v>
      </c>
      <c r="G196">
        <v>1</v>
      </c>
      <c r="H196" t="s">
        <v>842</v>
      </c>
      <c r="I196">
        <v>42524.301122685189</v>
      </c>
      <c r="J196">
        <v>1</v>
      </c>
      <c r="K196" t="str">
        <f>IF(ISEVEN(B196),(B196-1)&amp;"/"&amp;B196,B196&amp;"/"&amp;(B196+1))</f>
        <v>4019/4020</v>
      </c>
      <c r="L196">
        <f>I196-F196</f>
        <v>1.49305556260515E-3</v>
      </c>
      <c r="N196">
        <f>24*60*SUM($L196:$L196)</f>
        <v>2.1500000101514161</v>
      </c>
      <c r="P196" t="s">
        <v>579</v>
      </c>
      <c r="Q196" t="b">
        <f>ISEVEN(LEFT(A196,3))</f>
        <v>0</v>
      </c>
      <c r="R196" t="s">
        <v>843</v>
      </c>
      <c r="S196">
        <f>RIGHT(D196,LEN(D196)-4)/10000</f>
        <v>4.53E-2</v>
      </c>
      <c r="T196">
        <v>4.53E-2</v>
      </c>
      <c r="U196">
        <f>ABS(T196-S196)</f>
        <v>0</v>
      </c>
      <c r="V196">
        <f>COUNTIFS(xings_lookup!$D$2:$D$19, IF(Q196, "&lt;=","&gt;=") &amp; S196, xings_lookup!$D$2:$D$19, IF(Q196,"&gt;=","&lt;=") &amp; T196)</f>
        <v>0</v>
      </c>
      <c r="W196">
        <f>COUNTA([11]XINGS!$A$2:$A$13)-V196</f>
        <v>12</v>
      </c>
      <c r="X196">
        <f t="shared" si="3"/>
        <v>0</v>
      </c>
    </row>
    <row r="197" spans="1:24" x14ac:dyDescent="0.25">
      <c r="A197" t="s">
        <v>1182</v>
      </c>
      <c r="B197">
        <v>4012</v>
      </c>
      <c r="C197" t="s">
        <v>467</v>
      </c>
      <c r="D197" t="s">
        <v>667</v>
      </c>
      <c r="E197">
        <v>42524.306990740741</v>
      </c>
      <c r="F197">
        <v>42524.309884259259</v>
      </c>
      <c r="G197">
        <v>4</v>
      </c>
      <c r="H197" t="s">
        <v>1183</v>
      </c>
      <c r="I197">
        <v>42524.325578703705</v>
      </c>
      <c r="J197">
        <v>0</v>
      </c>
      <c r="K197" t="str">
        <f>IF(ISEVEN(B197),(B197-1)&amp;"/"&amp;B197,B197&amp;"/"&amp;(B197+1))</f>
        <v>4011/4012</v>
      </c>
      <c r="L197">
        <f>I197-F197</f>
        <v>1.5694444446125999E-2</v>
      </c>
      <c r="N197">
        <f>24*60*SUM($L197:$L197)</f>
        <v>22.600000002421439</v>
      </c>
      <c r="P197" t="s">
        <v>579</v>
      </c>
      <c r="Q197" t="b">
        <f>ISEVEN(LEFT(A197,3))</f>
        <v>1</v>
      </c>
      <c r="R197" t="s">
        <v>843</v>
      </c>
      <c r="S197">
        <f>RIGHT(D197,LEN(D197)-4)/10000</f>
        <v>23.297799999999999</v>
      </c>
      <c r="T197">
        <f>RIGHT(H197,LEN(H197)-4)/10000</f>
        <v>8.6323000000000008</v>
      </c>
      <c r="U197">
        <f>ABS(T197-S197)</f>
        <v>14.665499999999998</v>
      </c>
      <c r="V197">
        <f>COUNTIFS(xings_lookup!$D$2:$D$19, IF(Q197, "&lt;=","&gt;=") &amp; S197, xings_lookup!$D$2:$D$19, IF(Q197,"&gt;=","&lt;=") &amp; T197)</f>
        <v>2</v>
      </c>
      <c r="W197">
        <f>COUNTA([11]XINGS!$A$2:$A$13)-V197</f>
        <v>10</v>
      </c>
      <c r="X197">
        <f t="shared" si="3"/>
        <v>0.16666666666666666</v>
      </c>
    </row>
    <row r="198" spans="1:24" x14ac:dyDescent="0.25">
      <c r="A198" t="s">
        <v>1184</v>
      </c>
      <c r="B198">
        <v>4019</v>
      </c>
      <c r="C198" t="s">
        <v>467</v>
      </c>
      <c r="D198" t="s">
        <v>1185</v>
      </c>
      <c r="E198">
        <v>42524.334293981483</v>
      </c>
      <c r="F198">
        <v>42524.335046296299</v>
      </c>
      <c r="G198">
        <v>1</v>
      </c>
      <c r="H198" t="s">
        <v>1186</v>
      </c>
      <c r="I198">
        <v>42524.367407407408</v>
      </c>
      <c r="J198">
        <v>1</v>
      </c>
      <c r="K198" t="str">
        <f>IF(ISEVEN(B198),(B198-1)&amp;"/"&amp;B198,B198&amp;"/"&amp;(B198+1))</f>
        <v>4019/4020</v>
      </c>
      <c r="L198">
        <f>I198-F198</f>
        <v>3.2361111108912155E-2</v>
      </c>
      <c r="N198">
        <f>24*60*SUM($L198:$L198)</f>
        <v>46.599999996833503</v>
      </c>
      <c r="P198" t="s">
        <v>1187</v>
      </c>
      <c r="Q198" t="b">
        <f>ISEVEN(LEFT(A198,3))</f>
        <v>1</v>
      </c>
      <c r="R198" t="s">
        <v>843</v>
      </c>
      <c r="S198">
        <f>RIGHT(D198,LEN(D198)-4)/10000</f>
        <v>23.302499999999998</v>
      </c>
      <c r="T198">
        <f>RIGHT(H198,LEN(H198)-4)/10000</f>
        <v>1.1678999999999999</v>
      </c>
      <c r="U198">
        <f>ABS(T198-S198)</f>
        <v>22.134599999999999</v>
      </c>
      <c r="V198">
        <f>COUNTIFS(xings_lookup!$D$2:$D$19, IF(Q198, "&lt;=","&gt;=") &amp; S198, xings_lookup!$D$2:$D$19, IF(Q198,"&gt;=","&lt;=") &amp; T198)</f>
        <v>12</v>
      </c>
      <c r="W198">
        <f>COUNTA([11]XINGS!$A$2:$A$13)-V198</f>
        <v>0</v>
      </c>
      <c r="X198">
        <f t="shared" si="3"/>
        <v>1</v>
      </c>
    </row>
    <row r="199" spans="1:24" x14ac:dyDescent="0.25">
      <c r="A199" t="s">
        <v>844</v>
      </c>
      <c r="B199">
        <v>4031</v>
      </c>
      <c r="C199" t="s">
        <v>467</v>
      </c>
      <c r="D199" t="s">
        <v>845</v>
      </c>
      <c r="E199">
        <v>42524.385659722226</v>
      </c>
      <c r="F199">
        <v>42524.386655092596</v>
      </c>
      <c r="G199">
        <v>1</v>
      </c>
      <c r="H199" t="s">
        <v>846</v>
      </c>
      <c r="I199">
        <v>42524.39806712963</v>
      </c>
      <c r="J199">
        <v>0</v>
      </c>
      <c r="K199" t="str">
        <f>IF(ISEVEN(B199),(B199-1)&amp;"/"&amp;B199,B199&amp;"/"&amp;(B199+1))</f>
        <v>4031/4032</v>
      </c>
      <c r="L199">
        <f>I199-F199</f>
        <v>1.1412037034460809E-2</v>
      </c>
      <c r="N199">
        <f>24*60*SUM($L199:$L199)</f>
        <v>16.433333329623565</v>
      </c>
      <c r="P199" t="s">
        <v>579</v>
      </c>
      <c r="Q199" t="b">
        <f>ISEVEN(LEFT(A199,3))</f>
        <v>0</v>
      </c>
      <c r="R199" t="s">
        <v>843</v>
      </c>
      <c r="S199">
        <f>RIGHT(D199,LEN(D199)-4)/10000</f>
        <v>5.0900000000000001E-2</v>
      </c>
      <c r="T199">
        <f>RIGHT(H199,LEN(H199)-4)/10000</f>
        <v>7.4870000000000001</v>
      </c>
      <c r="U199">
        <f>ABS(T199-S199)</f>
        <v>7.4360999999999997</v>
      </c>
      <c r="V199">
        <f>COUNTIFS(xings_lookup!$D$2:$D$19, IF(Q199, "&lt;=","&gt;=") &amp; S199, xings_lookup!$D$2:$D$19, IF(Q199,"&gt;=","&lt;=") &amp; T199)</f>
        <v>9</v>
      </c>
      <c r="W199">
        <f>COUNTA([11]XINGS!$A$2:$A$13)-V199</f>
        <v>3</v>
      </c>
      <c r="X199">
        <f t="shared" si="3"/>
        <v>0.75</v>
      </c>
    </row>
    <row r="200" spans="1:24" x14ac:dyDescent="0.25">
      <c r="A200" t="s">
        <v>847</v>
      </c>
      <c r="B200">
        <v>4029</v>
      </c>
      <c r="F200">
        <v>42524.416747685187</v>
      </c>
      <c r="I200">
        <v>42524.418645833335</v>
      </c>
      <c r="J200">
        <v>0</v>
      </c>
      <c r="K200" t="str">
        <f>IF(ISEVEN(B200),(B200-1)&amp;"/"&amp;B200,B200&amp;"/"&amp;(B200+1))</f>
        <v>4029/4030</v>
      </c>
      <c r="L200">
        <f>I200-F200</f>
        <v>1.898148148029577E-3</v>
      </c>
      <c r="N200">
        <f>24*60*SUM($L200:$L200)</f>
        <v>2.7333333331625909</v>
      </c>
      <c r="P200" t="s">
        <v>579</v>
      </c>
      <c r="Q200" t="b">
        <f>ISEVEN(LEFT(A200,3))</f>
        <v>0</v>
      </c>
      <c r="R200" t="s">
        <v>843</v>
      </c>
      <c r="S200">
        <v>5.62E-2</v>
      </c>
      <c r="T200">
        <v>5.62E-2</v>
      </c>
      <c r="U200">
        <f>ABS(T200-S200)</f>
        <v>0</v>
      </c>
      <c r="V200">
        <f>COUNTIFS(xings_lookup!$D$2:$D$19, IF(Q200, "&lt;=","&gt;=") &amp; S200, xings_lookup!$D$2:$D$19, IF(Q200,"&gt;=","&lt;=") &amp; T200)</f>
        <v>0</v>
      </c>
      <c r="W200">
        <f>COUNTA([11]XINGS!$A$2:$A$13)-V200</f>
        <v>12</v>
      </c>
      <c r="X200">
        <f t="shared" si="3"/>
        <v>0</v>
      </c>
    </row>
    <row r="201" spans="1:24" x14ac:dyDescent="0.25">
      <c r="A201" t="s">
        <v>1188</v>
      </c>
      <c r="B201">
        <v>4019</v>
      </c>
      <c r="C201" t="s">
        <v>467</v>
      </c>
      <c r="D201" t="s">
        <v>1022</v>
      </c>
      <c r="E201">
        <v>42524.638240740744</v>
      </c>
      <c r="F201">
        <v>42524.639467592591</v>
      </c>
      <c r="G201">
        <v>1</v>
      </c>
      <c r="H201" t="s">
        <v>988</v>
      </c>
      <c r="I201">
        <v>42524.643946759257</v>
      </c>
      <c r="J201">
        <v>0</v>
      </c>
      <c r="K201" t="str">
        <f>IF(ISEVEN(B201),(B201-1)&amp;"/"&amp;B201,B201&amp;"/"&amp;(B201+1))</f>
        <v>4019/4020</v>
      </c>
      <c r="L201">
        <f>I201-F201</f>
        <v>4.4791666659875773E-3</v>
      </c>
      <c r="N201">
        <f>24*60*SUM($L201:$L201)</f>
        <v>6.4499999990221113</v>
      </c>
      <c r="P201" t="s">
        <v>579</v>
      </c>
      <c r="Q201" t="b">
        <f>ISEVEN(LEFT(A201,3))</f>
        <v>1</v>
      </c>
      <c r="R201" t="s">
        <v>843</v>
      </c>
      <c r="S201">
        <f>RIGHT(D201,LEN(D201)-4)/10000</f>
        <v>23.298400000000001</v>
      </c>
      <c r="T201">
        <f>RIGHT(H201,LEN(H201)-4)/10000</f>
        <v>1.6E-2</v>
      </c>
      <c r="U201">
        <f>ABS(T201-S201)</f>
        <v>23.282400000000003</v>
      </c>
      <c r="V201">
        <f>COUNTIFS(xings_lookup!$D$2:$D$19, IF(Q201, "&lt;=","&gt;=") &amp; S201, xings_lookup!$D$2:$D$19, IF(Q201,"&gt;=","&lt;=") &amp; T201)</f>
        <v>12</v>
      </c>
      <c r="W201">
        <f>COUNTA([11]XINGS!$A$2:$A$13)-V201</f>
        <v>0</v>
      </c>
      <c r="X201">
        <f t="shared" si="3"/>
        <v>1</v>
      </c>
    </row>
    <row r="202" spans="1:24" x14ac:dyDescent="0.25">
      <c r="A202" t="s">
        <v>1189</v>
      </c>
      <c r="B202">
        <v>4039</v>
      </c>
      <c r="F202">
        <v>42525.191666666666</v>
      </c>
      <c r="I202">
        <v>42525.195694444446</v>
      </c>
      <c r="J202">
        <v>0</v>
      </c>
      <c r="K202" t="str">
        <f>IF(ISEVEN(B202),(B202-1)&amp;"/"&amp;B202,B202&amp;"/"&amp;(B202+1))</f>
        <v>4039/4040</v>
      </c>
      <c r="L202">
        <f>I202-F202</f>
        <v>4.0277777807204984E-3</v>
      </c>
      <c r="N202">
        <f>24*60*SUM($L202:$L202)</f>
        <v>5.8000000042375177</v>
      </c>
      <c r="P202" t="s">
        <v>579</v>
      </c>
      <c r="Q202" t="b">
        <f>ISEVEN(LEFT(A202,3))</f>
        <v>1</v>
      </c>
      <c r="R202" t="s">
        <v>851</v>
      </c>
      <c r="V202">
        <f>COUNTIFS(xings_lookup!$D$2:$D$19, IF(Q202, "&lt;=","&gt;=") &amp; S202, xings_lookup!$D$2:$D$19, IF(Q202,"&gt;=","&lt;=") &amp; T202)</f>
        <v>0</v>
      </c>
      <c r="W202">
        <f>COUNTA([11]XINGS!$A$2:$A$13)-V202</f>
        <v>12</v>
      </c>
      <c r="X202">
        <f t="shared" si="3"/>
        <v>0</v>
      </c>
    </row>
    <row r="203" spans="1:24" x14ac:dyDescent="0.25">
      <c r="A203" t="s">
        <v>848</v>
      </c>
      <c r="B203">
        <v>4020</v>
      </c>
      <c r="C203" t="s">
        <v>467</v>
      </c>
      <c r="D203" t="s">
        <v>849</v>
      </c>
      <c r="E203">
        <v>42525.268564814818</v>
      </c>
      <c r="F203">
        <v>42525.269675925927</v>
      </c>
      <c r="G203">
        <v>1</v>
      </c>
      <c r="H203" t="s">
        <v>850</v>
      </c>
      <c r="I203">
        <v>42525.281388888892</v>
      </c>
      <c r="J203">
        <v>1</v>
      </c>
      <c r="K203" t="str">
        <f>IF(ISEVEN(B203),(B203-1)&amp;"/"&amp;B203,B203&amp;"/"&amp;(B203+1))</f>
        <v>4019/4020</v>
      </c>
      <c r="L203">
        <f>I203-F203</f>
        <v>1.1712962965248153E-2</v>
      </c>
      <c r="Q203" t="b">
        <f>ISEVEN(LEFT(A203,3))</f>
        <v>0</v>
      </c>
      <c r="R203" t="s">
        <v>851</v>
      </c>
      <c r="S203">
        <f>RIGHT(D203,LEN(D203)-4)/10000</f>
        <v>4.7300000000000002E-2</v>
      </c>
      <c r="T203">
        <f>RIGHT(H203,LEN(H203)-4)/10000</f>
        <v>6.4550000000000001</v>
      </c>
      <c r="U203">
        <f>ABS(T203-S203)</f>
        <v>6.4077000000000002</v>
      </c>
      <c r="V203">
        <f>COUNTIFS(xings_lookup!$D$2:$D$19, IF(Q203, "&lt;=","&gt;=") &amp; S203, xings_lookup!$D$2:$D$19, IF(Q203,"&gt;=","&lt;=") &amp; T203)</f>
        <v>9</v>
      </c>
      <c r="W203">
        <f>COUNTA([11]XINGS!$A$2:$A$13)-V203</f>
        <v>3</v>
      </c>
      <c r="X203">
        <f t="shared" si="3"/>
        <v>0.75</v>
      </c>
    </row>
    <row r="204" spans="1:24" x14ac:dyDescent="0.25">
      <c r="A204" t="s">
        <v>848</v>
      </c>
      <c r="B204">
        <v>4020</v>
      </c>
      <c r="C204" t="s">
        <v>467</v>
      </c>
      <c r="D204" t="s">
        <v>852</v>
      </c>
      <c r="E204">
        <v>42525.288634259261</v>
      </c>
      <c r="F204">
        <v>42525.289375</v>
      </c>
      <c r="G204">
        <v>1</v>
      </c>
      <c r="H204" t="s">
        <v>853</v>
      </c>
      <c r="I204">
        <v>42525.299756944441</v>
      </c>
      <c r="J204">
        <v>1</v>
      </c>
      <c r="K204" t="str">
        <f>IF(ISEVEN(B204),(B204-1)&amp;"/"&amp;B204,B204&amp;"/"&amp;(B204+1))</f>
        <v>4019/4020</v>
      </c>
      <c r="L204">
        <f>I204-F204</f>
        <v>1.0381944441178348E-2</v>
      </c>
      <c r="N204">
        <f>24*60*SUM($L203:$L204)</f>
        <v>31.816666665254161</v>
      </c>
      <c r="P204" t="s">
        <v>854</v>
      </c>
      <c r="Q204" t="b">
        <f>ISEVEN(LEFT(A204,3))</f>
        <v>0</v>
      </c>
      <c r="R204" t="s">
        <v>851</v>
      </c>
      <c r="S204">
        <f>RIGHT(D204,LEN(D204)-4)/10000</f>
        <v>12.828900000000001</v>
      </c>
      <c r="T204">
        <f>RIGHT(H204,LEN(H204)-4)/10000</f>
        <v>23.3306</v>
      </c>
      <c r="U204">
        <f>ABS(T204-S204)</f>
        <v>10.5017</v>
      </c>
      <c r="V204">
        <f>COUNTIFS(xings_lookup!$D$2:$D$19, IF(Q204, "&lt;=","&gt;=") &amp; S204, xings_lookup!$D$2:$D$19, IF(Q204,"&gt;=","&lt;=") &amp; T204)</f>
        <v>0</v>
      </c>
      <c r="W204">
        <f>COUNTA([11]XINGS!$A$2:$A$13)-V204</f>
        <v>12</v>
      </c>
      <c r="X204">
        <f t="shared" si="3"/>
        <v>0</v>
      </c>
    </row>
    <row r="205" spans="1:24" x14ac:dyDescent="0.25">
      <c r="A205" t="s">
        <v>855</v>
      </c>
      <c r="B205">
        <v>4016</v>
      </c>
      <c r="C205" t="s">
        <v>467</v>
      </c>
      <c r="D205" t="s">
        <v>590</v>
      </c>
      <c r="E205">
        <v>42525.351990740739</v>
      </c>
      <c r="F205">
        <v>42525.352916666663</v>
      </c>
      <c r="G205">
        <v>1</v>
      </c>
      <c r="H205" t="s">
        <v>585</v>
      </c>
      <c r="I205">
        <v>42525.354259259257</v>
      </c>
      <c r="J205">
        <v>0</v>
      </c>
      <c r="K205" t="str">
        <f>IF(ISEVEN(B205),(B205-1)&amp;"/"&amp;B205,B205&amp;"/"&amp;(B205+1))</f>
        <v>4015/4016</v>
      </c>
      <c r="L205">
        <f>I205-F205</f>
        <v>1.3425925935734995E-3</v>
      </c>
      <c r="N205">
        <f>24*60*SUM($L205:$L205)</f>
        <v>1.9333333347458392</v>
      </c>
      <c r="P205" t="s">
        <v>579</v>
      </c>
      <c r="Q205" t="b">
        <f>ISEVEN(LEFT(A205,3))</f>
        <v>0</v>
      </c>
      <c r="R205" t="s">
        <v>851</v>
      </c>
      <c r="S205">
        <f>RIGHT(D205,LEN(D205)-4)/10000</f>
        <v>4.4400000000000002E-2</v>
      </c>
      <c r="T205">
        <f>RIGHT(H205,LEN(H205)-4)/10000</f>
        <v>23.327999999999999</v>
      </c>
      <c r="U205">
        <f>ABS(T205-S205)</f>
        <v>23.2836</v>
      </c>
      <c r="V205">
        <f>COUNTIFS(xings_lookup!$D$2:$D$19, IF(Q205, "&lt;=","&gt;=") &amp; S205, xings_lookup!$D$2:$D$19, IF(Q205,"&gt;=","&lt;=") &amp; T205)</f>
        <v>12</v>
      </c>
      <c r="W205">
        <f>COUNTA([11]XINGS!$A$2:$A$13)-V205</f>
        <v>0</v>
      </c>
      <c r="X205">
        <f t="shared" si="3"/>
        <v>1</v>
      </c>
    </row>
    <row r="206" spans="1:24" x14ac:dyDescent="0.25">
      <c r="A206" t="s">
        <v>856</v>
      </c>
      <c r="B206">
        <v>4007</v>
      </c>
      <c r="C206" t="s">
        <v>467</v>
      </c>
      <c r="D206" t="s">
        <v>498</v>
      </c>
      <c r="E206">
        <v>42525.359606481485</v>
      </c>
      <c r="F206">
        <v>42525.360671296294</v>
      </c>
      <c r="G206">
        <v>1</v>
      </c>
      <c r="H206" t="s">
        <v>857</v>
      </c>
      <c r="I206">
        <v>42525.378055555557</v>
      </c>
      <c r="J206">
        <v>0</v>
      </c>
      <c r="K206" t="str">
        <f>IF(ISEVEN(B206),(B206-1)&amp;"/"&amp;B206,B206&amp;"/"&amp;(B206+1))</f>
        <v>4007/4008</v>
      </c>
      <c r="L206">
        <f>I206-F206</f>
        <v>1.7384259263053536E-2</v>
      </c>
      <c r="Q206" t="b">
        <f>ISEVEN(LEFT(A206,3))</f>
        <v>0</v>
      </c>
      <c r="R206" t="s">
        <v>851</v>
      </c>
      <c r="S206">
        <f>RIGHT(D206,LEN(D206)-4)/10000</f>
        <v>4.5699999999999998E-2</v>
      </c>
      <c r="T206">
        <f>RIGHT(H206,LEN(H206)-4)/10000</f>
        <v>8.4560999999999993</v>
      </c>
      <c r="U206">
        <f>ABS(T206-S206)</f>
        <v>8.4103999999999992</v>
      </c>
      <c r="V206">
        <f>COUNTIFS(xings_lookup!$D$2:$D$19, IF(Q206, "&lt;=","&gt;=") &amp; S206, xings_lookup!$D$2:$D$19, IF(Q206,"&gt;=","&lt;=") &amp; T206)</f>
        <v>10</v>
      </c>
      <c r="W206">
        <f>COUNTA([11]XINGS!$A$2:$A$13)-V206</f>
        <v>2</v>
      </c>
      <c r="X206">
        <f t="shared" si="3"/>
        <v>0.83333333333333337</v>
      </c>
    </row>
    <row r="207" spans="1:24" x14ac:dyDescent="0.25">
      <c r="A207" t="s">
        <v>856</v>
      </c>
      <c r="B207">
        <v>4007</v>
      </c>
      <c r="C207" t="s">
        <v>467</v>
      </c>
      <c r="D207" t="s">
        <v>858</v>
      </c>
      <c r="E207">
        <v>42525.384236111109</v>
      </c>
      <c r="F207">
        <v>42525.385000000002</v>
      </c>
      <c r="G207">
        <v>1</v>
      </c>
      <c r="H207" t="s">
        <v>571</v>
      </c>
      <c r="I207">
        <v>42525.396203703705</v>
      </c>
      <c r="J207">
        <v>0</v>
      </c>
      <c r="K207" t="str">
        <f>IF(ISEVEN(B207),(B207-1)&amp;"/"&amp;B207,B207&amp;"/"&amp;(B207+1))</f>
        <v>4007/4008</v>
      </c>
      <c r="L207">
        <f>I207-F207</f>
        <v>1.1203703703358769E-2</v>
      </c>
      <c r="N207">
        <f>24*60*SUM($L206:$L207)</f>
        <v>41.16666667163372</v>
      </c>
      <c r="P207" t="s">
        <v>579</v>
      </c>
      <c r="Q207" t="b">
        <f>ISEVEN(LEFT(A207,3))</f>
        <v>0</v>
      </c>
      <c r="R207" t="s">
        <v>851</v>
      </c>
      <c r="S207">
        <f>RIGHT(D207,LEN(D207)-4)/10000</f>
        <v>12.8263</v>
      </c>
      <c r="T207">
        <f>RIGHT(H207,LEN(H207)-4)/10000</f>
        <v>23.329899999999999</v>
      </c>
      <c r="U207">
        <f>ABS(T207-S207)</f>
        <v>10.503599999999999</v>
      </c>
      <c r="V207">
        <f>COUNTIFS(xings_lookup!$D$2:$D$19, IF(Q207, "&lt;=","&gt;=") &amp; S207, xings_lookup!$D$2:$D$19, IF(Q207,"&gt;=","&lt;=") &amp; T207)</f>
        <v>0</v>
      </c>
      <c r="W207">
        <f>COUNTA([11]XINGS!$A$2:$A$13)-V207</f>
        <v>12</v>
      </c>
      <c r="X207">
        <f t="shared" si="3"/>
        <v>0</v>
      </c>
    </row>
    <row r="208" spans="1:24" x14ac:dyDescent="0.25">
      <c r="A208" t="s">
        <v>1190</v>
      </c>
      <c r="B208">
        <v>4010</v>
      </c>
      <c r="C208" t="s">
        <v>467</v>
      </c>
      <c r="D208" t="s">
        <v>968</v>
      </c>
      <c r="E208">
        <v>42525.485520833332</v>
      </c>
      <c r="F208">
        <v>42525.486435185187</v>
      </c>
      <c r="G208">
        <v>1</v>
      </c>
      <c r="H208" t="s">
        <v>1191</v>
      </c>
      <c r="I208">
        <v>42525.503495370373</v>
      </c>
      <c r="J208">
        <v>0</v>
      </c>
      <c r="K208" t="str">
        <f>IF(ISEVEN(B208),(B208-1)&amp;"/"&amp;B208,B208&amp;"/"&amp;(B208+1))</f>
        <v>4009/4010</v>
      </c>
      <c r="L208">
        <f>I208-F208</f>
        <v>1.7060185185982846E-2</v>
      </c>
      <c r="N208">
        <f>24*60*SUM($L208:$L208)</f>
        <v>24.566666667815298</v>
      </c>
      <c r="P208" t="s">
        <v>579</v>
      </c>
      <c r="Q208" t="b">
        <f>ISEVEN(LEFT(A208,3))</f>
        <v>1</v>
      </c>
      <c r="R208" t="s">
        <v>851</v>
      </c>
      <c r="S208">
        <f>RIGHT(D208,LEN(D208)-4)/10000</f>
        <v>23.298300000000001</v>
      </c>
      <c r="T208">
        <f>RIGHT(H208,LEN(H208)-4)/10000</f>
        <v>9.5838999999999999</v>
      </c>
      <c r="U208">
        <f>ABS(T208-S208)</f>
        <v>13.714400000000001</v>
      </c>
      <c r="V208">
        <f>COUNTIFS(xings_lookup!$D$2:$D$19, IF(Q208, "&lt;=","&gt;=") &amp; S208, xings_lookup!$D$2:$D$19, IF(Q208,"&gt;=","&lt;=") &amp; T208)</f>
        <v>2</v>
      </c>
      <c r="W208">
        <f>COUNTA([11]XINGS!$A$2:$A$13)-V208</f>
        <v>10</v>
      </c>
      <c r="X208">
        <f t="shared" si="3"/>
        <v>0.16666666666666666</v>
      </c>
    </row>
    <row r="209" spans="1:24" x14ac:dyDescent="0.25">
      <c r="A209" t="s">
        <v>859</v>
      </c>
      <c r="B209">
        <v>4020</v>
      </c>
      <c r="C209" t="s">
        <v>467</v>
      </c>
      <c r="D209" t="s">
        <v>669</v>
      </c>
      <c r="E209">
        <v>42525.487326388888</v>
      </c>
      <c r="F209">
        <v>42525.488541666666</v>
      </c>
      <c r="G209">
        <v>1</v>
      </c>
      <c r="H209" t="s">
        <v>860</v>
      </c>
      <c r="I209">
        <v>42525.489768518521</v>
      </c>
      <c r="J209">
        <v>0</v>
      </c>
      <c r="K209" t="str">
        <f>IF(ISEVEN(B209),(B209-1)&amp;"/"&amp;B209,B209&amp;"/"&amp;(B209+1))</f>
        <v>4019/4020</v>
      </c>
      <c r="L209">
        <f>I209-F209</f>
        <v>1.2268518548808061E-3</v>
      </c>
      <c r="N209">
        <f>24*60*SUM($L209:$L209)</f>
        <v>1.7666666710283607</v>
      </c>
      <c r="P209" t="s">
        <v>579</v>
      </c>
      <c r="Q209" t="b">
        <f>ISEVEN(LEFT(A209,3))</f>
        <v>0</v>
      </c>
      <c r="R209" t="s">
        <v>851</v>
      </c>
      <c r="S209">
        <f>RIGHT(D209,LEN(D209)-4)/10000</f>
        <v>4.6199999999999998E-2</v>
      </c>
      <c r="T209">
        <f>RIGHT(H209,LEN(H209)-4)/10000</f>
        <v>4.9700000000000001E-2</v>
      </c>
      <c r="U209">
        <f>ABS(T209-S209)</f>
        <v>3.5000000000000031E-3</v>
      </c>
      <c r="V209">
        <f>COUNTIFS(xings_lookup!$D$2:$D$19, IF(Q209, "&lt;=","&gt;=") &amp; S209, xings_lookup!$D$2:$D$19, IF(Q209,"&gt;=","&lt;=") &amp; T209)</f>
        <v>0</v>
      </c>
      <c r="W209">
        <f>COUNTA([11]XINGS!$A$2:$A$13)-V209</f>
        <v>12</v>
      </c>
      <c r="X209">
        <f t="shared" si="3"/>
        <v>0</v>
      </c>
    </row>
    <row r="210" spans="1:24" x14ac:dyDescent="0.25">
      <c r="A210" t="s">
        <v>1192</v>
      </c>
      <c r="B210">
        <v>4043</v>
      </c>
      <c r="C210" t="s">
        <v>467</v>
      </c>
      <c r="D210" t="s">
        <v>1193</v>
      </c>
      <c r="E210">
        <v>42525.512743055559</v>
      </c>
      <c r="F210">
        <v>42525.513981481483</v>
      </c>
      <c r="G210">
        <v>1</v>
      </c>
      <c r="H210" t="s">
        <v>988</v>
      </c>
      <c r="I210">
        <v>42525.5158912037</v>
      </c>
      <c r="J210">
        <v>0</v>
      </c>
      <c r="K210" t="str">
        <f>IF(ISEVEN(B210),(B210-1)&amp;"/"&amp;B210,B210&amp;"/"&amp;(B210+1))</f>
        <v>4043/4044</v>
      </c>
      <c r="L210">
        <f>I210-F210</f>
        <v>1.9097222175332718E-3</v>
      </c>
      <c r="N210">
        <f>24*60*SUM($L210:$L210)</f>
        <v>2.7499999932479113</v>
      </c>
      <c r="P210" t="s">
        <v>579</v>
      </c>
      <c r="Q210" t="b">
        <f>ISEVEN(LEFT(A210,3))</f>
        <v>1</v>
      </c>
      <c r="R210" t="s">
        <v>851</v>
      </c>
      <c r="S210">
        <f>RIGHT(D210,LEN(D210)-4)/10000</f>
        <v>23.3017</v>
      </c>
      <c r="T210">
        <f>RIGHT(H210,LEN(H210)-4)/10000</f>
        <v>1.6E-2</v>
      </c>
      <c r="U210">
        <f>ABS(T210-S210)</f>
        <v>23.285700000000002</v>
      </c>
      <c r="V210">
        <f>COUNTIFS(xings_lookup!$D$2:$D$19, IF(Q210, "&lt;=","&gt;=") &amp; S210, xings_lookup!$D$2:$D$19, IF(Q210,"&gt;=","&lt;=") &amp; T210)</f>
        <v>12</v>
      </c>
      <c r="W210">
        <f>COUNTA([11]XINGS!$A$2:$A$13)-V210</f>
        <v>0</v>
      </c>
      <c r="X210">
        <f t="shared" si="3"/>
        <v>1</v>
      </c>
    </row>
    <row r="211" spans="1:24" x14ac:dyDescent="0.25">
      <c r="A211" t="s">
        <v>1194</v>
      </c>
      <c r="B211">
        <v>4008</v>
      </c>
      <c r="C211" t="s">
        <v>467</v>
      </c>
      <c r="D211" t="s">
        <v>667</v>
      </c>
      <c r="E211">
        <v>42525.620011574072</v>
      </c>
      <c r="F211">
        <v>42525.621215277781</v>
      </c>
      <c r="G211">
        <v>1</v>
      </c>
      <c r="H211" t="s">
        <v>1195</v>
      </c>
      <c r="I211">
        <v>42525.622488425928</v>
      </c>
      <c r="J211">
        <v>0</v>
      </c>
      <c r="K211" t="str">
        <f>IF(ISEVEN(B211),(B211-1)&amp;"/"&amp;B211,B211&amp;"/"&amp;(B211+1))</f>
        <v>4007/4008</v>
      </c>
      <c r="L211">
        <f>I211-F211</f>
        <v>1.2731481474475004E-3</v>
      </c>
      <c r="N211">
        <f>24*60*SUM($L211:$L211)</f>
        <v>1.8333333323244005</v>
      </c>
      <c r="P211" t="s">
        <v>579</v>
      </c>
      <c r="Q211" t="b">
        <f>ISEVEN(LEFT(A211,3))</f>
        <v>1</v>
      </c>
      <c r="R211" t="s">
        <v>851</v>
      </c>
      <c r="S211">
        <f>RIGHT(D211,LEN(D211)-4)/10000</f>
        <v>23.297799999999999</v>
      </c>
      <c r="T211">
        <f>RIGHT(H211,LEN(H211)-4)/10000</f>
        <v>1.67E-2</v>
      </c>
      <c r="U211">
        <f>ABS(T211-S211)</f>
        <v>23.281099999999999</v>
      </c>
      <c r="V211">
        <f>COUNTIFS(xings_lookup!$D$2:$D$19, IF(Q211, "&lt;=","&gt;=") &amp; S211, xings_lookup!$D$2:$D$19, IF(Q211,"&gt;=","&lt;=") &amp; T211)</f>
        <v>12</v>
      </c>
      <c r="W211">
        <f>COUNTA([11]XINGS!$A$2:$A$13)-V211</f>
        <v>0</v>
      </c>
      <c r="X211">
        <f t="shared" si="3"/>
        <v>1</v>
      </c>
    </row>
    <row r="212" spans="1:24" x14ac:dyDescent="0.25">
      <c r="A212" t="s">
        <v>1196</v>
      </c>
      <c r="B212">
        <v>4015</v>
      </c>
      <c r="C212" t="s">
        <v>467</v>
      </c>
      <c r="D212" t="s">
        <v>1063</v>
      </c>
      <c r="E212">
        <v>42525.699074074073</v>
      </c>
      <c r="F212">
        <v>42525.69939814815</v>
      </c>
      <c r="G212">
        <v>2</v>
      </c>
      <c r="H212" t="s">
        <v>1197</v>
      </c>
      <c r="I212">
        <v>42525.701099537036</v>
      </c>
      <c r="J212">
        <v>0</v>
      </c>
      <c r="K212" t="str">
        <f>IF(ISEVEN(B212),(B212-1)&amp;"/"&amp;B212,B212&amp;"/"&amp;(B212+1))</f>
        <v>4015/4016</v>
      </c>
      <c r="L212">
        <f>I212-F212</f>
        <v>1.7013888864312321E-3</v>
      </c>
      <c r="N212">
        <v>1</v>
      </c>
      <c r="P212" t="s">
        <v>579</v>
      </c>
      <c r="Q212" t="b">
        <f>ISEVEN(LEFT(A212,3))</f>
        <v>1</v>
      </c>
      <c r="R212" t="s">
        <v>851</v>
      </c>
      <c r="S212">
        <f>RIGHT(D212,LEN(D212)-4)/10000</f>
        <v>23.296900000000001</v>
      </c>
      <c r="T212">
        <f>RIGHT(H212,LEN(H212)-4)/10000</f>
        <v>23.296500000000002</v>
      </c>
      <c r="U212">
        <f>ABS(T212-S212)</f>
        <v>3.9999999999906777E-4</v>
      </c>
      <c r="V212">
        <f>COUNTIFS(xings_lookup!$D$2:$D$19, IF(Q212, "&lt;=","&gt;=") &amp; S212, xings_lookup!$D$2:$D$19, IF(Q212,"&gt;=","&lt;=") &amp; T212)</f>
        <v>0</v>
      </c>
      <c r="W212">
        <f>COUNTA([11]XINGS!$A$2:$A$13)-V212</f>
        <v>12</v>
      </c>
      <c r="X212">
        <f t="shared" si="3"/>
        <v>0</v>
      </c>
    </row>
    <row r="213" spans="1:24" x14ac:dyDescent="0.25">
      <c r="A213" t="s">
        <v>1198</v>
      </c>
      <c r="B213">
        <v>4043</v>
      </c>
      <c r="C213" t="s">
        <v>467</v>
      </c>
      <c r="D213" t="s">
        <v>990</v>
      </c>
      <c r="E213">
        <v>42525.889374999999</v>
      </c>
      <c r="F213">
        <v>42525.890208333331</v>
      </c>
      <c r="G213">
        <v>1</v>
      </c>
      <c r="H213" t="s">
        <v>984</v>
      </c>
      <c r="I213">
        <v>42525.891516203701</v>
      </c>
      <c r="J213">
        <v>1</v>
      </c>
      <c r="K213" t="str">
        <f>IF(ISEVEN(B213),(B213-1)&amp;"/"&amp;B213,B213&amp;"/"&amp;(B213+1))</f>
        <v>4043/4044</v>
      </c>
      <c r="L213">
        <f>I213-F213</f>
        <v>1.3078703705104999E-3</v>
      </c>
      <c r="N213">
        <f>24*60*SUM($L213:$L213)</f>
        <v>1.8833333335351199</v>
      </c>
      <c r="P213" t="s">
        <v>579</v>
      </c>
      <c r="Q213" t="b">
        <f>ISEVEN(LEFT(A213,3))</f>
        <v>1</v>
      </c>
      <c r="R213" t="s">
        <v>851</v>
      </c>
      <c r="S213">
        <f>RIGHT(D213,LEN(D213)-4)/10000</f>
        <v>23.2973</v>
      </c>
      <c r="T213">
        <f>RIGHT(H213,LEN(H213)-4)/10000</f>
        <v>1.61E-2</v>
      </c>
      <c r="U213">
        <f>ABS(T213-S213)</f>
        <v>23.281199999999998</v>
      </c>
      <c r="V213">
        <f>COUNTIFS(xings_lookup!$D$2:$D$19, IF(Q213, "&lt;=","&gt;=") &amp; S213, xings_lookup!$D$2:$D$19, IF(Q213,"&gt;=","&lt;=") &amp; T213)</f>
        <v>12</v>
      </c>
      <c r="W213">
        <f>COUNTA([11]XINGS!$A$2:$A$13)-V213</f>
        <v>0</v>
      </c>
      <c r="X213">
        <f t="shared" si="3"/>
        <v>1</v>
      </c>
    </row>
    <row r="214" spans="1:24" x14ac:dyDescent="0.25">
      <c r="A214" t="s">
        <v>861</v>
      </c>
      <c r="B214">
        <v>4011</v>
      </c>
      <c r="F214">
        <v>42526.209074074075</v>
      </c>
      <c r="I214">
        <v>42526.211064814815</v>
      </c>
      <c r="J214">
        <v>0</v>
      </c>
      <c r="K214" t="str">
        <f>IF(ISEVEN(B214),(B214-1)&amp;"/"&amp;B214,B214&amp;"/"&amp;(B214+1))</f>
        <v>4011/4012</v>
      </c>
      <c r="L214">
        <f>I214-F214</f>
        <v>1.9907407404389232E-3</v>
      </c>
      <c r="N214">
        <f>24*60*SUM($L214:$L214)</f>
        <v>2.8666666662320495</v>
      </c>
      <c r="P214" t="s">
        <v>579</v>
      </c>
      <c r="Q214" t="b">
        <f>ISEVEN(LEFT(A214,3))</f>
        <v>0</v>
      </c>
      <c r="R214" t="s">
        <v>862</v>
      </c>
      <c r="S214">
        <v>7.3700000000000002E-2</v>
      </c>
      <c r="T214">
        <v>7.3700000000000002E-2</v>
      </c>
      <c r="U214">
        <f>ABS(T214-S214)</f>
        <v>0</v>
      </c>
      <c r="V214">
        <f>COUNTIFS(xings_lookup!$D$2:$D$19, IF(Q214, "&lt;=","&gt;=") &amp; S214, xings_lookup!$D$2:$D$19, IF(Q214,"&gt;=","&lt;=") &amp; T214)</f>
        <v>0</v>
      </c>
      <c r="W214">
        <f>COUNTA([11]XINGS!$A$2:$A$13)-V214</f>
        <v>12</v>
      </c>
      <c r="X214">
        <f t="shared" si="3"/>
        <v>0</v>
      </c>
    </row>
    <row r="215" spans="1:24" x14ac:dyDescent="0.25">
      <c r="A215" t="s">
        <v>863</v>
      </c>
      <c r="B215">
        <v>4027</v>
      </c>
      <c r="C215" t="s">
        <v>467</v>
      </c>
      <c r="D215" t="s">
        <v>864</v>
      </c>
      <c r="E215">
        <v>42526.297650462962</v>
      </c>
      <c r="F215">
        <v>42526.298668981479</v>
      </c>
      <c r="G215">
        <v>1</v>
      </c>
      <c r="H215" t="s">
        <v>491</v>
      </c>
      <c r="I215">
        <v>42526.305555555555</v>
      </c>
      <c r="J215">
        <v>0</v>
      </c>
      <c r="K215" t="str">
        <f>IF(ISEVEN(B215),(B215-1)&amp;"/"&amp;B215,B215&amp;"/"&amp;(B215+1))</f>
        <v>4027/4028</v>
      </c>
      <c r="L215">
        <f>I215-F215</f>
        <v>6.8865740759065375E-3</v>
      </c>
      <c r="Q215" t="b">
        <f>ISEVEN(LEFT(A215,3))</f>
        <v>0</v>
      </c>
      <c r="R215" t="s">
        <v>862</v>
      </c>
      <c r="S215">
        <f>RIGHT(D215,LEN(D215)-4)/10000</f>
        <v>4.5999999999999999E-2</v>
      </c>
      <c r="T215">
        <f>RIGHT(H215,LEN(H215)-4)/10000</f>
        <v>1.9136</v>
      </c>
      <c r="U215">
        <f>ABS(T215-S215)</f>
        <v>1.8675999999999999</v>
      </c>
      <c r="V215">
        <f>COUNTIFS(xings_lookup!$D$2:$D$19, IF(Q215, "&lt;=","&gt;=") &amp; S215, xings_lookup!$D$2:$D$19, IF(Q215,"&gt;=","&lt;=") &amp; T215)</f>
        <v>0</v>
      </c>
      <c r="W215">
        <f>COUNTA([11]XINGS!$A$2:$A$13)-V215</f>
        <v>12</v>
      </c>
      <c r="X215">
        <f t="shared" si="3"/>
        <v>0</v>
      </c>
    </row>
    <row r="216" spans="1:24" x14ac:dyDescent="0.25">
      <c r="A216" t="s">
        <v>863</v>
      </c>
      <c r="B216">
        <v>4027</v>
      </c>
      <c r="C216" t="s">
        <v>467</v>
      </c>
      <c r="D216" t="s">
        <v>535</v>
      </c>
      <c r="E216">
        <v>42526.305648148147</v>
      </c>
      <c r="F216">
        <v>42526.306585648148</v>
      </c>
      <c r="G216">
        <v>1</v>
      </c>
      <c r="H216" t="s">
        <v>642</v>
      </c>
      <c r="I216">
        <v>42526.329525462963</v>
      </c>
      <c r="J216">
        <v>0</v>
      </c>
      <c r="K216" t="str">
        <f>IF(ISEVEN(B216),(B216-1)&amp;"/"&amp;B216,B216&amp;"/"&amp;(B216+1))</f>
        <v>4027/4028</v>
      </c>
      <c r="L216">
        <f>I216-F216</f>
        <v>2.2939814814890269E-2</v>
      </c>
      <c r="N216">
        <f>24*60*SUM($L215:$L216)</f>
        <v>42.950000002747402</v>
      </c>
      <c r="P216" t="s">
        <v>865</v>
      </c>
      <c r="Q216" t="b">
        <f>ISEVEN(LEFT(A216,3))</f>
        <v>0</v>
      </c>
      <c r="R216" t="s">
        <v>862</v>
      </c>
      <c r="S216">
        <f>RIGHT(D216,LEN(D216)-4)/10000</f>
        <v>1.913</v>
      </c>
      <c r="T216">
        <f>RIGHT(H216,LEN(H216)-4)/10000</f>
        <v>23.331</v>
      </c>
      <c r="U216">
        <f>ABS(T216-S216)</f>
        <v>21.417999999999999</v>
      </c>
      <c r="V216">
        <f>COUNTIFS(xings_lookup!$D$2:$D$19, IF(Q216, "&lt;=","&gt;=") &amp; S216, xings_lookup!$D$2:$D$19, IF(Q216,"&gt;=","&lt;=") &amp; T216)</f>
        <v>12</v>
      </c>
      <c r="W216">
        <f>COUNTA([11]XINGS!$A$2:$A$13)-V216</f>
        <v>0</v>
      </c>
      <c r="X216">
        <f t="shared" si="3"/>
        <v>1</v>
      </c>
    </row>
    <row r="217" spans="1:24" x14ac:dyDescent="0.25">
      <c r="A217" t="s">
        <v>1199</v>
      </c>
      <c r="B217">
        <v>4032</v>
      </c>
      <c r="C217" t="s">
        <v>467</v>
      </c>
      <c r="D217" t="s">
        <v>1200</v>
      </c>
      <c r="E217">
        <v>42526.400775462964</v>
      </c>
      <c r="F217">
        <v>42526.401828703703</v>
      </c>
      <c r="G217">
        <v>1</v>
      </c>
      <c r="H217" t="s">
        <v>1201</v>
      </c>
      <c r="I217">
        <v>42526.424699074072</v>
      </c>
      <c r="J217">
        <v>3</v>
      </c>
      <c r="K217" t="str">
        <f>IF(ISEVEN(B217),(B217-1)&amp;"/"&amp;B217,B217&amp;"/"&amp;(B217+1))</f>
        <v>4031/4032</v>
      </c>
      <c r="L217">
        <f>I217-F217</f>
        <v>2.287037036876427E-2</v>
      </c>
      <c r="N217">
        <f>24*60*SUM($L217:$L217)</f>
        <v>32.933333331020549</v>
      </c>
      <c r="P217" t="s">
        <v>579</v>
      </c>
      <c r="Q217" t="b">
        <f>ISEVEN(LEFT(A217,3))</f>
        <v>1</v>
      </c>
      <c r="R217" t="s">
        <v>862</v>
      </c>
      <c r="S217">
        <f>RIGHT(D217,LEN(D217)-4)/10000</f>
        <v>23.2959</v>
      </c>
      <c r="T217">
        <f>RIGHT(H217,LEN(H217)-4)/10000</f>
        <v>1.3899999999999999E-2</v>
      </c>
      <c r="U217">
        <f>ABS(T217-S217)</f>
        <v>23.282</v>
      </c>
      <c r="V217">
        <f>COUNTIFS(xings_lookup!$D$2:$D$19, IF(Q217, "&lt;=","&gt;=") &amp; S217, xings_lookup!$D$2:$D$19, IF(Q217,"&gt;=","&lt;=") &amp; T217)</f>
        <v>12</v>
      </c>
      <c r="W217">
        <f>COUNTA([11]XINGS!$A$2:$A$13)-V217</f>
        <v>0</v>
      </c>
      <c r="X217">
        <f t="shared" si="3"/>
        <v>1</v>
      </c>
    </row>
    <row r="218" spans="1:24" x14ac:dyDescent="0.25">
      <c r="A218" t="s">
        <v>1202</v>
      </c>
      <c r="B218">
        <v>4028</v>
      </c>
      <c r="C218" t="s">
        <v>467</v>
      </c>
      <c r="D218" t="s">
        <v>1003</v>
      </c>
      <c r="E218">
        <v>42526.478530092594</v>
      </c>
      <c r="F218">
        <v>42526.479791666665</v>
      </c>
      <c r="G218">
        <v>1</v>
      </c>
      <c r="H218" t="s">
        <v>1203</v>
      </c>
      <c r="I218">
        <v>42526.490069444444</v>
      </c>
      <c r="J218">
        <v>0</v>
      </c>
      <c r="K218" t="str">
        <f>IF(ISEVEN(B218),(B218-1)&amp;"/"&amp;B218,B218&amp;"/"&amp;(B218+1))</f>
        <v>4027/4028</v>
      </c>
      <c r="L218">
        <f>I218-F218</f>
        <v>1.0277777779265307E-2</v>
      </c>
      <c r="N218">
        <f>24*60*SUM($L218:$L218)</f>
        <v>14.800000002142042</v>
      </c>
      <c r="P218" t="s">
        <v>1204</v>
      </c>
      <c r="Q218" t="b">
        <f>ISEVEN(LEFT(A218,3))</f>
        <v>1</v>
      </c>
      <c r="R218" t="s">
        <v>862</v>
      </c>
      <c r="S218">
        <f>RIGHT(D218,LEN(D218)-4)/10000</f>
        <v>23.299099999999999</v>
      </c>
      <c r="T218">
        <f>RIGHT(H218,LEN(H218)-4)/10000</f>
        <v>22.160299999999999</v>
      </c>
      <c r="U218">
        <f>ABS(T218-S218)</f>
        <v>1.1387999999999998</v>
      </c>
      <c r="V218">
        <f>COUNTIFS(xings_lookup!$D$2:$D$19, IF(Q218, "&lt;=","&gt;=") &amp; S218, xings_lookup!$D$2:$D$19, IF(Q218,"&gt;=","&lt;=") &amp; T218)</f>
        <v>0</v>
      </c>
      <c r="W218">
        <f>COUNTA([11]XINGS!$A$2:$A$13)-V218</f>
        <v>12</v>
      </c>
      <c r="X218">
        <f t="shared" si="3"/>
        <v>0</v>
      </c>
    </row>
    <row r="219" spans="1:24" x14ac:dyDescent="0.25">
      <c r="A219" t="s">
        <v>1205</v>
      </c>
      <c r="B219">
        <v>4032</v>
      </c>
      <c r="C219" t="s">
        <v>467</v>
      </c>
      <c r="D219" t="s">
        <v>967</v>
      </c>
      <c r="E219">
        <v>42526.545520833337</v>
      </c>
      <c r="F219">
        <v>42526.547060185185</v>
      </c>
      <c r="G219">
        <v>2</v>
      </c>
      <c r="H219" t="s">
        <v>1206</v>
      </c>
      <c r="I219">
        <v>42526.564814814818</v>
      </c>
      <c r="J219">
        <v>1</v>
      </c>
      <c r="K219" t="str">
        <f>IF(ISEVEN(B219),(B219-1)&amp;"/"&amp;B219,B219&amp;"/"&amp;(B219+1))</f>
        <v>4031/4032</v>
      </c>
      <c r="L219">
        <f>I219-F219</f>
        <v>1.7754629632690921E-2</v>
      </c>
      <c r="Q219" t="b">
        <f>ISEVEN(LEFT(A219,3))</f>
        <v>1</v>
      </c>
      <c r="R219" t="s">
        <v>862</v>
      </c>
      <c r="S219">
        <f>RIGHT(D219,LEN(D219)-4)/10000</f>
        <v>23.3</v>
      </c>
      <c r="T219">
        <f>RIGHT(H219,LEN(H219)-4)/10000</f>
        <v>8.8941999999999997</v>
      </c>
      <c r="U219">
        <f>ABS(T219-S219)</f>
        <v>14.405800000000001</v>
      </c>
      <c r="V219">
        <f>COUNTIFS(xings_lookup!$D$2:$D$19, IF(Q219, "&lt;=","&gt;=") &amp; S219, xings_lookup!$D$2:$D$19, IF(Q219,"&gt;=","&lt;=") &amp; T219)</f>
        <v>2</v>
      </c>
      <c r="W219">
        <f>COUNTA([11]XINGS!$A$2:$A$13)-V219</f>
        <v>10</v>
      </c>
      <c r="X219">
        <f t="shared" si="3"/>
        <v>0.16666666666666666</v>
      </c>
    </row>
    <row r="220" spans="1:24" x14ac:dyDescent="0.25">
      <c r="A220" t="s">
        <v>1205</v>
      </c>
      <c r="B220">
        <v>4032</v>
      </c>
      <c r="C220" t="s">
        <v>467</v>
      </c>
      <c r="D220" t="s">
        <v>1207</v>
      </c>
      <c r="E220">
        <v>42526.564814814818</v>
      </c>
      <c r="F220">
        <v>42526.565694444442</v>
      </c>
      <c r="G220">
        <v>1</v>
      </c>
      <c r="H220" t="s">
        <v>1208</v>
      </c>
      <c r="I220">
        <v>42526.572083333333</v>
      </c>
      <c r="J220">
        <v>0</v>
      </c>
      <c r="K220" t="str">
        <f>IF(ISEVEN(B220),(B220-1)&amp;"/"&amp;B220,B220&amp;"/"&amp;(B220+1))</f>
        <v>4031/4032</v>
      </c>
      <c r="L220">
        <f>I220-F220</f>
        <v>6.3888888907968067E-3</v>
      </c>
      <c r="N220">
        <f>24*60*SUM($L220:$L220)</f>
        <v>9.2000000027474016</v>
      </c>
      <c r="P220" t="s">
        <v>1209</v>
      </c>
      <c r="Q220" t="b">
        <f>ISEVEN(LEFT(A220,3))</f>
        <v>1</v>
      </c>
      <c r="R220" t="s">
        <v>862</v>
      </c>
      <c r="S220">
        <f>RIGHT(D220,LEN(D220)-4)/10000</f>
        <v>8.6351999999999993</v>
      </c>
      <c r="T220">
        <f>RIGHT(H220,LEN(H220)-4)/10000</f>
        <v>3.6787999999999998</v>
      </c>
      <c r="U220">
        <f>ABS(T220-S220)</f>
        <v>4.9563999999999995</v>
      </c>
      <c r="V220">
        <f>COUNTIFS(xings_lookup!$D$2:$D$19, IF(Q220, "&lt;=","&gt;=") &amp; S220, xings_lookup!$D$2:$D$19, IF(Q220,"&gt;=","&lt;=") &amp; T220)</f>
        <v>7</v>
      </c>
      <c r="W220">
        <f>COUNTA([11]XINGS!$A$2:$A$13)-V220</f>
        <v>5</v>
      </c>
      <c r="X220">
        <f t="shared" si="3"/>
        <v>0.58333333333333337</v>
      </c>
    </row>
    <row r="221" spans="1:24" x14ac:dyDescent="0.25">
      <c r="A221" t="s">
        <v>866</v>
      </c>
      <c r="B221">
        <v>4024</v>
      </c>
      <c r="C221" t="s">
        <v>467</v>
      </c>
      <c r="D221" t="s">
        <v>549</v>
      </c>
      <c r="E221">
        <v>42526.681018518517</v>
      </c>
      <c r="F221">
        <v>42526.682187500002</v>
      </c>
      <c r="G221">
        <v>1</v>
      </c>
      <c r="H221" t="s">
        <v>867</v>
      </c>
      <c r="I221">
        <v>42526.697812500002</v>
      </c>
      <c r="J221">
        <v>2</v>
      </c>
      <c r="K221" t="str">
        <f>IF(ISEVEN(B221),(B221-1)&amp;"/"&amp;B221,B221&amp;"/"&amp;(B221+1))</f>
        <v>4023/4024</v>
      </c>
      <c r="L221">
        <f>I221-F221</f>
        <v>1.5625E-2</v>
      </c>
      <c r="Q221" t="b">
        <f>ISEVEN(LEFT(A221,3))</f>
        <v>0</v>
      </c>
      <c r="R221" t="s">
        <v>862</v>
      </c>
      <c r="S221">
        <f>RIGHT(D221,LEN(D221)-4)/10000</f>
        <v>4.53E-2</v>
      </c>
      <c r="T221">
        <f>RIGHT(H221,LEN(H221)-4)/10000</f>
        <v>6.3613999999999997</v>
      </c>
      <c r="U221">
        <f>ABS(T221-S221)</f>
        <v>6.3160999999999996</v>
      </c>
      <c r="V221">
        <f>COUNTIFS(xings_lookup!$D$2:$D$19, IF(Q221, "&lt;=","&gt;=") &amp; S221, xings_lookup!$D$2:$D$19, IF(Q221,"&gt;=","&lt;=") &amp; T221)</f>
        <v>9</v>
      </c>
      <c r="W221">
        <f>COUNTA([11]XINGS!$A$2:$A$13)-V221</f>
        <v>3</v>
      </c>
      <c r="X221">
        <f t="shared" si="3"/>
        <v>0.75</v>
      </c>
    </row>
    <row r="222" spans="1:24" x14ac:dyDescent="0.25">
      <c r="A222" t="s">
        <v>866</v>
      </c>
      <c r="B222">
        <v>4024</v>
      </c>
      <c r="C222" t="s">
        <v>467</v>
      </c>
      <c r="D222" t="s">
        <v>868</v>
      </c>
      <c r="E222">
        <v>42526.704780092594</v>
      </c>
      <c r="F222">
        <v>42526.705324074072</v>
      </c>
      <c r="G222">
        <v>0</v>
      </c>
      <c r="H222" t="s">
        <v>842</v>
      </c>
      <c r="I222">
        <v>42526.715613425928</v>
      </c>
      <c r="J222">
        <v>0</v>
      </c>
      <c r="K222" t="str">
        <f>IF(ISEVEN(B222),(B222-1)&amp;"/"&amp;B222,B222&amp;"/"&amp;(B222+1))</f>
        <v>4023/4024</v>
      </c>
      <c r="L222">
        <f>I222-F222</f>
        <v>1.0289351856044959E-2</v>
      </c>
      <c r="N222">
        <f>24*60*SUM($L221:$L222)</f>
        <v>37.316666672704741</v>
      </c>
      <c r="P222" t="s">
        <v>835</v>
      </c>
      <c r="Q222" t="b">
        <f>ISEVEN(LEFT(A222,3))</f>
        <v>0</v>
      </c>
      <c r="R222" t="s">
        <v>862</v>
      </c>
      <c r="S222">
        <f>RIGHT(D222,LEN(D222)-4)/10000</f>
        <v>12.827199999999999</v>
      </c>
      <c r="T222">
        <f>RIGHT(H222,LEN(H222)-4)/10000</f>
        <v>23.331099999999999</v>
      </c>
      <c r="U222">
        <f>ABS(T222-S222)</f>
        <v>10.5039</v>
      </c>
      <c r="V222">
        <f>COUNTIFS(xings_lookup!$D$2:$D$19, IF(Q222, "&lt;=","&gt;=") &amp; S222, xings_lookup!$D$2:$D$19, IF(Q222,"&gt;=","&lt;=") &amp; T222)</f>
        <v>0</v>
      </c>
      <c r="W222">
        <f>COUNTA([11]XINGS!$A$2:$A$13)-V222</f>
        <v>12</v>
      </c>
      <c r="X222">
        <f t="shared" si="3"/>
        <v>0</v>
      </c>
    </row>
    <row r="223" spans="1:24" x14ac:dyDescent="0.25">
      <c r="A223" t="s">
        <v>1210</v>
      </c>
      <c r="B223">
        <v>4032</v>
      </c>
      <c r="C223" t="s">
        <v>467</v>
      </c>
      <c r="D223" t="s">
        <v>1001</v>
      </c>
      <c r="E223">
        <v>42526.994490740741</v>
      </c>
      <c r="F223">
        <v>42526.995555555557</v>
      </c>
      <c r="G223">
        <v>1</v>
      </c>
      <c r="H223" t="s">
        <v>1163</v>
      </c>
      <c r="I223">
        <v>42526.996527777781</v>
      </c>
      <c r="J223">
        <v>0</v>
      </c>
      <c r="K223" t="str">
        <f>IF(ISEVEN(B223),(B223-1)&amp;"/"&amp;B223,B223&amp;"/"&amp;(B223+1))</f>
        <v>4031/4032</v>
      </c>
      <c r="L223">
        <f>I223-F223</f>
        <v>9.7222222393611446E-4</v>
      </c>
      <c r="N223">
        <f>24*60*SUM($L223:$L223)</f>
        <v>1.4000000024680048</v>
      </c>
      <c r="P223" t="s">
        <v>579</v>
      </c>
      <c r="Q223" t="b">
        <f>ISEVEN(LEFT(A223,3))</f>
        <v>1</v>
      </c>
      <c r="R223" t="s">
        <v>862</v>
      </c>
      <c r="S223">
        <f>RIGHT(D223,LEN(D223)-4)/10000</f>
        <v>23.299299999999999</v>
      </c>
      <c r="T223">
        <f>RIGHT(H223,LEN(H223)-4)/10000</f>
        <v>1.4500000000000001E-2</v>
      </c>
      <c r="U223">
        <f>ABS(T223-S223)</f>
        <v>23.284799999999997</v>
      </c>
      <c r="V223">
        <f>COUNTIFS(xings_lookup!$D$2:$D$19, IF(Q223, "&lt;=","&gt;=") &amp; S223, xings_lookup!$D$2:$D$19, IF(Q223,"&gt;=","&lt;=") &amp; T223)</f>
        <v>12</v>
      </c>
      <c r="W223">
        <f>COUNTA([11]XINGS!$A$2:$A$13)-V223</f>
        <v>0</v>
      </c>
      <c r="X223">
        <f t="shared" si="3"/>
        <v>1</v>
      </c>
    </row>
    <row r="224" spans="1:24" x14ac:dyDescent="0.25">
      <c r="A224" t="s">
        <v>869</v>
      </c>
      <c r="B224">
        <v>4031</v>
      </c>
      <c r="F224">
        <v>42527.256608796299</v>
      </c>
      <c r="I224">
        <v>42527.260300925926</v>
      </c>
      <c r="K224" t="str">
        <f>IF(ISEVEN(B224),(B224-1)&amp;"/"&amp;B224,B224&amp;"/"&amp;(B224+1))</f>
        <v>4031/4032</v>
      </c>
      <c r="L224">
        <f>I224-F224</f>
        <v>3.6921296268701553E-3</v>
      </c>
      <c r="N224">
        <f>24*60*SUM($L224:$L224)</f>
        <v>5.3166666626930237</v>
      </c>
      <c r="P224" t="s">
        <v>870</v>
      </c>
      <c r="Q224" t="b">
        <f>ISEVEN(LEFT(A224,3))</f>
        <v>0</v>
      </c>
      <c r="R224" t="s">
        <v>871</v>
      </c>
      <c r="V224">
        <f>COUNTIFS(xings_lookup!$D$2:$D$19, IF(Q224, "&lt;=","&gt;=") &amp; S224, xings_lookup!$D$2:$D$19, IF(Q224,"&gt;=","&lt;=") &amp; T224)</f>
        <v>0</v>
      </c>
      <c r="W224">
        <f>COUNTA([11]XINGS!$A$2:$A$13)-V224</f>
        <v>12</v>
      </c>
      <c r="X224">
        <f t="shared" si="3"/>
        <v>0</v>
      </c>
    </row>
    <row r="225" spans="1:24" x14ac:dyDescent="0.25">
      <c r="A225" t="s">
        <v>872</v>
      </c>
      <c r="B225">
        <v>4040</v>
      </c>
      <c r="C225" t="s">
        <v>467</v>
      </c>
      <c r="D225" t="s">
        <v>604</v>
      </c>
      <c r="E225">
        <v>42527.373287037037</v>
      </c>
      <c r="F225">
        <v>42527.373923611114</v>
      </c>
      <c r="G225">
        <v>0</v>
      </c>
      <c r="H225" t="s">
        <v>873</v>
      </c>
      <c r="I225">
        <v>42527.374606481484</v>
      </c>
      <c r="J225">
        <v>1</v>
      </c>
      <c r="K225" t="str">
        <f>IF(ISEVEN(B225),(B225-1)&amp;"/"&amp;B225,B225&amp;"/"&amp;(B225+1))</f>
        <v>4039/4040</v>
      </c>
      <c r="L225">
        <f>I225-F225</f>
        <v>6.8287036992842332E-4</v>
      </c>
      <c r="N225">
        <f>24*60*SUM($L225:$L225)</f>
        <v>0.98333333269692957</v>
      </c>
      <c r="P225" t="s">
        <v>870</v>
      </c>
      <c r="Q225" t="b">
        <f>ISEVEN(LEFT(A225,3))</f>
        <v>0</v>
      </c>
      <c r="R225" t="s">
        <v>871</v>
      </c>
      <c r="S225">
        <f>RIGHT(D225,LEN(D225)-4)/10000</f>
        <v>4.7500000000000001E-2</v>
      </c>
      <c r="T225">
        <f>RIGHT(H225,LEN(H225)-4)/10000</f>
        <v>23.332599999999999</v>
      </c>
      <c r="U225">
        <f>ABS(T225-S225)</f>
        <v>23.2851</v>
      </c>
      <c r="V225">
        <f>COUNTIFS(xings_lookup!$D$2:$D$19, IF(Q225, "&lt;=","&gt;=") &amp; S225, xings_lookup!$D$2:$D$19, IF(Q225,"&gt;=","&lt;=") &amp; T225)</f>
        <v>12</v>
      </c>
      <c r="W225">
        <f>COUNTA([11]XINGS!$A$2:$A$13)-V225</f>
        <v>0</v>
      </c>
      <c r="X225">
        <f t="shared" si="3"/>
        <v>1</v>
      </c>
    </row>
    <row r="226" spans="1:24" x14ac:dyDescent="0.25">
      <c r="A226" t="s">
        <v>874</v>
      </c>
      <c r="B226">
        <v>4011</v>
      </c>
      <c r="C226" t="s">
        <v>467</v>
      </c>
      <c r="D226" t="s">
        <v>669</v>
      </c>
      <c r="E226">
        <v>42527.390775462962</v>
      </c>
      <c r="F226">
        <v>42527.391689814816</v>
      </c>
      <c r="G226">
        <v>1</v>
      </c>
      <c r="H226" t="s">
        <v>875</v>
      </c>
      <c r="I226">
        <v>42527.396469907406</v>
      </c>
      <c r="J226">
        <v>0</v>
      </c>
      <c r="K226" t="str">
        <f>IF(ISEVEN(B226),(B226-1)&amp;"/"&amp;B226,B226&amp;"/"&amp;(B226+1))</f>
        <v>4011/4012</v>
      </c>
      <c r="L226">
        <f>I226-F226</f>
        <v>4.7800925894989632E-3</v>
      </c>
      <c r="Q226" t="b">
        <f>ISEVEN(LEFT(A226,3))</f>
        <v>0</v>
      </c>
      <c r="R226" t="s">
        <v>871</v>
      </c>
      <c r="S226">
        <f>RIGHT(D226,LEN(D226)-4)/10000</f>
        <v>4.6199999999999998E-2</v>
      </c>
      <c r="T226">
        <f>RIGHT(H226,LEN(H226)-4)/10000</f>
        <v>5.7500000000000002E-2</v>
      </c>
      <c r="U226">
        <f>ABS(T226-S226)</f>
        <v>1.1300000000000004E-2</v>
      </c>
      <c r="V226">
        <f>COUNTIFS(xings_lookup!$D$2:$D$19, IF(Q226, "&lt;=","&gt;=") &amp; S226, xings_lookup!$D$2:$D$19, IF(Q226,"&gt;=","&lt;=") &amp; T226)</f>
        <v>0</v>
      </c>
      <c r="W226">
        <f>COUNTA([11]XINGS!$A$2:$A$13)-V226</f>
        <v>12</v>
      </c>
      <c r="X226">
        <f t="shared" si="3"/>
        <v>0</v>
      </c>
    </row>
    <row r="227" spans="1:24" x14ac:dyDescent="0.25">
      <c r="A227" t="s">
        <v>874</v>
      </c>
      <c r="B227">
        <v>4011</v>
      </c>
      <c r="C227" t="s">
        <v>467</v>
      </c>
      <c r="D227" t="s">
        <v>876</v>
      </c>
      <c r="E227">
        <v>42527.403449074074</v>
      </c>
      <c r="F227">
        <v>42527.404178240744</v>
      </c>
      <c r="G227">
        <v>1</v>
      </c>
      <c r="H227" t="s">
        <v>636</v>
      </c>
      <c r="I227">
        <v>42527.424259259256</v>
      </c>
      <c r="J227">
        <v>2</v>
      </c>
      <c r="K227" t="str">
        <f>IF(ISEVEN(B227),(B227-1)&amp;"/"&amp;B227,B227&amp;"/"&amp;(B227+1))</f>
        <v>4011/4012</v>
      </c>
      <c r="L227">
        <f>I227-F227</f>
        <v>2.0081018512428273E-2</v>
      </c>
      <c r="N227">
        <f>24*60*SUM($L226:$L227)</f>
        <v>35.799999986775219</v>
      </c>
      <c r="P227" t="s">
        <v>870</v>
      </c>
      <c r="Q227" t="b">
        <f>ISEVEN(LEFT(A227,3))</f>
        <v>0</v>
      </c>
      <c r="R227" t="s">
        <v>871</v>
      </c>
      <c r="S227">
        <f>RIGHT(D227,LEN(D227)-4)/10000</f>
        <v>3.718</v>
      </c>
      <c r="T227">
        <f>RIGHT(H227,LEN(H227)-4)/10000</f>
        <v>23.325700000000001</v>
      </c>
      <c r="U227">
        <f>ABS(T227-S227)</f>
        <v>19.607700000000001</v>
      </c>
      <c r="V227">
        <f>COUNTIFS(xings_lookup!$D$2:$D$19, IF(Q227, "&lt;=","&gt;=") &amp; S227, xings_lookup!$D$2:$D$19, IF(Q227,"&gt;=","&lt;=") &amp; T227)</f>
        <v>9</v>
      </c>
      <c r="W227">
        <f>COUNTA([11]XINGS!$A$2:$A$13)-V227</f>
        <v>3</v>
      </c>
      <c r="X227">
        <f t="shared" si="3"/>
        <v>0.75</v>
      </c>
    </row>
    <row r="228" spans="1:24" x14ac:dyDescent="0.25">
      <c r="A228" t="s">
        <v>1211</v>
      </c>
      <c r="B228">
        <v>4032</v>
      </c>
      <c r="C228" t="s">
        <v>467</v>
      </c>
      <c r="D228" t="s">
        <v>1212</v>
      </c>
      <c r="E228">
        <v>42527.442557870374</v>
      </c>
      <c r="F228">
        <v>42527.44425925926</v>
      </c>
      <c r="G228">
        <v>2</v>
      </c>
      <c r="H228" t="s">
        <v>1213</v>
      </c>
      <c r="I228">
        <v>42527.443912037037</v>
      </c>
      <c r="J228">
        <v>0</v>
      </c>
      <c r="K228" t="str">
        <f>IF(ISEVEN(B228),(B228-1)&amp;"/"&amp;B228,B228&amp;"/"&amp;(B228+1))</f>
        <v>4031/4032</v>
      </c>
      <c r="L228">
        <f>I228-F228</f>
        <v>-3.4722222335403785E-4</v>
      </c>
      <c r="N228">
        <v>1</v>
      </c>
      <c r="P228" t="s">
        <v>870</v>
      </c>
      <c r="Q228" t="b">
        <f>ISEVEN(LEFT(A228,3))</f>
        <v>1</v>
      </c>
      <c r="R228" t="s">
        <v>871</v>
      </c>
      <c r="S228">
        <f>RIGHT(D228,LEN(D228)-4)/10000</f>
        <v>23.296600000000002</v>
      </c>
      <c r="T228">
        <f>RIGHT(H228,LEN(H228)-4)/10000</f>
        <v>23.296800000000001</v>
      </c>
      <c r="U228">
        <f>ABS(T228-S228)</f>
        <v>1.9999999999953388E-4</v>
      </c>
      <c r="V228">
        <f>COUNTIFS(xings_lookup!$D$2:$D$19, IF(Q228, "&lt;=","&gt;=") &amp; S228, xings_lookup!$D$2:$D$19, IF(Q228,"&gt;=","&lt;=") &amp; T228)</f>
        <v>0</v>
      </c>
      <c r="W228">
        <f>COUNTA([11]XINGS!$A$2:$A$13)-V228</f>
        <v>12</v>
      </c>
      <c r="X228">
        <f t="shared" si="3"/>
        <v>0</v>
      </c>
    </row>
    <row r="229" spans="1:24" x14ac:dyDescent="0.25">
      <c r="A229" t="s">
        <v>877</v>
      </c>
      <c r="B229">
        <v>4011</v>
      </c>
      <c r="C229" t="s">
        <v>467</v>
      </c>
      <c r="D229" t="s">
        <v>505</v>
      </c>
      <c r="E229">
        <v>42527.536157407405</v>
      </c>
      <c r="F229">
        <v>42527.536932870367</v>
      </c>
      <c r="G229">
        <v>1</v>
      </c>
      <c r="H229" t="s">
        <v>878</v>
      </c>
      <c r="I229">
        <v>42527.545717592591</v>
      </c>
      <c r="J229">
        <v>0</v>
      </c>
      <c r="K229" t="str">
        <f>IF(ISEVEN(B229),(B229-1)&amp;"/"&amp;B229,B229&amp;"/"&amp;(B229+1))</f>
        <v>4011/4012</v>
      </c>
      <c r="L229">
        <f>I229-F229</f>
        <v>8.7847222239361145E-3</v>
      </c>
      <c r="N229">
        <f>24*60*SUM($L229:$L229)</f>
        <v>12.650000002468005</v>
      </c>
      <c r="P229" t="s">
        <v>870</v>
      </c>
      <c r="Q229" t="b">
        <f>ISEVEN(LEFT(A229,3))</f>
        <v>0</v>
      </c>
      <c r="R229" t="s">
        <v>871</v>
      </c>
      <c r="S229">
        <f>RIGHT(D229,LEN(D229)-4)/10000</f>
        <v>4.5100000000000001E-2</v>
      </c>
      <c r="T229">
        <f>RIGHT(H229,LEN(H229)-4)/10000</f>
        <v>1.9565999999999999</v>
      </c>
      <c r="U229">
        <f>ABS(T229-S229)</f>
        <v>1.9115</v>
      </c>
      <c r="V229">
        <f>COUNTIFS(xings_lookup!$D$2:$D$19, IF(Q229, "&lt;=","&gt;=") &amp; S229, xings_lookup!$D$2:$D$19, IF(Q229,"&gt;=","&lt;=") &amp; T229)</f>
        <v>0</v>
      </c>
      <c r="W229">
        <f>COUNTA([11]XINGS!$A$2:$A$13)-V229</f>
        <v>12</v>
      </c>
      <c r="X229">
        <f t="shared" si="3"/>
        <v>0</v>
      </c>
    </row>
    <row r="230" spans="1:24" x14ac:dyDescent="0.25">
      <c r="A230" t="s">
        <v>1214</v>
      </c>
      <c r="B230">
        <v>4012</v>
      </c>
      <c r="C230" t="s">
        <v>467</v>
      </c>
      <c r="D230" t="s">
        <v>973</v>
      </c>
      <c r="E230">
        <v>42527.577094907407</v>
      </c>
      <c r="F230">
        <v>42527.577893518515</v>
      </c>
      <c r="G230">
        <v>1</v>
      </c>
      <c r="H230" t="s">
        <v>1005</v>
      </c>
      <c r="I230">
        <v>42527.581354166665</v>
      </c>
      <c r="J230">
        <v>0</v>
      </c>
      <c r="K230" t="str">
        <f>IF(ISEVEN(B230),(B230-1)&amp;"/"&amp;B230,B230&amp;"/"&amp;(B230+1))</f>
        <v>4011/4012</v>
      </c>
      <c r="L230">
        <f>I230-F230</f>
        <v>3.4606481494847685E-3</v>
      </c>
      <c r="N230">
        <f>24*60*SUM($L230:$L230)</f>
        <v>4.9833333352580667</v>
      </c>
      <c r="P230" t="s">
        <v>870</v>
      </c>
      <c r="Q230" t="b">
        <f>ISEVEN(LEFT(A230,3))</f>
        <v>1</v>
      </c>
      <c r="R230" t="s">
        <v>871</v>
      </c>
      <c r="S230">
        <f>RIGHT(D230,LEN(D230)-4)/10000</f>
        <v>23.298200000000001</v>
      </c>
      <c r="T230">
        <f>RIGHT(H230,LEN(H230)-4)/10000</f>
        <v>23.2986</v>
      </c>
      <c r="U230">
        <f>ABS(T230-S230)</f>
        <v>3.9999999999906777E-4</v>
      </c>
      <c r="V230">
        <f>COUNTIFS(xings_lookup!$D$2:$D$19, IF(Q230, "&lt;=","&gt;=") &amp; S230, xings_lookup!$D$2:$D$19, IF(Q230,"&gt;=","&lt;=") &amp; T230)</f>
        <v>0</v>
      </c>
      <c r="W230">
        <f>COUNTA([11]XINGS!$A$2:$A$13)-V230</f>
        <v>12</v>
      </c>
      <c r="X230">
        <f t="shared" si="3"/>
        <v>0</v>
      </c>
    </row>
    <row r="231" spans="1:24" x14ac:dyDescent="0.25">
      <c r="A231" t="s">
        <v>879</v>
      </c>
      <c r="B231">
        <v>4018</v>
      </c>
      <c r="C231" t="s">
        <v>467</v>
      </c>
      <c r="D231" t="s">
        <v>552</v>
      </c>
      <c r="E231">
        <v>42527.861979166664</v>
      </c>
      <c r="F231">
        <v>42527.86414351852</v>
      </c>
      <c r="G231">
        <v>3</v>
      </c>
      <c r="H231" t="s">
        <v>880</v>
      </c>
      <c r="I231">
        <v>42527.883877314816</v>
      </c>
      <c r="J231">
        <v>0</v>
      </c>
      <c r="K231" t="str">
        <f>IF(ISEVEN(B231),(B231-1)&amp;"/"&amp;B231,B231&amp;"/"&amp;(B231+1))</f>
        <v>4017/4018</v>
      </c>
      <c r="L231">
        <f>I231-F231</f>
        <v>1.9733796296350192E-2</v>
      </c>
      <c r="N231">
        <f>24*60*SUM($L231:$L231)</f>
        <v>28.416666666744277</v>
      </c>
      <c r="O231" t="s">
        <v>881</v>
      </c>
      <c r="P231" t="s">
        <v>835</v>
      </c>
      <c r="Q231" t="b">
        <f>ISEVEN(LEFT(A231,3))</f>
        <v>0</v>
      </c>
      <c r="R231" t="s">
        <v>871</v>
      </c>
      <c r="S231">
        <f>RIGHT(D231,LEN(D231)-4)/10000</f>
        <v>4.4600000000000001E-2</v>
      </c>
      <c r="T231">
        <f>RIGHT(H231,LEN(H231)-4)/10000</f>
        <v>4.0842999999999998</v>
      </c>
      <c r="U231">
        <f>ABS(T231-S231)</f>
        <v>4.0396999999999998</v>
      </c>
      <c r="V231">
        <f>COUNTIFS(xings_lookup!$D$2:$D$19, IF(Q231, "&lt;=","&gt;=") &amp; S231, xings_lookup!$D$2:$D$19, IF(Q231,"&gt;=","&lt;=") &amp; T231)</f>
        <v>3</v>
      </c>
      <c r="W231">
        <f>COUNTA([11]XINGS!$A$2:$A$13)-V231</f>
        <v>9</v>
      </c>
      <c r="X231">
        <f t="shared" si="3"/>
        <v>0.25</v>
      </c>
    </row>
    <row r="232" spans="1:24" x14ac:dyDescent="0.25">
      <c r="A232" t="s">
        <v>882</v>
      </c>
      <c r="B232">
        <v>4016</v>
      </c>
      <c r="C232" t="s">
        <v>467</v>
      </c>
      <c r="D232" t="s">
        <v>849</v>
      </c>
      <c r="E232">
        <v>42528.214317129627</v>
      </c>
      <c r="F232">
        <v>42528.215231481481</v>
      </c>
      <c r="G232">
        <v>1</v>
      </c>
      <c r="H232" t="s">
        <v>883</v>
      </c>
      <c r="I232">
        <v>42528.23945601852</v>
      </c>
      <c r="J232">
        <v>0</v>
      </c>
      <c r="K232" t="str">
        <f>IF(ISEVEN(B232),(B232-1)&amp;"/"&amp;B232,B232&amp;"/"&amp;(B232+1))</f>
        <v>4015/4016</v>
      </c>
      <c r="L232">
        <f>I232-F232</f>
        <v>2.4224537039117422E-2</v>
      </c>
      <c r="N232">
        <f>24*60*SUM($L232:$L232)</f>
        <v>34.883333336329088</v>
      </c>
      <c r="P232" t="s">
        <v>835</v>
      </c>
      <c r="Q232" t="b">
        <f>ISEVEN(LEFT(A232,3))</f>
        <v>0</v>
      </c>
      <c r="R232" t="s">
        <v>884</v>
      </c>
      <c r="S232">
        <f>RIGHT(D232,LEN(D232)-4)/10000</f>
        <v>4.7300000000000002E-2</v>
      </c>
      <c r="T232">
        <f>RIGHT(H232,LEN(H232)-4)/10000</f>
        <v>16.665800000000001</v>
      </c>
      <c r="U232">
        <f>ABS(T232-S232)</f>
        <v>16.618500000000001</v>
      </c>
      <c r="V232">
        <f>COUNTIFS(xings_lookup!$D$2:$D$19, IF(Q232, "&lt;=","&gt;=") &amp; S232, xings_lookup!$D$2:$D$19, IF(Q232,"&gt;=","&lt;=") &amp; T232)</f>
        <v>12</v>
      </c>
      <c r="W232">
        <f>COUNTA([11]XINGS!$A$2:$A$13)-V232</f>
        <v>0</v>
      </c>
      <c r="X232">
        <f t="shared" si="3"/>
        <v>1</v>
      </c>
    </row>
    <row r="233" spans="1:24" x14ac:dyDescent="0.25">
      <c r="A233" t="s">
        <v>885</v>
      </c>
      <c r="B233">
        <v>4016</v>
      </c>
      <c r="F233">
        <v>42528.431898148148</v>
      </c>
      <c r="I233">
        <v>42528.433240740742</v>
      </c>
      <c r="K233" t="str">
        <f>IF(ISEVEN(B233),(B233-1)&amp;"/"&amp;B233,B233&amp;"/"&amp;(B233+1))</f>
        <v>4015/4016</v>
      </c>
      <c r="L233">
        <f>I233-F233</f>
        <v>1.3425925935734995E-3</v>
      </c>
      <c r="N233">
        <f>24*60*SUM($L233:$L233)</f>
        <v>1.9333333347458392</v>
      </c>
      <c r="P233" t="s">
        <v>673</v>
      </c>
      <c r="Q233" t="b">
        <f>ISEVEN(LEFT(A233,3))</f>
        <v>0</v>
      </c>
      <c r="R233" t="s">
        <v>884</v>
      </c>
      <c r="V233">
        <f>COUNTIFS(xings_lookup!$D$2:$D$19, IF(Q233, "&lt;=","&gt;=") &amp; S233, xings_lookup!$D$2:$D$19, IF(Q233,"&gt;=","&lt;=") &amp; T233)</f>
        <v>0</v>
      </c>
      <c r="W233">
        <f>COUNTA([11]XINGS!$A$2:$A$13)-V233</f>
        <v>12</v>
      </c>
      <c r="X233">
        <f t="shared" si="3"/>
        <v>0</v>
      </c>
    </row>
    <row r="234" spans="1:24" x14ac:dyDescent="0.25">
      <c r="A234" t="s">
        <v>1215</v>
      </c>
      <c r="B234">
        <v>4016</v>
      </c>
      <c r="F234">
        <v>42528.444409722222</v>
      </c>
      <c r="I234">
        <v>42528.445104166669</v>
      </c>
      <c r="K234" t="str">
        <f>IF(ISEVEN(B234),(B234-1)&amp;"/"&amp;B234,B234&amp;"/"&amp;(B234+1))</f>
        <v>4015/4016</v>
      </c>
      <c r="L234">
        <f>I234-F234</f>
        <v>6.944444467080757E-4</v>
      </c>
      <c r="N234">
        <f>24*60*SUM($L234:$L234)</f>
        <v>1.000000003259629</v>
      </c>
      <c r="P234" t="s">
        <v>673</v>
      </c>
      <c r="Q234" t="b">
        <f>ISEVEN(LEFT(A234,3))</f>
        <v>1</v>
      </c>
      <c r="R234" t="s">
        <v>884</v>
      </c>
      <c r="V234">
        <f>COUNTIFS(xings_lookup!$D$2:$D$19, IF(Q234, "&lt;=","&gt;=") &amp; S234, xings_lookup!$D$2:$D$19, IF(Q234,"&gt;=","&lt;=") &amp; T234)</f>
        <v>0</v>
      </c>
      <c r="W234">
        <f>COUNTA([11]XINGS!$A$2:$A$13)-V234</f>
        <v>12</v>
      </c>
      <c r="X234">
        <f t="shared" si="3"/>
        <v>0</v>
      </c>
    </row>
    <row r="235" spans="1:24" x14ac:dyDescent="0.25">
      <c r="A235" t="s">
        <v>886</v>
      </c>
      <c r="B235">
        <v>4016</v>
      </c>
      <c r="F235">
        <v>42528.511087962965</v>
      </c>
      <c r="I235">
        <v>42528.513055555559</v>
      </c>
      <c r="K235" t="str">
        <f>IF(ISEVEN(B235),(B235-1)&amp;"/"&amp;B235,B235&amp;"/"&amp;(B235+1))</f>
        <v>4015/4016</v>
      </c>
      <c r="L235">
        <f>I235-F235</f>
        <v>1.9675925941555761E-3</v>
      </c>
      <c r="N235">
        <f>24*60*SUM($L235:$L235)</f>
        <v>2.8333333355840296</v>
      </c>
      <c r="P235" t="s">
        <v>673</v>
      </c>
      <c r="Q235" t="b">
        <f>ISEVEN(LEFT(A235,3))</f>
        <v>0</v>
      </c>
      <c r="R235" t="s">
        <v>884</v>
      </c>
      <c r="V235">
        <f>COUNTIFS(xings_lookup!$D$2:$D$19, IF(Q235, "&lt;=","&gt;=") &amp; S235, xings_lookup!$D$2:$D$19, IF(Q235,"&gt;=","&lt;=") &amp; T235)</f>
        <v>0</v>
      </c>
      <c r="W235">
        <f>COUNTA([11]XINGS!$A$2:$A$13)-V235</f>
        <v>12</v>
      </c>
      <c r="X235">
        <f t="shared" si="3"/>
        <v>0</v>
      </c>
    </row>
    <row r="236" spans="1:24" x14ac:dyDescent="0.25">
      <c r="A236" t="s">
        <v>887</v>
      </c>
      <c r="B236">
        <v>4020</v>
      </c>
      <c r="F236">
        <v>42528.518391203703</v>
      </c>
      <c r="I236">
        <v>42528.52002314815</v>
      </c>
      <c r="J236">
        <v>0</v>
      </c>
      <c r="K236" t="str">
        <f>IF(ISEVEN(B236),(B236-1)&amp;"/"&amp;B236,B236&amp;"/"&amp;(B236+1))</f>
        <v>4019/4020</v>
      </c>
      <c r="L236">
        <f>I236-F236</f>
        <v>1.6319444475811906E-3</v>
      </c>
      <c r="N236">
        <f>24*60*SUM($L236:$L236)</f>
        <v>2.3500000045169145</v>
      </c>
      <c r="P236" t="s">
        <v>673</v>
      </c>
      <c r="Q236" t="b">
        <f>ISEVEN(LEFT(A236,3))</f>
        <v>0</v>
      </c>
      <c r="R236" t="s">
        <v>884</v>
      </c>
      <c r="S236" t="e">
        <f>RIGHT(D236,LEN(D236)-4)/10000</f>
        <v>#VALUE!</v>
      </c>
      <c r="T236" t="e">
        <f>RIGHT(H236,LEN(H236)-4)/10000</f>
        <v>#VALUE!</v>
      </c>
      <c r="U236" t="e">
        <f>ABS(T236-S236)</f>
        <v>#VALUE!</v>
      </c>
      <c r="V236">
        <f>COUNTIFS(xings_lookup!$D$2:$D$19, IF(Q236, "&lt;=","&gt;=") &amp; S236, xings_lookup!$D$2:$D$19, IF(Q236,"&gt;=","&lt;=") &amp; T236)</f>
        <v>0</v>
      </c>
      <c r="W236">
        <f>COUNTA([11]XINGS!$A$2:$A$13)-V236</f>
        <v>12</v>
      </c>
      <c r="X236">
        <f t="shared" si="3"/>
        <v>0</v>
      </c>
    </row>
    <row r="237" spans="1:24" x14ac:dyDescent="0.25">
      <c r="A237" t="s">
        <v>888</v>
      </c>
      <c r="B237">
        <v>4020</v>
      </c>
      <c r="F237">
        <v>42528.589456018519</v>
      </c>
      <c r="I237">
        <v>42528.59957175926</v>
      </c>
      <c r="J237">
        <v>0</v>
      </c>
      <c r="K237" t="str">
        <f>IF(ISEVEN(B237),(B237-1)&amp;"/"&amp;B237,B237&amp;"/"&amp;(B237+1))</f>
        <v>4019/4020</v>
      </c>
      <c r="L237">
        <f>I237-F237</f>
        <v>1.0115740740729962E-2</v>
      </c>
      <c r="N237">
        <f>24*60*SUM($L237:$L237)</f>
        <v>14.566666666651145</v>
      </c>
      <c r="P237" t="s">
        <v>116</v>
      </c>
      <c r="Q237" t="b">
        <f>ISEVEN(LEFT(A237,3))</f>
        <v>0</v>
      </c>
      <c r="R237" t="s">
        <v>884</v>
      </c>
      <c r="S237" t="e">
        <f>RIGHT(D237,LEN(D237)-4)/10000</f>
        <v>#VALUE!</v>
      </c>
      <c r="T237" t="e">
        <f>RIGHT(H237,LEN(H237)-4)/10000</f>
        <v>#VALUE!</v>
      </c>
      <c r="U237" t="e">
        <f>ABS(T237-S237)</f>
        <v>#VALUE!</v>
      </c>
      <c r="V237">
        <f>COUNTIFS(xings_lookup!$D$2:$D$19, IF(Q237, "&lt;=","&gt;=") &amp; S237, xings_lookup!$D$2:$D$19, IF(Q237,"&gt;=","&lt;=") &amp; T237)</f>
        <v>0</v>
      </c>
      <c r="W237">
        <f>COUNTA([11]XINGS!$A$2:$A$13)-V237</f>
        <v>12</v>
      </c>
      <c r="X237">
        <f t="shared" si="3"/>
        <v>0</v>
      </c>
    </row>
    <row r="238" spans="1:24" x14ac:dyDescent="0.25">
      <c r="A238" t="s">
        <v>76</v>
      </c>
      <c r="B238">
        <v>4019</v>
      </c>
      <c r="F238">
        <v>42528.629548611112</v>
      </c>
      <c r="I238">
        <v>42528.629699074074</v>
      </c>
      <c r="J238">
        <v>0</v>
      </c>
      <c r="K238" t="str">
        <f>IF(ISEVEN(B238),(B238-1)&amp;"/"&amp;B238,B238&amp;"/"&amp;(B238+1))</f>
        <v>4019/4020</v>
      </c>
      <c r="L238">
        <f>I238-F238</f>
        <v>1.5046296175569296E-4</v>
      </c>
      <c r="N238">
        <f>24*60*SUM($L238:$L238)</f>
        <v>0.21666666492819786</v>
      </c>
      <c r="P238" t="s">
        <v>865</v>
      </c>
      <c r="Q238" t="b">
        <f>ISEVEN(LEFT(A238,3))</f>
        <v>1</v>
      </c>
      <c r="R238" t="s">
        <v>884</v>
      </c>
      <c r="S238" t="e">
        <f>RIGHT(D238,LEN(D238)-4)/10000</f>
        <v>#VALUE!</v>
      </c>
      <c r="T238" t="e">
        <f>RIGHT(H238,LEN(H238)-4)/10000</f>
        <v>#VALUE!</v>
      </c>
      <c r="U238" t="e">
        <f>ABS(T238-S238)</f>
        <v>#VALUE!</v>
      </c>
      <c r="V238">
        <f>COUNTIFS(xings_lookup!$D$2:$D$19, IF(Q238, "&lt;=","&gt;=") &amp; S238, xings_lookup!$D$2:$D$19, IF(Q238,"&gt;=","&lt;=") &amp; T238)</f>
        <v>0</v>
      </c>
      <c r="W238">
        <f>COUNTA([11]XINGS!$A$2:$A$13)-V238</f>
        <v>12</v>
      </c>
      <c r="X238">
        <f t="shared" si="3"/>
        <v>0</v>
      </c>
    </row>
    <row r="239" spans="1:24" x14ac:dyDescent="0.25">
      <c r="A239" t="s">
        <v>889</v>
      </c>
      <c r="B239">
        <v>4044</v>
      </c>
      <c r="C239" t="s">
        <v>467</v>
      </c>
      <c r="D239" t="s">
        <v>590</v>
      </c>
      <c r="E239">
        <v>42528.672592592593</v>
      </c>
      <c r="F239">
        <v>42528.673645833333</v>
      </c>
      <c r="G239">
        <v>1</v>
      </c>
      <c r="H239" t="s">
        <v>477</v>
      </c>
      <c r="I239">
        <v>42528.680462962962</v>
      </c>
      <c r="J239">
        <v>0</v>
      </c>
      <c r="K239" t="str">
        <f>IF(ISEVEN(B239),(B239-1)&amp;"/"&amp;B239,B239&amp;"/"&amp;(B239+1))</f>
        <v>4043/4044</v>
      </c>
      <c r="L239">
        <f>I239-F239</f>
        <v>6.8171296297805384E-3</v>
      </c>
      <c r="N239">
        <f>24*60*SUM($L239:$L239)</f>
        <v>9.8166666668839753</v>
      </c>
      <c r="P239" t="s">
        <v>116</v>
      </c>
      <c r="Q239" t="b">
        <f>ISEVEN(LEFT(A239,3))</f>
        <v>0</v>
      </c>
      <c r="R239" t="s">
        <v>884</v>
      </c>
      <c r="S239">
        <f>RIGHT(D239,LEN(D239)-4)/10000</f>
        <v>4.4400000000000002E-2</v>
      </c>
      <c r="T239">
        <f>RIGHT(H239,LEN(H239)-4)/10000</f>
        <v>4.6399999999999997E-2</v>
      </c>
      <c r="U239">
        <f>ABS(T239-S239)</f>
        <v>1.9999999999999948E-3</v>
      </c>
      <c r="V239">
        <f>COUNTIFS(xings_lookup!$D$2:$D$19, IF(Q239, "&lt;=","&gt;=") &amp; S239, xings_lookup!$D$2:$D$19, IF(Q239,"&gt;=","&lt;=") &amp; T239)</f>
        <v>0</v>
      </c>
      <c r="W239">
        <f>COUNTA([11]XINGS!$A$2:$A$13)-V239</f>
        <v>12</v>
      </c>
      <c r="X239">
        <f t="shared" si="3"/>
        <v>0</v>
      </c>
    </row>
    <row r="240" spans="1:24" x14ac:dyDescent="0.25">
      <c r="A240" t="s">
        <v>1216</v>
      </c>
      <c r="B240">
        <v>4032</v>
      </c>
      <c r="F240">
        <v>42528.7346412037</v>
      </c>
      <c r="I240">
        <v>42528.762465277781</v>
      </c>
      <c r="K240" t="str">
        <f>IF(ISEVEN(B240),(B240-1)&amp;"/"&amp;B240,B240&amp;"/"&amp;(B240+1))</f>
        <v>4031/4032</v>
      </c>
      <c r="L240">
        <f>I240-F240</f>
        <v>2.7824074080854189E-2</v>
      </c>
      <c r="N240">
        <f>24*60*SUM($L240:$L240)</f>
        <v>40.066666676430032</v>
      </c>
      <c r="P240" t="s">
        <v>116</v>
      </c>
      <c r="Q240" t="b">
        <f>ISEVEN(LEFT(A240,3))</f>
        <v>1</v>
      </c>
      <c r="R240" t="s">
        <v>884</v>
      </c>
      <c r="S240" t="e">
        <f>RIGHT(D240,LEN(D240)-4)/10000</f>
        <v>#VALUE!</v>
      </c>
      <c r="T240" t="e">
        <f>RIGHT(H240,LEN(H240)-4)/10000</f>
        <v>#VALUE!</v>
      </c>
      <c r="U240" t="e">
        <f>ABS(T240-S240)</f>
        <v>#VALUE!</v>
      </c>
      <c r="V240">
        <f>COUNTIFS(xings_lookup!$D$2:$D$19, IF(Q240, "&lt;=","&gt;=") &amp; S240, xings_lookup!$D$2:$D$19, IF(Q240,"&gt;=","&lt;=") &amp; T240)</f>
        <v>0</v>
      </c>
      <c r="W240">
        <f>COUNTA([11]XINGS!$A$2:$A$13)-V240</f>
        <v>12</v>
      </c>
      <c r="X240">
        <f t="shared" si="3"/>
        <v>0</v>
      </c>
    </row>
    <row r="241" spans="1:24" x14ac:dyDescent="0.25">
      <c r="A241" t="s">
        <v>890</v>
      </c>
      <c r="B241">
        <v>4027</v>
      </c>
      <c r="C241" t="s">
        <v>467</v>
      </c>
      <c r="D241" t="s">
        <v>891</v>
      </c>
      <c r="E241">
        <v>42528.792905092596</v>
      </c>
      <c r="F241">
        <v>42528.793657407405</v>
      </c>
      <c r="G241">
        <v>1</v>
      </c>
      <c r="H241" t="s">
        <v>892</v>
      </c>
      <c r="I241">
        <v>42528.795231481483</v>
      </c>
      <c r="J241">
        <v>0</v>
      </c>
      <c r="K241" t="str">
        <f>IF(ISEVEN(B241),(B241-1)&amp;"/"&amp;B241,B241&amp;"/"&amp;(B241+1))</f>
        <v>4027/4028</v>
      </c>
      <c r="L241">
        <f>I241-F241</f>
        <v>1.5740740782348439E-3</v>
      </c>
      <c r="N241">
        <f>24*60*SUM($L241:$L241)</f>
        <v>2.2666666726581752</v>
      </c>
      <c r="P241" t="s">
        <v>116</v>
      </c>
      <c r="Q241" t="b">
        <f>ISEVEN(LEFT(A241,3))</f>
        <v>0</v>
      </c>
      <c r="R241" t="s">
        <v>884</v>
      </c>
      <c r="S241">
        <f>RIGHT(D241,LEN(D241)-4)/10000</f>
        <v>4.8899999999999999E-2</v>
      </c>
      <c r="T241">
        <f>RIGHT(H241,LEN(H241)-4)/10000</f>
        <v>23.3276</v>
      </c>
      <c r="U241">
        <f>ABS(T241-S241)</f>
        <v>23.278700000000001</v>
      </c>
      <c r="V241">
        <f>COUNTIFS(xings_lookup!$D$2:$D$19, IF(Q241, "&lt;=","&gt;=") &amp; S241, xings_lookup!$D$2:$D$19, IF(Q241,"&gt;=","&lt;=") &amp; T241)</f>
        <v>12</v>
      </c>
      <c r="W241">
        <f>COUNTA([11]XINGS!$A$2:$A$13)-V241</f>
        <v>0</v>
      </c>
      <c r="X241">
        <f t="shared" si="3"/>
        <v>1</v>
      </c>
    </row>
    <row r="242" spans="1:24" x14ac:dyDescent="0.25">
      <c r="A242" t="s">
        <v>893</v>
      </c>
      <c r="B242">
        <v>4014</v>
      </c>
      <c r="F242">
        <v>42528.913715277777</v>
      </c>
      <c r="I242">
        <v>42528.923530092594</v>
      </c>
      <c r="K242" t="str">
        <f>IF(ISEVEN(B242),(B242-1)&amp;"/"&amp;B242,B242&amp;"/"&amp;(B242+1))</f>
        <v>4013/4014</v>
      </c>
      <c r="L242">
        <f>I242-F242</f>
        <v>9.8148148172185756E-3</v>
      </c>
      <c r="N242">
        <f>24*60*SUM($L242:$L242)</f>
        <v>14.133333336794749</v>
      </c>
      <c r="P242" t="s">
        <v>673</v>
      </c>
      <c r="Q242" t="b">
        <f>ISEVEN(LEFT(A242,3))</f>
        <v>0</v>
      </c>
      <c r="R242" t="s">
        <v>884</v>
      </c>
      <c r="S242" t="e">
        <f>RIGHT(D242,LEN(D242)-4)/10000</f>
        <v>#VALUE!</v>
      </c>
      <c r="T242" t="e">
        <f>RIGHT(H242,LEN(H242)-4)/10000</f>
        <v>#VALUE!</v>
      </c>
      <c r="U242" t="e">
        <f>ABS(T242-S242)</f>
        <v>#VALUE!</v>
      </c>
      <c r="V242">
        <f>COUNTIFS(xings_lookup!$D$2:$D$19, IF(Q242, "&lt;=","&gt;=") &amp; S242, xings_lookup!$D$2:$D$19, IF(Q242,"&gt;=","&lt;=") &amp; T242)</f>
        <v>0</v>
      </c>
      <c r="W242">
        <f>COUNTA([11]XINGS!$A$2:$A$13)-V242</f>
        <v>12</v>
      </c>
      <c r="X242">
        <f t="shared" si="3"/>
        <v>0</v>
      </c>
    </row>
    <row r="243" spans="1:24" x14ac:dyDescent="0.25">
      <c r="A243" t="s">
        <v>894</v>
      </c>
      <c r="B243">
        <v>4014</v>
      </c>
      <c r="F243">
        <v>42528.996550925927</v>
      </c>
      <c r="I243">
        <v>42528.99790509259</v>
      </c>
      <c r="K243" t="str">
        <f>IF(ISEVEN(B243),(B243-1)&amp;"/"&amp;B243,B243&amp;"/"&amp;(B243+1))</f>
        <v>4013/4014</v>
      </c>
      <c r="L243">
        <f>I243-F243</f>
        <v>1.3541666630771942E-3</v>
      </c>
      <c r="N243">
        <f>24*60*SUM($L243:$L243)</f>
        <v>1.9499999948311597</v>
      </c>
      <c r="P243" t="s">
        <v>673</v>
      </c>
      <c r="Q243" t="b">
        <f>ISEVEN(LEFT(A243,3))</f>
        <v>0</v>
      </c>
      <c r="R243" t="s">
        <v>884</v>
      </c>
      <c r="S243" t="e">
        <f>RIGHT(D243,LEN(D243)-4)/10000</f>
        <v>#VALUE!</v>
      </c>
      <c r="T243" t="e">
        <f>RIGHT(H243,LEN(H243)-4)/10000</f>
        <v>#VALUE!</v>
      </c>
      <c r="U243" t="e">
        <f>ABS(T243-S243)</f>
        <v>#VALUE!</v>
      </c>
      <c r="V243">
        <f>COUNTIFS(xings_lookup!$D$2:$D$19, IF(Q243, "&lt;=","&gt;=") &amp; S243, xings_lookup!$D$2:$D$19, IF(Q243,"&gt;=","&lt;=") &amp; T243)</f>
        <v>0</v>
      </c>
      <c r="W243">
        <f>COUNTA([11]XINGS!$A$2:$A$13)-V243</f>
        <v>12</v>
      </c>
      <c r="X243">
        <f t="shared" si="3"/>
        <v>0</v>
      </c>
    </row>
    <row r="244" spans="1:24" x14ac:dyDescent="0.25">
      <c r="A244" t="s">
        <v>96</v>
      </c>
      <c r="B244">
        <v>4015</v>
      </c>
      <c r="C244" t="s">
        <v>467</v>
      </c>
      <c r="D244" t="s">
        <v>1193</v>
      </c>
      <c r="E244">
        <v>42529.357083333336</v>
      </c>
      <c r="F244">
        <v>42529.358182870368</v>
      </c>
      <c r="G244">
        <v>1</v>
      </c>
      <c r="H244" t="s">
        <v>1217</v>
      </c>
      <c r="I244">
        <v>42529.378692129627</v>
      </c>
      <c r="J244">
        <v>1</v>
      </c>
      <c r="K244" t="str">
        <f>IF(ISEVEN(B244),(B244-1)&amp;"/"&amp;B244,B244&amp;"/"&amp;(B244+1))</f>
        <v>4015/4016</v>
      </c>
      <c r="L244">
        <f>I244-F244</f>
        <v>2.0509259258687962E-2</v>
      </c>
      <c r="Q244" t="b">
        <f>ISEVEN(LEFT(A244,3))</f>
        <v>1</v>
      </c>
      <c r="R244" t="s">
        <v>896</v>
      </c>
      <c r="S244">
        <f>RIGHT(D244,LEN(D244)-4)/10000</f>
        <v>23.3017</v>
      </c>
      <c r="T244">
        <f>RIGHT(H244,LEN(H244)-4)/10000</f>
        <v>6.7211999999999996</v>
      </c>
      <c r="U244">
        <f>ABS(T244-S244)</f>
        <v>16.580500000000001</v>
      </c>
      <c r="V244">
        <f>COUNTIFS(xings_lookup!$D$2:$D$19, IF(Q244, "&lt;=","&gt;=") &amp; S244, xings_lookup!$D$2:$D$19, IF(Q244,"&gt;=","&lt;=") &amp; T244)</f>
        <v>3</v>
      </c>
      <c r="W244">
        <f>COUNTA([11]XINGS!$A$2:$A$13)-V244</f>
        <v>9</v>
      </c>
      <c r="X244">
        <f t="shared" si="3"/>
        <v>0.25</v>
      </c>
    </row>
    <row r="245" spans="1:24" x14ac:dyDescent="0.25">
      <c r="A245" t="s">
        <v>895</v>
      </c>
      <c r="B245">
        <v>4025</v>
      </c>
      <c r="C245" t="s">
        <v>467</v>
      </c>
      <c r="D245" t="s">
        <v>494</v>
      </c>
      <c r="E245">
        <v>42529.361608796295</v>
      </c>
      <c r="F245">
        <v>42529.362986111111</v>
      </c>
      <c r="G245">
        <v>1</v>
      </c>
      <c r="H245" t="s">
        <v>842</v>
      </c>
      <c r="I245">
        <v>42529.364166666666</v>
      </c>
      <c r="J245">
        <v>0</v>
      </c>
      <c r="K245" t="str">
        <f>IF(ISEVEN(B245),(B245-1)&amp;"/"&amp;B245,B245&amp;"/"&amp;(B245+1))</f>
        <v>4025/4026</v>
      </c>
      <c r="L245">
        <f>I245-F245</f>
        <v>1.1805555550381541E-3</v>
      </c>
      <c r="N245">
        <f>24*60*SUM($L245:$L245)</f>
        <v>1.6999999992549419</v>
      </c>
      <c r="P245" t="s">
        <v>116</v>
      </c>
      <c r="Q245" t="b">
        <f>ISEVEN(LEFT(A245,3))</f>
        <v>0</v>
      </c>
      <c r="R245" t="s">
        <v>896</v>
      </c>
      <c r="S245">
        <f>RIGHT(D245,LEN(D245)-4)/10000</f>
        <v>4.6600000000000003E-2</v>
      </c>
      <c r="T245">
        <f>RIGHT(H245,LEN(H245)-4)/10000</f>
        <v>23.331099999999999</v>
      </c>
      <c r="U245">
        <f>ABS(T245-S245)</f>
        <v>23.284499999999998</v>
      </c>
      <c r="V245">
        <f>COUNTIFS(xings_lookup!$D$2:$D$19, IF(Q245, "&lt;=","&gt;=") &amp; S245, xings_lookup!$D$2:$D$19, IF(Q245,"&gt;=","&lt;=") &amp; T245)</f>
        <v>12</v>
      </c>
      <c r="W245">
        <f>COUNTA([11]XINGS!$A$2:$A$13)-V245</f>
        <v>0</v>
      </c>
      <c r="X245">
        <f t="shared" si="3"/>
        <v>1</v>
      </c>
    </row>
    <row r="246" spans="1:24" x14ac:dyDescent="0.25">
      <c r="A246" t="s">
        <v>1219</v>
      </c>
      <c r="B246">
        <v>4028</v>
      </c>
      <c r="C246" t="s">
        <v>467</v>
      </c>
      <c r="D246" t="s">
        <v>989</v>
      </c>
      <c r="E246">
        <v>42529.366712962961</v>
      </c>
      <c r="F246">
        <v>42529.368020833332</v>
      </c>
      <c r="G246">
        <v>1</v>
      </c>
      <c r="H246" t="s">
        <v>1220</v>
      </c>
      <c r="I246">
        <v>42529.393738425926</v>
      </c>
      <c r="J246">
        <v>0</v>
      </c>
      <c r="K246" t="str">
        <f>IF(ISEVEN(B246),(B246-1)&amp;"/"&amp;B246,B246&amp;"/"&amp;(B246+1))</f>
        <v>4027/4028</v>
      </c>
      <c r="L246">
        <f>I246-F246</f>
        <v>2.5717592594446614E-2</v>
      </c>
      <c r="N246">
        <f>24*60*SUM($L246:$L246)</f>
        <v>37.033333336003125</v>
      </c>
      <c r="P246" t="s">
        <v>116</v>
      </c>
      <c r="Q246" t="b">
        <f>ISEVEN(LEFT(A246,3))</f>
        <v>1</v>
      </c>
      <c r="R246" t="s">
        <v>896</v>
      </c>
      <c r="S246">
        <f>RIGHT(D246,LEN(D246)-4)/10000</f>
        <v>23.299399999999999</v>
      </c>
      <c r="T246">
        <f>RIGHT(H246,LEN(H246)-4)/10000</f>
        <v>4.7195</v>
      </c>
      <c r="U246">
        <f>ABS(T246-S246)</f>
        <v>18.579899999999999</v>
      </c>
      <c r="V246">
        <f>COUNTIFS(xings_lookup!$D$2:$D$19, IF(Q246, "&lt;=","&gt;=") &amp; S246, xings_lookup!$D$2:$D$19, IF(Q246,"&gt;=","&lt;=") &amp; T246)</f>
        <v>8</v>
      </c>
      <c r="W246">
        <f>COUNTA([11]XINGS!$A$2:$A$13)-V246</f>
        <v>4</v>
      </c>
      <c r="X246">
        <f t="shared" si="3"/>
        <v>0.66666666666666663</v>
      </c>
    </row>
    <row r="247" spans="1:24" x14ac:dyDescent="0.25">
      <c r="A247" t="s">
        <v>96</v>
      </c>
      <c r="B247">
        <v>4015</v>
      </c>
      <c r="C247" t="s">
        <v>467</v>
      </c>
      <c r="D247" t="s">
        <v>1218</v>
      </c>
      <c r="E247">
        <v>42529.384699074071</v>
      </c>
      <c r="F247">
        <v>42529.385300925926</v>
      </c>
      <c r="G247">
        <v>0</v>
      </c>
      <c r="H247" t="s">
        <v>1038</v>
      </c>
      <c r="I247">
        <v>42529.39230324074</v>
      </c>
      <c r="J247">
        <v>0</v>
      </c>
      <c r="K247" t="str">
        <f>IF(ISEVEN(B247),(B247-1)&amp;"/"&amp;B247,B247&amp;"/"&amp;(B247+1))</f>
        <v>4015/4016</v>
      </c>
      <c r="L247">
        <f>I247-F247</f>
        <v>7.0023148145992309E-3</v>
      </c>
      <c r="N247">
        <f>24*60*SUM($L246:$L247)</f>
        <v>47.116666669026017</v>
      </c>
      <c r="P247" t="s">
        <v>835</v>
      </c>
      <c r="Q247" t="b">
        <f>ISEVEN(LEFT(A247,3))</f>
        <v>1</v>
      </c>
      <c r="R247" t="s">
        <v>896</v>
      </c>
      <c r="S247">
        <f>RIGHT(D247,LEN(D247)-4)/10000</f>
        <v>3.6783999999999999</v>
      </c>
      <c r="T247">
        <f>RIGHT(H247,LEN(H247)-4)/10000</f>
        <v>1.49E-2</v>
      </c>
      <c r="U247">
        <f>ABS(T247-S247)</f>
        <v>3.6635</v>
      </c>
      <c r="V247">
        <f>COUNTIFS(xings_lookup!$D$2:$D$19, IF(Q247, "&lt;=","&gt;=") &amp; S247, xings_lookup!$D$2:$D$19, IF(Q247,"&gt;=","&lt;=") &amp; T247)</f>
        <v>3</v>
      </c>
      <c r="W247">
        <f>COUNTA([11]XINGS!$A$2:$A$13)-V247</f>
        <v>9</v>
      </c>
      <c r="X247">
        <f t="shared" si="3"/>
        <v>0.25</v>
      </c>
    </row>
    <row r="248" spans="1:24" x14ac:dyDescent="0.25">
      <c r="A248" t="s">
        <v>1221</v>
      </c>
      <c r="B248">
        <v>4010</v>
      </c>
      <c r="F248">
        <v>42529.491261574076</v>
      </c>
      <c r="I248">
        <v>42529.49291666667</v>
      </c>
      <c r="K248" t="str">
        <f>IF(ISEVEN(B248),(B248-1)&amp;"/"&amp;B248,B248&amp;"/"&amp;(B248+1))</f>
        <v>4009/4010</v>
      </c>
      <c r="L248">
        <f>I248-F248</f>
        <v>1.6550925938645378E-3</v>
      </c>
      <c r="N248">
        <f>24*60*SUM($L248:$L248)</f>
        <v>2.3833333351649344</v>
      </c>
      <c r="P248" t="s">
        <v>116</v>
      </c>
      <c r="Q248" t="b">
        <f>ISEVEN(LEFT(A248,3))</f>
        <v>1</v>
      </c>
      <c r="R248" t="s">
        <v>896</v>
      </c>
      <c r="S248" t="e">
        <f>RIGHT(D248,LEN(D248)-4)/10000</f>
        <v>#VALUE!</v>
      </c>
      <c r="T248" t="e">
        <f>RIGHT(H248,LEN(H248)-4)/10000</f>
        <v>#VALUE!</v>
      </c>
      <c r="U248" t="e">
        <f>ABS(T248-S248)</f>
        <v>#VALUE!</v>
      </c>
      <c r="V248">
        <f>COUNTIFS(xings_lookup!$D$2:$D$19, IF(Q248, "&lt;=","&gt;=") &amp; S248, xings_lookup!$D$2:$D$19, IF(Q248,"&gt;=","&lt;=") &amp; T248)</f>
        <v>0</v>
      </c>
      <c r="W248">
        <f>COUNTA([11]XINGS!$A$2:$A$13)-V248</f>
        <v>12</v>
      </c>
      <c r="X248">
        <f t="shared" si="3"/>
        <v>0</v>
      </c>
    </row>
    <row r="249" spans="1:24" x14ac:dyDescent="0.25">
      <c r="A249" t="s">
        <v>1222</v>
      </c>
      <c r="B249">
        <v>4026</v>
      </c>
      <c r="C249" t="s">
        <v>467</v>
      </c>
      <c r="D249" t="s">
        <v>1223</v>
      </c>
      <c r="E249">
        <v>42529.581319444442</v>
      </c>
      <c r="F249">
        <v>42529.582349537035</v>
      </c>
      <c r="G249">
        <v>1</v>
      </c>
      <c r="H249" t="s">
        <v>1224</v>
      </c>
      <c r="I249">
        <v>42529.600532407407</v>
      </c>
      <c r="J249">
        <v>1</v>
      </c>
      <c r="K249" t="str">
        <f>IF(ISEVEN(B249),(B249-1)&amp;"/"&amp;B249,B249&amp;"/"&amp;(B249+1))</f>
        <v>4025/4026</v>
      </c>
      <c r="L249">
        <f>I249-F249</f>
        <v>1.8182870371674653E-2</v>
      </c>
      <c r="N249">
        <f>24*60*SUM($L249:$L249)</f>
        <v>26.183333335211501</v>
      </c>
      <c r="P249" t="s">
        <v>673</v>
      </c>
      <c r="Q249" t="b">
        <f>ISEVEN(LEFT(A249,3))</f>
        <v>1</v>
      </c>
      <c r="R249" t="s">
        <v>896</v>
      </c>
      <c r="S249">
        <f>RIGHT(D249,LEN(D249)-4)/10000</f>
        <v>12.7851</v>
      </c>
      <c r="T249">
        <f>RIGHT(H249,LEN(H249)-4)/10000</f>
        <v>1.6899999999999998E-2</v>
      </c>
      <c r="U249">
        <f>ABS(T249-S249)</f>
        <v>12.7682</v>
      </c>
      <c r="V249">
        <f>COUNTIFS(xings_lookup!$D$2:$D$19, IF(Q249, "&lt;=","&gt;=") &amp; S249, xings_lookup!$D$2:$D$19, IF(Q249,"&gt;=","&lt;=") &amp; T249)</f>
        <v>12</v>
      </c>
      <c r="W249">
        <f>COUNTA([11]XINGS!$A$2:$A$13)-V249</f>
        <v>0</v>
      </c>
      <c r="X249">
        <f t="shared" si="3"/>
        <v>1</v>
      </c>
    </row>
    <row r="250" spans="1:24" x14ac:dyDescent="0.25">
      <c r="A250" t="s">
        <v>1225</v>
      </c>
      <c r="B250">
        <v>4017</v>
      </c>
      <c r="C250" t="s">
        <v>467</v>
      </c>
      <c r="D250" t="s">
        <v>970</v>
      </c>
      <c r="E250">
        <v>42529.609236111108</v>
      </c>
      <c r="F250">
        <v>42529.610185185185</v>
      </c>
      <c r="G250">
        <v>1</v>
      </c>
      <c r="H250" t="s">
        <v>1226</v>
      </c>
      <c r="I250">
        <v>42529.612951388888</v>
      </c>
      <c r="J250">
        <v>0</v>
      </c>
      <c r="K250" t="str">
        <f>IF(ISEVEN(B250),(B250-1)&amp;"/"&amp;B250,B250&amp;"/"&amp;(B250+1))</f>
        <v>4017/4018</v>
      </c>
      <c r="L250">
        <f>I250-F250</f>
        <v>2.7662037027766928E-3</v>
      </c>
      <c r="Q250" t="b">
        <f>ISEVEN(LEFT(A250,3))</f>
        <v>1</v>
      </c>
      <c r="R250" t="s">
        <v>896</v>
      </c>
      <c r="S250">
        <f>RIGHT(D250,LEN(D250)-4)/10000</f>
        <v>23.299600000000002</v>
      </c>
      <c r="T250">
        <f>RIGHT(H250,LEN(H250)-4)/10000</f>
        <v>23.168600000000001</v>
      </c>
      <c r="U250">
        <f>ABS(T250-S250)</f>
        <v>0.13100000000000023</v>
      </c>
      <c r="V250">
        <f>COUNTIFS(xings_lookup!$D$2:$D$19, IF(Q250, "&lt;=","&gt;=") &amp; S250, xings_lookup!$D$2:$D$19, IF(Q250,"&gt;=","&lt;=") &amp; T250)</f>
        <v>0</v>
      </c>
      <c r="W250">
        <f>COUNTA([11]XINGS!$A$2:$A$13)-V250</f>
        <v>12</v>
      </c>
      <c r="X250">
        <f t="shared" si="3"/>
        <v>0</v>
      </c>
    </row>
    <row r="251" spans="1:24" x14ac:dyDescent="0.25">
      <c r="A251" t="s">
        <v>1225</v>
      </c>
      <c r="B251">
        <v>4017</v>
      </c>
      <c r="C251" t="s">
        <v>467</v>
      </c>
      <c r="D251" t="s">
        <v>1227</v>
      </c>
      <c r="E251">
        <v>42529.620312500003</v>
      </c>
      <c r="F251">
        <v>42529.621145833335</v>
      </c>
      <c r="G251">
        <v>1</v>
      </c>
      <c r="H251" t="s">
        <v>955</v>
      </c>
      <c r="I251">
        <v>42529.642407407409</v>
      </c>
      <c r="J251">
        <v>0</v>
      </c>
      <c r="K251" t="str">
        <f>IF(ISEVEN(B251),(B251-1)&amp;"/"&amp;B251,B251&amp;"/"&amp;(B251+1))</f>
        <v>4017/4018</v>
      </c>
      <c r="L251">
        <f>I251-F251</f>
        <v>2.1261574074742384E-2</v>
      </c>
      <c r="N251">
        <f>24*60*SUM($L250:$L251)</f>
        <v>34.599999999627471</v>
      </c>
      <c r="P251" t="s">
        <v>1228</v>
      </c>
      <c r="Q251" t="b">
        <f>ISEVEN(LEFT(A251,3))</f>
        <v>1</v>
      </c>
      <c r="R251" t="s">
        <v>896</v>
      </c>
      <c r="S251">
        <f>RIGHT(D251,LEN(D251)-4)/10000</f>
        <v>15.399100000000001</v>
      </c>
      <c r="T251">
        <f>RIGHT(H251,LEN(H251)-4)/10000</f>
        <v>1.41E-2</v>
      </c>
      <c r="U251">
        <f>ABS(T251-S251)</f>
        <v>15.385000000000002</v>
      </c>
      <c r="V251">
        <f>COUNTIFS(xings_lookup!$D$2:$D$19, IF(Q251, "&lt;=","&gt;=") &amp; S251, xings_lookup!$D$2:$D$19, IF(Q251,"&gt;=","&lt;=") &amp; T251)</f>
        <v>12</v>
      </c>
      <c r="W251">
        <f>COUNTA([11]XINGS!$A$2:$A$13)-V251</f>
        <v>0</v>
      </c>
      <c r="X251">
        <f t="shared" si="3"/>
        <v>1</v>
      </c>
    </row>
    <row r="252" spans="1:24" x14ac:dyDescent="0.25">
      <c r="A252" t="s">
        <v>897</v>
      </c>
      <c r="B252">
        <v>4011</v>
      </c>
      <c r="C252" t="s">
        <v>467</v>
      </c>
      <c r="D252" t="s">
        <v>549</v>
      </c>
      <c r="E252">
        <v>42529.661076388889</v>
      </c>
      <c r="F252">
        <v>42529.662256944444</v>
      </c>
      <c r="G252">
        <v>1</v>
      </c>
      <c r="H252" t="s">
        <v>898</v>
      </c>
      <c r="I252">
        <v>42529.676203703704</v>
      </c>
      <c r="J252">
        <v>0</v>
      </c>
      <c r="K252" t="str">
        <f>IF(ISEVEN(B252),(B252-1)&amp;"/"&amp;B252,B252&amp;"/"&amp;(B252+1))</f>
        <v>4011/4012</v>
      </c>
      <c r="L252">
        <f>I252-F252</f>
        <v>1.3946759259852115E-2</v>
      </c>
      <c r="Q252" t="b">
        <f>ISEVEN(LEFT(A252,3))</f>
        <v>0</v>
      </c>
      <c r="R252" t="s">
        <v>896</v>
      </c>
      <c r="S252">
        <f>RIGHT(D252,LEN(D252)-4)/10000</f>
        <v>4.53E-2</v>
      </c>
      <c r="T252">
        <f>RIGHT(H252,LEN(H252)-4)/10000</f>
        <v>4.3326000000000002</v>
      </c>
      <c r="U252">
        <f>ABS(T252-S252)</f>
        <v>4.2873000000000001</v>
      </c>
      <c r="V252">
        <f>COUNTIFS(xings_lookup!$D$2:$D$19, IF(Q252, "&lt;=","&gt;=") &amp; S252, xings_lookup!$D$2:$D$19, IF(Q252,"&gt;=","&lt;=") &amp; T252)</f>
        <v>4</v>
      </c>
      <c r="W252">
        <f>COUNTA([11]XINGS!$A$2:$A$13)-V252</f>
        <v>8</v>
      </c>
      <c r="X252">
        <f t="shared" si="3"/>
        <v>0.33333333333333331</v>
      </c>
    </row>
    <row r="253" spans="1:24" x14ac:dyDescent="0.25">
      <c r="A253" t="s">
        <v>897</v>
      </c>
      <c r="B253">
        <v>4011</v>
      </c>
      <c r="C253" t="s">
        <v>467</v>
      </c>
      <c r="D253" t="s">
        <v>899</v>
      </c>
      <c r="E253">
        <v>42529.679780092592</v>
      </c>
      <c r="F253">
        <v>42529.680613425924</v>
      </c>
      <c r="G253">
        <v>1</v>
      </c>
      <c r="H253" t="s">
        <v>900</v>
      </c>
      <c r="I253">
        <v>42529.699537037035</v>
      </c>
      <c r="J253">
        <v>0</v>
      </c>
      <c r="K253" t="str">
        <f>IF(ISEVEN(B253),(B253-1)&amp;"/"&amp;B253,B253&amp;"/"&amp;(B253+1))</f>
        <v>4011/4012</v>
      </c>
      <c r="L253">
        <f>I253-F253</f>
        <v>1.8923611110949423E-2</v>
      </c>
      <c r="N253">
        <f>24*60*SUM($L252:$L253)</f>
        <v>47.333333333954215</v>
      </c>
      <c r="P253" t="s">
        <v>901</v>
      </c>
      <c r="Q253" t="b">
        <f>ISEVEN(LEFT(A253,3))</f>
        <v>0</v>
      </c>
      <c r="R253" t="s">
        <v>896</v>
      </c>
      <c r="S253">
        <f>RIGHT(D253,LEN(D253)-4)/10000</f>
        <v>6.4997999999999996</v>
      </c>
      <c r="T253">
        <f>RIGHT(H253,LEN(H253)-4)/10000</f>
        <v>23.332100000000001</v>
      </c>
      <c r="U253">
        <f>ABS(T253-S253)</f>
        <v>16.8323</v>
      </c>
      <c r="V253">
        <f>COUNTIFS(xings_lookup!$D$2:$D$19, IF(Q253, "&lt;=","&gt;=") &amp; S253, xings_lookup!$D$2:$D$19, IF(Q253,"&gt;=","&lt;=") &amp; T253)</f>
        <v>3</v>
      </c>
      <c r="W253">
        <f>COUNTA([11]XINGS!$A$2:$A$13)-V253</f>
        <v>9</v>
      </c>
      <c r="X253">
        <f t="shared" si="3"/>
        <v>0.25</v>
      </c>
    </row>
    <row r="254" spans="1:24" x14ac:dyDescent="0.25">
      <c r="A254" t="s">
        <v>902</v>
      </c>
      <c r="B254">
        <v>4024</v>
      </c>
      <c r="F254">
        <v>42529.767395833333</v>
      </c>
      <c r="I254">
        <v>42529.767858796295</v>
      </c>
      <c r="K254" t="str">
        <f>IF(ISEVEN(B254),(B254-1)&amp;"/"&amp;B254,B254&amp;"/"&amp;(B254+1))</f>
        <v>4023/4024</v>
      </c>
      <c r="L254">
        <f>I254-F254</f>
        <v>4.6296296204673126E-4</v>
      </c>
      <c r="N254">
        <f>24*60*SUM($L254:$L254)</f>
        <v>0.66666666534729302</v>
      </c>
      <c r="P254" t="s">
        <v>116</v>
      </c>
      <c r="Q254" t="b">
        <f>ISEVEN(LEFT(A254,3))</f>
        <v>0</v>
      </c>
      <c r="R254" t="s">
        <v>896</v>
      </c>
      <c r="S254" t="e">
        <f>RIGHT(D254,LEN(D254)-4)/10000</f>
        <v>#VALUE!</v>
      </c>
      <c r="T254" t="e">
        <f>RIGHT(H254,LEN(H254)-4)/10000</f>
        <v>#VALUE!</v>
      </c>
      <c r="U254" t="e">
        <f>ABS(T254-S254)</f>
        <v>#VALUE!</v>
      </c>
      <c r="V254">
        <f>COUNTIFS(xings_lookup!$D$2:$D$19, IF(Q254, "&lt;=","&gt;=") &amp; S254, xings_lookup!$D$2:$D$19, IF(Q254,"&gt;=","&lt;=") &amp; T254)</f>
        <v>0</v>
      </c>
      <c r="W254">
        <f>COUNTA([11]XINGS!$A$2:$A$13)-V254</f>
        <v>12</v>
      </c>
      <c r="X254">
        <f t="shared" si="3"/>
        <v>0</v>
      </c>
    </row>
    <row r="255" spans="1:24" x14ac:dyDescent="0.25">
      <c r="A255" t="s">
        <v>1229</v>
      </c>
      <c r="B255">
        <v>4023</v>
      </c>
      <c r="F255">
        <v>42529.807789351849</v>
      </c>
      <c r="I255">
        <v>42529.809421296297</v>
      </c>
      <c r="K255" t="str">
        <f>IF(ISEVEN(B255),(B255-1)&amp;"/"&amp;B255,B255&amp;"/"&amp;(B255+1))</f>
        <v>4023/4024</v>
      </c>
      <c r="L255">
        <f>I255-F255</f>
        <v>1.6319444475811906E-3</v>
      </c>
      <c r="N255">
        <f>24*60*SUM($L255:$L255)</f>
        <v>2.3500000045169145</v>
      </c>
      <c r="P255" t="s">
        <v>116</v>
      </c>
      <c r="Q255" t="b">
        <f>ISEVEN(LEFT(A255,3))</f>
        <v>1</v>
      </c>
      <c r="R255" t="s">
        <v>896</v>
      </c>
      <c r="S255" t="e">
        <f>RIGHT(D255,LEN(D255)-4)/10000</f>
        <v>#VALUE!</v>
      </c>
      <c r="T255" t="e">
        <f>RIGHT(H255,LEN(H255)-4)/10000</f>
        <v>#VALUE!</v>
      </c>
      <c r="U255" t="e">
        <f>ABS(T255-S255)</f>
        <v>#VALUE!</v>
      </c>
      <c r="V255">
        <f>COUNTIFS(xings_lookup!$D$2:$D$19, IF(Q255, "&lt;=","&gt;=") &amp; S255, xings_lookup!$D$2:$D$19, IF(Q255,"&gt;=","&lt;=") &amp; T255)</f>
        <v>0</v>
      </c>
      <c r="W255">
        <f>COUNTA([11]XINGS!$A$2:$A$13)-V255</f>
        <v>12</v>
      </c>
      <c r="X255">
        <f t="shared" si="3"/>
        <v>0</v>
      </c>
    </row>
    <row r="256" spans="1:24" x14ac:dyDescent="0.25">
      <c r="A256" t="s">
        <v>1245</v>
      </c>
      <c r="B256">
        <v>4015</v>
      </c>
      <c r="F256">
        <v>42530.036840277775</v>
      </c>
      <c r="I256">
        <v>42530.037280092591</v>
      </c>
      <c r="K256" t="str">
        <f>IF(ISEVEN(B256),(B256-1)&amp;"/"&amp;B256,B256&amp;"/"&amp;(B256+1))</f>
        <v>4015/4016</v>
      </c>
      <c r="L256">
        <f>I256-F256</f>
        <v>4.398148157633841E-4</v>
      </c>
      <c r="N256">
        <f>24*60*SUM($L256:$L256)</f>
        <v>0.63333333469927311</v>
      </c>
      <c r="P256" t="s">
        <v>116</v>
      </c>
      <c r="Q256" t="b">
        <f>ISEVEN(LEFT(A256,3))</f>
        <v>1</v>
      </c>
      <c r="R256" t="s">
        <v>905</v>
      </c>
      <c r="S256" t="e">
        <f>RIGHT(D256,LEN(D256)-4)/10000</f>
        <v>#VALUE!</v>
      </c>
      <c r="T256" t="e">
        <f>RIGHT(H256,LEN(H256)-4)/10000</f>
        <v>#VALUE!</v>
      </c>
      <c r="U256" t="e">
        <f>ABS(T256-S256)</f>
        <v>#VALUE!</v>
      </c>
      <c r="V256">
        <f>COUNTIFS(xings_lookup!$D$2:$D$19, IF(Q256, "&lt;=","&gt;=") &amp; S256, xings_lookup!$D$2:$D$19, IF(Q256,"&gt;=","&lt;=") &amp; T256)</f>
        <v>0</v>
      </c>
      <c r="W256">
        <f>COUNTA([11]XINGS!$A$2:$A$13)-V256</f>
        <v>12</v>
      </c>
      <c r="X256">
        <f t="shared" si="3"/>
        <v>0</v>
      </c>
    </row>
    <row r="257" spans="1:24" x14ac:dyDescent="0.25">
      <c r="A257" t="s">
        <v>903</v>
      </c>
      <c r="B257">
        <v>4020</v>
      </c>
      <c r="C257" t="s">
        <v>467</v>
      </c>
      <c r="D257" t="s">
        <v>508</v>
      </c>
      <c r="E257">
        <v>42530.132430555554</v>
      </c>
      <c r="F257">
        <v>42530.13380787037</v>
      </c>
      <c r="G257">
        <v>1</v>
      </c>
      <c r="H257" t="s">
        <v>830</v>
      </c>
      <c r="I257">
        <v>42530.139432870368</v>
      </c>
      <c r="J257">
        <v>0</v>
      </c>
      <c r="K257" t="str">
        <f>IF(ISEVEN(B257),(B257-1)&amp;"/"&amp;B257,B257&amp;"/"&amp;(B257+1))</f>
        <v>4019/4020</v>
      </c>
      <c r="L257">
        <f>I257-F257</f>
        <v>5.6249999979627319E-3</v>
      </c>
      <c r="N257">
        <f>24*60*SUM($L257:$L257)</f>
        <v>8.0999999970663339</v>
      </c>
      <c r="P257" t="s">
        <v>904</v>
      </c>
      <c r="Q257" t="b">
        <f>ISEVEN(LEFT(A257,3))</f>
        <v>0</v>
      </c>
      <c r="R257" t="s">
        <v>905</v>
      </c>
      <c r="S257">
        <f>RIGHT(D257,LEN(D257)-4)/10000</f>
        <v>7.2099999999999997E-2</v>
      </c>
      <c r="T257">
        <f>RIGHT(H257,LEN(H257)-4)/10000</f>
        <v>1.9195</v>
      </c>
      <c r="U257">
        <f>ABS(T257-S257)</f>
        <v>1.8473999999999999</v>
      </c>
      <c r="V257">
        <f>COUNTIFS(xings_lookup!$D$2:$D$19, IF(Q257, "&lt;=","&gt;=") &amp; S257, xings_lookup!$D$2:$D$19, IF(Q257,"&gt;=","&lt;=") &amp; T257)</f>
        <v>0</v>
      </c>
      <c r="W257">
        <f>COUNTA([11]XINGS!$A$2:$A$13)-V257</f>
        <v>12</v>
      </c>
      <c r="X257">
        <f t="shared" si="3"/>
        <v>0</v>
      </c>
    </row>
    <row r="258" spans="1:24" x14ac:dyDescent="0.25">
      <c r="A258" t="s">
        <v>906</v>
      </c>
      <c r="B258">
        <v>4024</v>
      </c>
      <c r="F258">
        <v>42530.153749999998</v>
      </c>
      <c r="I258">
        <v>42530.153807870367</v>
      </c>
      <c r="K258" t="str">
        <f>IF(ISEVEN(B258),(B258-1)&amp;"/"&amp;B258,B258&amp;"/"&amp;(B258+1))</f>
        <v>4023/4024</v>
      </c>
      <c r="L258">
        <f>I258-F258</f>
        <v>5.7870369346346706E-5</v>
      </c>
      <c r="N258">
        <f>24*60*SUM($L258:$L258)</f>
        <v>8.3333331858739257E-2</v>
      </c>
      <c r="P258" t="s">
        <v>673</v>
      </c>
      <c r="Q258" t="b">
        <f>ISEVEN(LEFT(A258,3))</f>
        <v>0</v>
      </c>
      <c r="R258" t="s">
        <v>905</v>
      </c>
      <c r="S258" t="e">
        <f>RIGHT(D258,LEN(D258)-4)/10000</f>
        <v>#VALUE!</v>
      </c>
      <c r="T258" t="e">
        <f>RIGHT(H258,LEN(H258)-4)/10000</f>
        <v>#VALUE!</v>
      </c>
      <c r="U258" t="e">
        <f>ABS(T258-S258)</f>
        <v>#VALUE!</v>
      </c>
      <c r="V258">
        <f>COUNTIFS(xings_lookup!$D$2:$D$19, IF(Q258, "&lt;=","&gt;=") &amp; S258, xings_lookup!$D$2:$D$19, IF(Q258,"&gt;=","&lt;=") &amp; T258)</f>
        <v>0</v>
      </c>
      <c r="W258">
        <f>COUNTA([11]XINGS!$A$2:$A$13)-V258</f>
        <v>12</v>
      </c>
      <c r="X258">
        <f t="shared" si="3"/>
        <v>0</v>
      </c>
    </row>
    <row r="259" spans="1:24" x14ac:dyDescent="0.25">
      <c r="A259" t="s">
        <v>907</v>
      </c>
      <c r="B259">
        <v>4029</v>
      </c>
      <c r="F259">
        <v>42530.181863425925</v>
      </c>
      <c r="I259">
        <v>42530.181921296295</v>
      </c>
      <c r="K259" t="str">
        <f>IF(ISEVEN(B259),(B259-1)&amp;"/"&amp;B259,B259&amp;"/"&amp;(B259+1))</f>
        <v>4029/4030</v>
      </c>
      <c r="L259">
        <f>I259-F259</f>
        <v>5.7870369346346706E-5</v>
      </c>
      <c r="N259">
        <f>24*60*SUM($L259:$L259)</f>
        <v>8.3333331858739257E-2</v>
      </c>
      <c r="P259" t="s">
        <v>673</v>
      </c>
      <c r="Q259" t="b">
        <f>ISEVEN(LEFT(A259,3))</f>
        <v>0</v>
      </c>
      <c r="R259" t="s">
        <v>905</v>
      </c>
      <c r="S259" t="e">
        <f>RIGHT(D259,LEN(D259)-4)/10000</f>
        <v>#VALUE!</v>
      </c>
      <c r="T259" t="e">
        <f>RIGHT(H259,LEN(H259)-4)/10000</f>
        <v>#VALUE!</v>
      </c>
      <c r="U259" t="e">
        <f>ABS(T259-S259)</f>
        <v>#VALUE!</v>
      </c>
      <c r="V259">
        <f>COUNTIFS(xings_lookup!$D$2:$D$19, IF(Q259, "&lt;=","&gt;=") &amp; S259, xings_lookup!$D$2:$D$19, IF(Q259,"&gt;=","&lt;=") &amp; T259)</f>
        <v>0</v>
      </c>
      <c r="W259">
        <f>COUNTA([11]XINGS!$A$2:$A$13)-V259</f>
        <v>12</v>
      </c>
      <c r="X259">
        <f t="shared" ref="X259:X322" si="4">V259/SUM(V259:W259)</f>
        <v>0</v>
      </c>
    </row>
    <row r="260" spans="1:24" x14ac:dyDescent="0.25">
      <c r="A260" t="s">
        <v>908</v>
      </c>
      <c r="B260">
        <v>4020</v>
      </c>
      <c r="C260" t="s">
        <v>467</v>
      </c>
      <c r="D260" t="s">
        <v>909</v>
      </c>
      <c r="E260">
        <v>42530.20584490741</v>
      </c>
      <c r="F260">
        <v>42530.207291666666</v>
      </c>
      <c r="G260">
        <v>2</v>
      </c>
      <c r="H260" t="s">
        <v>910</v>
      </c>
      <c r="I260">
        <v>42530.233460648145</v>
      </c>
      <c r="J260">
        <v>0</v>
      </c>
      <c r="K260" t="str">
        <f>IF(ISEVEN(B260),(B260-1)&amp;"/"&amp;B260,B260&amp;"/"&amp;(B260+1))</f>
        <v>4019/4020</v>
      </c>
      <c r="L260">
        <f>I260-F260</f>
        <v>2.6168981479713693E-2</v>
      </c>
      <c r="N260">
        <f>24*60*SUM($L260:$L260)</f>
        <v>37.683333330787718</v>
      </c>
      <c r="P260" t="s">
        <v>911</v>
      </c>
      <c r="Q260" t="b">
        <f>ISEVEN(LEFT(A260,3))</f>
        <v>0</v>
      </c>
      <c r="R260" t="s">
        <v>905</v>
      </c>
      <c r="S260">
        <f>RIGHT(D260,LEN(D260)-4)/10000</f>
        <v>7.3499999999999996E-2</v>
      </c>
      <c r="T260">
        <f>RIGHT(H260,LEN(H260)-4)/10000</f>
        <v>16.174199999999999</v>
      </c>
      <c r="U260">
        <f>ABS(T260-S260)</f>
        <v>16.1007</v>
      </c>
      <c r="V260">
        <f>COUNTIFS(xings_lookup!$D$2:$D$19, IF(Q260, "&lt;=","&gt;=") &amp; S260, xings_lookup!$D$2:$D$19, IF(Q260,"&gt;=","&lt;=") &amp; T260)</f>
        <v>12</v>
      </c>
      <c r="W260">
        <f>COUNTA([11]XINGS!$A$2:$A$13)-V260</f>
        <v>0</v>
      </c>
      <c r="X260">
        <f t="shared" si="4"/>
        <v>1</v>
      </c>
    </row>
    <row r="261" spans="1:24" x14ac:dyDescent="0.25">
      <c r="A261" t="s">
        <v>912</v>
      </c>
      <c r="B261">
        <v>4007</v>
      </c>
      <c r="C261" t="s">
        <v>467</v>
      </c>
      <c r="D261" t="s">
        <v>913</v>
      </c>
      <c r="E261">
        <v>42530.213634259257</v>
      </c>
      <c r="F261">
        <v>42530.214629629627</v>
      </c>
      <c r="G261">
        <v>1</v>
      </c>
      <c r="H261" t="s">
        <v>914</v>
      </c>
      <c r="I261">
        <v>42530.248993055553</v>
      </c>
      <c r="J261">
        <v>0</v>
      </c>
      <c r="K261" t="str">
        <f>IF(ISEVEN(B261),(B261-1)&amp;"/"&amp;B261,B261&amp;"/"&amp;(B261+1))</f>
        <v>4007/4008</v>
      </c>
      <c r="L261">
        <f>I261-F261</f>
        <v>3.4363425926130731E-2</v>
      </c>
      <c r="N261">
        <f>24*60*SUM($L261:$L261)</f>
        <v>49.483333333628252</v>
      </c>
      <c r="P261" t="s">
        <v>911</v>
      </c>
      <c r="Q261" t="b">
        <f>ISEVEN(LEFT(A261,3))</f>
        <v>0</v>
      </c>
      <c r="R261" t="s">
        <v>905</v>
      </c>
      <c r="S261">
        <f>RIGHT(D261,LEN(D261)-4)/10000</f>
        <v>4.1500000000000002E-2</v>
      </c>
      <c r="T261">
        <f>RIGHT(H261,LEN(H261)-4)/10000</f>
        <v>15.440799999999999</v>
      </c>
      <c r="U261">
        <f>ABS(T261-S261)</f>
        <v>15.3993</v>
      </c>
      <c r="V261">
        <f>COUNTIFS(xings_lookup!$D$2:$D$19, IF(Q261, "&lt;=","&gt;=") &amp; S261, xings_lookup!$D$2:$D$19, IF(Q261,"&gt;=","&lt;=") &amp; T261)</f>
        <v>12</v>
      </c>
      <c r="W261">
        <f>COUNTA([11]XINGS!$A$2:$A$13)-V261</f>
        <v>0</v>
      </c>
      <c r="X261">
        <f t="shared" si="4"/>
        <v>1</v>
      </c>
    </row>
    <row r="262" spans="1:24" x14ac:dyDescent="0.25">
      <c r="A262" t="s">
        <v>1230</v>
      </c>
      <c r="B262">
        <v>4030</v>
      </c>
      <c r="C262" t="s">
        <v>467</v>
      </c>
      <c r="D262" t="s">
        <v>985</v>
      </c>
      <c r="E262">
        <v>42530.221307870372</v>
      </c>
      <c r="F262">
        <v>42530.222303240742</v>
      </c>
      <c r="G262">
        <v>1</v>
      </c>
      <c r="H262" t="s">
        <v>1231</v>
      </c>
      <c r="I262">
        <v>42530.240231481483</v>
      </c>
      <c r="J262">
        <v>0</v>
      </c>
      <c r="K262" t="str">
        <f>IF(ISEVEN(B262),(B262-1)&amp;"/"&amp;B262,B262&amp;"/"&amp;(B262+1))</f>
        <v>4029/4030</v>
      </c>
      <c r="L262">
        <f>I262-F262</f>
        <v>1.7928240740729962E-2</v>
      </c>
      <c r="N262">
        <f>24*60*SUM($L262:$L263)</f>
        <v>63.816666675265878</v>
      </c>
      <c r="P262" t="s">
        <v>911</v>
      </c>
      <c r="Q262" t="b">
        <f>ISEVEN(LEFT(A262,3))</f>
        <v>1</v>
      </c>
      <c r="R262" t="s">
        <v>905</v>
      </c>
      <c r="S262">
        <f>RIGHT(D262,LEN(D262)-4)/10000</f>
        <v>23.3019</v>
      </c>
      <c r="T262">
        <f>RIGHT(H262,LEN(H262)-4)/10000</f>
        <v>19.322099999999999</v>
      </c>
      <c r="U262">
        <f>ABS(T262-S262)</f>
        <v>3.9798000000000009</v>
      </c>
      <c r="V262">
        <f>COUNTIFS(xings_lookup!$D$2:$D$19, IF(Q262, "&lt;=","&gt;=") &amp; S262, xings_lookup!$D$2:$D$19, IF(Q262,"&gt;=","&lt;=") &amp; T262)</f>
        <v>0</v>
      </c>
      <c r="W262">
        <f>COUNTA([11]XINGS!$A$2:$A$13)-V262</f>
        <v>12</v>
      </c>
      <c r="X262">
        <f t="shared" si="4"/>
        <v>0</v>
      </c>
    </row>
    <row r="263" spans="1:24" x14ac:dyDescent="0.25">
      <c r="A263" t="s">
        <v>915</v>
      </c>
      <c r="B263">
        <v>4024</v>
      </c>
      <c r="C263" t="s">
        <v>467</v>
      </c>
      <c r="D263" t="s">
        <v>916</v>
      </c>
      <c r="E263">
        <v>42530.226631944446</v>
      </c>
      <c r="F263">
        <v>42530.227418981478</v>
      </c>
      <c r="G263">
        <v>1</v>
      </c>
      <c r="H263" t="s">
        <v>914</v>
      </c>
      <c r="I263">
        <v>42530.253807870373</v>
      </c>
      <c r="J263">
        <v>1</v>
      </c>
      <c r="K263" t="str">
        <f>IF(ISEVEN(B263),(B263-1)&amp;"/"&amp;B263,B263&amp;"/"&amp;(B263+1))</f>
        <v>4023/4024</v>
      </c>
      <c r="L263">
        <f>I263-F263</f>
        <v>2.6388888894871343E-2</v>
      </c>
      <c r="N263">
        <f>24*60*SUM($L263:$L263)</f>
        <v>38.000000008614734</v>
      </c>
      <c r="P263" t="s">
        <v>911</v>
      </c>
      <c r="Q263" t="b">
        <f>ISEVEN(LEFT(A263,3))</f>
        <v>0</v>
      </c>
      <c r="R263" t="s">
        <v>905</v>
      </c>
      <c r="S263">
        <f>RIGHT(D263,LEN(D263)-4)/10000</f>
        <v>7.6100000000000001E-2</v>
      </c>
      <c r="T263">
        <f>RIGHT(H263,LEN(H263)-4)/10000</f>
        <v>15.440799999999999</v>
      </c>
      <c r="U263">
        <f>ABS(T263-S263)</f>
        <v>15.364699999999999</v>
      </c>
      <c r="V263">
        <f>COUNTIFS(xings_lookup!$D$2:$D$19, IF(Q263, "&lt;=","&gt;=") &amp; S263, xings_lookup!$D$2:$D$19, IF(Q263,"&gt;=","&lt;=") &amp; T263)</f>
        <v>12</v>
      </c>
      <c r="W263">
        <f>COUNTA([11]XINGS!$A$2:$A$13)-V263</f>
        <v>0</v>
      </c>
      <c r="X263">
        <f t="shared" si="4"/>
        <v>1</v>
      </c>
    </row>
    <row r="264" spans="1:24" x14ac:dyDescent="0.25">
      <c r="A264" t="s">
        <v>917</v>
      </c>
      <c r="B264">
        <v>4031</v>
      </c>
      <c r="C264" t="s">
        <v>467</v>
      </c>
      <c r="D264" t="s">
        <v>590</v>
      </c>
      <c r="E264">
        <v>42530.235034722224</v>
      </c>
      <c r="F264">
        <v>42530.236006944448</v>
      </c>
      <c r="G264">
        <v>1</v>
      </c>
      <c r="H264" t="s">
        <v>516</v>
      </c>
      <c r="I264">
        <v>42530.273333333331</v>
      </c>
      <c r="J264">
        <v>0</v>
      </c>
      <c r="K264" t="str">
        <f>IF(ISEVEN(B264),(B264-1)&amp;"/"&amp;B264,B264&amp;"/"&amp;(B264+1))</f>
        <v>4031/4032</v>
      </c>
      <c r="L264">
        <f>I264-F264</f>
        <v>3.7326388883229811E-2</v>
      </c>
      <c r="N264">
        <f>24*60*SUM($L264:$L264)</f>
        <v>53.749999991850927</v>
      </c>
      <c r="P264" t="s">
        <v>911</v>
      </c>
      <c r="Q264" t="b">
        <f>ISEVEN(LEFT(A264,3))</f>
        <v>0</v>
      </c>
      <c r="R264" t="s">
        <v>905</v>
      </c>
      <c r="S264">
        <f>RIGHT(D264,LEN(D264)-4)/10000</f>
        <v>4.4400000000000002E-2</v>
      </c>
      <c r="T264">
        <f>RIGHT(H264,LEN(H264)-4)/10000</f>
        <v>15.4422</v>
      </c>
      <c r="U264">
        <f>ABS(T264-S264)</f>
        <v>15.3978</v>
      </c>
      <c r="V264">
        <f>COUNTIFS(xings_lookup!$D$2:$D$19, IF(Q264, "&lt;=","&gt;=") &amp; S264, xings_lookup!$D$2:$D$19, IF(Q264,"&gt;=","&lt;=") &amp; T264)</f>
        <v>12</v>
      </c>
      <c r="W264">
        <f>COUNTA([11]XINGS!$A$2:$A$13)-V264</f>
        <v>0</v>
      </c>
      <c r="X264">
        <f t="shared" si="4"/>
        <v>1</v>
      </c>
    </row>
    <row r="265" spans="1:24" x14ac:dyDescent="0.25">
      <c r="A265" t="s">
        <v>1233</v>
      </c>
      <c r="B265">
        <v>4017</v>
      </c>
      <c r="C265" t="s">
        <v>467</v>
      </c>
      <c r="D265" t="s">
        <v>1193</v>
      </c>
      <c r="E265">
        <v>42530.235312500001</v>
      </c>
      <c r="F265">
        <v>42530.236157407409</v>
      </c>
      <c r="G265">
        <v>1</v>
      </c>
      <c r="H265" t="s">
        <v>1234</v>
      </c>
      <c r="I265">
        <v>42530.262824074074</v>
      </c>
      <c r="J265">
        <v>1</v>
      </c>
      <c r="K265" t="str">
        <f>IF(ISEVEN(B265),(B265-1)&amp;"/"&amp;B265,B265&amp;"/"&amp;(B265+1))</f>
        <v>4017/4018</v>
      </c>
      <c r="L265">
        <f>I265-F265</f>
        <v>2.6666666664823424E-2</v>
      </c>
      <c r="N265">
        <f>24*60*SUM($L265:$L266)</f>
        <v>66.533333327388391</v>
      </c>
      <c r="P265" t="s">
        <v>911</v>
      </c>
      <c r="Q265" t="b">
        <f>ISEVEN(LEFT(A265,3))</f>
        <v>1</v>
      </c>
      <c r="R265" t="s">
        <v>905</v>
      </c>
      <c r="S265">
        <f>RIGHT(D265,LEN(D265)-4)/10000</f>
        <v>23.3017</v>
      </c>
      <c r="T265">
        <f>RIGHT(H265,LEN(H265)-4)/10000</f>
        <v>19.227</v>
      </c>
      <c r="U265">
        <f>ABS(T265-S265)</f>
        <v>4.0747</v>
      </c>
      <c r="V265">
        <f>COUNTIFS(xings_lookup!$D$2:$D$19, IF(Q265, "&lt;=","&gt;=") &amp; S265, xings_lookup!$D$2:$D$19, IF(Q265,"&gt;=","&lt;=") &amp; T265)</f>
        <v>0</v>
      </c>
      <c r="W265">
        <f>COUNTA([11]XINGS!$A$2:$A$13)-V265</f>
        <v>12</v>
      </c>
      <c r="X265">
        <f t="shared" si="4"/>
        <v>0</v>
      </c>
    </row>
    <row r="266" spans="1:24" x14ac:dyDescent="0.25">
      <c r="A266" t="s">
        <v>1235</v>
      </c>
      <c r="B266">
        <v>4019</v>
      </c>
      <c r="C266" t="s">
        <v>467</v>
      </c>
      <c r="D266" t="s">
        <v>1236</v>
      </c>
      <c r="E266">
        <v>42530.244421296295</v>
      </c>
      <c r="F266">
        <v>42530.246238425927</v>
      </c>
      <c r="G266">
        <v>2</v>
      </c>
      <c r="H266" t="s">
        <v>1237</v>
      </c>
      <c r="I266">
        <v>42530.265775462962</v>
      </c>
      <c r="J266">
        <v>0</v>
      </c>
      <c r="K266" t="str">
        <f>IF(ISEVEN(B266),(B266-1)&amp;"/"&amp;B266,B266&amp;"/"&amp;(B266+1))</f>
        <v>4019/4020</v>
      </c>
      <c r="L266">
        <f>I266-F266</f>
        <v>1.9537037034751847E-2</v>
      </c>
      <c r="N266">
        <f>24*60*SUM($L266:$L267)</f>
        <v>58.633333335164934</v>
      </c>
      <c r="P266" t="s">
        <v>911</v>
      </c>
      <c r="Q266" t="b">
        <f>ISEVEN(LEFT(A266,3))</f>
        <v>1</v>
      </c>
      <c r="R266" t="s">
        <v>905</v>
      </c>
      <c r="S266">
        <f>RIGHT(D266,LEN(D266)-4)/10000</f>
        <v>23.301500000000001</v>
      </c>
      <c r="T266">
        <f>RIGHT(H266,LEN(H266)-4)/10000</f>
        <v>19.234400000000001</v>
      </c>
      <c r="U266">
        <f>ABS(T266-S266)</f>
        <v>4.0670999999999999</v>
      </c>
      <c r="V266">
        <f>COUNTIFS(xings_lookup!$D$2:$D$19, IF(Q266, "&lt;=","&gt;=") &amp; S266, xings_lookup!$D$2:$D$19, IF(Q266,"&gt;=","&lt;=") &amp; T266)</f>
        <v>0</v>
      </c>
      <c r="W266">
        <f>COUNTA([11]XINGS!$A$2:$A$13)-V266</f>
        <v>12</v>
      </c>
      <c r="X266">
        <f t="shared" si="4"/>
        <v>0</v>
      </c>
    </row>
    <row r="267" spans="1:24" x14ac:dyDescent="0.25">
      <c r="A267" t="s">
        <v>1230</v>
      </c>
      <c r="B267">
        <v>4030</v>
      </c>
      <c r="C267" t="s">
        <v>467</v>
      </c>
      <c r="D267" t="s">
        <v>1232</v>
      </c>
      <c r="E267">
        <v>42530.251238425924</v>
      </c>
      <c r="F267">
        <v>42530.252071759256</v>
      </c>
      <c r="G267">
        <v>1</v>
      </c>
      <c r="H267" t="s">
        <v>1038</v>
      </c>
      <c r="I267">
        <v>42530.273252314815</v>
      </c>
      <c r="J267">
        <v>0</v>
      </c>
      <c r="K267" t="str">
        <f>IF(ISEVEN(B267),(B267-1)&amp;"/"&amp;B267,B267&amp;"/"&amp;(B267+1))</f>
        <v>4029/4030</v>
      </c>
      <c r="L267">
        <f>I267-F267</f>
        <v>2.118055555911269E-2</v>
      </c>
      <c r="Q267" t="b">
        <f>ISEVEN(LEFT(A267,3))</f>
        <v>1</v>
      </c>
      <c r="R267" t="s">
        <v>905</v>
      </c>
      <c r="S267">
        <f>RIGHT(D267,LEN(D267)-4)/10000</f>
        <v>15.3574</v>
      </c>
      <c r="T267">
        <f>RIGHT(H267,LEN(H267)-4)/10000</f>
        <v>1.49E-2</v>
      </c>
      <c r="U267">
        <f>ABS(T267-S267)</f>
        <v>15.342499999999999</v>
      </c>
      <c r="V267">
        <f>COUNTIFS(xings_lookup!$D$2:$D$19, IF(Q267, "&lt;=","&gt;=") &amp; S267, xings_lookup!$D$2:$D$19, IF(Q267,"&gt;=","&lt;=") &amp; T267)</f>
        <v>12</v>
      </c>
      <c r="W267">
        <f>COUNTA([11]XINGS!$A$2:$A$13)-V267</f>
        <v>0</v>
      </c>
      <c r="X267">
        <f t="shared" si="4"/>
        <v>1</v>
      </c>
    </row>
    <row r="268" spans="1:24" x14ac:dyDescent="0.25">
      <c r="A268" t="s">
        <v>918</v>
      </c>
      <c r="B268">
        <v>4027</v>
      </c>
      <c r="C268" t="s">
        <v>467</v>
      </c>
      <c r="D268" t="s">
        <v>919</v>
      </c>
      <c r="E268">
        <v>42530.251736111109</v>
      </c>
      <c r="F268">
        <v>42530.252870370372</v>
      </c>
      <c r="G268">
        <v>1</v>
      </c>
      <c r="H268" t="s">
        <v>611</v>
      </c>
      <c r="I268">
        <v>42530.276967592596</v>
      </c>
      <c r="J268">
        <v>0</v>
      </c>
      <c r="K268" t="str">
        <f>IF(ISEVEN(B268),(B268-1)&amp;"/"&amp;B268,B268&amp;"/"&amp;(B268+1))</f>
        <v>4027/4028</v>
      </c>
      <c r="L268">
        <f>I268-F268</f>
        <v>2.4097222223645076E-2</v>
      </c>
      <c r="N268">
        <f>24*60*SUM($L268:$L268)</f>
        <v>34.70000000204891</v>
      </c>
      <c r="P268" t="s">
        <v>911</v>
      </c>
      <c r="Q268" t="b">
        <f>ISEVEN(LEFT(A268,3))</f>
        <v>0</v>
      </c>
      <c r="R268" t="s">
        <v>905</v>
      </c>
      <c r="S268">
        <f>RIGHT(D268,LEN(D268)-4)/10000</f>
        <v>7.9000000000000001E-2</v>
      </c>
      <c r="T268">
        <f>RIGHT(H268,LEN(H268)-4)/10000</f>
        <v>15.4415</v>
      </c>
      <c r="U268">
        <f>ABS(T268-S268)</f>
        <v>15.362499999999999</v>
      </c>
      <c r="V268">
        <f>COUNTIFS(xings_lookup!$D$2:$D$19, IF(Q268, "&lt;=","&gt;=") &amp; S268, xings_lookup!$D$2:$D$19, IF(Q268,"&gt;=","&lt;=") &amp; T268)</f>
        <v>12</v>
      </c>
      <c r="W268">
        <f>COUNTA([11]XINGS!$A$2:$A$13)-V268</f>
        <v>0</v>
      </c>
      <c r="X268">
        <f t="shared" si="4"/>
        <v>1</v>
      </c>
    </row>
    <row r="269" spans="1:24" x14ac:dyDescent="0.25">
      <c r="A269" t="s">
        <v>1233</v>
      </c>
      <c r="B269">
        <v>4017</v>
      </c>
      <c r="C269" t="s">
        <v>467</v>
      </c>
      <c r="D269" t="s">
        <v>994</v>
      </c>
      <c r="E269">
        <v>42530.273321759261</v>
      </c>
      <c r="F269">
        <v>42530.273900462962</v>
      </c>
      <c r="G269">
        <v>0</v>
      </c>
      <c r="H269" t="s">
        <v>988</v>
      </c>
      <c r="I269">
        <v>42530.294456018521</v>
      </c>
      <c r="J269">
        <v>0</v>
      </c>
      <c r="K269" t="str">
        <f>IF(ISEVEN(B269),(B269-1)&amp;"/"&amp;B269,B269&amp;"/"&amp;(B269+1))</f>
        <v>4017/4018</v>
      </c>
      <c r="L269">
        <f>I269-F269</f>
        <v>2.0555555558530614E-2</v>
      </c>
      <c r="Q269" t="b">
        <f>ISEVEN(LEFT(A269,3))</f>
        <v>1</v>
      </c>
      <c r="R269" t="s">
        <v>905</v>
      </c>
      <c r="S269">
        <f>RIGHT(D269,LEN(D269)-4)/10000</f>
        <v>15.399900000000001</v>
      </c>
      <c r="T269">
        <f>RIGHT(H269,LEN(H269)-4)/10000</f>
        <v>1.6E-2</v>
      </c>
      <c r="U269">
        <f>ABS(T269-S269)</f>
        <v>15.383900000000001</v>
      </c>
      <c r="V269">
        <f>COUNTIFS(xings_lookup!$D$2:$D$19, IF(Q269, "&lt;=","&gt;=") &amp; S269, xings_lookup!$D$2:$D$19, IF(Q269,"&gt;=","&lt;=") &amp; T269)</f>
        <v>12</v>
      </c>
      <c r="W269">
        <f>COUNTA([11]XINGS!$A$2:$A$13)-V269</f>
        <v>0</v>
      </c>
      <c r="X269">
        <f t="shared" si="4"/>
        <v>1</v>
      </c>
    </row>
    <row r="270" spans="1:24" x14ac:dyDescent="0.25">
      <c r="A270" t="s">
        <v>1235</v>
      </c>
      <c r="B270">
        <v>4019</v>
      </c>
      <c r="C270" t="s">
        <v>467</v>
      </c>
      <c r="D270" t="s">
        <v>1238</v>
      </c>
      <c r="E270">
        <v>42530.277083333334</v>
      </c>
      <c r="F270">
        <v>42530.277743055558</v>
      </c>
      <c r="G270">
        <v>0</v>
      </c>
      <c r="H270" t="s">
        <v>964</v>
      </c>
      <c r="I270">
        <v>42530.302141203705</v>
      </c>
      <c r="J270">
        <v>0</v>
      </c>
      <c r="K270" t="str">
        <f>IF(ISEVEN(B270),(B270-1)&amp;"/"&amp;B270,B270&amp;"/"&amp;(B270+1))</f>
        <v>4019/4020</v>
      </c>
      <c r="L270">
        <f>I270-F270</f>
        <v>2.4398148147156462E-2</v>
      </c>
      <c r="Q270" t="b">
        <f>ISEVEN(LEFT(A270,3))</f>
        <v>1</v>
      </c>
      <c r="R270" t="s">
        <v>905</v>
      </c>
      <c r="S270">
        <f>RIGHT(D270,LEN(D270)-4)/10000</f>
        <v>15.3985</v>
      </c>
      <c r="T270">
        <f>RIGHT(H270,LEN(H270)-4)/10000</f>
        <v>1.43E-2</v>
      </c>
      <c r="U270">
        <f>ABS(T270-S270)</f>
        <v>15.3842</v>
      </c>
      <c r="V270">
        <f>COUNTIFS(xings_lookup!$D$2:$D$19, IF(Q270, "&lt;=","&gt;=") &amp; S270, xings_lookup!$D$2:$D$19, IF(Q270,"&gt;=","&lt;=") &amp; T270)</f>
        <v>12</v>
      </c>
      <c r="W270">
        <f>COUNTA([11]XINGS!$A$2:$A$13)-V270</f>
        <v>0</v>
      </c>
      <c r="X270">
        <f t="shared" si="4"/>
        <v>1</v>
      </c>
    </row>
    <row r="271" spans="1:24" x14ac:dyDescent="0.25">
      <c r="A271" t="s">
        <v>1239</v>
      </c>
      <c r="B271">
        <v>4008</v>
      </c>
      <c r="C271" t="s">
        <v>467</v>
      </c>
      <c r="D271" t="s">
        <v>1067</v>
      </c>
      <c r="E271">
        <v>42530.29896990741</v>
      </c>
      <c r="F271">
        <v>42530.29991898148</v>
      </c>
      <c r="G271">
        <v>1</v>
      </c>
      <c r="H271" t="s">
        <v>1240</v>
      </c>
      <c r="I271">
        <v>42530.319699074076</v>
      </c>
      <c r="J271">
        <v>1</v>
      </c>
      <c r="K271" t="str">
        <f>IF(ISEVEN(B271),(B271-1)&amp;"/"&amp;B271,B271&amp;"/"&amp;(B271+1))</f>
        <v>4007/4008</v>
      </c>
      <c r="L271">
        <f>I271-F271</f>
        <v>1.9780092596192844E-2</v>
      </c>
      <c r="N271">
        <f>24*60*SUM($L271:$L271)</f>
        <v>28.483333338517696</v>
      </c>
      <c r="P271" t="s">
        <v>911</v>
      </c>
      <c r="Q271" t="b">
        <f>ISEVEN(LEFT(A271,3))</f>
        <v>1</v>
      </c>
      <c r="R271" t="s">
        <v>905</v>
      </c>
      <c r="S271">
        <f>RIGHT(D271,LEN(D271)-4)/10000</f>
        <v>12.786</v>
      </c>
      <c r="T271">
        <f>RIGHT(H271,LEN(H271)-4)/10000</f>
        <v>4.9799999999999997E-2</v>
      </c>
      <c r="U271">
        <f>ABS(T271-S271)</f>
        <v>12.7362</v>
      </c>
      <c r="V271">
        <f>COUNTIFS(xings_lookup!$D$2:$D$19, IF(Q271, "&lt;=","&gt;=") &amp; S271, xings_lookup!$D$2:$D$19, IF(Q271,"&gt;=","&lt;=") &amp; T271)</f>
        <v>12</v>
      </c>
      <c r="W271">
        <f>COUNTA([11]XINGS!$A$2:$A$13)-V271</f>
        <v>0</v>
      </c>
      <c r="X271">
        <f t="shared" si="4"/>
        <v>1</v>
      </c>
    </row>
    <row r="272" spans="1:24" x14ac:dyDescent="0.25">
      <c r="A272" t="s">
        <v>920</v>
      </c>
      <c r="B272">
        <v>4031</v>
      </c>
      <c r="C272" t="s">
        <v>467</v>
      </c>
      <c r="D272" t="s">
        <v>471</v>
      </c>
      <c r="E272">
        <v>42530.421875</v>
      </c>
      <c r="F272">
        <v>42530.42260416667</v>
      </c>
      <c r="G272">
        <v>1</v>
      </c>
      <c r="H272" t="s">
        <v>480</v>
      </c>
      <c r="I272">
        <v>42530.444884259261</v>
      </c>
      <c r="J272">
        <v>0</v>
      </c>
      <c r="K272" t="str">
        <f>IF(ISEVEN(B272),(B272-1)&amp;"/"&amp;B272,B272&amp;"/"&amp;(B272+1))</f>
        <v>4031/4032</v>
      </c>
      <c r="L272">
        <f>I272-F272</f>
        <v>2.2280092591245193E-2</v>
      </c>
      <c r="N272">
        <f>24*60*SUM($L272:$L272)</f>
        <v>32.083333331393078</v>
      </c>
      <c r="P272" t="s">
        <v>673</v>
      </c>
      <c r="Q272" t="b">
        <f>ISEVEN(LEFT(A272,3))</f>
        <v>0</v>
      </c>
      <c r="R272" t="s">
        <v>905</v>
      </c>
      <c r="S272">
        <f>RIGHT(D272,LEN(D272)-4)/10000</f>
        <v>1.9118999999999999</v>
      </c>
      <c r="T272">
        <f>RIGHT(H272,LEN(H272)-4)/10000</f>
        <v>23.3323</v>
      </c>
      <c r="U272">
        <f>ABS(T272-S272)</f>
        <v>21.420400000000001</v>
      </c>
      <c r="V272">
        <f>COUNTIFS(xings_lookup!$D$2:$D$19, IF(Q272, "&lt;=","&gt;=") &amp; S272, xings_lookup!$D$2:$D$19, IF(Q272,"&gt;=","&lt;=") &amp; T272)</f>
        <v>12</v>
      </c>
      <c r="W272">
        <f>COUNTA([11]XINGS!$A$2:$A$13)-V272</f>
        <v>0</v>
      </c>
      <c r="X272">
        <f t="shared" si="4"/>
        <v>1</v>
      </c>
    </row>
    <row r="273" spans="1:24" x14ac:dyDescent="0.25">
      <c r="A273" t="s">
        <v>1241</v>
      </c>
      <c r="B273">
        <v>4030</v>
      </c>
      <c r="C273" t="s">
        <v>467</v>
      </c>
      <c r="D273" t="s">
        <v>1003</v>
      </c>
      <c r="E273">
        <v>42530.472256944442</v>
      </c>
      <c r="F273">
        <v>42530.473217592589</v>
      </c>
      <c r="G273">
        <v>1</v>
      </c>
      <c r="H273" t="s">
        <v>1242</v>
      </c>
      <c r="I273">
        <v>42530.47755787037</v>
      </c>
      <c r="J273">
        <v>0</v>
      </c>
      <c r="K273" t="str">
        <f>IF(ISEVEN(B273),(B273-1)&amp;"/"&amp;B273,B273&amp;"/"&amp;(B273+1))</f>
        <v>4029/4030</v>
      </c>
      <c r="L273">
        <f>I273-F273</f>
        <v>4.3402777810115367E-3</v>
      </c>
      <c r="N273">
        <f>24*60*SUM($L273:$L273)</f>
        <v>6.2500000046566129</v>
      </c>
      <c r="P273" t="s">
        <v>1243</v>
      </c>
      <c r="Q273" t="b">
        <f>ISEVEN(LEFT(A273,3))</f>
        <v>1</v>
      </c>
      <c r="R273" t="s">
        <v>905</v>
      </c>
      <c r="S273">
        <f>RIGHT(D273,LEN(D273)-4)/10000</f>
        <v>23.299099999999999</v>
      </c>
      <c r="T273">
        <f>RIGHT(H273,LEN(H273)-4)/10000</f>
        <v>22.780100000000001</v>
      </c>
      <c r="U273">
        <f>ABS(T273-S273)</f>
        <v>0.51899999999999835</v>
      </c>
      <c r="V273">
        <f>COUNTIFS(xings_lookup!$D$2:$D$19, IF(Q273, "&lt;=","&gt;=") &amp; S273, xings_lookup!$D$2:$D$19, IF(Q273,"&gt;=","&lt;=") &amp; T273)</f>
        <v>0</v>
      </c>
      <c r="W273">
        <f>COUNTA([11]XINGS!$A$2:$A$13)-V273</f>
        <v>12</v>
      </c>
      <c r="X273">
        <f t="shared" si="4"/>
        <v>0</v>
      </c>
    </row>
    <row r="274" spans="1:24" x14ac:dyDescent="0.25">
      <c r="A274" t="s">
        <v>1244</v>
      </c>
      <c r="B274">
        <v>4019</v>
      </c>
      <c r="C274" t="s">
        <v>467</v>
      </c>
      <c r="D274" t="s">
        <v>1057</v>
      </c>
      <c r="E274">
        <v>42530.784629629627</v>
      </c>
      <c r="F274">
        <v>42530.788402777776</v>
      </c>
      <c r="G274">
        <v>5</v>
      </c>
      <c r="H274" t="s">
        <v>1057</v>
      </c>
      <c r="I274">
        <v>42530.788402777776</v>
      </c>
      <c r="J274">
        <v>0</v>
      </c>
      <c r="K274" t="str">
        <f>IF(ISEVEN(B274),(B274-1)&amp;"/"&amp;B274,B274&amp;"/"&amp;(B274+1))</f>
        <v>4019/4020</v>
      </c>
      <c r="L274">
        <f>I274-F274</f>
        <v>0</v>
      </c>
      <c r="N274">
        <v>1</v>
      </c>
      <c r="P274" t="s">
        <v>1243</v>
      </c>
      <c r="Q274" t="b">
        <f>ISEVEN(LEFT(A274,3))</f>
        <v>1</v>
      </c>
      <c r="R274" t="s">
        <v>905</v>
      </c>
      <c r="S274">
        <f>RIGHT(D274,LEN(D274)-4)/10000</f>
        <v>23.297899999999998</v>
      </c>
      <c r="T274">
        <f>RIGHT(H274,LEN(H274)-4)/10000</f>
        <v>23.297899999999998</v>
      </c>
      <c r="U274">
        <f>ABS(T274-S274)</f>
        <v>0</v>
      </c>
      <c r="V274">
        <f>COUNTIFS(xings_lookup!$D$2:$D$19, IF(Q274, "&lt;=","&gt;=") &amp; S274, xings_lookup!$D$2:$D$19, IF(Q274,"&gt;=","&lt;=") &amp; T274)</f>
        <v>0</v>
      </c>
      <c r="W274">
        <f>COUNTA([11]XINGS!$A$2:$A$13)-V274</f>
        <v>12</v>
      </c>
      <c r="X274">
        <f t="shared" si="4"/>
        <v>0</v>
      </c>
    </row>
    <row r="275" spans="1:24" x14ac:dyDescent="0.25">
      <c r="A275" t="s">
        <v>921</v>
      </c>
      <c r="B275">
        <v>4018</v>
      </c>
      <c r="C275" t="s">
        <v>467</v>
      </c>
      <c r="D275" t="s">
        <v>525</v>
      </c>
      <c r="E275">
        <v>42530.964432870373</v>
      </c>
      <c r="F275">
        <v>42530.965428240743</v>
      </c>
      <c r="G275">
        <v>1</v>
      </c>
      <c r="H275" t="s">
        <v>922</v>
      </c>
      <c r="I275">
        <v>42530.995937500003</v>
      </c>
      <c r="J275">
        <v>0</v>
      </c>
      <c r="K275" t="str">
        <f>IF(ISEVEN(B275),(B275-1)&amp;"/"&amp;B275,B275&amp;"/"&amp;(B275+1))</f>
        <v>4017/4018</v>
      </c>
      <c r="L275">
        <f>I275-F275</f>
        <v>3.050925926072523E-2</v>
      </c>
      <c r="N275">
        <f>24*60*SUM($L275:$L275)</f>
        <v>43.933333335444331</v>
      </c>
      <c r="P275" t="s">
        <v>645</v>
      </c>
      <c r="Q275" t="b">
        <f>ISEVEN(LEFT(A275,3))</f>
        <v>0</v>
      </c>
      <c r="R275" t="s">
        <v>905</v>
      </c>
      <c r="S275">
        <f>RIGHT(D275,LEN(D275)-4)/10000</f>
        <v>4.6899999999999997E-2</v>
      </c>
      <c r="T275">
        <f>RIGHT(H275,LEN(H275)-4)/10000</f>
        <v>10.569599999999999</v>
      </c>
      <c r="U275">
        <f>ABS(T275-S275)</f>
        <v>10.522699999999999</v>
      </c>
      <c r="V275">
        <f>COUNTIFS(xings_lookup!$D$2:$D$19, IF(Q275, "&lt;=","&gt;=") &amp; S275, xings_lookup!$D$2:$D$19, IF(Q275,"&gt;=","&lt;=") &amp; T275)</f>
        <v>11</v>
      </c>
      <c r="W275">
        <f>COUNTA([11]XINGS!$A$2:$A$13)-V275</f>
        <v>1</v>
      </c>
      <c r="X275">
        <f t="shared" si="4"/>
        <v>0.91666666666666663</v>
      </c>
    </row>
    <row r="276" spans="1:24" x14ac:dyDescent="0.25">
      <c r="A276" t="s">
        <v>1052</v>
      </c>
      <c r="B276">
        <v>4023</v>
      </c>
      <c r="F276">
        <v>42531.057199074072</v>
      </c>
      <c r="I276">
        <v>42531.088703703703</v>
      </c>
      <c r="K276" t="str">
        <f>IF(ISEVEN(B276),(B276-1)&amp;"/"&amp;B276,B276&amp;"/"&amp;(B276+1))</f>
        <v>4023/4024</v>
      </c>
      <c r="L276">
        <f>I276-F276</f>
        <v>3.1504629630944692E-2</v>
      </c>
      <c r="N276">
        <f>24*60*SUM($L276:$L276)</f>
        <v>45.366666668560356</v>
      </c>
      <c r="P276" t="s">
        <v>645</v>
      </c>
      <c r="Q276" t="b">
        <f>ISEVEN(LEFT(A276,3))</f>
        <v>1</v>
      </c>
      <c r="R276" t="s">
        <v>640</v>
      </c>
      <c r="S276" t="e">
        <f>RIGHT(D276,LEN(D276)-4)/10000</f>
        <v>#VALUE!</v>
      </c>
      <c r="T276" t="e">
        <f>RIGHT(H276,LEN(H276)-4)/10000</f>
        <v>#VALUE!</v>
      </c>
      <c r="U276" t="e">
        <f>ABS(T276-S276)</f>
        <v>#VALUE!</v>
      </c>
      <c r="V276">
        <f>COUNTIFS(xings_lookup!$D$2:$D$19, IF(Q276, "&lt;=","&gt;=") &amp; S276, xings_lookup!$D$2:$D$19, IF(Q276,"&gt;=","&lt;=") &amp; T276)</f>
        <v>0</v>
      </c>
      <c r="W276">
        <f>COUNTA([11]XINGS!$A$2:$A$13)-V276</f>
        <v>12</v>
      </c>
      <c r="X276">
        <f t="shared" si="4"/>
        <v>0</v>
      </c>
    </row>
    <row r="277" spans="1:24" x14ac:dyDescent="0.25">
      <c r="A277" t="s">
        <v>1045</v>
      </c>
      <c r="B277">
        <v>4039</v>
      </c>
      <c r="C277" t="s">
        <v>467</v>
      </c>
      <c r="D277" t="s">
        <v>1030</v>
      </c>
      <c r="E277">
        <v>42531.318888888891</v>
      </c>
      <c r="F277">
        <v>42531.320752314816</v>
      </c>
      <c r="G277">
        <v>2</v>
      </c>
      <c r="H277" t="s">
        <v>980</v>
      </c>
      <c r="I277">
        <v>42531.320891203701</v>
      </c>
      <c r="J277">
        <v>0</v>
      </c>
      <c r="K277" t="str">
        <f>IF(ISEVEN(B277),(B277-1)&amp;"/"&amp;B277,B277&amp;"/"&amp;(B277+1))</f>
        <v>4039/4040</v>
      </c>
      <c r="L277">
        <f>I277-F277</f>
        <v>1.3888888497604057E-4</v>
      </c>
      <c r="N277">
        <v>1</v>
      </c>
      <c r="P277" t="s">
        <v>1046</v>
      </c>
      <c r="Q277" t="b">
        <f>ISEVEN(LEFT(A277,3))</f>
        <v>1</v>
      </c>
      <c r="R277" t="s">
        <v>640</v>
      </c>
      <c r="S277">
        <f>RIGHT(D277,LEN(D277)-4)/10000</f>
        <v>1.52E-2</v>
      </c>
      <c r="T277">
        <f>RIGHT(H277,LEN(H277)-4)/10000</f>
        <v>1.5599999999999999E-2</v>
      </c>
      <c r="U277">
        <f>ABS(T277-S277)</f>
        <v>3.9999999999999931E-4</v>
      </c>
      <c r="V277">
        <f>COUNTIFS(xings_lookup!$D$2:$D$19, IF(Q277, "&lt;=","&gt;=") &amp; S277, xings_lookup!$D$2:$D$19, IF(Q277,"&gt;=","&lt;=") &amp; T277)</f>
        <v>0</v>
      </c>
      <c r="W277">
        <f>COUNTA([11]XINGS!$A$2:$A$13)-V277</f>
        <v>12</v>
      </c>
      <c r="X277">
        <f t="shared" si="4"/>
        <v>0</v>
      </c>
    </row>
    <row r="278" spans="1:24" x14ac:dyDescent="0.25">
      <c r="A278" t="s">
        <v>637</v>
      </c>
      <c r="B278">
        <v>4020</v>
      </c>
      <c r="C278" t="s">
        <v>467</v>
      </c>
      <c r="D278" t="s">
        <v>537</v>
      </c>
      <c r="E278">
        <v>42531.330439814818</v>
      </c>
      <c r="F278">
        <v>42531.331342592595</v>
      </c>
      <c r="G278">
        <v>1</v>
      </c>
      <c r="H278" t="s">
        <v>638</v>
      </c>
      <c r="I278">
        <v>42531.348935185182</v>
      </c>
      <c r="J278">
        <v>1</v>
      </c>
      <c r="K278" t="str">
        <f>IF(ISEVEN(B278),(B278-1)&amp;"/"&amp;B278,B278&amp;"/"&amp;(B278+1))</f>
        <v>4019/4020</v>
      </c>
      <c r="L278">
        <f>I278-F278</f>
        <v>1.7592592586879618E-2</v>
      </c>
      <c r="N278">
        <f>24*60*SUM($L278:$L279)</f>
        <v>47.649999990826473</v>
      </c>
      <c r="P278" t="s">
        <v>639</v>
      </c>
      <c r="Q278" t="b">
        <f>ISEVEN(LEFT(A278,3))</f>
        <v>0</v>
      </c>
      <c r="R278" t="s">
        <v>640</v>
      </c>
      <c r="S278">
        <f>RIGHT(D278,LEN(D278)-4)/10000</f>
        <v>4.58E-2</v>
      </c>
      <c r="T278">
        <f>RIGHT(H278,LEN(H278)-4)/10000</f>
        <v>8.6366999999999994</v>
      </c>
      <c r="U278">
        <f>ABS(T278-S278)</f>
        <v>8.5908999999999995</v>
      </c>
      <c r="V278">
        <f>COUNTIFS(xings_lookup!$D$2:$D$19, IF(Q278, "&lt;=","&gt;=") &amp; S278, xings_lookup!$D$2:$D$19, IF(Q278,"&gt;=","&lt;=") &amp; T278)</f>
        <v>10</v>
      </c>
      <c r="W278">
        <f>COUNTA([11]XINGS!$A$2:$A$13)-V278</f>
        <v>2</v>
      </c>
      <c r="X278">
        <f t="shared" si="4"/>
        <v>0.83333333333333337</v>
      </c>
    </row>
    <row r="279" spans="1:24" x14ac:dyDescent="0.25">
      <c r="A279" t="s">
        <v>637</v>
      </c>
      <c r="B279">
        <v>4020</v>
      </c>
      <c r="C279" t="s">
        <v>467</v>
      </c>
      <c r="D279" t="s">
        <v>641</v>
      </c>
      <c r="E279">
        <v>42531.349930555552</v>
      </c>
      <c r="F279">
        <v>42531.351377314815</v>
      </c>
      <c r="G279">
        <v>2</v>
      </c>
      <c r="H279" t="s">
        <v>642</v>
      </c>
      <c r="I279">
        <v>42531.366875</v>
      </c>
      <c r="J279">
        <v>1</v>
      </c>
      <c r="K279" t="str">
        <f>IF(ISEVEN(B279),(B279-1)&amp;"/"&amp;B279,B279&amp;"/"&amp;(B279+1))</f>
        <v>4019/4020</v>
      </c>
      <c r="L279">
        <f>I279-F279</f>
        <v>1.5497685184527654E-2</v>
      </c>
      <c r="Q279" t="b">
        <f>ISEVEN(LEFT(A279,3))</f>
        <v>0</v>
      </c>
      <c r="R279" t="s">
        <v>640</v>
      </c>
      <c r="S279">
        <f>RIGHT(D279,LEN(D279)-4)/10000</f>
        <v>8.6365999999999996</v>
      </c>
      <c r="T279">
        <f>RIGHT(H279,LEN(H279)-4)/10000</f>
        <v>23.331</v>
      </c>
      <c r="U279">
        <f>ABS(T279-S279)</f>
        <v>14.6944</v>
      </c>
      <c r="V279">
        <f>COUNTIFS(xings_lookup!$D$2:$D$19, IF(Q279, "&lt;=","&gt;=") &amp; S279, xings_lookup!$D$2:$D$19, IF(Q279,"&gt;=","&lt;=") &amp; T279)</f>
        <v>2</v>
      </c>
      <c r="W279">
        <f>COUNTA([11]XINGS!$A$2:$A$13)-V279</f>
        <v>10</v>
      </c>
      <c r="X279">
        <f t="shared" si="4"/>
        <v>0.16666666666666666</v>
      </c>
    </row>
    <row r="280" spans="1:24" x14ac:dyDescent="0.25">
      <c r="A280" t="s">
        <v>1047</v>
      </c>
      <c r="B280">
        <v>4032</v>
      </c>
      <c r="C280" t="s">
        <v>467</v>
      </c>
      <c r="D280" t="s">
        <v>989</v>
      </c>
      <c r="E280">
        <v>42531.617766203701</v>
      </c>
      <c r="F280">
        <v>42531.619097222225</v>
      </c>
      <c r="G280">
        <v>1</v>
      </c>
      <c r="H280" t="s">
        <v>1048</v>
      </c>
      <c r="I280">
        <v>42531.638124999998</v>
      </c>
      <c r="J280">
        <v>0</v>
      </c>
      <c r="K280" t="str">
        <f>IF(ISEVEN(B280),(B280-1)&amp;"/"&amp;B280,B280&amp;"/"&amp;(B280+1))</f>
        <v>4031/4032</v>
      </c>
      <c r="L280">
        <f>I280-F280</f>
        <v>1.9027777772862464E-2</v>
      </c>
      <c r="N280">
        <f>24*60*SUM($L280:$L281)</f>
        <v>35.833333327900618</v>
      </c>
      <c r="P280" t="s">
        <v>1049</v>
      </c>
      <c r="Q280" t="b">
        <f>ISEVEN(LEFT(A280,3))</f>
        <v>1</v>
      </c>
      <c r="R280" t="s">
        <v>640</v>
      </c>
      <c r="S280">
        <f>RIGHT(D280,LEN(D280)-4)/10000</f>
        <v>23.299399999999999</v>
      </c>
      <c r="T280">
        <f>RIGHT(H280,LEN(H280)-4)/10000</f>
        <v>11.1151</v>
      </c>
      <c r="U280">
        <f>ABS(T280-S280)</f>
        <v>12.184299999999999</v>
      </c>
      <c r="V280">
        <f>COUNTIFS(xings_lookup!$D$2:$D$19, IF(Q280, "&lt;=","&gt;=") &amp; S280, xings_lookup!$D$2:$D$19, IF(Q280,"&gt;=","&lt;=") &amp; T280)</f>
        <v>0</v>
      </c>
      <c r="W280">
        <f>COUNTA([11]XINGS!$A$2:$A$13)-V280</f>
        <v>12</v>
      </c>
      <c r="X280">
        <f t="shared" si="4"/>
        <v>0</v>
      </c>
    </row>
    <row r="281" spans="1:24" x14ac:dyDescent="0.25">
      <c r="A281" t="s">
        <v>1047</v>
      </c>
      <c r="B281">
        <v>4032</v>
      </c>
      <c r="C281" t="s">
        <v>467</v>
      </c>
      <c r="D281" t="s">
        <v>1050</v>
      </c>
      <c r="E281">
        <v>42531.647511574076</v>
      </c>
      <c r="F281">
        <v>42531.648113425923</v>
      </c>
      <c r="G281">
        <v>0</v>
      </c>
      <c r="H281" t="s">
        <v>1051</v>
      </c>
      <c r="I281">
        <v>42531.653969907406</v>
      </c>
      <c r="J281">
        <v>2</v>
      </c>
      <c r="K281" t="str">
        <f>IF(ISEVEN(B281),(B281-1)&amp;"/"&amp;B281,B281&amp;"/"&amp;(B281+1))</f>
        <v>4031/4032</v>
      </c>
      <c r="L281">
        <f>I281-F281</f>
        <v>5.8564814826240763E-3</v>
      </c>
      <c r="Q281" t="b">
        <f>ISEVEN(LEFT(A281,3))</f>
        <v>1</v>
      </c>
      <c r="R281" t="s">
        <v>640</v>
      </c>
      <c r="S281">
        <f>RIGHT(D281,LEN(D281)-4)/10000</f>
        <v>3.6785000000000001</v>
      </c>
      <c r="T281">
        <f>RIGHT(H281,LEN(H281)-4)/10000</f>
        <v>1.4847999999999999</v>
      </c>
      <c r="U281">
        <f>ABS(T281-S281)</f>
        <v>2.1937000000000002</v>
      </c>
      <c r="V281">
        <f>COUNTIFS(xings_lookup!$D$2:$D$19, IF(Q281, "&lt;=","&gt;=") &amp; S281, xings_lookup!$D$2:$D$19, IF(Q281,"&gt;=","&lt;=") &amp; T281)</f>
        <v>3</v>
      </c>
      <c r="W281">
        <f>COUNTA([11]XINGS!$A$2:$A$13)-V281</f>
        <v>9</v>
      </c>
      <c r="X281">
        <f t="shared" si="4"/>
        <v>0.25</v>
      </c>
    </row>
    <row r="282" spans="1:24" x14ac:dyDescent="0.25">
      <c r="A282" t="s">
        <v>643</v>
      </c>
      <c r="B282">
        <v>4044</v>
      </c>
      <c r="C282" t="s">
        <v>467</v>
      </c>
      <c r="D282" t="s">
        <v>546</v>
      </c>
      <c r="E282">
        <v>42531.675393518519</v>
      </c>
      <c r="F282">
        <v>42531.676122685189</v>
      </c>
      <c r="G282">
        <v>1</v>
      </c>
      <c r="H282" t="s">
        <v>644</v>
      </c>
      <c r="I282">
        <v>42531.680150462962</v>
      </c>
      <c r="J282">
        <v>1</v>
      </c>
      <c r="K282" t="str">
        <f>IF(ISEVEN(B282),(B282-1)&amp;"/"&amp;B282,B282&amp;"/"&amp;(B282+1))</f>
        <v>4043/4044</v>
      </c>
      <c r="L282">
        <f>I282-F282</f>
        <v>4.0277777734445408E-3</v>
      </c>
      <c r="N282">
        <f>24*60*SUM($L282:$L283)</f>
        <v>37.749999992083758</v>
      </c>
      <c r="P282" t="s">
        <v>645</v>
      </c>
      <c r="Q282" t="b">
        <f>ISEVEN(LEFT(A282,3))</f>
        <v>0</v>
      </c>
      <c r="R282" t="s">
        <v>640</v>
      </c>
      <c r="S282">
        <f>RIGHT(D282,LEN(D282)-4)/10000</f>
        <v>4.4699999999999997E-2</v>
      </c>
      <c r="T282">
        <f>RIGHT(H282,LEN(H282)-4)/10000</f>
        <v>0.20230000000000001</v>
      </c>
      <c r="U282">
        <f>ABS(T282-S282)</f>
        <v>0.15760000000000002</v>
      </c>
      <c r="V282">
        <f>COUNTIFS(xings_lookup!$D$2:$D$19, IF(Q282, "&lt;=","&gt;=") &amp; S282, xings_lookup!$D$2:$D$19, IF(Q282,"&gt;=","&lt;=") &amp; T282)</f>
        <v>0</v>
      </c>
      <c r="W282">
        <f>COUNTA([11]XINGS!$A$2:$A$13)-V282</f>
        <v>12</v>
      </c>
      <c r="X282">
        <f t="shared" si="4"/>
        <v>0</v>
      </c>
    </row>
    <row r="283" spans="1:24" x14ac:dyDescent="0.25">
      <c r="A283" t="s">
        <v>643</v>
      </c>
      <c r="B283">
        <v>4044</v>
      </c>
      <c r="C283" t="s">
        <v>467</v>
      </c>
      <c r="D283" t="s">
        <v>471</v>
      </c>
      <c r="E283">
        <v>42531.682939814818</v>
      </c>
      <c r="F283">
        <v>42531.683703703704</v>
      </c>
      <c r="G283">
        <v>1</v>
      </c>
      <c r="H283" t="s">
        <v>474</v>
      </c>
      <c r="I283">
        <v>42531.705891203703</v>
      </c>
      <c r="J283">
        <v>1</v>
      </c>
      <c r="K283" t="str">
        <f>IF(ISEVEN(B283),(B283-1)&amp;"/"&amp;B283,B283&amp;"/"&amp;(B283+1))</f>
        <v>4043/4044</v>
      </c>
      <c r="L283">
        <f>I283-F283</f>
        <v>2.2187499998835847E-2</v>
      </c>
      <c r="Q283" t="b">
        <f>ISEVEN(LEFT(A283,3))</f>
        <v>0</v>
      </c>
      <c r="R283" t="s">
        <v>640</v>
      </c>
      <c r="S283">
        <f>RIGHT(D283,LEN(D283)-4)/10000</f>
        <v>1.9118999999999999</v>
      </c>
      <c r="T283">
        <f>RIGHT(H283,LEN(H283)-4)/10000</f>
        <v>23.3308</v>
      </c>
      <c r="U283">
        <f>ABS(T283-S283)</f>
        <v>21.418900000000001</v>
      </c>
      <c r="V283">
        <f>COUNTIFS(xings_lookup!$D$2:$D$19, IF(Q283, "&lt;=","&gt;=") &amp; S283, xings_lookup!$D$2:$D$19, IF(Q283,"&gt;=","&lt;=") &amp; T283)</f>
        <v>12</v>
      </c>
      <c r="W283">
        <f>COUNTA([11]XINGS!$A$2:$A$13)-V283</f>
        <v>0</v>
      </c>
      <c r="X283">
        <f t="shared" si="4"/>
        <v>1</v>
      </c>
    </row>
    <row r="284" spans="1:24" x14ac:dyDescent="0.25">
      <c r="A284" t="s">
        <v>646</v>
      </c>
      <c r="B284">
        <v>4020</v>
      </c>
      <c r="C284" t="s">
        <v>467</v>
      </c>
      <c r="D284" t="s">
        <v>498</v>
      </c>
      <c r="E284">
        <v>42531.766875000001</v>
      </c>
      <c r="F284">
        <v>42531.767592592594</v>
      </c>
      <c r="G284">
        <v>1</v>
      </c>
      <c r="H284" t="s">
        <v>647</v>
      </c>
      <c r="I284">
        <v>42531.779849537037</v>
      </c>
      <c r="J284">
        <v>0</v>
      </c>
      <c r="K284" t="str">
        <f>IF(ISEVEN(B284),(B284-1)&amp;"/"&amp;B284,B284&amp;"/"&amp;(B284+1))</f>
        <v>4019/4020</v>
      </c>
      <c r="L284">
        <f>I284-F284</f>
        <v>1.2256944442924578E-2</v>
      </c>
      <c r="N284">
        <f>24*60*SUM($L284:$L285)</f>
        <v>40.450000005075708</v>
      </c>
      <c r="P284" t="s">
        <v>116</v>
      </c>
      <c r="Q284" t="b">
        <f>ISEVEN(LEFT(A284,3))</f>
        <v>0</v>
      </c>
      <c r="R284" t="s">
        <v>640</v>
      </c>
      <c r="S284">
        <f>RIGHT(D284,LEN(D284)-4)/10000</f>
        <v>4.5699999999999998E-2</v>
      </c>
      <c r="T284">
        <f>RIGHT(H284,LEN(H284)-4)/10000</f>
        <v>6.3239000000000001</v>
      </c>
      <c r="U284">
        <f>ABS(T284-S284)</f>
        <v>6.2782</v>
      </c>
      <c r="V284">
        <f>COUNTIFS(xings_lookup!$D$2:$D$19, IF(Q284, "&lt;=","&gt;=") &amp; S284, xings_lookup!$D$2:$D$19, IF(Q284,"&gt;=","&lt;=") &amp; T284)</f>
        <v>9</v>
      </c>
      <c r="W284">
        <f>COUNTA([11]XINGS!$A$2:$A$13)-V284</f>
        <v>3</v>
      </c>
      <c r="X284">
        <f t="shared" si="4"/>
        <v>0.75</v>
      </c>
    </row>
    <row r="285" spans="1:24" x14ac:dyDescent="0.25">
      <c r="A285" t="s">
        <v>646</v>
      </c>
      <c r="B285">
        <v>4020</v>
      </c>
      <c r="C285" t="s">
        <v>467</v>
      </c>
      <c r="D285" t="s">
        <v>648</v>
      </c>
      <c r="E285">
        <v>42531.782337962963</v>
      </c>
      <c r="F285">
        <v>42531.783321759256</v>
      </c>
      <c r="G285">
        <v>1</v>
      </c>
      <c r="H285" t="s">
        <v>649</v>
      </c>
      <c r="I285">
        <v>42531.799155092594</v>
      </c>
      <c r="J285">
        <v>0</v>
      </c>
      <c r="K285" t="str">
        <f>IF(ISEVEN(B285),(B285-1)&amp;"/"&amp;B285,B285&amp;"/"&amp;(B285+1))</f>
        <v>4019/4020</v>
      </c>
      <c r="L285">
        <f>I285-F285</f>
        <v>1.5833333338377997E-2</v>
      </c>
      <c r="Q285" t="b">
        <f>ISEVEN(LEFT(A285,3))</f>
        <v>0</v>
      </c>
      <c r="R285" t="s">
        <v>640</v>
      </c>
      <c r="S285">
        <f>RIGHT(D285,LEN(D285)-4)/10000</f>
        <v>6.4687999999999999</v>
      </c>
      <c r="T285">
        <f>RIGHT(H285,LEN(H285)-4)/10000</f>
        <v>23.330100000000002</v>
      </c>
      <c r="U285">
        <f>ABS(T285-S285)</f>
        <v>16.8613</v>
      </c>
      <c r="V285">
        <f>COUNTIFS(xings_lookup!$D$2:$D$19, IF(Q285, "&lt;=","&gt;=") &amp; S285, xings_lookup!$D$2:$D$19, IF(Q285,"&gt;=","&lt;=") &amp; T285)</f>
        <v>3</v>
      </c>
      <c r="W285">
        <f>COUNTA([11]XINGS!$A$2:$A$13)-V285</f>
        <v>9</v>
      </c>
      <c r="X285">
        <f t="shared" si="4"/>
        <v>0.25</v>
      </c>
    </row>
    <row r="286" spans="1:24" x14ac:dyDescent="0.25">
      <c r="A286" t="s">
        <v>650</v>
      </c>
      <c r="B286">
        <v>4031</v>
      </c>
      <c r="C286" t="s">
        <v>467</v>
      </c>
      <c r="D286" t="s">
        <v>477</v>
      </c>
      <c r="E286">
        <v>42532.316817129627</v>
      </c>
      <c r="F286">
        <v>42532.317777777775</v>
      </c>
      <c r="G286">
        <v>1</v>
      </c>
      <c r="H286" t="s">
        <v>651</v>
      </c>
      <c r="I286">
        <v>42532.345520833333</v>
      </c>
      <c r="J286">
        <v>0</v>
      </c>
      <c r="K286" t="str">
        <f>IF(ISEVEN(B286),(B286-1)&amp;"/"&amp;B286,B286&amp;"/"&amp;(B286+1))</f>
        <v>4031/4032</v>
      </c>
      <c r="L286">
        <f>I286-F286</f>
        <v>2.7743055557948537E-2</v>
      </c>
      <c r="N286">
        <f>24*60*SUM($L286:$L286)</f>
        <v>39.950000003445894</v>
      </c>
      <c r="P286" t="s">
        <v>652</v>
      </c>
      <c r="Q286" t="b">
        <f>ISEVEN(LEFT(A286,3))</f>
        <v>0</v>
      </c>
      <c r="R286" t="s">
        <v>653</v>
      </c>
      <c r="S286">
        <f>RIGHT(D286,LEN(D286)-4)/10000</f>
        <v>4.6399999999999997E-2</v>
      </c>
      <c r="T286">
        <f>RIGHT(H286,LEN(H286)-4)/10000</f>
        <v>21.442399999999999</v>
      </c>
      <c r="U286">
        <f>ABS(T286-S286)</f>
        <v>21.396000000000001</v>
      </c>
      <c r="V286">
        <f>COUNTIFS(xings_lookup!$D$2:$D$19, IF(Q286, "&lt;=","&gt;=") &amp; S286, xings_lookup!$D$2:$D$19, IF(Q286,"&gt;=","&lt;=") &amp; T286)</f>
        <v>12</v>
      </c>
      <c r="W286">
        <f>COUNTA([11]XINGS!$A$2:$A$13)-V286</f>
        <v>0</v>
      </c>
      <c r="X286">
        <f t="shared" si="4"/>
        <v>1</v>
      </c>
    </row>
    <row r="287" spans="1:24" x14ac:dyDescent="0.25">
      <c r="A287" t="s">
        <v>1053</v>
      </c>
      <c r="B287">
        <v>4032</v>
      </c>
      <c r="C287" t="s">
        <v>467</v>
      </c>
      <c r="D287" t="s">
        <v>990</v>
      </c>
      <c r="E287">
        <v>42532.505196759259</v>
      </c>
      <c r="F287">
        <v>42532.506354166668</v>
      </c>
      <c r="G287">
        <v>1</v>
      </c>
      <c r="H287" t="s">
        <v>1054</v>
      </c>
      <c r="I287">
        <v>42532.53162037037</v>
      </c>
      <c r="J287">
        <v>0</v>
      </c>
      <c r="K287" t="str">
        <f>IF(ISEVEN(B287),(B287-1)&amp;"/"&amp;B287,B287&amp;"/"&amp;(B287+1))</f>
        <v>4031/4032</v>
      </c>
      <c r="L287">
        <f>I287-F287</f>
        <v>2.5266203701903578E-2</v>
      </c>
      <c r="N287">
        <f>24*60*SUM($L287:$L287)</f>
        <v>36.383333330741152</v>
      </c>
      <c r="P287" t="s">
        <v>1055</v>
      </c>
      <c r="Q287" t="b">
        <f>ISEVEN(LEFT(A287,3))</f>
        <v>1</v>
      </c>
      <c r="R287" t="s">
        <v>653</v>
      </c>
      <c r="S287">
        <f>RIGHT(D287,LEN(D287)-4)/10000</f>
        <v>23.2973</v>
      </c>
      <c r="T287">
        <f>RIGHT(H287,LEN(H287)-4)/10000</f>
        <v>1.8766</v>
      </c>
      <c r="U287">
        <f>ABS(T287-S287)</f>
        <v>21.4207</v>
      </c>
      <c r="V287">
        <f>COUNTIFS(xings_lookup!$D$2:$D$19, IF(Q287, "&lt;=","&gt;=") &amp; S287, xings_lookup!$D$2:$D$19, IF(Q287,"&gt;=","&lt;=") &amp; T287)</f>
        <v>12</v>
      </c>
      <c r="W287">
        <f>COUNTA([11]XINGS!$A$2:$A$13)-V287</f>
        <v>0</v>
      </c>
      <c r="X287">
        <f t="shared" si="4"/>
        <v>1</v>
      </c>
    </row>
    <row r="288" spans="1:24" x14ac:dyDescent="0.25">
      <c r="A288" t="s">
        <v>1056</v>
      </c>
      <c r="B288">
        <v>4039</v>
      </c>
      <c r="C288" t="s">
        <v>467</v>
      </c>
      <c r="D288" t="s">
        <v>1057</v>
      </c>
      <c r="E288">
        <v>42532.8905787037</v>
      </c>
      <c r="F288">
        <v>42532.891481481478</v>
      </c>
      <c r="G288">
        <v>1</v>
      </c>
      <c r="H288" t="s">
        <v>1058</v>
      </c>
      <c r="I288">
        <v>42532.905694444446</v>
      </c>
      <c r="J288">
        <v>1</v>
      </c>
      <c r="K288" t="str">
        <f>IF(ISEVEN(B288),(B288-1)&amp;"/"&amp;B288,B288&amp;"/"&amp;(B288+1))</f>
        <v>4039/4040</v>
      </c>
      <c r="L288">
        <f>I288-F288</f>
        <v>1.4212962967576459E-2</v>
      </c>
      <c r="N288">
        <f>24*60*SUM($L288:$L289)</f>
        <v>35.066666670609266</v>
      </c>
      <c r="P288" t="s">
        <v>645</v>
      </c>
      <c r="Q288" t="b">
        <f>ISEVEN(LEFT(A288,3))</f>
        <v>1</v>
      </c>
      <c r="R288" t="s">
        <v>653</v>
      </c>
      <c r="S288">
        <f>RIGHT(D288,LEN(D288)-4)/10000</f>
        <v>23.297899999999998</v>
      </c>
      <c r="T288">
        <f>RIGHT(H288,LEN(H288)-4)/10000</f>
        <v>10.251300000000001</v>
      </c>
      <c r="U288">
        <f>ABS(T288-S288)</f>
        <v>13.046599999999998</v>
      </c>
      <c r="V288">
        <f>COUNTIFS(xings_lookup!$D$2:$D$19, IF(Q288, "&lt;=","&gt;=") &amp; S288, xings_lookup!$D$2:$D$19, IF(Q288,"&gt;=","&lt;=") &amp; T288)</f>
        <v>2</v>
      </c>
      <c r="W288">
        <f>COUNTA([11]XINGS!$A$2:$A$13)-V288</f>
        <v>10</v>
      </c>
      <c r="X288">
        <f t="shared" si="4"/>
        <v>0.16666666666666666</v>
      </c>
    </row>
    <row r="289" spans="1:24" x14ac:dyDescent="0.25">
      <c r="A289" t="s">
        <v>1056</v>
      </c>
      <c r="B289">
        <v>4039</v>
      </c>
      <c r="C289" t="s">
        <v>467</v>
      </c>
      <c r="D289" t="s">
        <v>1059</v>
      </c>
      <c r="E289">
        <v>42532.909907407404</v>
      </c>
      <c r="F289">
        <v>42532.910671296297</v>
      </c>
      <c r="G289">
        <v>1</v>
      </c>
      <c r="H289" t="s">
        <v>1038</v>
      </c>
      <c r="I289">
        <v>42532.920810185184</v>
      </c>
      <c r="J289">
        <v>0</v>
      </c>
      <c r="K289" t="str">
        <f>IF(ISEVEN(B289),(B289-1)&amp;"/"&amp;B289,B289&amp;"/"&amp;(B289+1))</f>
        <v>4039/4040</v>
      </c>
      <c r="L289">
        <f>I289-F289</f>
        <v>1.0138888887013309E-2</v>
      </c>
      <c r="Q289" t="b">
        <f>ISEVEN(LEFT(A289,3))</f>
        <v>1</v>
      </c>
      <c r="R289" t="s">
        <v>653</v>
      </c>
      <c r="S289">
        <f>RIGHT(D289,LEN(D289)-4)/10000</f>
        <v>6.4169</v>
      </c>
      <c r="T289">
        <f>RIGHT(H289,LEN(H289)-4)/10000</f>
        <v>1.49E-2</v>
      </c>
      <c r="U289">
        <f>ABS(T289-S289)</f>
        <v>6.4020000000000001</v>
      </c>
      <c r="V289">
        <f>COUNTIFS(xings_lookup!$D$2:$D$19, IF(Q289, "&lt;=","&gt;=") &amp; S289, xings_lookup!$D$2:$D$19, IF(Q289,"&gt;=","&lt;=") &amp; T289)</f>
        <v>9</v>
      </c>
      <c r="W289">
        <f>COUNTA([11]XINGS!$A$2:$A$13)-V289</f>
        <v>3</v>
      </c>
      <c r="X289">
        <f t="shared" si="4"/>
        <v>0.75</v>
      </c>
    </row>
    <row r="290" spans="1:24" x14ac:dyDescent="0.25">
      <c r="A290" t="s">
        <v>654</v>
      </c>
      <c r="B290">
        <v>4040</v>
      </c>
      <c r="C290" t="s">
        <v>467</v>
      </c>
      <c r="D290" t="s">
        <v>537</v>
      </c>
      <c r="E290">
        <v>42532.930162037039</v>
      </c>
      <c r="F290">
        <v>42532.931284722225</v>
      </c>
      <c r="G290">
        <v>1</v>
      </c>
      <c r="H290" t="s">
        <v>642</v>
      </c>
      <c r="I290">
        <v>42532.932500000003</v>
      </c>
      <c r="J290">
        <v>0</v>
      </c>
      <c r="K290" t="str">
        <f>IF(ISEVEN(B290),(B290-1)&amp;"/"&amp;B290,B290&amp;"/"&amp;(B290+1))</f>
        <v>4039/4040</v>
      </c>
      <c r="L290">
        <f>I290-F290</f>
        <v>1.2152777781011537E-3</v>
      </c>
      <c r="N290">
        <f>24*60*SUM($L290:$L290)</f>
        <v>1.7500000004656613</v>
      </c>
      <c r="P290" t="s">
        <v>116</v>
      </c>
      <c r="Q290" t="b">
        <f>ISEVEN(LEFT(A290,3))</f>
        <v>0</v>
      </c>
      <c r="R290" t="s">
        <v>653</v>
      </c>
      <c r="S290">
        <f>RIGHT(D290,LEN(D290)-4)/10000</f>
        <v>4.58E-2</v>
      </c>
      <c r="T290">
        <f>RIGHT(H290,LEN(H290)-4)/10000</f>
        <v>23.331</v>
      </c>
      <c r="U290">
        <f>ABS(T290-S290)</f>
        <v>23.2852</v>
      </c>
      <c r="V290">
        <f>COUNTIFS(xings_lookup!$D$2:$D$19, IF(Q290, "&lt;=","&gt;=") &amp; S290, xings_lookup!$D$2:$D$19, IF(Q290,"&gt;=","&lt;=") &amp; T290)</f>
        <v>12</v>
      </c>
      <c r="W290">
        <f>COUNTA([11]XINGS!$A$2:$A$13)-V290</f>
        <v>0</v>
      </c>
      <c r="X290">
        <f t="shared" si="4"/>
        <v>1</v>
      </c>
    </row>
    <row r="291" spans="1:24" x14ac:dyDescent="0.25">
      <c r="A291" t="s">
        <v>1060</v>
      </c>
      <c r="B291">
        <v>4039</v>
      </c>
      <c r="C291" t="s">
        <v>467</v>
      </c>
      <c r="D291" t="s">
        <v>1036</v>
      </c>
      <c r="E291">
        <v>42532.973657407405</v>
      </c>
      <c r="F291">
        <v>42532.974548611113</v>
      </c>
      <c r="G291">
        <v>1</v>
      </c>
      <c r="H291" t="s">
        <v>1036</v>
      </c>
      <c r="I291">
        <v>42532.974548611113</v>
      </c>
      <c r="J291">
        <v>0</v>
      </c>
      <c r="K291" t="str">
        <f>IF(ISEVEN(B291),(B291-1)&amp;"/"&amp;B291,B291&amp;"/"&amp;(B291+1))</f>
        <v>4039/4040</v>
      </c>
      <c r="L291">
        <f>I291-F291</f>
        <v>0</v>
      </c>
      <c r="N291">
        <v>1</v>
      </c>
      <c r="P291" t="s">
        <v>116</v>
      </c>
      <c r="Q291" t="b">
        <f>ISEVEN(LEFT(A291,3))</f>
        <v>1</v>
      </c>
      <c r="R291" t="s">
        <v>653</v>
      </c>
      <c r="S291">
        <f>RIGHT(D291,LEN(D291)-4)/10000</f>
        <v>23.300599999999999</v>
      </c>
      <c r="T291">
        <f>RIGHT(H291,LEN(H291)-4)/10000</f>
        <v>23.300599999999999</v>
      </c>
      <c r="U291">
        <f>ABS(T291-S291)</f>
        <v>0</v>
      </c>
      <c r="V291">
        <f>COUNTIFS(xings_lookup!$D$2:$D$19, IF(Q291, "&lt;=","&gt;=") &amp; S291, xings_lookup!$D$2:$D$19, IF(Q291,"&gt;=","&lt;=") &amp; T291)</f>
        <v>0</v>
      </c>
      <c r="W291">
        <f>COUNTA([11]XINGS!$A$2:$A$13)-V291</f>
        <v>12</v>
      </c>
      <c r="X291">
        <f t="shared" si="4"/>
        <v>0</v>
      </c>
    </row>
    <row r="292" spans="1:24" x14ac:dyDescent="0.25">
      <c r="A292" t="s">
        <v>690</v>
      </c>
      <c r="B292">
        <v>4007</v>
      </c>
      <c r="C292" t="s">
        <v>467</v>
      </c>
      <c r="D292" t="s">
        <v>554</v>
      </c>
      <c r="E292">
        <v>42533.039629629631</v>
      </c>
      <c r="F292">
        <v>42533.040659722225</v>
      </c>
      <c r="G292">
        <v>1</v>
      </c>
      <c r="H292" t="s">
        <v>691</v>
      </c>
      <c r="I292">
        <v>42533.047280092593</v>
      </c>
      <c r="J292">
        <v>0</v>
      </c>
      <c r="K292" t="str">
        <f>IF(ISEVEN(B292),(B292-1)&amp;"/"&amp;B292,B292&amp;"/"&amp;(B292+1))</f>
        <v>4007/4008</v>
      </c>
      <c r="L292">
        <f>I292-F292</f>
        <v>6.6203703681821935E-3</v>
      </c>
      <c r="N292">
        <f>24*60*SUM($L292:$L292)</f>
        <v>9.5333333301823586</v>
      </c>
      <c r="P292" t="s">
        <v>692</v>
      </c>
      <c r="Q292" t="b">
        <f>ISEVEN(LEFT(A292,3))</f>
        <v>0</v>
      </c>
      <c r="R292" t="s">
        <v>659</v>
      </c>
      <c r="S292">
        <f>RIGHT(D292,LEN(D292)-4)/10000</f>
        <v>4.6699999999999998E-2</v>
      </c>
      <c r="T292">
        <f>RIGHT(H292,LEN(H292)-4)/10000</f>
        <v>23.329799999999999</v>
      </c>
      <c r="U292">
        <f>ABS(T292-S292)</f>
        <v>23.283099999999997</v>
      </c>
      <c r="V292">
        <f>COUNTIFS(xings_lookup!$D$2:$D$19, IF(Q292, "&lt;=","&gt;=") &amp; S292, xings_lookup!$D$2:$D$19, IF(Q292,"&gt;=","&lt;=") &amp; T292)</f>
        <v>12</v>
      </c>
      <c r="W292">
        <f>COUNTA([11]XINGS!$A$2:$A$13)-V292</f>
        <v>0</v>
      </c>
      <c r="X292">
        <f t="shared" si="4"/>
        <v>1</v>
      </c>
    </row>
    <row r="293" spans="1:24" x14ac:dyDescent="0.25">
      <c r="A293" t="s">
        <v>655</v>
      </c>
      <c r="B293">
        <v>4044</v>
      </c>
      <c r="C293" t="s">
        <v>467</v>
      </c>
      <c r="D293" t="s">
        <v>656</v>
      </c>
      <c r="E293">
        <v>42533.134687500002</v>
      </c>
      <c r="F293">
        <v>42533.135787037034</v>
      </c>
      <c r="G293">
        <v>1</v>
      </c>
      <c r="H293" t="s">
        <v>657</v>
      </c>
      <c r="I293">
        <v>42533.152002314811</v>
      </c>
      <c r="J293">
        <v>0</v>
      </c>
      <c r="K293" t="str">
        <f>IF(ISEVEN(B293),(B293-1)&amp;"/"&amp;B293,B293&amp;"/"&amp;(B293+1))</f>
        <v>4043/4044</v>
      </c>
      <c r="L293">
        <f>I293-F293</f>
        <v>1.6215277777519077E-2</v>
      </c>
      <c r="N293">
        <f>24*60*SUM($L293:$L294)</f>
        <v>25.133333341218531</v>
      </c>
      <c r="P293" t="s">
        <v>658</v>
      </c>
      <c r="Q293" t="b">
        <f>ISEVEN(LEFT(A293,3))</f>
        <v>0</v>
      </c>
      <c r="R293" t="s">
        <v>659</v>
      </c>
      <c r="S293">
        <f>RIGHT(D293,LEN(D293)-4)/10000</f>
        <v>7.7899999999999997E-2</v>
      </c>
      <c r="T293">
        <f>RIGHT(H293,LEN(H293)-4)/10000</f>
        <v>6.2069999999999999</v>
      </c>
      <c r="U293">
        <f>ABS(T293-S293)</f>
        <v>6.1291000000000002</v>
      </c>
      <c r="V293">
        <f>COUNTIFS(xings_lookup!$D$2:$D$19, IF(Q293, "&lt;=","&gt;=") &amp; S293, xings_lookup!$D$2:$D$19, IF(Q293,"&gt;=","&lt;=") &amp; T293)</f>
        <v>8</v>
      </c>
      <c r="W293">
        <f>COUNTA([11]XINGS!$A$2:$A$13)-V293</f>
        <v>4</v>
      </c>
      <c r="X293">
        <f t="shared" si="4"/>
        <v>0.66666666666666663</v>
      </c>
    </row>
    <row r="294" spans="1:24" x14ac:dyDescent="0.25">
      <c r="A294" t="s">
        <v>655</v>
      </c>
      <c r="B294">
        <v>4044</v>
      </c>
      <c r="C294" t="s">
        <v>467</v>
      </c>
      <c r="D294" t="s">
        <v>660</v>
      </c>
      <c r="E294">
        <v>42533.153958333336</v>
      </c>
      <c r="F294">
        <v>42533.154930555553</v>
      </c>
      <c r="G294">
        <v>1</v>
      </c>
      <c r="H294" t="s">
        <v>661</v>
      </c>
      <c r="I294">
        <v>42533.156168981484</v>
      </c>
      <c r="J294">
        <v>0</v>
      </c>
      <c r="K294" t="str">
        <f>IF(ISEVEN(B294),(B294-1)&amp;"/"&amp;B294,B294&amp;"/"&amp;(B294+1))</f>
        <v>4043/4044</v>
      </c>
      <c r="L294">
        <f>I294-F294</f>
        <v>1.2384259316604584E-3</v>
      </c>
      <c r="Q294" t="b">
        <f>ISEVEN(LEFT(A294,3))</f>
        <v>0</v>
      </c>
      <c r="R294" t="s">
        <v>659</v>
      </c>
      <c r="S294">
        <f>RIGHT(D294,LEN(D294)-4)/10000</f>
        <v>6.4771000000000001</v>
      </c>
      <c r="T294">
        <f>RIGHT(H294,LEN(H294)-4)/10000</f>
        <v>6.7530999999999999</v>
      </c>
      <c r="U294">
        <f>ABS(T294-S294)</f>
        <v>0.2759999999999998</v>
      </c>
      <c r="V294">
        <f>COUNTIFS(xings_lookup!$D$2:$D$19, IF(Q294, "&lt;=","&gt;=") &amp; S294, xings_lookup!$D$2:$D$19, IF(Q294,"&gt;=","&lt;=") &amp; T294)</f>
        <v>0</v>
      </c>
      <c r="W294">
        <f>COUNTA([11]XINGS!$A$2:$A$13)-V294</f>
        <v>12</v>
      </c>
      <c r="X294">
        <f t="shared" si="4"/>
        <v>0</v>
      </c>
    </row>
    <row r="295" spans="1:24" x14ac:dyDescent="0.25">
      <c r="A295" t="s">
        <v>662</v>
      </c>
      <c r="B295">
        <v>4024</v>
      </c>
      <c r="C295" t="s">
        <v>467</v>
      </c>
      <c r="D295" t="s">
        <v>663</v>
      </c>
      <c r="E295">
        <v>42533.249085648145</v>
      </c>
      <c r="F295">
        <v>42533.249780092592</v>
      </c>
      <c r="G295">
        <v>1</v>
      </c>
      <c r="H295" t="s">
        <v>664</v>
      </c>
      <c r="I295">
        <v>42533.267905092594</v>
      </c>
      <c r="J295">
        <v>1</v>
      </c>
      <c r="K295" t="str">
        <f>IF(ISEVEN(B295),(B295-1)&amp;"/"&amp;B295,B295&amp;"/"&amp;(B295+1))</f>
        <v>4023/4024</v>
      </c>
      <c r="L295">
        <f>I295-F295</f>
        <v>1.8125000002328306E-2</v>
      </c>
      <c r="N295">
        <f>24*60*SUM($L295:$L295)</f>
        <v>26.100000003352761</v>
      </c>
      <c r="P295" t="s">
        <v>645</v>
      </c>
      <c r="Q295" t="b">
        <f>ISEVEN(LEFT(A295,3))</f>
        <v>0</v>
      </c>
      <c r="R295" t="s">
        <v>659</v>
      </c>
      <c r="S295">
        <f>RIGHT(D295,LEN(D295)-4)/10000</f>
        <v>7.3400000000000007E-2</v>
      </c>
      <c r="T295">
        <f>RIGHT(H295,LEN(H295)-4)/10000</f>
        <v>12.7196</v>
      </c>
      <c r="U295">
        <f>ABS(T295-S295)</f>
        <v>12.6462</v>
      </c>
      <c r="V295">
        <f>COUNTIFS(xings_lookup!$D$2:$D$19, IF(Q295, "&lt;=","&gt;=") &amp; S295, xings_lookup!$D$2:$D$19, IF(Q295,"&gt;=","&lt;=") &amp; T295)</f>
        <v>12</v>
      </c>
      <c r="W295">
        <f>COUNTA([11]XINGS!$A$2:$A$13)-V295</f>
        <v>0</v>
      </c>
      <c r="X295">
        <f t="shared" si="4"/>
        <v>1</v>
      </c>
    </row>
    <row r="296" spans="1:24" x14ac:dyDescent="0.25">
      <c r="A296" t="s">
        <v>665</v>
      </c>
      <c r="B296">
        <v>4011</v>
      </c>
      <c r="C296" t="s">
        <v>666</v>
      </c>
      <c r="D296" t="s">
        <v>667</v>
      </c>
      <c r="E296">
        <v>42533.388715277775</v>
      </c>
      <c r="F296">
        <v>42533.362858796296</v>
      </c>
      <c r="I296">
        <v>42533.376307870371</v>
      </c>
      <c r="K296" t="str">
        <f>IF(ISEVEN(B296),(B296-1)&amp;"/"&amp;B296,B296&amp;"/"&amp;(B296+1))</f>
        <v>4011/4012</v>
      </c>
      <c r="L296">
        <f>I296-F296</f>
        <v>1.3449074074742384E-2</v>
      </c>
      <c r="N296">
        <f>24*60*SUM($L296:$L296)</f>
        <v>19.366666667629033</v>
      </c>
      <c r="P296" t="s">
        <v>116</v>
      </c>
      <c r="Q296" t="b">
        <f>ISEVEN(LEFT(A296,3))</f>
        <v>0</v>
      </c>
      <c r="R296" t="s">
        <v>659</v>
      </c>
      <c r="S296">
        <f>RIGHT(D296,LEN(D296)-4)/10000</f>
        <v>23.297799999999999</v>
      </c>
      <c r="T296">
        <v>23.327999999999999</v>
      </c>
      <c r="U296">
        <f>ABS(T296-S296)</f>
        <v>3.0200000000000671E-2</v>
      </c>
      <c r="V296">
        <f>COUNTIFS(xings_lookup!$D$2:$D$19, IF(Q296, "&lt;=","&gt;=") &amp; S296, xings_lookup!$D$2:$D$19, IF(Q296,"&gt;=","&lt;=") &amp; T296)</f>
        <v>0</v>
      </c>
      <c r="W296">
        <f>COUNTA([11]XINGS!$A$2:$A$13)-V296</f>
        <v>12</v>
      </c>
      <c r="X296">
        <f t="shared" si="4"/>
        <v>0</v>
      </c>
    </row>
    <row r="297" spans="1:24" x14ac:dyDescent="0.25">
      <c r="A297" t="s">
        <v>668</v>
      </c>
      <c r="B297">
        <v>4029</v>
      </c>
      <c r="C297" t="s">
        <v>467</v>
      </c>
      <c r="D297" t="s">
        <v>669</v>
      </c>
      <c r="E297">
        <v>42533.456296296295</v>
      </c>
      <c r="F297">
        <v>42533.457766203705</v>
      </c>
      <c r="G297">
        <v>2</v>
      </c>
      <c r="H297" t="s">
        <v>670</v>
      </c>
      <c r="I297">
        <v>42533.468900462962</v>
      </c>
      <c r="J297">
        <v>0</v>
      </c>
      <c r="K297" t="str">
        <f>IF(ISEVEN(B297),(B297-1)&amp;"/"&amp;B297,B297&amp;"/"&amp;(B297+1))</f>
        <v>4029/4030</v>
      </c>
      <c r="L297">
        <f>I297-F297</f>
        <v>1.113425925723277E-2</v>
      </c>
      <c r="N297">
        <f>24*60*SUM($L297:$L297)</f>
        <v>16.033333330415189</v>
      </c>
      <c r="P297" t="s">
        <v>116</v>
      </c>
      <c r="Q297" t="b">
        <f>ISEVEN(LEFT(A297,3))</f>
        <v>0</v>
      </c>
      <c r="R297" t="s">
        <v>659</v>
      </c>
      <c r="S297">
        <f>RIGHT(D297,LEN(D297)-4)/10000</f>
        <v>4.6199999999999998E-2</v>
      </c>
      <c r="T297">
        <f>RIGHT(H297,LEN(H297)-4)/10000</f>
        <v>6.2324000000000002</v>
      </c>
      <c r="U297">
        <f>ABS(T297-S297)</f>
        <v>6.1862000000000004</v>
      </c>
      <c r="V297">
        <f>COUNTIFS(xings_lookup!$D$2:$D$19, IF(Q297, "&lt;=","&gt;=") &amp; S297, xings_lookup!$D$2:$D$19, IF(Q297,"&gt;=","&lt;=") &amp; T297)</f>
        <v>8</v>
      </c>
      <c r="W297">
        <f>COUNTA([11]XINGS!$A$2:$A$13)-V297</f>
        <v>4</v>
      </c>
      <c r="X297">
        <f t="shared" si="4"/>
        <v>0.66666666666666663</v>
      </c>
    </row>
    <row r="298" spans="1:24" x14ac:dyDescent="0.25">
      <c r="A298" t="s">
        <v>671</v>
      </c>
      <c r="B298">
        <v>4011</v>
      </c>
      <c r="C298" t="s">
        <v>467</v>
      </c>
      <c r="D298" t="s">
        <v>540</v>
      </c>
      <c r="E298">
        <v>42533.499074074076</v>
      </c>
      <c r="F298">
        <v>42533.500393518516</v>
      </c>
      <c r="G298">
        <v>1</v>
      </c>
      <c r="H298" t="s">
        <v>672</v>
      </c>
      <c r="I298">
        <v>42533.52548611111</v>
      </c>
      <c r="J298">
        <v>1</v>
      </c>
      <c r="K298" t="str">
        <f>IF(ISEVEN(B298),(B298-1)&amp;"/"&amp;B298,B298&amp;"/"&amp;(B298+1))</f>
        <v>4011/4012</v>
      </c>
      <c r="L298">
        <f>I298-F298</f>
        <v>2.5092592593864538E-2</v>
      </c>
      <c r="N298">
        <f>24*60*SUM($L298:$L298)</f>
        <v>36.133333335164934</v>
      </c>
      <c r="P298" t="s">
        <v>673</v>
      </c>
      <c r="Q298" t="b">
        <f>ISEVEN(LEFT(A298,3))</f>
        <v>0</v>
      </c>
      <c r="R298" t="s">
        <v>659</v>
      </c>
      <c r="S298">
        <f>RIGHT(D298,LEN(D298)-4)/10000</f>
        <v>1.9117</v>
      </c>
      <c r="T298">
        <f>RIGHT(H298,LEN(H298)-4)/10000</f>
        <v>23.328399999999998</v>
      </c>
      <c r="U298">
        <f>ABS(T298-S298)</f>
        <v>21.416699999999999</v>
      </c>
      <c r="V298">
        <f>COUNTIFS(xings_lookup!$D$2:$D$19, IF(Q298, "&lt;=","&gt;=") &amp; S298, xings_lookup!$D$2:$D$19, IF(Q298,"&gt;=","&lt;=") &amp; T298)</f>
        <v>12</v>
      </c>
      <c r="W298">
        <f>COUNTA([11]XINGS!$A$2:$A$13)-V298</f>
        <v>0</v>
      </c>
      <c r="X298">
        <f t="shared" si="4"/>
        <v>1</v>
      </c>
    </row>
    <row r="299" spans="1:24" x14ac:dyDescent="0.25">
      <c r="A299" t="s">
        <v>1061</v>
      </c>
      <c r="B299">
        <v>4030</v>
      </c>
      <c r="F299">
        <v>42533.50508101852</v>
      </c>
      <c r="I299">
        <v>42533.505833333336</v>
      </c>
      <c r="K299" t="str">
        <f>IF(ISEVEN(B299),(B299-1)&amp;"/"&amp;B299,B299&amp;"/"&amp;(B299+1))</f>
        <v>4029/4030</v>
      </c>
      <c r="L299">
        <f>I299-F299</f>
        <v>7.5231481605442241E-4</v>
      </c>
      <c r="N299">
        <f>24*60*SUM($L299:$L299)</f>
        <v>1.0833333351183683</v>
      </c>
      <c r="P299" t="s">
        <v>673</v>
      </c>
      <c r="Q299" t="b">
        <f>ISEVEN(LEFT(A299,3))</f>
        <v>1</v>
      </c>
      <c r="R299" t="s">
        <v>659</v>
      </c>
      <c r="S299" t="e">
        <f>RIGHT(D299,LEN(D299)-4)/10000</f>
        <v>#VALUE!</v>
      </c>
      <c r="T299" t="e">
        <f>RIGHT(H299,LEN(H299)-4)/10000</f>
        <v>#VALUE!</v>
      </c>
      <c r="U299" t="e">
        <f>ABS(T299-S299)</f>
        <v>#VALUE!</v>
      </c>
      <c r="V299">
        <f>COUNTIFS(xings_lookup!$D$2:$D$19, IF(Q299, "&lt;=","&gt;=") &amp; S299, xings_lookup!$D$2:$D$19, IF(Q299,"&gt;=","&lt;=") &amp; T299)</f>
        <v>0</v>
      </c>
      <c r="W299">
        <f>COUNTA([11]XINGS!$A$2:$A$13)-V299</f>
        <v>12</v>
      </c>
      <c r="X299">
        <f t="shared" si="4"/>
        <v>0</v>
      </c>
    </row>
    <row r="300" spans="1:24" x14ac:dyDescent="0.25">
      <c r="A300" t="s">
        <v>1062</v>
      </c>
      <c r="B300">
        <v>4012</v>
      </c>
      <c r="C300" t="s">
        <v>467</v>
      </c>
      <c r="D300" t="s">
        <v>1063</v>
      </c>
      <c r="E300">
        <v>42533.528611111113</v>
      </c>
      <c r="F300">
        <v>42533.531921296293</v>
      </c>
      <c r="G300">
        <v>4</v>
      </c>
      <c r="H300" t="s">
        <v>1064</v>
      </c>
      <c r="I300">
        <v>42533.557824074072</v>
      </c>
      <c r="J300">
        <v>1</v>
      </c>
      <c r="K300" t="str">
        <f>IF(ISEVEN(B300),(B300-1)&amp;"/"&amp;B300,B300&amp;"/"&amp;(B300+1))</f>
        <v>4011/4012</v>
      </c>
      <c r="L300">
        <f>I300-F300</f>
        <v>2.5902777779265307E-2</v>
      </c>
      <c r="N300">
        <f>24*60*SUM($L300:$L300)</f>
        <v>37.300000002142042</v>
      </c>
      <c r="P300" t="s">
        <v>1065</v>
      </c>
      <c r="Q300" t="b">
        <f>ISEVEN(LEFT(A300,3))</f>
        <v>1</v>
      </c>
      <c r="R300" t="s">
        <v>659</v>
      </c>
      <c r="S300">
        <f>RIGHT(D300,LEN(D300)-4)/10000</f>
        <v>23.296900000000001</v>
      </c>
      <c r="T300">
        <f>RIGHT(H300,LEN(H300)-4)/10000</f>
        <v>6.4173999999999998</v>
      </c>
      <c r="U300">
        <f>ABS(T300-S300)</f>
        <v>16.8795</v>
      </c>
      <c r="V300">
        <f>COUNTIFS(xings_lookup!$D$2:$D$19, IF(Q300, "&lt;=","&gt;=") &amp; S300, xings_lookup!$D$2:$D$19, IF(Q300,"&gt;=","&lt;=") &amp; T300)</f>
        <v>3</v>
      </c>
      <c r="W300">
        <f>COUNTA([11]XINGS!$A$2:$A$13)-V300</f>
        <v>9</v>
      </c>
      <c r="X300">
        <f t="shared" si="4"/>
        <v>0.25</v>
      </c>
    </row>
    <row r="301" spans="1:24" x14ac:dyDescent="0.25">
      <c r="A301" t="s">
        <v>674</v>
      </c>
      <c r="B301">
        <v>4016</v>
      </c>
      <c r="C301" t="s">
        <v>467</v>
      </c>
      <c r="D301" t="s">
        <v>675</v>
      </c>
      <c r="E301">
        <v>42533.5859837963</v>
      </c>
      <c r="F301">
        <v>42533.586724537039</v>
      </c>
      <c r="G301">
        <v>1</v>
      </c>
      <c r="H301" t="s">
        <v>676</v>
      </c>
      <c r="I301">
        <v>42533.614479166667</v>
      </c>
      <c r="J301">
        <v>2</v>
      </c>
      <c r="K301" t="str">
        <f>IF(ISEVEN(B301),(B301-1)&amp;"/"&amp;B301,B301&amp;"/"&amp;(B301+1))</f>
        <v>4015/4016</v>
      </c>
      <c r="L301">
        <f>I301-F301</f>
        <v>2.7754629627452232E-2</v>
      </c>
      <c r="N301">
        <f>24*60*SUM($L301:$L301)</f>
        <v>39.966666663531214</v>
      </c>
      <c r="P301" t="s">
        <v>673</v>
      </c>
      <c r="Q301" t="b">
        <f>ISEVEN(LEFT(A301,3))</f>
        <v>0</v>
      </c>
      <c r="R301" t="s">
        <v>659</v>
      </c>
      <c r="S301">
        <f>RIGHT(D301,LEN(D301)-4)/10000</f>
        <v>1.9125000000000001</v>
      </c>
      <c r="T301">
        <f>RIGHT(H301,LEN(H301)-4)/10000</f>
        <v>23.334499999999998</v>
      </c>
      <c r="U301">
        <f>ABS(T301-S301)</f>
        <v>21.421999999999997</v>
      </c>
      <c r="V301">
        <f>COUNTIFS(xings_lookup!$D$2:$D$19, IF(Q301, "&lt;=","&gt;=") &amp; S301, xings_lookup!$D$2:$D$19, IF(Q301,"&gt;=","&lt;=") &amp; T301)</f>
        <v>12</v>
      </c>
      <c r="W301">
        <f>COUNTA([11]XINGS!$A$2:$A$13)-V301</f>
        <v>0</v>
      </c>
      <c r="X301">
        <f t="shared" si="4"/>
        <v>1</v>
      </c>
    </row>
    <row r="302" spans="1:24" x14ac:dyDescent="0.25">
      <c r="A302" t="s">
        <v>677</v>
      </c>
      <c r="B302">
        <v>4024</v>
      </c>
      <c r="C302" t="s">
        <v>467</v>
      </c>
      <c r="D302" t="s">
        <v>549</v>
      </c>
      <c r="E302">
        <v>42533.590763888889</v>
      </c>
      <c r="F302">
        <v>42533.594039351854</v>
      </c>
      <c r="G302">
        <v>4</v>
      </c>
      <c r="H302" t="s">
        <v>678</v>
      </c>
      <c r="I302">
        <v>42533.599016203705</v>
      </c>
      <c r="J302">
        <v>0</v>
      </c>
      <c r="K302" t="str">
        <f>IF(ISEVEN(B302),(B302-1)&amp;"/"&amp;B302,B302&amp;"/"&amp;(B302+1))</f>
        <v>4023/4024</v>
      </c>
      <c r="L302">
        <f>I302-F302</f>
        <v>4.9768518510973081E-3</v>
      </c>
      <c r="N302">
        <f>24*60*SUM($L302:$L302)</f>
        <v>7.1666666655801237</v>
      </c>
      <c r="P302" t="s">
        <v>116</v>
      </c>
      <c r="Q302" t="b">
        <f>ISEVEN(LEFT(A302,3))</f>
        <v>0</v>
      </c>
      <c r="R302" t="s">
        <v>659</v>
      </c>
      <c r="S302">
        <f>RIGHT(D302,LEN(D302)-4)/10000</f>
        <v>4.53E-2</v>
      </c>
      <c r="T302">
        <f>RIGHT(H302,LEN(H302)-4)/10000</f>
        <v>23.343399999999999</v>
      </c>
      <c r="U302">
        <f>ABS(T302-S302)</f>
        <v>23.298099999999998</v>
      </c>
      <c r="V302">
        <f>COUNTIFS(xings_lookup!$D$2:$D$19, IF(Q302, "&lt;=","&gt;=") &amp; S302, xings_lookup!$D$2:$D$19, IF(Q302,"&gt;=","&lt;=") &amp; T302)</f>
        <v>12</v>
      </c>
      <c r="W302">
        <f>COUNTA([11]XINGS!$A$2:$A$13)-V302</f>
        <v>0</v>
      </c>
      <c r="X302">
        <f t="shared" si="4"/>
        <v>1</v>
      </c>
    </row>
    <row r="303" spans="1:24" x14ac:dyDescent="0.25">
      <c r="A303" t="s">
        <v>679</v>
      </c>
      <c r="B303">
        <v>4029</v>
      </c>
      <c r="C303" t="s">
        <v>467</v>
      </c>
      <c r="D303" t="s">
        <v>552</v>
      </c>
      <c r="E303">
        <v>42533.61241898148</v>
      </c>
      <c r="F303">
        <v>42533.613240740742</v>
      </c>
      <c r="G303">
        <v>1</v>
      </c>
      <c r="H303" t="s">
        <v>562</v>
      </c>
      <c r="I303">
        <v>42533.618425925924</v>
      </c>
      <c r="J303">
        <v>0</v>
      </c>
      <c r="K303" t="str">
        <f>IF(ISEVEN(B303),(B303-1)&amp;"/"&amp;B303,B303&amp;"/"&amp;(B303+1))</f>
        <v>4029/4030</v>
      </c>
      <c r="L303">
        <f>I303-F303</f>
        <v>5.1851851821993478E-3</v>
      </c>
      <c r="N303">
        <f>24*60*SUM($L303:$L304)</f>
        <v>42.399999999906868</v>
      </c>
      <c r="P303" t="s">
        <v>673</v>
      </c>
      <c r="Q303" t="b">
        <f>ISEVEN(LEFT(A303,3))</f>
        <v>0</v>
      </c>
      <c r="R303" t="s">
        <v>659</v>
      </c>
      <c r="S303">
        <f>RIGHT(D303,LEN(D303)-4)/10000</f>
        <v>4.4600000000000001E-2</v>
      </c>
      <c r="T303">
        <f>RIGHT(H303,LEN(H303)-4)/10000</f>
        <v>1.9133</v>
      </c>
      <c r="U303">
        <f>ABS(T303-S303)</f>
        <v>1.8687</v>
      </c>
      <c r="V303">
        <f>COUNTIFS(xings_lookup!$D$2:$D$19, IF(Q303, "&lt;=","&gt;=") &amp; S303, xings_lookup!$D$2:$D$19, IF(Q303,"&gt;=","&lt;=") &amp; T303)</f>
        <v>0</v>
      </c>
      <c r="W303">
        <f>COUNTA([11]XINGS!$A$2:$A$13)-V303</f>
        <v>12</v>
      </c>
      <c r="X303">
        <f t="shared" si="4"/>
        <v>0</v>
      </c>
    </row>
    <row r="304" spans="1:24" x14ac:dyDescent="0.25">
      <c r="A304" t="s">
        <v>679</v>
      </c>
      <c r="B304">
        <v>4029</v>
      </c>
      <c r="C304" t="s">
        <v>467</v>
      </c>
      <c r="D304" t="s">
        <v>562</v>
      </c>
      <c r="E304">
        <v>42533.618622685186</v>
      </c>
      <c r="F304">
        <v>42533.619490740741</v>
      </c>
      <c r="G304">
        <v>1</v>
      </c>
      <c r="H304" t="s">
        <v>649</v>
      </c>
      <c r="I304">
        <v>42533.643750000003</v>
      </c>
      <c r="J304">
        <v>0</v>
      </c>
      <c r="K304" t="str">
        <f>IF(ISEVEN(B304),(B304-1)&amp;"/"&amp;B304,B304&amp;"/"&amp;(B304+1))</f>
        <v>4029/4030</v>
      </c>
      <c r="L304">
        <f>I304-F304</f>
        <v>2.4259259262180422E-2</v>
      </c>
      <c r="Q304" t="b">
        <f>ISEVEN(LEFT(A304,3))</f>
        <v>0</v>
      </c>
      <c r="R304" t="s">
        <v>659</v>
      </c>
      <c r="S304">
        <f>RIGHT(D304,LEN(D304)-4)/10000</f>
        <v>1.9133</v>
      </c>
      <c r="T304">
        <f>RIGHT(H304,LEN(H304)-4)/10000</f>
        <v>23.330100000000002</v>
      </c>
      <c r="U304">
        <f>ABS(T304-S304)</f>
        <v>21.416800000000002</v>
      </c>
      <c r="V304">
        <f>COUNTIFS(xings_lookup!$D$2:$D$19, IF(Q304, "&lt;=","&gt;=") &amp; S304, xings_lookup!$D$2:$D$19, IF(Q304,"&gt;=","&lt;=") &amp; T304)</f>
        <v>12</v>
      </c>
      <c r="W304">
        <f>COUNTA([11]XINGS!$A$2:$A$13)-V304</f>
        <v>0</v>
      </c>
      <c r="X304">
        <f t="shared" si="4"/>
        <v>1</v>
      </c>
    </row>
    <row r="305" spans="1:24" x14ac:dyDescent="0.25">
      <c r="A305" t="s">
        <v>680</v>
      </c>
      <c r="B305">
        <v>4018</v>
      </c>
      <c r="F305">
        <v>42533.631967592592</v>
      </c>
      <c r="I305">
        <v>42533.635381944441</v>
      </c>
      <c r="K305" t="str">
        <f>IF(ISEVEN(B305),(B305-1)&amp;"/"&amp;B305,B305&amp;"/"&amp;(B305+1))</f>
        <v>4017/4018</v>
      </c>
      <c r="L305">
        <f>I305-F305</f>
        <v>3.4143518496421166E-3</v>
      </c>
      <c r="N305">
        <v>1</v>
      </c>
      <c r="P305" t="s">
        <v>673</v>
      </c>
      <c r="Q305" t="b">
        <f>ISEVEN(LEFT(A305,3))</f>
        <v>0</v>
      </c>
      <c r="R305" t="s">
        <v>659</v>
      </c>
      <c r="S305" t="e">
        <f>RIGHT(D305,LEN(D305)-4)/10000</f>
        <v>#VALUE!</v>
      </c>
      <c r="T305" t="e">
        <f>RIGHT(H305,LEN(H305)-4)/10000</f>
        <v>#VALUE!</v>
      </c>
      <c r="U305" t="e">
        <f>ABS(T305-S305)</f>
        <v>#VALUE!</v>
      </c>
      <c r="V305">
        <f>COUNTIFS(xings_lookup!$D$2:$D$19, IF(Q305, "&lt;=","&gt;=") &amp; S305, xings_lookup!$D$2:$D$19, IF(Q305,"&gt;=","&lt;=") &amp; T305)</f>
        <v>0</v>
      </c>
      <c r="W305">
        <f>COUNTA([11]XINGS!$A$2:$A$13)-V305</f>
        <v>12</v>
      </c>
      <c r="X305">
        <f t="shared" si="4"/>
        <v>0</v>
      </c>
    </row>
    <row r="306" spans="1:24" x14ac:dyDescent="0.25">
      <c r="A306" t="s">
        <v>1066</v>
      </c>
      <c r="B306">
        <v>4030</v>
      </c>
      <c r="C306" t="s">
        <v>467</v>
      </c>
      <c r="D306" t="s">
        <v>989</v>
      </c>
      <c r="E306">
        <v>42533.721331018518</v>
      </c>
      <c r="F306">
        <v>42533.722349537034</v>
      </c>
      <c r="G306">
        <v>1</v>
      </c>
      <c r="H306" t="s">
        <v>1067</v>
      </c>
      <c r="I306">
        <v>42533.737060185187</v>
      </c>
      <c r="J306">
        <v>0</v>
      </c>
      <c r="K306" t="str">
        <f>IF(ISEVEN(B306),(B306-1)&amp;"/"&amp;B306,B306&amp;"/"&amp;(B306+1))</f>
        <v>4029/4030</v>
      </c>
      <c r="L306">
        <f>I306-F306</f>
        <v>1.471064815268619E-2</v>
      </c>
      <c r="N306">
        <f>24*60*SUM($L306:$L307)</f>
        <v>23.566666675033048</v>
      </c>
      <c r="P306" t="s">
        <v>1068</v>
      </c>
      <c r="Q306" t="b">
        <f>ISEVEN(LEFT(A306,3))</f>
        <v>1</v>
      </c>
      <c r="R306" t="s">
        <v>659</v>
      </c>
      <c r="S306">
        <f>RIGHT(D306,LEN(D306)-4)/10000</f>
        <v>23.299399999999999</v>
      </c>
      <c r="T306">
        <f>RIGHT(H306,LEN(H306)-4)/10000</f>
        <v>12.786</v>
      </c>
      <c r="U306">
        <f>ABS(T306-S306)</f>
        <v>10.513399999999999</v>
      </c>
      <c r="V306">
        <f>COUNTIFS(xings_lookup!$D$2:$D$19, IF(Q306, "&lt;=","&gt;=") &amp; S306, xings_lookup!$D$2:$D$19, IF(Q306,"&gt;=","&lt;=") &amp; T306)</f>
        <v>0</v>
      </c>
      <c r="W306">
        <f>COUNTA([11]XINGS!$A$2:$A$13)-V306</f>
        <v>12</v>
      </c>
      <c r="X306">
        <f t="shared" si="4"/>
        <v>0</v>
      </c>
    </row>
    <row r="307" spans="1:24" x14ac:dyDescent="0.25">
      <c r="A307" t="s">
        <v>1070</v>
      </c>
      <c r="B307">
        <v>4019</v>
      </c>
      <c r="F307">
        <v>42533.736956018518</v>
      </c>
      <c r="I307">
        <v>42533.738611111112</v>
      </c>
      <c r="K307" t="str">
        <f>IF(ISEVEN(B307),(B307-1)&amp;"/"&amp;B307,B307&amp;"/"&amp;(B307+1))</f>
        <v>4019/4020</v>
      </c>
      <c r="L307">
        <f>I307-F307</f>
        <v>1.6550925938645378E-3</v>
      </c>
      <c r="N307">
        <f>24*60*SUM($L307:$L307)</f>
        <v>2.3833333351649344</v>
      </c>
      <c r="P307" t="s">
        <v>116</v>
      </c>
      <c r="Q307" t="b">
        <f>ISEVEN(LEFT(A307,3))</f>
        <v>1</v>
      </c>
      <c r="R307" t="s">
        <v>659</v>
      </c>
      <c r="S307" t="e">
        <f>RIGHT(D307,LEN(D307)-4)/10000</f>
        <v>#VALUE!</v>
      </c>
      <c r="T307" t="e">
        <f>RIGHT(H307,LEN(H307)-4)/10000</f>
        <v>#VALUE!</v>
      </c>
      <c r="U307" t="e">
        <f>ABS(T307-S307)</f>
        <v>#VALUE!</v>
      </c>
      <c r="V307">
        <f>COUNTIFS(xings_lookup!$D$2:$D$19, IF(Q307, "&lt;=","&gt;=") &amp; S307, xings_lookup!$D$2:$D$19, IF(Q307,"&gt;=","&lt;=") &amp; T307)</f>
        <v>0</v>
      </c>
      <c r="W307">
        <f>COUNTA([11]XINGS!$A$2:$A$13)-V307</f>
        <v>12</v>
      </c>
      <c r="X307">
        <f t="shared" si="4"/>
        <v>0</v>
      </c>
    </row>
    <row r="308" spans="1:24" x14ac:dyDescent="0.25">
      <c r="A308" t="s">
        <v>1066</v>
      </c>
      <c r="B308">
        <v>4030</v>
      </c>
      <c r="C308" t="s">
        <v>467</v>
      </c>
      <c r="D308" t="s">
        <v>1069</v>
      </c>
      <c r="E308">
        <v>42533.737187500003</v>
      </c>
      <c r="F308">
        <v>42533.738217592596</v>
      </c>
      <c r="G308">
        <v>1</v>
      </c>
      <c r="H308" t="s">
        <v>1015</v>
      </c>
      <c r="I308">
        <v>42533.754942129628</v>
      </c>
      <c r="J308">
        <v>1</v>
      </c>
      <c r="K308" t="str">
        <f>IF(ISEVEN(B308),(B308-1)&amp;"/"&amp;B308,B308&amp;"/"&amp;(B308+1))</f>
        <v>4029/4030</v>
      </c>
      <c r="L308">
        <f>I308-F308</f>
        <v>1.6724537032132503E-2</v>
      </c>
      <c r="Q308" t="b">
        <f>ISEVEN(LEFT(A308,3))</f>
        <v>1</v>
      </c>
      <c r="R308" t="s">
        <v>659</v>
      </c>
      <c r="S308">
        <f>RIGHT(D308,LEN(D308)-4)/10000</f>
        <v>12.786300000000001</v>
      </c>
      <c r="T308">
        <f>RIGHT(H308,LEN(H308)-4)/10000</f>
        <v>1.4999999999999999E-2</v>
      </c>
      <c r="U308">
        <f>ABS(T308-S308)</f>
        <v>12.7713</v>
      </c>
      <c r="V308">
        <f>COUNTIFS(xings_lookup!$D$2:$D$19, IF(Q308, "&lt;=","&gt;=") &amp; S308, xings_lookup!$D$2:$D$19, IF(Q308,"&gt;=","&lt;=") &amp; T308)</f>
        <v>12</v>
      </c>
      <c r="W308">
        <f>COUNTA([11]XINGS!$A$2:$A$13)-V308</f>
        <v>0</v>
      </c>
      <c r="X308">
        <f t="shared" si="4"/>
        <v>1</v>
      </c>
    </row>
    <row r="309" spans="1:24" x14ac:dyDescent="0.25">
      <c r="A309" t="s">
        <v>681</v>
      </c>
      <c r="B309">
        <v>4016</v>
      </c>
      <c r="C309" t="s">
        <v>467</v>
      </c>
      <c r="D309" t="s">
        <v>682</v>
      </c>
      <c r="E309">
        <v>42533.749201388891</v>
      </c>
      <c r="F309">
        <v>42533.750254629631</v>
      </c>
      <c r="G309">
        <v>1</v>
      </c>
      <c r="H309" t="s">
        <v>683</v>
      </c>
      <c r="I309">
        <v>42533.782476851855</v>
      </c>
      <c r="J309">
        <v>0</v>
      </c>
      <c r="K309" t="str">
        <f>IF(ISEVEN(B309),(B309-1)&amp;"/"&amp;B309,B309&amp;"/"&amp;(B309+1))</f>
        <v>4015/4016</v>
      </c>
      <c r="L309">
        <f>I309-F309</f>
        <v>3.2222222223936114E-2</v>
      </c>
      <c r="N309">
        <f>24*60*SUM($L309:$L309)</f>
        <v>46.400000002468005</v>
      </c>
      <c r="P309" t="s">
        <v>673</v>
      </c>
      <c r="Q309" t="b">
        <f>ISEVEN(LEFT(A309,3))</f>
        <v>0</v>
      </c>
      <c r="R309" t="s">
        <v>659</v>
      </c>
      <c r="S309">
        <f>RIGHT(D309,LEN(D309)-4)/10000</f>
        <v>1.9148000000000001</v>
      </c>
      <c r="T309">
        <f>RIGHT(H309,LEN(H309)-4)/10000</f>
        <v>23.331900000000001</v>
      </c>
      <c r="U309">
        <f>ABS(T309-S309)</f>
        <v>21.417100000000001</v>
      </c>
      <c r="V309">
        <f>COUNTIFS(xings_lookup!$D$2:$D$19, IF(Q309, "&lt;=","&gt;=") &amp; S309, xings_lookup!$D$2:$D$19, IF(Q309,"&gt;=","&lt;=") &amp; T309)</f>
        <v>12</v>
      </c>
      <c r="W309">
        <f>COUNTA([11]XINGS!$A$2:$A$13)-V309</f>
        <v>0</v>
      </c>
      <c r="X309">
        <f t="shared" si="4"/>
        <v>1</v>
      </c>
    </row>
    <row r="310" spans="1:24" x14ac:dyDescent="0.25">
      <c r="A310" t="s">
        <v>1071</v>
      </c>
      <c r="B310">
        <v>4012</v>
      </c>
      <c r="F310">
        <v>42533.824537037035</v>
      </c>
      <c r="I310">
        <v>42533.826203703706</v>
      </c>
      <c r="K310" t="str">
        <f>IF(ISEVEN(B310),(B310-1)&amp;"/"&amp;B310,B310&amp;"/"&amp;(B310+1))</f>
        <v>4011/4012</v>
      </c>
      <c r="L310">
        <f>I310-F310</f>
        <v>1.6666666706441902E-3</v>
      </c>
      <c r="N310">
        <f>24*60*SUM($L310:$L310)</f>
        <v>2.4000000057276338</v>
      </c>
      <c r="P310" t="s">
        <v>116</v>
      </c>
      <c r="Q310" t="b">
        <f>ISEVEN(LEFT(A310,3))</f>
        <v>1</v>
      </c>
      <c r="R310" t="s">
        <v>659</v>
      </c>
      <c r="S310" t="e">
        <f>RIGHT(D310,LEN(D310)-4)/10000</f>
        <v>#VALUE!</v>
      </c>
      <c r="T310" t="e">
        <f>RIGHT(H310,LEN(H310)-4)/10000</f>
        <v>#VALUE!</v>
      </c>
      <c r="U310" t="e">
        <f>ABS(T310-S310)</f>
        <v>#VALUE!</v>
      </c>
      <c r="V310">
        <f>COUNTIFS(xings_lookup!$D$2:$D$19, IF(Q310, "&lt;=","&gt;=") &amp; S310, xings_lookup!$D$2:$D$19, IF(Q310,"&gt;=","&lt;=") &amp; T310)</f>
        <v>0</v>
      </c>
      <c r="W310">
        <f>COUNTA([11]XINGS!$A$2:$A$13)-V310</f>
        <v>12</v>
      </c>
      <c r="X310">
        <f t="shared" si="4"/>
        <v>0</v>
      </c>
    </row>
    <row r="311" spans="1:24" x14ac:dyDescent="0.25">
      <c r="A311" t="s">
        <v>684</v>
      </c>
      <c r="B311">
        <v>4016</v>
      </c>
      <c r="C311" t="s">
        <v>467</v>
      </c>
      <c r="D311" t="s">
        <v>494</v>
      </c>
      <c r="E311">
        <v>42533.88417824074</v>
      </c>
      <c r="F311">
        <v>42533.885324074072</v>
      </c>
      <c r="G311">
        <v>1</v>
      </c>
      <c r="H311" t="s">
        <v>550</v>
      </c>
      <c r="I311">
        <v>42533.897152777776</v>
      </c>
      <c r="J311">
        <v>0</v>
      </c>
      <c r="K311" t="str">
        <f>IF(ISEVEN(B311),(B311-1)&amp;"/"&amp;B311,B311&amp;"/"&amp;(B311+1))</f>
        <v>4015/4016</v>
      </c>
      <c r="L311">
        <f>I311-F311</f>
        <v>1.1828703703940846E-2</v>
      </c>
      <c r="N311">
        <f>24*60*SUM($L311:$L312)</f>
        <v>50.516666667535901</v>
      </c>
      <c r="P311" t="s">
        <v>645</v>
      </c>
      <c r="Q311" t="b">
        <f>ISEVEN(LEFT(A311,3))</f>
        <v>0</v>
      </c>
      <c r="R311" t="s">
        <v>659</v>
      </c>
      <c r="S311">
        <f>RIGHT(D311,LEN(D311)-4)/10000</f>
        <v>4.6600000000000003E-2</v>
      </c>
      <c r="T311">
        <f>RIGHT(H311,LEN(H311)-4)/10000</f>
        <v>0.12529999999999999</v>
      </c>
      <c r="U311">
        <f>ABS(T311-S311)</f>
        <v>7.8699999999999992E-2</v>
      </c>
      <c r="V311">
        <f>COUNTIFS(xings_lookup!$D$2:$D$19, IF(Q311, "&lt;=","&gt;=") &amp; S311, xings_lookup!$D$2:$D$19, IF(Q311,"&gt;=","&lt;=") &amp; T311)</f>
        <v>0</v>
      </c>
      <c r="W311">
        <f>COUNTA([11]XINGS!$A$2:$A$13)-V311</f>
        <v>12</v>
      </c>
      <c r="X311">
        <f t="shared" si="4"/>
        <v>0</v>
      </c>
    </row>
    <row r="312" spans="1:24" x14ac:dyDescent="0.25">
      <c r="A312" t="s">
        <v>684</v>
      </c>
      <c r="B312">
        <v>4016</v>
      </c>
      <c r="C312" t="s">
        <v>467</v>
      </c>
      <c r="D312" t="s">
        <v>685</v>
      </c>
      <c r="E312">
        <v>42533.903796296298</v>
      </c>
      <c r="F312">
        <v>42533.90488425926</v>
      </c>
      <c r="G312">
        <v>1</v>
      </c>
      <c r="H312" t="s">
        <v>536</v>
      </c>
      <c r="I312">
        <v>42533.928136574075</v>
      </c>
      <c r="J312">
        <v>0</v>
      </c>
      <c r="K312" t="str">
        <f>IF(ISEVEN(B312),(B312-1)&amp;"/"&amp;B312,B312&amp;"/"&amp;(B312+1))</f>
        <v>4015/4016</v>
      </c>
      <c r="L312">
        <f>I312-F312</f>
        <v>2.3252314815181307E-2</v>
      </c>
      <c r="Q312" t="b">
        <f>ISEVEN(LEFT(A312,3))</f>
        <v>0</v>
      </c>
      <c r="R312" t="s">
        <v>659</v>
      </c>
      <c r="S312">
        <f>RIGHT(D312,LEN(D312)-4)/10000</f>
        <v>3.7778999999999998</v>
      </c>
      <c r="T312">
        <f>RIGHT(H312,LEN(H312)-4)/10000</f>
        <v>23.331399999999999</v>
      </c>
      <c r="U312">
        <f>ABS(T312-S312)</f>
        <v>19.5535</v>
      </c>
      <c r="V312">
        <f>COUNTIFS(xings_lookup!$D$2:$D$19, IF(Q312, "&lt;=","&gt;=") &amp; S312, xings_lookup!$D$2:$D$19, IF(Q312,"&gt;=","&lt;=") &amp; T312)</f>
        <v>9</v>
      </c>
      <c r="W312">
        <f>COUNTA([11]XINGS!$A$2:$A$13)-V312</f>
        <v>3</v>
      </c>
      <c r="X312">
        <f t="shared" si="4"/>
        <v>0.75</v>
      </c>
    </row>
    <row r="313" spans="1:24" x14ac:dyDescent="0.25">
      <c r="A313" t="s">
        <v>686</v>
      </c>
      <c r="B313">
        <v>4016</v>
      </c>
      <c r="C313" t="s">
        <v>467</v>
      </c>
      <c r="D313" t="s">
        <v>687</v>
      </c>
      <c r="E313">
        <v>42533.967523148145</v>
      </c>
      <c r="F313">
        <v>42533.969166666669</v>
      </c>
      <c r="G313">
        <v>2</v>
      </c>
      <c r="H313" t="s">
        <v>688</v>
      </c>
      <c r="I313">
        <v>42533.970393518517</v>
      </c>
      <c r="J313">
        <v>0</v>
      </c>
      <c r="K313" t="str">
        <f>IF(ISEVEN(B313),(B313-1)&amp;"/"&amp;B313,B313&amp;"/"&amp;(B313+1))</f>
        <v>4015/4016</v>
      </c>
      <c r="L313">
        <f>I313-F313</f>
        <v>1.2268518476048484E-3</v>
      </c>
      <c r="N313">
        <f>24*60*SUM($L313:$L313)</f>
        <v>1.7666666605509818</v>
      </c>
      <c r="P313" t="s">
        <v>116</v>
      </c>
      <c r="Q313" t="b">
        <f>ISEVEN(LEFT(A313,3))</f>
        <v>0</v>
      </c>
      <c r="R313" t="s">
        <v>659</v>
      </c>
      <c r="S313">
        <f>RIGHT(D313,LEN(D313)-4)/10000</f>
        <v>4.9500000000000002E-2</v>
      </c>
      <c r="T313">
        <f>RIGHT(H313,LEN(H313)-4)/10000</f>
        <v>5.1499999999999997E-2</v>
      </c>
      <c r="U313">
        <f>ABS(T313-S313)</f>
        <v>1.9999999999999948E-3</v>
      </c>
      <c r="V313">
        <f>COUNTIFS(xings_lookup!$D$2:$D$19, IF(Q313, "&lt;=","&gt;=") &amp; S313, xings_lookup!$D$2:$D$19, IF(Q313,"&gt;=","&lt;=") &amp; T313)</f>
        <v>0</v>
      </c>
      <c r="W313">
        <f>COUNTA([11]XINGS!$A$2:$A$13)-V313</f>
        <v>12</v>
      </c>
      <c r="X313">
        <f t="shared" si="4"/>
        <v>0</v>
      </c>
    </row>
    <row r="314" spans="1:24" x14ac:dyDescent="0.25">
      <c r="A314" t="s">
        <v>1072</v>
      </c>
      <c r="B314">
        <v>4017</v>
      </c>
      <c r="C314" t="s">
        <v>467</v>
      </c>
      <c r="D314" t="s">
        <v>967</v>
      </c>
      <c r="E314">
        <v>42533.974236111113</v>
      </c>
      <c r="F314">
        <v>42533.975358796299</v>
      </c>
      <c r="G314">
        <v>1</v>
      </c>
      <c r="H314" t="s">
        <v>946</v>
      </c>
      <c r="I314">
        <v>42533.976446759261</v>
      </c>
      <c r="J314">
        <v>0</v>
      </c>
      <c r="K314" t="str">
        <f>IF(ISEVEN(B314),(B314-1)&amp;"/"&amp;B314,B314&amp;"/"&amp;(B314+1))</f>
        <v>4017/4018</v>
      </c>
      <c r="L314">
        <f>I314-F314</f>
        <v>1.0879629626288079E-3</v>
      </c>
      <c r="N314">
        <f>24*60*SUM($L314:$L314)</f>
        <v>1.5666666661854833</v>
      </c>
      <c r="P314" t="s">
        <v>116</v>
      </c>
      <c r="Q314" t="b">
        <f>ISEVEN(LEFT(A314,3))</f>
        <v>1</v>
      </c>
      <c r="R314" t="s">
        <v>659</v>
      </c>
      <c r="S314">
        <f>RIGHT(D314,LEN(D314)-4)/10000</f>
        <v>23.3</v>
      </c>
      <c r="T314">
        <f>RIGHT(H314,LEN(H314)-4)/10000</f>
        <v>1.6299999999999999E-2</v>
      </c>
      <c r="U314">
        <f>ABS(T314-S314)</f>
        <v>23.2837</v>
      </c>
      <c r="V314">
        <f>COUNTIFS(xings_lookup!$D$2:$D$19, IF(Q314, "&lt;=","&gt;=") &amp; S314, xings_lookup!$D$2:$D$19, IF(Q314,"&gt;=","&lt;=") &amp; T314)</f>
        <v>12</v>
      </c>
      <c r="W314">
        <f>COUNTA([11]XINGS!$A$2:$A$13)-V314</f>
        <v>0</v>
      </c>
      <c r="X314">
        <f t="shared" si="4"/>
        <v>1</v>
      </c>
    </row>
    <row r="315" spans="1:24" x14ac:dyDescent="0.25">
      <c r="A315" t="s">
        <v>689</v>
      </c>
      <c r="B315">
        <v>4029</v>
      </c>
      <c r="F315">
        <v>42533.994074074071</v>
      </c>
      <c r="I315">
        <v>42533.995740740742</v>
      </c>
      <c r="K315" t="str">
        <f>IF(ISEVEN(B315),(B315-1)&amp;"/"&amp;B315,B315&amp;"/"&amp;(B315+1))</f>
        <v>4029/4030</v>
      </c>
      <c r="L315">
        <f>I315-F315</f>
        <v>1.6666666706441902E-3</v>
      </c>
      <c r="N315">
        <f>24*60*SUM($L315:$L315)</f>
        <v>2.4000000057276338</v>
      </c>
      <c r="P315" t="s">
        <v>116</v>
      </c>
      <c r="Q315" t="b">
        <f>ISEVEN(LEFT(A315,3))</f>
        <v>0</v>
      </c>
      <c r="R315" t="s">
        <v>659</v>
      </c>
      <c r="S315" t="e">
        <f>RIGHT(D315,LEN(D315)-4)/10000</f>
        <v>#VALUE!</v>
      </c>
      <c r="T315" t="e">
        <f>RIGHT(H315,LEN(H315)-4)/10000</f>
        <v>#VALUE!</v>
      </c>
      <c r="U315" t="e">
        <f>ABS(T315-S315)</f>
        <v>#VALUE!</v>
      </c>
      <c r="V315">
        <f>COUNTIFS(xings_lookup!$D$2:$D$19, IF(Q315, "&lt;=","&gt;=") &amp; S315, xings_lookup!$D$2:$D$19, IF(Q315,"&gt;=","&lt;=") &amp; T315)</f>
        <v>0</v>
      </c>
      <c r="W315">
        <f>COUNTA([11]XINGS!$A$2:$A$13)-V315</f>
        <v>12</v>
      </c>
      <c r="X315">
        <f t="shared" si="4"/>
        <v>0</v>
      </c>
    </row>
    <row r="316" spans="1:24" x14ac:dyDescent="0.25">
      <c r="A316" t="s">
        <v>693</v>
      </c>
      <c r="B316">
        <v>4011</v>
      </c>
      <c r="C316" t="s">
        <v>467</v>
      </c>
      <c r="D316" t="s">
        <v>669</v>
      </c>
      <c r="E316">
        <v>42534.190023148149</v>
      </c>
      <c r="F316">
        <v>42534.191076388888</v>
      </c>
      <c r="G316">
        <v>1</v>
      </c>
      <c r="H316" t="s">
        <v>694</v>
      </c>
      <c r="I316">
        <v>42534.206967592596</v>
      </c>
      <c r="J316">
        <v>0</v>
      </c>
      <c r="K316" t="str">
        <f>IF(ISEVEN(B316),(B316-1)&amp;"/"&amp;B316,B316&amp;"/"&amp;(B316+1))</f>
        <v>4011/4012</v>
      </c>
      <c r="L316">
        <f>I316-F316</f>
        <v>1.5891203707724344E-2</v>
      </c>
      <c r="N316">
        <f>24*60*SUM($L316:$L317)</f>
        <v>50.283333342522383</v>
      </c>
      <c r="P316" t="s">
        <v>695</v>
      </c>
      <c r="Q316" t="b">
        <f>ISEVEN(LEFT(A316,3))</f>
        <v>0</v>
      </c>
      <c r="R316" t="s">
        <v>696</v>
      </c>
      <c r="S316">
        <f>RIGHT(D316,LEN(D316)-4)/10000</f>
        <v>4.6199999999999998E-2</v>
      </c>
      <c r="T316">
        <f>RIGHT(H316,LEN(H316)-4)/10000</f>
        <v>6.1761999999999997</v>
      </c>
      <c r="U316">
        <f>ABS(T316-S316)</f>
        <v>6.13</v>
      </c>
      <c r="V316">
        <f>COUNTIFS(xings_lookup!$D$2:$D$19, IF(Q316, "&lt;=","&gt;=") &amp; S316, xings_lookup!$D$2:$D$19, IF(Q316,"&gt;=","&lt;=") &amp; T316)</f>
        <v>8</v>
      </c>
      <c r="W316">
        <f>COUNTA([11]XINGS!$A$2:$A$13)-V316</f>
        <v>4</v>
      </c>
      <c r="X316">
        <f t="shared" si="4"/>
        <v>0.66666666666666663</v>
      </c>
    </row>
    <row r="317" spans="1:24" x14ac:dyDescent="0.25">
      <c r="A317" t="s">
        <v>693</v>
      </c>
      <c r="B317">
        <v>4011</v>
      </c>
      <c r="C317" t="s">
        <v>467</v>
      </c>
      <c r="D317" t="s">
        <v>697</v>
      </c>
      <c r="E317">
        <v>42534.209618055553</v>
      </c>
      <c r="F317">
        <v>42534.210682870369</v>
      </c>
      <c r="G317">
        <v>1</v>
      </c>
      <c r="H317" t="s">
        <v>698</v>
      </c>
      <c r="I317">
        <v>42534.229710648149</v>
      </c>
      <c r="J317">
        <v>1</v>
      </c>
      <c r="K317" t="str">
        <f>IF(ISEVEN(B317),(B317-1)&amp;"/"&amp;B317,B317&amp;"/"&amp;(B317+1))</f>
        <v>4011/4012</v>
      </c>
      <c r="L317">
        <f>I317-F317</f>
        <v>1.9027777780138422E-2</v>
      </c>
      <c r="Q317" t="b">
        <f>ISEVEN(LEFT(A317,3))</f>
        <v>0</v>
      </c>
      <c r="R317" t="s">
        <v>696</v>
      </c>
      <c r="S317">
        <f>RIGHT(D317,LEN(D317)-4)/10000</f>
        <v>6.4711999999999996</v>
      </c>
      <c r="T317">
        <f>RIGHT(H317,LEN(H317)-4)/10000</f>
        <v>23.333100000000002</v>
      </c>
      <c r="U317">
        <f>ABS(T317-S317)</f>
        <v>16.861900000000002</v>
      </c>
      <c r="V317">
        <f>COUNTIFS(xings_lookup!$D$2:$D$19, IF(Q317, "&lt;=","&gt;=") &amp; S317, xings_lookup!$D$2:$D$19, IF(Q317,"&gt;=","&lt;=") &amp; T317)</f>
        <v>3</v>
      </c>
      <c r="W317">
        <f>COUNTA([11]XINGS!$A$2:$A$13)-V317</f>
        <v>9</v>
      </c>
      <c r="X317">
        <f t="shared" si="4"/>
        <v>0.25</v>
      </c>
    </row>
    <row r="318" spans="1:24" x14ac:dyDescent="0.25">
      <c r="A318" t="s">
        <v>1073</v>
      </c>
      <c r="B318">
        <v>4043</v>
      </c>
      <c r="C318" t="s">
        <v>467</v>
      </c>
      <c r="D318" t="s">
        <v>990</v>
      </c>
      <c r="E318">
        <v>42534.266423611109</v>
      </c>
      <c r="F318">
        <v>42534.26734953704</v>
      </c>
      <c r="G318">
        <v>1</v>
      </c>
      <c r="H318" t="s">
        <v>1074</v>
      </c>
      <c r="I318">
        <v>42534.282916666663</v>
      </c>
      <c r="J318">
        <v>1</v>
      </c>
      <c r="K318" t="str">
        <f>IF(ISEVEN(B318),(B318-1)&amp;"/"&amp;B318,B318&amp;"/"&amp;(B318+1))</f>
        <v>4043/4044</v>
      </c>
      <c r="L318">
        <f>I318-F318</f>
        <v>1.5567129623377696E-2</v>
      </c>
      <c r="N318">
        <f>24*60*SUM($L318:$L319)</f>
        <v>42.349999988218769</v>
      </c>
      <c r="P318" t="s">
        <v>645</v>
      </c>
      <c r="Q318" t="b">
        <f>ISEVEN(LEFT(A318,3))</f>
        <v>1</v>
      </c>
      <c r="R318" t="s">
        <v>696</v>
      </c>
      <c r="S318">
        <f>RIGHT(D318,LEN(D318)-4)/10000</f>
        <v>23.2973</v>
      </c>
      <c r="T318">
        <f>RIGHT(H318,LEN(H318)-4)/10000</f>
        <v>9.2638999999999996</v>
      </c>
      <c r="U318">
        <f>ABS(T318-S318)</f>
        <v>14.0334</v>
      </c>
      <c r="V318">
        <f>COUNTIFS(xings_lookup!$D$2:$D$19, IF(Q318, "&lt;=","&gt;=") &amp; S318, xings_lookup!$D$2:$D$19, IF(Q318,"&gt;=","&lt;=") &amp; T318)</f>
        <v>2</v>
      </c>
      <c r="W318">
        <f>COUNTA([11]XINGS!$A$2:$A$13)-V318</f>
        <v>10</v>
      </c>
      <c r="X318">
        <f t="shared" si="4"/>
        <v>0.16666666666666666</v>
      </c>
    </row>
    <row r="319" spans="1:24" x14ac:dyDescent="0.25">
      <c r="A319" t="s">
        <v>1073</v>
      </c>
      <c r="B319">
        <v>4043</v>
      </c>
      <c r="C319" t="s">
        <v>467</v>
      </c>
      <c r="D319" t="s">
        <v>1075</v>
      </c>
      <c r="E319">
        <v>42534.286215277774</v>
      </c>
      <c r="F319">
        <v>42534.286944444444</v>
      </c>
      <c r="G319">
        <v>1</v>
      </c>
      <c r="H319" t="s">
        <v>1030</v>
      </c>
      <c r="I319">
        <v>42534.300787037035</v>
      </c>
      <c r="J319">
        <v>1</v>
      </c>
      <c r="K319" t="str">
        <f>IF(ISEVEN(B319),(B319-1)&amp;"/"&amp;B319,B319&amp;"/"&amp;(B319+1))</f>
        <v>4043/4044</v>
      </c>
      <c r="L319">
        <f>I319-F319</f>
        <v>1.3842592590663116E-2</v>
      </c>
      <c r="Q319" t="b">
        <f>ISEVEN(LEFT(A319,3))</f>
        <v>1</v>
      </c>
      <c r="R319" t="s">
        <v>696</v>
      </c>
      <c r="S319">
        <f>RIGHT(D319,LEN(D319)-4)/10000</f>
        <v>6.4158999999999997</v>
      </c>
      <c r="T319">
        <f>RIGHT(H319,LEN(H319)-4)/10000</f>
        <v>1.52E-2</v>
      </c>
      <c r="U319">
        <f>ABS(T319-S319)</f>
        <v>6.4006999999999996</v>
      </c>
      <c r="V319">
        <f>COUNTIFS(xings_lookup!$D$2:$D$19, IF(Q319, "&lt;=","&gt;=") &amp; S319, xings_lookup!$D$2:$D$19, IF(Q319,"&gt;=","&lt;=") &amp; T319)</f>
        <v>9</v>
      </c>
      <c r="W319">
        <f>COUNTA([11]XINGS!$A$2:$A$13)-V319</f>
        <v>3</v>
      </c>
      <c r="X319">
        <f t="shared" si="4"/>
        <v>0.75</v>
      </c>
    </row>
    <row r="320" spans="1:24" x14ac:dyDescent="0.25">
      <c r="A320" t="s">
        <v>1076</v>
      </c>
      <c r="B320">
        <v>4043</v>
      </c>
      <c r="C320" t="s">
        <v>467</v>
      </c>
      <c r="D320" t="s">
        <v>1031</v>
      </c>
      <c r="E320">
        <v>42534.338460648149</v>
      </c>
      <c r="F320">
        <v>42534.33965277778</v>
      </c>
      <c r="G320">
        <v>1</v>
      </c>
      <c r="H320" t="s">
        <v>1077</v>
      </c>
      <c r="I320">
        <v>42534.365567129629</v>
      </c>
      <c r="J320">
        <v>0</v>
      </c>
      <c r="K320" t="str">
        <f>IF(ISEVEN(B320),(B320-1)&amp;"/"&amp;B320,B320&amp;"/"&amp;(B320+1))</f>
        <v>4043/4044</v>
      </c>
      <c r="L320">
        <f>I320-F320</f>
        <v>2.5914351848769002E-2</v>
      </c>
      <c r="N320">
        <f>24*60*SUM($L320:$L320)</f>
        <v>37.316666662227362</v>
      </c>
      <c r="P320" t="s">
        <v>701</v>
      </c>
      <c r="Q320" t="b">
        <f>ISEVEN(LEFT(A320,3))</f>
        <v>1</v>
      </c>
      <c r="R320" t="s">
        <v>696</v>
      </c>
      <c r="S320">
        <f>RIGHT(D320,LEN(D320)-4)/10000</f>
        <v>23.298100000000002</v>
      </c>
      <c r="T320">
        <f>RIGHT(H320,LEN(H320)-4)/10000</f>
        <v>2.2444999999999999</v>
      </c>
      <c r="U320">
        <f>ABS(T320-S320)</f>
        <v>21.053600000000003</v>
      </c>
      <c r="V320">
        <f>COUNTIFS(xings_lookup!$D$2:$D$19, IF(Q320, "&lt;=","&gt;=") &amp; S320, xings_lookup!$D$2:$D$19, IF(Q320,"&gt;=","&lt;=") &amp; T320)</f>
        <v>12</v>
      </c>
      <c r="W320">
        <f>COUNTA([11]XINGS!$A$2:$A$13)-V320</f>
        <v>0</v>
      </c>
      <c r="X320">
        <f t="shared" si="4"/>
        <v>1</v>
      </c>
    </row>
    <row r="321" spans="1:24" x14ac:dyDescent="0.25">
      <c r="A321" t="s">
        <v>1078</v>
      </c>
      <c r="B321">
        <v>4026</v>
      </c>
      <c r="C321" t="s">
        <v>467</v>
      </c>
      <c r="D321" t="s">
        <v>1079</v>
      </c>
      <c r="E321">
        <v>42534.344236111108</v>
      </c>
      <c r="F321">
        <v>42534.345138888886</v>
      </c>
      <c r="G321">
        <v>1</v>
      </c>
      <c r="H321" t="s">
        <v>1080</v>
      </c>
      <c r="I321">
        <v>42534.376157407409</v>
      </c>
      <c r="J321">
        <v>0</v>
      </c>
      <c r="K321" t="str">
        <f>IF(ISEVEN(B321),(B321-1)&amp;"/"&amp;B321,B321&amp;"/"&amp;(B321+1))</f>
        <v>4025/4026</v>
      </c>
      <c r="L321">
        <f>I321-F321</f>
        <v>3.1018518522614613E-2</v>
      </c>
      <c r="N321">
        <f>24*60*SUM($L321:$L321)</f>
        <v>44.666666672565043</v>
      </c>
      <c r="P321" t="s">
        <v>701</v>
      </c>
      <c r="Q321" t="b">
        <f>ISEVEN(LEFT(A321,3))</f>
        <v>1</v>
      </c>
      <c r="R321" t="s">
        <v>696</v>
      </c>
      <c r="S321">
        <f>RIGHT(D321,LEN(D321)-4)/10000</f>
        <v>23.295300000000001</v>
      </c>
      <c r="T321">
        <f>RIGHT(H321,LEN(H321)-4)/10000</f>
        <v>2.3881999999999999</v>
      </c>
      <c r="U321">
        <f>ABS(T321-S321)</f>
        <v>20.9071</v>
      </c>
      <c r="V321">
        <f>COUNTIFS(xings_lookup!$D$2:$D$19, IF(Q321, "&lt;=","&gt;=") &amp; S321, xings_lookup!$D$2:$D$19, IF(Q321,"&gt;=","&lt;=") &amp; T321)</f>
        <v>12</v>
      </c>
      <c r="W321">
        <f>COUNTA([11]XINGS!$A$2:$A$13)-V321</f>
        <v>0</v>
      </c>
      <c r="X321">
        <f t="shared" si="4"/>
        <v>1</v>
      </c>
    </row>
    <row r="322" spans="1:24" x14ac:dyDescent="0.25">
      <c r="A322" t="s">
        <v>1081</v>
      </c>
      <c r="B322">
        <v>4010</v>
      </c>
      <c r="C322" t="s">
        <v>467</v>
      </c>
      <c r="D322" t="s">
        <v>1031</v>
      </c>
      <c r="E322">
        <v>42534.359560185185</v>
      </c>
      <c r="F322">
        <v>42534.360833333332</v>
      </c>
      <c r="G322">
        <v>1</v>
      </c>
      <c r="H322" t="s">
        <v>1082</v>
      </c>
      <c r="I322">
        <v>42534.384618055556</v>
      </c>
      <c r="J322">
        <v>0</v>
      </c>
      <c r="K322" t="str">
        <f>IF(ISEVEN(B322),(B322-1)&amp;"/"&amp;B322,B322&amp;"/"&amp;(B322+1))</f>
        <v>4009/4010</v>
      </c>
      <c r="L322">
        <f>I322-F322</f>
        <v>2.3784722223354038E-2</v>
      </c>
      <c r="N322">
        <f>24*60*SUM($L322:$L322)</f>
        <v>34.250000001629815</v>
      </c>
      <c r="P322" t="s">
        <v>701</v>
      </c>
      <c r="Q322" t="b">
        <f>ISEVEN(LEFT(A322,3))</f>
        <v>1</v>
      </c>
      <c r="R322" t="s">
        <v>696</v>
      </c>
      <c r="S322">
        <f>RIGHT(D322,LEN(D322)-4)/10000</f>
        <v>23.298100000000002</v>
      </c>
      <c r="T322">
        <f>RIGHT(H322,LEN(H322)-4)/10000</f>
        <v>2.665</v>
      </c>
      <c r="U322">
        <f>ABS(T322-S322)</f>
        <v>20.633100000000002</v>
      </c>
      <c r="V322">
        <f>COUNTIFS(xings_lookup!$D$2:$D$19, IF(Q322, "&lt;=","&gt;=") &amp; S322, xings_lookup!$D$2:$D$19, IF(Q322,"&gt;=","&lt;=") &amp; T322)</f>
        <v>12</v>
      </c>
      <c r="W322">
        <f>COUNTA([11]XINGS!$A$2:$A$13)-V322</f>
        <v>0</v>
      </c>
      <c r="X322">
        <f t="shared" si="4"/>
        <v>1</v>
      </c>
    </row>
    <row r="323" spans="1:24" x14ac:dyDescent="0.25">
      <c r="A323" t="s">
        <v>699</v>
      </c>
      <c r="B323">
        <v>4031</v>
      </c>
      <c r="C323" t="s">
        <v>467</v>
      </c>
      <c r="D323" t="s">
        <v>700</v>
      </c>
      <c r="E323">
        <v>42534.361226851855</v>
      </c>
      <c r="F323">
        <v>42534.362430555557</v>
      </c>
      <c r="G323">
        <v>1</v>
      </c>
      <c r="H323" t="s">
        <v>531</v>
      </c>
      <c r="I323">
        <v>42534.375474537039</v>
      </c>
      <c r="J323">
        <v>0</v>
      </c>
      <c r="K323" t="str">
        <f>IF(ISEVEN(B323),(B323-1)&amp;"/"&amp;B323,B323&amp;"/"&amp;(B323+1))</f>
        <v>4031/4032</v>
      </c>
      <c r="L323">
        <f>I323-F323</f>
        <v>1.3043981482042E-2</v>
      </c>
      <c r="N323">
        <f>24*60*SUM($L323:$L323)</f>
        <v>18.78333333414048</v>
      </c>
      <c r="P323" t="s">
        <v>701</v>
      </c>
      <c r="Q323" t="b">
        <f>ISEVEN(LEFT(A323,3))</f>
        <v>0</v>
      </c>
      <c r="R323" t="s">
        <v>696</v>
      </c>
      <c r="S323">
        <f>RIGHT(D323,LEN(D323)-4)/10000</f>
        <v>4.7699999999999999E-2</v>
      </c>
      <c r="T323">
        <f>RIGHT(H323,LEN(H323)-4)/10000</f>
        <v>1.9140999999999999</v>
      </c>
      <c r="U323">
        <f>ABS(T323-S323)</f>
        <v>1.8663999999999998</v>
      </c>
      <c r="V323">
        <f>COUNTIFS(xings_lookup!$D$2:$D$19, IF(Q323, "&lt;=","&gt;=") &amp; S323, xings_lookup!$D$2:$D$19, IF(Q323,"&gt;=","&lt;=") &amp; T323)</f>
        <v>0</v>
      </c>
      <c r="W323">
        <f>COUNTA([11]XINGS!$A$2:$A$13)-V323</f>
        <v>12</v>
      </c>
      <c r="X323">
        <f t="shared" ref="X323:X386" si="5">V323/SUM(V323:W323)</f>
        <v>0</v>
      </c>
    </row>
    <row r="324" spans="1:24" x14ac:dyDescent="0.25">
      <c r="A324" t="s">
        <v>702</v>
      </c>
      <c r="B324">
        <v>4044</v>
      </c>
      <c r="C324" t="s">
        <v>467</v>
      </c>
      <c r="D324" t="s">
        <v>554</v>
      </c>
      <c r="E324">
        <v>42534.373877314814</v>
      </c>
      <c r="F324">
        <v>42534.374895833331</v>
      </c>
      <c r="G324">
        <v>1</v>
      </c>
      <c r="H324" t="s">
        <v>703</v>
      </c>
      <c r="I324">
        <v>42534.377303240741</v>
      </c>
      <c r="J324">
        <v>0</v>
      </c>
      <c r="K324" t="str">
        <f>IF(ISEVEN(B324),(B324-1)&amp;"/"&amp;B324,B324&amp;"/"&amp;(B324+1))</f>
        <v>4043/4044</v>
      </c>
      <c r="L324">
        <f>I324-F324</f>
        <v>2.4074074099189602E-3</v>
      </c>
      <c r="N324">
        <f>24*60*SUM($L324:$L326)</f>
        <v>22.016666679410264</v>
      </c>
      <c r="P324" t="s">
        <v>704</v>
      </c>
      <c r="Q324" t="b">
        <f>ISEVEN(LEFT(A324,3))</f>
        <v>0</v>
      </c>
      <c r="R324" t="s">
        <v>696</v>
      </c>
      <c r="S324">
        <f>RIGHT(D324,LEN(D324)-4)/10000</f>
        <v>4.6699999999999998E-2</v>
      </c>
      <c r="T324">
        <f>RIGHT(H324,LEN(H324)-4)/10000</f>
        <v>0.5615</v>
      </c>
      <c r="U324">
        <f>ABS(T324-S324)</f>
        <v>0.51480000000000004</v>
      </c>
      <c r="V324">
        <f>COUNTIFS(xings_lookup!$D$2:$D$19, IF(Q324, "&lt;=","&gt;=") &amp; S324, xings_lookup!$D$2:$D$19, IF(Q324,"&gt;=","&lt;=") &amp; T324)</f>
        <v>0</v>
      </c>
      <c r="W324">
        <f>COUNTA([11]XINGS!$A$2:$A$13)-V324</f>
        <v>12</v>
      </c>
      <c r="X324">
        <f t="shared" si="5"/>
        <v>0</v>
      </c>
    </row>
    <row r="325" spans="1:24" x14ac:dyDescent="0.25">
      <c r="A325" t="s">
        <v>702</v>
      </c>
      <c r="B325">
        <v>4044</v>
      </c>
      <c r="C325" t="s">
        <v>467</v>
      </c>
      <c r="D325" t="s">
        <v>705</v>
      </c>
      <c r="E325">
        <v>42534.381585648145</v>
      </c>
      <c r="F325">
        <v>42534.382488425923</v>
      </c>
      <c r="G325">
        <v>1</v>
      </c>
      <c r="H325" t="s">
        <v>706</v>
      </c>
      <c r="I325">
        <v>42534.383356481485</v>
      </c>
      <c r="J325">
        <v>0</v>
      </c>
      <c r="K325" t="str">
        <f>IF(ISEVEN(B325),(B325-1)&amp;"/"&amp;B325,B325&amp;"/"&amp;(B325+1))</f>
        <v>4043/4044</v>
      </c>
      <c r="L325">
        <f>I325-F325</f>
        <v>8.6805556202307343E-4</v>
      </c>
      <c r="Q325" t="b">
        <f>ISEVEN(LEFT(A325,3))</f>
        <v>0</v>
      </c>
      <c r="R325" t="s">
        <v>696</v>
      </c>
      <c r="S325">
        <f>RIGHT(D325,LEN(D325)-4)/10000</f>
        <v>1.9137999999999999</v>
      </c>
      <c r="T325">
        <f>RIGHT(H325,LEN(H325)-4)/10000</f>
        <v>1.9766999999999999</v>
      </c>
      <c r="U325">
        <f>ABS(T325-S325)</f>
        <v>6.2899999999999956E-2</v>
      </c>
      <c r="V325">
        <f>COUNTIFS(xings_lookup!$D$2:$D$19, IF(Q325, "&lt;=","&gt;=") &amp; S325, xings_lookup!$D$2:$D$19, IF(Q325,"&gt;=","&lt;=") &amp; T325)</f>
        <v>0</v>
      </c>
      <c r="W325">
        <f>COUNTA([11]XINGS!$A$2:$A$13)-V325</f>
        <v>12</v>
      </c>
      <c r="X325">
        <f t="shared" si="5"/>
        <v>0</v>
      </c>
    </row>
    <row r="326" spans="1:24" x14ac:dyDescent="0.25">
      <c r="A326" t="s">
        <v>702</v>
      </c>
      <c r="B326">
        <v>4044</v>
      </c>
      <c r="C326" t="s">
        <v>467</v>
      </c>
      <c r="D326" t="s">
        <v>707</v>
      </c>
      <c r="E326">
        <v>42534.394895833335</v>
      </c>
      <c r="F326">
        <v>42534.39570601852</v>
      </c>
      <c r="G326">
        <v>1</v>
      </c>
      <c r="H326" t="s">
        <v>708</v>
      </c>
      <c r="I326">
        <v>42534.407719907409</v>
      </c>
      <c r="J326">
        <v>0</v>
      </c>
      <c r="K326" t="str">
        <f>IF(ISEVEN(B326),(B326-1)&amp;"/"&amp;B326,B326&amp;"/"&amp;(B326+1))</f>
        <v>4043/4044</v>
      </c>
      <c r="L326">
        <f>I326-F326</f>
        <v>1.2013888888759539E-2</v>
      </c>
      <c r="Q326" t="b">
        <f>ISEVEN(LEFT(A326,3))</f>
        <v>0</v>
      </c>
      <c r="R326" t="s">
        <v>696</v>
      </c>
      <c r="S326">
        <f>RIGHT(D326,LEN(D326)-4)/10000</f>
        <v>10.4697</v>
      </c>
      <c r="T326">
        <f>RIGHT(H326,LEN(H326)-4)/10000</f>
        <v>23.330300000000001</v>
      </c>
      <c r="U326">
        <f>ABS(T326-S326)</f>
        <v>12.860600000000002</v>
      </c>
      <c r="V326">
        <f>COUNTIFS(xings_lookup!$D$2:$D$19, IF(Q326, "&lt;=","&gt;=") &amp; S326, xings_lookup!$D$2:$D$19, IF(Q326,"&gt;=","&lt;=") &amp; T326)</f>
        <v>1</v>
      </c>
      <c r="W326">
        <f>COUNTA([11]XINGS!$A$2:$A$13)-V326</f>
        <v>11</v>
      </c>
      <c r="X326">
        <f t="shared" si="5"/>
        <v>8.3333333333333329E-2</v>
      </c>
    </row>
    <row r="327" spans="1:24" x14ac:dyDescent="0.25">
      <c r="A327" t="s">
        <v>709</v>
      </c>
      <c r="B327">
        <v>4024</v>
      </c>
      <c r="C327" t="s">
        <v>467</v>
      </c>
      <c r="D327" t="s">
        <v>710</v>
      </c>
      <c r="E327">
        <v>42534.494745370372</v>
      </c>
      <c r="F327">
        <v>42534.495740740742</v>
      </c>
      <c r="G327">
        <v>1</v>
      </c>
      <c r="H327" t="s">
        <v>711</v>
      </c>
      <c r="I327">
        <v>42534.515879629631</v>
      </c>
      <c r="J327">
        <v>0</v>
      </c>
      <c r="K327" t="str">
        <f>IF(ISEVEN(B327),(B327-1)&amp;"/"&amp;B327,B327&amp;"/"&amp;(B327+1))</f>
        <v>4023/4024</v>
      </c>
      <c r="L327">
        <f>I327-F327</f>
        <v>2.0138888889050577E-2</v>
      </c>
      <c r="N327">
        <f>24*60*SUM($L327:$L328)</f>
        <v>39.883333331672475</v>
      </c>
      <c r="P327" t="s">
        <v>712</v>
      </c>
      <c r="Q327" t="b">
        <f>ISEVEN(LEFT(A327,3))</f>
        <v>0</v>
      </c>
      <c r="R327" t="s">
        <v>696</v>
      </c>
      <c r="S327">
        <f>RIGHT(D327,LEN(D327)-4)/10000</f>
        <v>4.2200000000000001E-2</v>
      </c>
      <c r="T327">
        <f>RIGHT(H327,LEN(H327)-4)/10000</f>
        <v>10.081</v>
      </c>
      <c r="U327">
        <f>ABS(T327-S327)</f>
        <v>10.0388</v>
      </c>
      <c r="V327">
        <f>COUNTIFS(xings_lookup!$D$2:$D$19, IF(Q327, "&lt;=","&gt;=") &amp; S327, xings_lookup!$D$2:$D$19, IF(Q327,"&gt;=","&lt;=") &amp; T327)</f>
        <v>10</v>
      </c>
      <c r="W327">
        <f>COUNTA([11]XINGS!$A$2:$A$13)-V327</f>
        <v>2</v>
      </c>
      <c r="X327">
        <f t="shared" si="5"/>
        <v>0.83333333333333337</v>
      </c>
    </row>
    <row r="328" spans="1:24" x14ac:dyDescent="0.25">
      <c r="A328" t="s">
        <v>709</v>
      </c>
      <c r="B328">
        <v>4024</v>
      </c>
      <c r="C328" t="s">
        <v>467</v>
      </c>
      <c r="D328" t="s">
        <v>713</v>
      </c>
      <c r="E328">
        <v>42534.522372685184</v>
      </c>
      <c r="F328">
        <v>42534.524722222224</v>
      </c>
      <c r="G328">
        <v>3</v>
      </c>
      <c r="H328" t="s">
        <v>714</v>
      </c>
      <c r="I328">
        <v>42534.532280092593</v>
      </c>
      <c r="J328">
        <v>1</v>
      </c>
      <c r="K328" t="str">
        <f>IF(ISEVEN(B328),(B328-1)&amp;"/"&amp;B328,B328&amp;"/"&amp;(B328+1))</f>
        <v>4023/4024</v>
      </c>
      <c r="L328">
        <f>I328-F328</f>
        <v>7.5578703690553084E-3</v>
      </c>
      <c r="Q328" t="b">
        <f>ISEVEN(LEFT(A328,3))</f>
        <v>0</v>
      </c>
      <c r="R328" t="s">
        <v>696</v>
      </c>
      <c r="S328">
        <f>RIGHT(D328,LEN(D328)-4)/10000</f>
        <v>15.381600000000001</v>
      </c>
      <c r="T328">
        <f>RIGHT(H328,LEN(H328)-4)/10000</f>
        <v>23.3263</v>
      </c>
      <c r="U328">
        <f>ABS(T328-S328)</f>
        <v>7.9446999999999992</v>
      </c>
      <c r="V328">
        <f>COUNTIFS(xings_lookup!$D$2:$D$19, IF(Q328, "&lt;=","&gt;=") &amp; S328, xings_lookup!$D$2:$D$19, IF(Q328,"&gt;=","&lt;=") &amp; T328)</f>
        <v>0</v>
      </c>
      <c r="W328">
        <f>COUNTA([11]XINGS!$A$2:$A$13)-V328</f>
        <v>12</v>
      </c>
      <c r="X328">
        <f t="shared" si="5"/>
        <v>0</v>
      </c>
    </row>
    <row r="329" spans="1:24" x14ac:dyDescent="0.25">
      <c r="A329" t="s">
        <v>236</v>
      </c>
      <c r="B329">
        <v>4032</v>
      </c>
      <c r="C329" t="s">
        <v>467</v>
      </c>
      <c r="D329" t="s">
        <v>989</v>
      </c>
      <c r="E329">
        <v>42534.692650462966</v>
      </c>
      <c r="F329">
        <v>42534.693680555552</v>
      </c>
      <c r="G329">
        <v>1</v>
      </c>
      <c r="H329" t="s">
        <v>1083</v>
      </c>
      <c r="I329">
        <v>42534.728877314818</v>
      </c>
      <c r="J329">
        <v>0</v>
      </c>
      <c r="K329" t="str">
        <f>IF(ISEVEN(B329),(B329-1)&amp;"/"&amp;B329,B329&amp;"/"&amp;(B329+1))</f>
        <v>4031/4032</v>
      </c>
      <c r="L329">
        <f>I329-F329</f>
        <v>3.5196759265090805E-2</v>
      </c>
      <c r="N329">
        <f>24*60*SUM($L329:$L329)</f>
        <v>50.683333341730759</v>
      </c>
      <c r="P329" t="s">
        <v>1084</v>
      </c>
      <c r="Q329" t="b">
        <f>ISEVEN(LEFT(A329,3))</f>
        <v>1</v>
      </c>
      <c r="R329" t="s">
        <v>696</v>
      </c>
      <c r="S329">
        <f>RIGHT(D329,LEN(D329)-4)/10000</f>
        <v>23.299399999999999</v>
      </c>
      <c r="T329">
        <f>RIGHT(H329,LEN(H329)-4)/10000</f>
        <v>23.224499999999999</v>
      </c>
      <c r="U329">
        <f>ABS(T329-S329)</f>
        <v>7.4899999999999523E-2</v>
      </c>
      <c r="V329">
        <f>COUNTIFS(xings_lookup!$D$2:$D$19, IF(Q329, "&lt;=","&gt;=") &amp; S329, xings_lookup!$D$2:$D$19, IF(Q329,"&gt;=","&lt;=") &amp; T329)</f>
        <v>0</v>
      </c>
      <c r="W329">
        <f>COUNTA([11]XINGS!$A$2:$A$13)-V329</f>
        <v>12</v>
      </c>
      <c r="X329">
        <f t="shared" si="5"/>
        <v>0</v>
      </c>
    </row>
    <row r="330" spans="1:24" x14ac:dyDescent="0.25">
      <c r="A330" t="s">
        <v>715</v>
      </c>
      <c r="B330">
        <v>4024</v>
      </c>
      <c r="C330" t="s">
        <v>467</v>
      </c>
      <c r="D330" t="s">
        <v>622</v>
      </c>
      <c r="E330">
        <v>42534.718912037039</v>
      </c>
      <c r="F330">
        <v>42534.72011574074</v>
      </c>
      <c r="G330">
        <v>1</v>
      </c>
      <c r="H330" t="s">
        <v>716</v>
      </c>
      <c r="I330">
        <v>42534.721145833333</v>
      </c>
      <c r="J330">
        <v>0</v>
      </c>
      <c r="K330" t="str">
        <f>IF(ISEVEN(B330),(B330-1)&amp;"/"&amp;B330,B330&amp;"/"&amp;(B330+1))</f>
        <v>4023/4024</v>
      </c>
      <c r="L330">
        <f>I330-F330</f>
        <v>1.0300925932824612E-3</v>
      </c>
      <c r="N330">
        <f>24*60*SUM($L330:$L330)</f>
        <v>1.4833333343267441</v>
      </c>
      <c r="P330" t="s">
        <v>717</v>
      </c>
      <c r="Q330" t="b">
        <f>ISEVEN(LEFT(A330,3))</f>
        <v>0</v>
      </c>
      <c r="R330" t="s">
        <v>696</v>
      </c>
      <c r="S330">
        <f>RIGHT(D330,LEN(D330)-4)/10000</f>
        <v>4.3299999999999998E-2</v>
      </c>
      <c r="T330">
        <f>RIGHT(H330,LEN(H330)-4)/10000</f>
        <v>23.327000000000002</v>
      </c>
      <c r="U330">
        <f>ABS(T330-S330)</f>
        <v>23.283700000000003</v>
      </c>
      <c r="V330">
        <f>COUNTIFS(xings_lookup!$D$2:$D$19, IF(Q330, "&lt;=","&gt;=") &amp; S330, xings_lookup!$D$2:$D$19, IF(Q330,"&gt;=","&lt;=") &amp; T330)</f>
        <v>12</v>
      </c>
      <c r="W330">
        <f>COUNTA([11]XINGS!$A$2:$A$13)-V330</f>
        <v>0</v>
      </c>
      <c r="X330">
        <f t="shared" si="5"/>
        <v>1</v>
      </c>
    </row>
    <row r="331" spans="1:24" x14ac:dyDescent="0.25">
      <c r="A331" t="s">
        <v>718</v>
      </c>
      <c r="B331">
        <v>4018</v>
      </c>
      <c r="C331" t="s">
        <v>467</v>
      </c>
      <c r="D331" t="s">
        <v>572</v>
      </c>
      <c r="E331">
        <v>42534.794560185182</v>
      </c>
      <c r="F331">
        <v>42534.795717592591</v>
      </c>
      <c r="G331">
        <v>1</v>
      </c>
      <c r="H331" t="s">
        <v>719</v>
      </c>
      <c r="I331">
        <v>42534.803981481484</v>
      </c>
      <c r="J331">
        <v>0</v>
      </c>
      <c r="K331" t="str">
        <f>IF(ISEVEN(B331),(B331-1)&amp;"/"&amp;B331,B331&amp;"/"&amp;(B331+1))</f>
        <v>4017/4018</v>
      </c>
      <c r="L331">
        <f>I331-F331</f>
        <v>8.2638888925430365E-3</v>
      </c>
      <c r="N331">
        <f>24*60*SUM($L331:$L331)</f>
        <v>11.900000005261973</v>
      </c>
      <c r="P331" t="s">
        <v>720</v>
      </c>
      <c r="Q331" t="b">
        <f>ISEVEN(LEFT(A331,3))</f>
        <v>0</v>
      </c>
      <c r="R331" t="s">
        <v>696</v>
      </c>
      <c r="S331">
        <f>RIGHT(D331,LEN(D331)-4)/10000</f>
        <v>4.7800000000000002E-2</v>
      </c>
      <c r="T331">
        <f>RIGHT(H331,LEN(H331)-4)/10000</f>
        <v>4.9194000000000004</v>
      </c>
      <c r="U331">
        <f>ABS(T331-S331)</f>
        <v>4.8716000000000008</v>
      </c>
      <c r="V331">
        <f>COUNTIFS(xings_lookup!$D$2:$D$19, IF(Q331, "&lt;=","&gt;=") &amp; S331, xings_lookup!$D$2:$D$19, IF(Q331,"&gt;=","&lt;=") &amp; T331)</f>
        <v>5</v>
      </c>
      <c r="W331">
        <f>COUNTA([11]XINGS!$A$2:$A$13)-V331</f>
        <v>7</v>
      </c>
      <c r="X331">
        <f t="shared" si="5"/>
        <v>0.41666666666666669</v>
      </c>
    </row>
    <row r="332" spans="1:24" x14ac:dyDescent="0.25">
      <c r="A332" t="s">
        <v>1085</v>
      </c>
      <c r="B332">
        <v>4019</v>
      </c>
      <c r="C332" t="s">
        <v>467</v>
      </c>
      <c r="D332" t="s">
        <v>1086</v>
      </c>
      <c r="E332">
        <v>42534.805428240739</v>
      </c>
      <c r="F332">
        <v>42534.806400462963</v>
      </c>
      <c r="G332">
        <v>1</v>
      </c>
      <c r="H332" t="s">
        <v>1087</v>
      </c>
      <c r="I332">
        <v>42534.837581018517</v>
      </c>
      <c r="J332">
        <v>0</v>
      </c>
      <c r="K332" t="str">
        <f>IF(ISEVEN(B332),(B332-1)&amp;"/"&amp;B332,B332&amp;"/"&amp;(B332+1))</f>
        <v>4019/4020</v>
      </c>
      <c r="L332">
        <f>I332-F332</f>
        <v>3.1180555553874001E-2</v>
      </c>
      <c r="N332">
        <f>24*60*SUM($L332:$L332)</f>
        <v>44.899999997578561</v>
      </c>
      <c r="P332" t="s">
        <v>720</v>
      </c>
      <c r="Q332" t="b">
        <f>ISEVEN(LEFT(A332,3))</f>
        <v>1</v>
      </c>
      <c r="R332" t="s">
        <v>696</v>
      </c>
      <c r="S332">
        <f>RIGHT(D332,LEN(D332)-4)/10000</f>
        <v>23.267900000000001</v>
      </c>
      <c r="T332">
        <f>RIGHT(H332,LEN(H332)-4)/10000</f>
        <v>17.009499999999999</v>
      </c>
      <c r="U332">
        <f>ABS(T332-S332)</f>
        <v>6.2584000000000017</v>
      </c>
      <c r="V332">
        <f>COUNTIFS(xings_lookup!$D$2:$D$19, IF(Q332, "&lt;=","&gt;=") &amp; S332, xings_lookup!$D$2:$D$19, IF(Q332,"&gt;=","&lt;=") &amp; T332)</f>
        <v>0</v>
      </c>
      <c r="W332">
        <f>COUNTA([11]XINGS!$A$2:$A$13)-V332</f>
        <v>12</v>
      </c>
      <c r="X332">
        <f t="shared" si="5"/>
        <v>0</v>
      </c>
    </row>
    <row r="333" spans="1:24" x14ac:dyDescent="0.25">
      <c r="A333" t="s">
        <v>243</v>
      </c>
      <c r="B333">
        <v>4044</v>
      </c>
      <c r="C333" t="s">
        <v>467</v>
      </c>
      <c r="D333" t="s">
        <v>721</v>
      </c>
      <c r="E333">
        <v>42534.806967592594</v>
      </c>
      <c r="F333">
        <v>42534.80810185185</v>
      </c>
      <c r="G333">
        <v>1</v>
      </c>
      <c r="H333" t="s">
        <v>722</v>
      </c>
      <c r="I333">
        <v>42534.854988425926</v>
      </c>
      <c r="J333">
        <v>0</v>
      </c>
      <c r="K333" t="str">
        <f>IF(ISEVEN(B333),(B333-1)&amp;"/"&amp;B333,B333&amp;"/"&amp;(B333+1))</f>
        <v>4043/4044</v>
      </c>
      <c r="L333">
        <f>I333-F333</f>
        <v>4.6886574076779652E-2</v>
      </c>
      <c r="N333">
        <f>24*60*SUM($L333:$L333)</f>
        <v>67.516666670562699</v>
      </c>
      <c r="P333" t="s">
        <v>720</v>
      </c>
      <c r="Q333" t="b">
        <f>ISEVEN(LEFT(A333,3))</f>
        <v>0</v>
      </c>
      <c r="R333" t="s">
        <v>696</v>
      </c>
      <c r="S333">
        <f>RIGHT(D333,LEN(D333)-4)/10000</f>
        <v>6.7000000000000004E-2</v>
      </c>
      <c r="T333">
        <f>RIGHT(H333,LEN(H333)-4)/10000</f>
        <v>12.8271</v>
      </c>
      <c r="U333">
        <f>ABS(T333-S333)</f>
        <v>12.7601</v>
      </c>
      <c r="V333">
        <f>COUNTIFS(xings_lookup!$D$2:$D$19, IF(Q333, "&lt;=","&gt;=") &amp; S333, xings_lookup!$D$2:$D$19, IF(Q333,"&gt;=","&lt;=") &amp; T333)</f>
        <v>12</v>
      </c>
      <c r="W333">
        <f>COUNTA([11]XINGS!$A$2:$A$13)-V333</f>
        <v>0</v>
      </c>
      <c r="X333">
        <f t="shared" si="5"/>
        <v>1</v>
      </c>
    </row>
    <row r="334" spans="1:24" x14ac:dyDescent="0.25">
      <c r="A334" t="s">
        <v>242</v>
      </c>
      <c r="B334">
        <v>4017</v>
      </c>
      <c r="C334" t="s">
        <v>467</v>
      </c>
      <c r="D334" t="s">
        <v>1067</v>
      </c>
      <c r="E334">
        <v>42534.846597222226</v>
      </c>
      <c r="F334">
        <v>42534.847534722219</v>
      </c>
      <c r="G334">
        <v>1</v>
      </c>
      <c r="H334" t="s">
        <v>1038</v>
      </c>
      <c r="I334">
        <v>42534.869930555556</v>
      </c>
      <c r="J334">
        <v>1</v>
      </c>
      <c r="K334" t="str">
        <f>IF(ISEVEN(B334),(B334-1)&amp;"/"&amp;B334,B334&amp;"/"&amp;(B334+1))</f>
        <v>4017/4018</v>
      </c>
      <c r="L334">
        <f>I334-F334</f>
        <v>2.2395833337213844E-2</v>
      </c>
      <c r="N334">
        <f>24*60*SUM($L334:$L334)</f>
        <v>32.250000005587935</v>
      </c>
      <c r="P334" t="s">
        <v>720</v>
      </c>
      <c r="Q334" t="b">
        <f>ISEVEN(LEFT(A334,3))</f>
        <v>1</v>
      </c>
      <c r="R334" t="s">
        <v>696</v>
      </c>
      <c r="S334">
        <f>RIGHT(D334,LEN(D334)-4)/10000</f>
        <v>12.786</v>
      </c>
      <c r="T334">
        <f>RIGHT(H334,LEN(H334)-4)/10000</f>
        <v>1.49E-2</v>
      </c>
      <c r="U334">
        <f>ABS(T334-S334)</f>
        <v>12.771099999999999</v>
      </c>
      <c r="V334">
        <f>COUNTIFS(xings_lookup!$D$2:$D$19, IF(Q334, "&lt;=","&gt;=") &amp; S334, xings_lookup!$D$2:$D$19, IF(Q334,"&gt;=","&lt;=") &amp; T334)</f>
        <v>12</v>
      </c>
      <c r="W334">
        <f>COUNTA([11]XINGS!$A$2:$A$13)-V334</f>
        <v>0</v>
      </c>
      <c r="X334">
        <f t="shared" si="5"/>
        <v>1</v>
      </c>
    </row>
    <row r="335" spans="1:24" x14ac:dyDescent="0.25">
      <c r="A335" t="s">
        <v>730</v>
      </c>
      <c r="B335">
        <v>4009</v>
      </c>
      <c r="C335" t="s">
        <v>467</v>
      </c>
      <c r="D335" t="s">
        <v>731</v>
      </c>
      <c r="E335">
        <v>42534.854837962965</v>
      </c>
      <c r="F335">
        <v>42534.855567129627</v>
      </c>
      <c r="G335">
        <v>1</v>
      </c>
      <c r="H335" t="s">
        <v>732</v>
      </c>
      <c r="I335">
        <v>42534.856921296298</v>
      </c>
      <c r="J335">
        <v>0</v>
      </c>
      <c r="K335" t="str">
        <f>IF(ISEVEN(B335),(B335-1)&amp;"/"&amp;B335,B335&amp;"/"&amp;(B335+1))</f>
        <v>4009/4010</v>
      </c>
      <c r="L335">
        <f>I335-F335</f>
        <v>1.3541666703531519E-3</v>
      </c>
      <c r="N335">
        <f>24*60*SUM($L335:$L336)</f>
        <v>32.75000000721775</v>
      </c>
      <c r="P335" t="s">
        <v>720</v>
      </c>
      <c r="Q335" t="b">
        <f>ISEVEN(LEFT(A335,3))</f>
        <v>0</v>
      </c>
      <c r="R335" t="s">
        <v>696</v>
      </c>
      <c r="S335">
        <f>RIGHT(D335,LEN(D335)-4)/10000</f>
        <v>6.6600000000000006E-2</v>
      </c>
      <c r="T335">
        <f>RIGHT(H335,LEN(H335)-4)/10000</f>
        <v>0.12690000000000001</v>
      </c>
      <c r="U335">
        <f>ABS(T335-S335)</f>
        <v>6.0300000000000006E-2</v>
      </c>
      <c r="V335">
        <f>COUNTIFS(xings_lookup!$D$2:$D$19, IF(Q335, "&lt;=","&gt;=") &amp; S335, xings_lookup!$D$2:$D$19, IF(Q335,"&gt;=","&lt;=") &amp; T335)</f>
        <v>0</v>
      </c>
      <c r="W335">
        <f>COUNTA([11]XINGS!$A$2:$A$13)-V335</f>
        <v>12</v>
      </c>
      <c r="X335">
        <f t="shared" si="5"/>
        <v>0</v>
      </c>
    </row>
    <row r="336" spans="1:24" x14ac:dyDescent="0.25">
      <c r="A336" t="s">
        <v>244</v>
      </c>
      <c r="B336">
        <v>4043</v>
      </c>
      <c r="C336" t="s">
        <v>467</v>
      </c>
      <c r="D336" t="s">
        <v>1088</v>
      </c>
      <c r="E336">
        <v>42534.856736111113</v>
      </c>
      <c r="F336">
        <v>42534.857916666668</v>
      </c>
      <c r="G336">
        <v>1</v>
      </c>
      <c r="H336" t="s">
        <v>1089</v>
      </c>
      <c r="I336">
        <v>42534.879305555558</v>
      </c>
      <c r="J336">
        <v>1</v>
      </c>
      <c r="K336" t="str">
        <f>IF(ISEVEN(B336),(B336-1)&amp;"/"&amp;B336,B336&amp;"/"&amp;(B336+1))</f>
        <v>4043/4044</v>
      </c>
      <c r="L336">
        <f>I336-F336</f>
        <v>2.138888889021473E-2</v>
      </c>
      <c r="N336">
        <f>24*60*SUM($L336:$L336)</f>
        <v>30.800000001909211</v>
      </c>
      <c r="P336" t="s">
        <v>720</v>
      </c>
      <c r="Q336" t="b">
        <f>ISEVEN(LEFT(A336,3))</f>
        <v>1</v>
      </c>
      <c r="R336" t="s">
        <v>696</v>
      </c>
      <c r="S336">
        <f>RIGHT(D336,LEN(D336)-4)/10000</f>
        <v>12.801500000000001</v>
      </c>
      <c r="T336">
        <f>RIGHT(H336,LEN(H336)-4)/10000</f>
        <v>3.5099999999999999E-2</v>
      </c>
      <c r="U336">
        <f>ABS(T336-S336)</f>
        <v>12.766400000000001</v>
      </c>
      <c r="V336">
        <f>COUNTIFS(xings_lookup!$D$2:$D$19, IF(Q336, "&lt;=","&gt;=") &amp; S336, xings_lookup!$D$2:$D$19, IF(Q336,"&gt;=","&lt;=") &amp; T336)</f>
        <v>12</v>
      </c>
      <c r="W336">
        <f>COUNTA([11]XINGS!$A$2:$A$13)-V336</f>
        <v>0</v>
      </c>
      <c r="X336">
        <f t="shared" si="5"/>
        <v>1</v>
      </c>
    </row>
    <row r="337" spans="1:24" x14ac:dyDescent="0.25">
      <c r="A337" t="s">
        <v>730</v>
      </c>
      <c r="B337">
        <v>4009</v>
      </c>
      <c r="C337" t="s">
        <v>467</v>
      </c>
      <c r="D337" t="s">
        <v>608</v>
      </c>
      <c r="E337">
        <v>42534.857418981483</v>
      </c>
      <c r="F337">
        <v>42534.861041666663</v>
      </c>
      <c r="G337">
        <v>5</v>
      </c>
      <c r="H337" t="s">
        <v>608</v>
      </c>
      <c r="I337">
        <v>42534.861041666663</v>
      </c>
      <c r="J337">
        <v>0</v>
      </c>
      <c r="K337" t="str">
        <f>IF(ISEVEN(B337),(B337-1)&amp;"/"&amp;B337,B337&amp;"/"&amp;(B337+1))</f>
        <v>4009/4010</v>
      </c>
      <c r="L337">
        <f>I337-F337</f>
        <v>0</v>
      </c>
      <c r="Q337" t="b">
        <f>ISEVEN(LEFT(A337,3))</f>
        <v>0</v>
      </c>
      <c r="R337" t="s">
        <v>696</v>
      </c>
      <c r="S337">
        <f>RIGHT(D337,LEN(D337)-4)/10000</f>
        <v>1.9128000000000001</v>
      </c>
      <c r="T337">
        <f>RIGHT(H337,LEN(H337)-4)/10000</f>
        <v>1.9128000000000001</v>
      </c>
      <c r="U337">
        <f>ABS(T337-S337)</f>
        <v>0</v>
      </c>
      <c r="V337">
        <f>COUNTIFS(xings_lookup!$D$2:$D$19, IF(Q337, "&lt;=","&gt;=") &amp; S337, xings_lookup!$D$2:$D$19, IF(Q337,"&gt;=","&lt;=") &amp; T337)</f>
        <v>0</v>
      </c>
      <c r="W337">
        <f>COUNTA([11]XINGS!$A$2:$A$13)-V337</f>
        <v>12</v>
      </c>
      <c r="X337">
        <f t="shared" si="5"/>
        <v>0</v>
      </c>
    </row>
    <row r="338" spans="1:24" x14ac:dyDescent="0.25">
      <c r="A338" t="s">
        <v>723</v>
      </c>
      <c r="B338">
        <v>4009</v>
      </c>
      <c r="C338" t="s">
        <v>467</v>
      </c>
      <c r="D338" t="s">
        <v>724</v>
      </c>
      <c r="E338">
        <v>42534.862164351849</v>
      </c>
      <c r="F338">
        <v>42534.863425925927</v>
      </c>
      <c r="G338">
        <v>1</v>
      </c>
      <c r="H338" t="s">
        <v>725</v>
      </c>
      <c r="I338">
        <v>42534.880833333336</v>
      </c>
      <c r="J338">
        <v>0</v>
      </c>
      <c r="K338" t="str">
        <f>IF(ISEVEN(B338),(B338-1)&amp;"/"&amp;B338,B338&amp;"/"&amp;(B338+1))</f>
        <v>4009/4010</v>
      </c>
      <c r="L338">
        <f>I338-F338</f>
        <v>1.7407407409336884E-2</v>
      </c>
      <c r="N338">
        <f>24*60*SUM($L338:$L338)</f>
        <v>25.066666669445112</v>
      </c>
      <c r="P338" t="s">
        <v>720</v>
      </c>
      <c r="Q338" t="b">
        <f>ISEVEN(LEFT(A338,3))</f>
        <v>0</v>
      </c>
      <c r="R338" t="s">
        <v>696</v>
      </c>
      <c r="S338">
        <f>RIGHT(D338,LEN(D338)-4)/10000</f>
        <v>1.9121999999999999</v>
      </c>
      <c r="T338">
        <f>RIGHT(H338,LEN(H338)-4)/10000</f>
        <v>12.8264</v>
      </c>
      <c r="U338">
        <f>ABS(T338-S338)</f>
        <v>10.914199999999999</v>
      </c>
      <c r="V338">
        <f>COUNTIFS(xings_lookup!$D$2:$D$19, IF(Q338, "&lt;=","&gt;=") &amp; S338, xings_lookup!$D$2:$D$19, IF(Q338,"&gt;=","&lt;=") &amp; T338)</f>
        <v>12</v>
      </c>
      <c r="W338">
        <f>COUNTA([11]XINGS!$A$2:$A$13)-V338</f>
        <v>0</v>
      </c>
      <c r="X338">
        <f t="shared" si="5"/>
        <v>1</v>
      </c>
    </row>
    <row r="339" spans="1:24" x14ac:dyDescent="0.25">
      <c r="A339" t="s">
        <v>726</v>
      </c>
      <c r="B339">
        <v>4018</v>
      </c>
      <c r="C339" t="s">
        <v>467</v>
      </c>
      <c r="D339" t="s">
        <v>687</v>
      </c>
      <c r="E339">
        <v>42534.876087962963</v>
      </c>
      <c r="F339">
        <v>42534.877546296295</v>
      </c>
      <c r="G339">
        <v>2</v>
      </c>
      <c r="H339" t="s">
        <v>561</v>
      </c>
      <c r="I339">
        <v>42534.906805555554</v>
      </c>
      <c r="J339">
        <v>0</v>
      </c>
      <c r="K339" t="str">
        <f>IF(ISEVEN(B339),(B339-1)&amp;"/"&amp;B339,B339&amp;"/"&amp;(B339+1))</f>
        <v>4017/4018</v>
      </c>
      <c r="L339">
        <f>I339-F339</f>
        <v>2.9259259259561077E-2</v>
      </c>
      <c r="N339">
        <f>24*60*SUM($L339:$L339)</f>
        <v>42.133333333767951</v>
      </c>
      <c r="P339" t="s">
        <v>720</v>
      </c>
      <c r="Q339" t="b">
        <f>ISEVEN(LEFT(A339,3))</f>
        <v>0</v>
      </c>
      <c r="R339" t="s">
        <v>696</v>
      </c>
      <c r="S339">
        <f>RIGHT(D339,LEN(D339)-4)/10000</f>
        <v>4.9500000000000002E-2</v>
      </c>
      <c r="T339">
        <f>RIGHT(H339,LEN(H339)-4)/10000</f>
        <v>15.4429</v>
      </c>
      <c r="U339">
        <f>ABS(T339-S339)</f>
        <v>15.3934</v>
      </c>
      <c r="V339">
        <f>COUNTIFS(xings_lookup!$D$2:$D$19, IF(Q339, "&lt;=","&gt;=") &amp; S339, xings_lookup!$D$2:$D$19, IF(Q339,"&gt;=","&lt;=") &amp; T339)</f>
        <v>12</v>
      </c>
      <c r="W339">
        <f>COUNTA([11]XINGS!$A$2:$A$13)-V339</f>
        <v>0</v>
      </c>
      <c r="X339">
        <f t="shared" si="5"/>
        <v>1</v>
      </c>
    </row>
    <row r="340" spans="1:24" x14ac:dyDescent="0.25">
      <c r="A340" t="s">
        <v>1090</v>
      </c>
      <c r="B340">
        <v>4010</v>
      </c>
      <c r="C340" t="s">
        <v>467</v>
      </c>
      <c r="D340" t="s">
        <v>1091</v>
      </c>
      <c r="E340">
        <v>42534.883877314816</v>
      </c>
      <c r="F340">
        <v>42534.884895833333</v>
      </c>
      <c r="G340">
        <v>1</v>
      </c>
      <c r="H340" t="s">
        <v>1092</v>
      </c>
      <c r="I340">
        <v>42534.908391203702</v>
      </c>
      <c r="J340">
        <v>3</v>
      </c>
      <c r="K340" t="str">
        <f>IF(ISEVEN(B340),(B340-1)&amp;"/"&amp;B340,B340&amp;"/"&amp;(B340+1))</f>
        <v>4009/4010</v>
      </c>
      <c r="L340">
        <f>I340-F340</f>
        <v>2.3495370369346347E-2</v>
      </c>
      <c r="N340">
        <f>24*60*SUM($L340:$L340)</f>
        <v>33.833333331858739</v>
      </c>
      <c r="P340" t="s">
        <v>720</v>
      </c>
      <c r="Q340" t="b">
        <f>ISEVEN(LEFT(A340,3))</f>
        <v>1</v>
      </c>
      <c r="R340" t="s">
        <v>696</v>
      </c>
      <c r="S340">
        <f>RIGHT(D340,LEN(D340)-4)/10000</f>
        <v>12.8012</v>
      </c>
      <c r="T340">
        <v>3.6499999999999998E-2</v>
      </c>
      <c r="U340">
        <f>ABS(T340-S340)</f>
        <v>12.764699999999999</v>
      </c>
      <c r="V340">
        <f>COUNTIFS(xings_lookup!$D$2:$D$19, IF(Q340, "&lt;=","&gt;=") &amp; S340, xings_lookup!$D$2:$D$19, IF(Q340,"&gt;=","&lt;=") &amp; T340)</f>
        <v>12</v>
      </c>
      <c r="W340">
        <f>COUNTA([11]XINGS!$A$2:$A$13)-V340</f>
        <v>0</v>
      </c>
      <c r="X340">
        <f t="shared" si="5"/>
        <v>1</v>
      </c>
    </row>
    <row r="341" spans="1:24" x14ac:dyDescent="0.25">
      <c r="A341" t="s">
        <v>727</v>
      </c>
      <c r="B341">
        <v>4044</v>
      </c>
      <c r="C341" t="s">
        <v>467</v>
      </c>
      <c r="D341" t="s">
        <v>728</v>
      </c>
      <c r="E341">
        <v>42534.888993055552</v>
      </c>
      <c r="F341">
        <v>42534.88994212963</v>
      </c>
      <c r="G341">
        <v>1</v>
      </c>
      <c r="H341" t="s">
        <v>729</v>
      </c>
      <c r="I341">
        <v>42534.915983796294</v>
      </c>
      <c r="J341">
        <v>1</v>
      </c>
      <c r="K341" t="str">
        <f>IF(ISEVEN(B341),(B341-1)&amp;"/"&amp;B341,B341&amp;"/"&amp;(B341+1))</f>
        <v>4043/4044</v>
      </c>
      <c r="L341">
        <f>I341-F341</f>
        <v>2.6041666664241347E-2</v>
      </c>
      <c r="N341">
        <f>24*60*SUM($L341:$L341)</f>
        <v>37.49999999650754</v>
      </c>
      <c r="P341" t="s">
        <v>720</v>
      </c>
      <c r="Q341" t="b">
        <f>ISEVEN(LEFT(A341,3))</f>
        <v>0</v>
      </c>
      <c r="R341" t="s">
        <v>696</v>
      </c>
      <c r="S341">
        <f>RIGHT(D341,LEN(D341)-4)/10000</f>
        <v>6.5000000000000002E-2</v>
      </c>
      <c r="T341">
        <f>RIGHT(H341,LEN(H341)-4)/10000</f>
        <v>12.8276</v>
      </c>
      <c r="U341">
        <f>ABS(T341-S341)</f>
        <v>12.762600000000001</v>
      </c>
      <c r="V341">
        <f>COUNTIFS(xings_lookup!$D$2:$D$19, IF(Q341, "&lt;=","&gt;=") &amp; S341, xings_lookup!$D$2:$D$19, IF(Q341,"&gt;=","&lt;=") &amp; T341)</f>
        <v>12</v>
      </c>
      <c r="W341">
        <f>COUNTA([11]XINGS!$A$2:$A$13)-V341</f>
        <v>0</v>
      </c>
      <c r="X341">
        <f t="shared" si="5"/>
        <v>1</v>
      </c>
    </row>
    <row r="342" spans="1:24" x14ac:dyDescent="0.25">
      <c r="A342" t="s">
        <v>1093</v>
      </c>
      <c r="B342">
        <v>4019</v>
      </c>
      <c r="C342" t="s">
        <v>467</v>
      </c>
      <c r="D342" t="s">
        <v>1094</v>
      </c>
      <c r="E342">
        <v>42534.900381944448</v>
      </c>
      <c r="F342">
        <v>42534.901226851849</v>
      </c>
      <c r="G342">
        <v>1</v>
      </c>
      <c r="H342" t="s">
        <v>980</v>
      </c>
      <c r="I342">
        <v>42534.922905092593</v>
      </c>
      <c r="J342">
        <v>1</v>
      </c>
      <c r="K342" t="str">
        <f>IF(ISEVEN(B342),(B342-1)&amp;"/"&amp;B342,B342&amp;"/"&amp;(B342+1))</f>
        <v>4019/4020</v>
      </c>
      <c r="L342">
        <f>I342-F342</f>
        <v>2.1678240744222421E-2</v>
      </c>
      <c r="N342">
        <f>24*60*SUM($L342:$L342)</f>
        <v>31.216666671680287</v>
      </c>
      <c r="P342" t="s">
        <v>720</v>
      </c>
      <c r="Q342" t="b">
        <f>ISEVEN(LEFT(A342,3))</f>
        <v>1</v>
      </c>
      <c r="R342" t="s">
        <v>696</v>
      </c>
      <c r="S342">
        <f>RIGHT(D342,LEN(D342)-4)/10000</f>
        <v>15.401300000000001</v>
      </c>
      <c r="T342">
        <f>RIGHT(H342,LEN(H342)-4)/10000</f>
        <v>1.5599999999999999E-2</v>
      </c>
      <c r="U342">
        <f>ABS(T342-S342)</f>
        <v>15.385700000000002</v>
      </c>
      <c r="V342">
        <f>COUNTIFS(xings_lookup!$D$2:$D$19, IF(Q342, "&lt;=","&gt;=") &amp; S342, xings_lookup!$D$2:$D$19, IF(Q342,"&gt;=","&lt;=") &amp; T342)</f>
        <v>12</v>
      </c>
      <c r="W342">
        <f>COUNTA([11]XINGS!$A$2:$A$13)-V342</f>
        <v>0</v>
      </c>
      <c r="X342">
        <f t="shared" si="5"/>
        <v>1</v>
      </c>
    </row>
    <row r="343" spans="1:24" x14ac:dyDescent="0.25">
      <c r="A343" t="s">
        <v>1095</v>
      </c>
      <c r="B343">
        <v>4043</v>
      </c>
      <c r="C343" t="s">
        <v>467</v>
      </c>
      <c r="D343" t="s">
        <v>1096</v>
      </c>
      <c r="E343">
        <v>42534.919305555559</v>
      </c>
      <c r="F343">
        <v>42534.920451388891</v>
      </c>
      <c r="G343">
        <v>1</v>
      </c>
      <c r="H343" t="s">
        <v>1097</v>
      </c>
      <c r="I343">
        <v>42534.940682870372</v>
      </c>
      <c r="J343">
        <v>1</v>
      </c>
      <c r="K343" t="str">
        <f>IF(ISEVEN(B343),(B343-1)&amp;"/"&amp;B343,B343&amp;"/"&amp;(B343+1))</f>
        <v>4043/4044</v>
      </c>
      <c r="L343">
        <f>I343-F343</f>
        <v>2.0231481481459923E-2</v>
      </c>
      <c r="N343">
        <f>24*60*SUM($L343:$L343)</f>
        <v>29.133333333302289</v>
      </c>
      <c r="P343" t="s">
        <v>720</v>
      </c>
      <c r="Q343" t="b">
        <f>ISEVEN(LEFT(A343,3))</f>
        <v>1</v>
      </c>
      <c r="R343" t="s">
        <v>696</v>
      </c>
      <c r="S343">
        <f>RIGHT(D343,LEN(D343)-4)/10000</f>
        <v>12.8032</v>
      </c>
      <c r="T343">
        <f>RIGHT(H343,LEN(H343)-4)/10000</f>
        <v>3.6499999999999998E-2</v>
      </c>
      <c r="U343">
        <f>ABS(T343-S343)</f>
        <v>12.7667</v>
      </c>
      <c r="V343">
        <f>COUNTIFS(xings_lookup!$D$2:$D$19, IF(Q343, "&lt;=","&gt;=") &amp; S343, xings_lookup!$D$2:$D$19, IF(Q343,"&gt;=","&lt;=") &amp; T343)</f>
        <v>12</v>
      </c>
      <c r="W343">
        <f>COUNTA([11]XINGS!$A$2:$A$13)-V343</f>
        <v>0</v>
      </c>
      <c r="X343">
        <f t="shared" si="5"/>
        <v>1</v>
      </c>
    </row>
    <row r="344" spans="1:24" x14ac:dyDescent="0.25">
      <c r="A344" t="s">
        <v>1098</v>
      </c>
      <c r="B344">
        <v>4010</v>
      </c>
      <c r="C344" t="s">
        <v>467</v>
      </c>
      <c r="D344" t="s">
        <v>1003</v>
      </c>
      <c r="E344">
        <v>42534.950567129628</v>
      </c>
      <c r="F344">
        <v>42534.951655092591</v>
      </c>
      <c r="G344">
        <v>1</v>
      </c>
      <c r="H344" t="s">
        <v>1092</v>
      </c>
      <c r="I344">
        <v>42534.967222222222</v>
      </c>
      <c r="J344">
        <v>0</v>
      </c>
      <c r="K344" t="str">
        <f>IF(ISEVEN(B344),(B344-1)&amp;"/"&amp;B344,B344&amp;"/"&amp;(B344+1))</f>
        <v>4009/4010</v>
      </c>
      <c r="L344">
        <f>I344-F344</f>
        <v>1.5567129630653653E-2</v>
      </c>
      <c r="N344">
        <f>24*60*SUM($L344:$L345)</f>
        <v>55.166666664881632</v>
      </c>
      <c r="P344" t="s">
        <v>720</v>
      </c>
      <c r="Q344" t="b">
        <f>ISEVEN(LEFT(A344,3))</f>
        <v>1</v>
      </c>
      <c r="R344" t="s">
        <v>696</v>
      </c>
      <c r="S344">
        <f>RIGHT(D344,LEN(D344)-4)/10000</f>
        <v>23.299099999999999</v>
      </c>
      <c r="T344">
        <f>RIGHT(H344,LEN(H344)-4)/10000</f>
        <v>15.402100000000001</v>
      </c>
      <c r="U344">
        <f>ABS(T344-S344)</f>
        <v>7.8969999999999985</v>
      </c>
      <c r="V344">
        <f>COUNTIFS(xings_lookup!$D$2:$D$19, IF(Q344, "&lt;=","&gt;=") &amp; S344, xings_lookup!$D$2:$D$19, IF(Q344,"&gt;=","&lt;=") &amp; T344)</f>
        <v>0</v>
      </c>
      <c r="W344">
        <f>COUNTA([11]XINGS!$A$2:$A$13)-V344</f>
        <v>12</v>
      </c>
      <c r="X344">
        <f t="shared" si="5"/>
        <v>0</v>
      </c>
    </row>
    <row r="345" spans="1:24" x14ac:dyDescent="0.25">
      <c r="A345" t="s">
        <v>1098</v>
      </c>
      <c r="B345">
        <v>4010</v>
      </c>
      <c r="C345" t="s">
        <v>467</v>
      </c>
      <c r="D345" t="s">
        <v>979</v>
      </c>
      <c r="E345">
        <v>42534.967314814814</v>
      </c>
      <c r="F345">
        <v>42534.968124999999</v>
      </c>
      <c r="G345">
        <v>1</v>
      </c>
      <c r="H345" t="s">
        <v>1030</v>
      </c>
      <c r="I345">
        <v>42534.990868055553</v>
      </c>
      <c r="J345">
        <v>0</v>
      </c>
      <c r="K345" t="str">
        <f>IF(ISEVEN(B345),(B345-1)&amp;"/"&amp;B345,B345&amp;"/"&amp;(B345+1))</f>
        <v>4009/4010</v>
      </c>
      <c r="L345">
        <f>I345-F345</f>
        <v>2.2743055553291924E-2</v>
      </c>
      <c r="Q345" t="b">
        <f>ISEVEN(LEFT(A345,3))</f>
        <v>1</v>
      </c>
      <c r="R345" t="s">
        <v>696</v>
      </c>
      <c r="S345">
        <f>RIGHT(D345,LEN(D345)-4)/10000</f>
        <v>15.401</v>
      </c>
      <c r="T345">
        <f>RIGHT(H345,LEN(H345)-4)/10000</f>
        <v>1.52E-2</v>
      </c>
      <c r="U345">
        <f>ABS(T345-S345)</f>
        <v>15.3858</v>
      </c>
      <c r="V345">
        <f>COUNTIFS(xings_lookup!$D$2:$D$19, IF(Q345, "&lt;=","&gt;=") &amp; S345, xings_lookup!$D$2:$D$19, IF(Q345,"&gt;=","&lt;=") &amp; T345)</f>
        <v>12</v>
      </c>
      <c r="W345">
        <f>COUNTA([11]XINGS!$A$2:$A$13)-V345</f>
        <v>0</v>
      </c>
      <c r="X345">
        <f t="shared" si="5"/>
        <v>1</v>
      </c>
    </row>
    <row r="346" spans="1:24" x14ac:dyDescent="0.25">
      <c r="A346" t="s">
        <v>1103</v>
      </c>
      <c r="B346">
        <v>4019</v>
      </c>
      <c r="C346" t="s">
        <v>467</v>
      </c>
      <c r="D346" t="s">
        <v>477</v>
      </c>
      <c r="E346">
        <v>42535.011562500003</v>
      </c>
      <c r="F346">
        <v>42535.055983796294</v>
      </c>
      <c r="I346">
        <v>42535.057615740741</v>
      </c>
      <c r="K346" t="str">
        <f>IF(ISEVEN(B346),(B346-1)&amp;"/"&amp;B346,B346&amp;"/"&amp;(B346+1))</f>
        <v>4019/4020</v>
      </c>
      <c r="L346">
        <f>I346-F346</f>
        <v>1.6319444475811906E-3</v>
      </c>
      <c r="N346">
        <f>24*60*SUM($L346:$L346)</f>
        <v>2.3500000045169145</v>
      </c>
      <c r="P346" t="s">
        <v>116</v>
      </c>
      <c r="Q346" t="b">
        <f>ISEVEN(LEFT(A346,3))</f>
        <v>1</v>
      </c>
      <c r="R346" t="s">
        <v>736</v>
      </c>
      <c r="U346">
        <f>ABS(T346-S346)</f>
        <v>0</v>
      </c>
      <c r="V346">
        <f>COUNTIFS(xings_lookup!$D$2:$D$19, IF(Q346, "&lt;=","&gt;=") &amp; S346, xings_lookup!$D$2:$D$19, IF(Q346,"&gt;=","&lt;=") &amp; T346)</f>
        <v>0</v>
      </c>
      <c r="W346">
        <f>COUNTA([11]XINGS!$A$2:$A$13)-V346</f>
        <v>12</v>
      </c>
      <c r="X346">
        <f t="shared" si="5"/>
        <v>0</v>
      </c>
    </row>
    <row r="347" spans="1:24" x14ac:dyDescent="0.25">
      <c r="A347" t="s">
        <v>733</v>
      </c>
      <c r="B347">
        <v>4009</v>
      </c>
      <c r="C347" t="s">
        <v>467</v>
      </c>
      <c r="D347" t="s">
        <v>546</v>
      </c>
      <c r="E347">
        <v>42535.174861111111</v>
      </c>
      <c r="F347">
        <v>42535.176122685189</v>
      </c>
      <c r="G347">
        <v>1</v>
      </c>
      <c r="H347" t="s">
        <v>734</v>
      </c>
      <c r="I347">
        <v>42535.211782407408</v>
      </c>
      <c r="J347">
        <v>1</v>
      </c>
      <c r="K347" t="str">
        <f>IF(ISEVEN(B347),(B347-1)&amp;"/"&amp;B347,B347&amp;"/"&amp;(B347+1))</f>
        <v>4009/4010</v>
      </c>
      <c r="L347">
        <f>I347-F347</f>
        <v>3.5659722219861578E-2</v>
      </c>
      <c r="N347">
        <f>24*60*SUM($L347:$L347)</f>
        <v>51.349999996600673</v>
      </c>
      <c r="P347" t="s">
        <v>735</v>
      </c>
      <c r="Q347" t="b">
        <f>ISEVEN(LEFT(A347,3))</f>
        <v>0</v>
      </c>
      <c r="R347" t="s">
        <v>736</v>
      </c>
      <c r="S347">
        <f>RIGHT(D347,LEN(D347)-4)/10000</f>
        <v>4.4699999999999997E-2</v>
      </c>
      <c r="T347">
        <f>RIGHT(H347,LEN(H347)-4)/10000</f>
        <v>22.9436</v>
      </c>
      <c r="U347">
        <f>ABS(T347-S347)</f>
        <v>22.898900000000001</v>
      </c>
      <c r="V347">
        <f>COUNTIFS(xings_lookup!$D$2:$D$19, IF(Q347, "&lt;=","&gt;=") &amp; S347, xings_lookup!$D$2:$D$19, IF(Q347,"&gt;=","&lt;=") &amp; T347)</f>
        <v>12</v>
      </c>
      <c r="W347">
        <f>COUNTA([11]XINGS!$A$2:$A$13)-V347</f>
        <v>0</v>
      </c>
      <c r="X347">
        <f t="shared" si="5"/>
        <v>1</v>
      </c>
    </row>
    <row r="348" spans="1:24" x14ac:dyDescent="0.25">
      <c r="A348" t="s">
        <v>737</v>
      </c>
      <c r="B348">
        <v>4020</v>
      </c>
      <c r="C348" t="s">
        <v>467</v>
      </c>
      <c r="D348" t="s">
        <v>738</v>
      </c>
      <c r="E348">
        <v>42535.189432870371</v>
      </c>
      <c r="F348">
        <v>42535.191967592589</v>
      </c>
      <c r="G348">
        <v>3</v>
      </c>
      <c r="H348" t="s">
        <v>739</v>
      </c>
      <c r="I348">
        <v>42535.192557870374</v>
      </c>
      <c r="J348">
        <v>0</v>
      </c>
      <c r="K348" t="str">
        <f>IF(ISEVEN(B348),(B348-1)&amp;"/"&amp;B348,B348&amp;"/"&amp;(B348+1))</f>
        <v>4019/4020</v>
      </c>
      <c r="L348">
        <f>I348-F348</f>
        <v>5.9027778479503468E-4</v>
      </c>
      <c r="N348">
        <f>24*60*SUM($L348:$L349)</f>
        <v>1.9166666746605188</v>
      </c>
      <c r="P348" t="s">
        <v>717</v>
      </c>
      <c r="Q348" t="b">
        <f>ISEVEN(LEFT(A348,3))</f>
        <v>0</v>
      </c>
      <c r="R348" t="s">
        <v>736</v>
      </c>
      <c r="S348">
        <f>RIGHT(D348,LEN(D348)-4)/10000</f>
        <v>4.2599999999999999E-2</v>
      </c>
      <c r="T348">
        <f>RIGHT(H348,LEN(H348)-4)/10000</f>
        <v>4.1599999999999998E-2</v>
      </c>
      <c r="U348">
        <f>ABS(T348-S348)</f>
        <v>1.0000000000000009E-3</v>
      </c>
      <c r="V348">
        <f>COUNTIFS(xings_lookup!$D$2:$D$19, IF(Q348, "&lt;=","&gt;=") &amp; S348, xings_lookup!$D$2:$D$19, IF(Q348,"&gt;=","&lt;=") &amp; T348)</f>
        <v>0</v>
      </c>
      <c r="W348">
        <f>COUNTA([11]XINGS!$A$2:$A$13)-V348</f>
        <v>12</v>
      </c>
      <c r="X348">
        <f t="shared" si="5"/>
        <v>0</v>
      </c>
    </row>
    <row r="349" spans="1:24" x14ac:dyDescent="0.25">
      <c r="A349" t="s">
        <v>737</v>
      </c>
      <c r="B349">
        <v>4020</v>
      </c>
      <c r="C349" t="s">
        <v>467</v>
      </c>
      <c r="D349" t="s">
        <v>590</v>
      </c>
      <c r="E349">
        <v>42535.192719907405</v>
      </c>
      <c r="F349">
        <v>42535.193784722222</v>
      </c>
      <c r="G349">
        <v>1</v>
      </c>
      <c r="H349" t="s">
        <v>740</v>
      </c>
      <c r="I349">
        <v>42535.194525462961</v>
      </c>
      <c r="J349">
        <v>0</v>
      </c>
      <c r="K349" t="str">
        <f>IF(ISEVEN(B349),(B349-1)&amp;"/"&amp;B349,B349&amp;"/"&amp;(B349+1))</f>
        <v>4019/4020</v>
      </c>
      <c r="L349">
        <f>I349-F349</f>
        <v>7.4074073927477002E-4</v>
      </c>
      <c r="Q349" t="b">
        <f>ISEVEN(LEFT(A349,3))</f>
        <v>0</v>
      </c>
      <c r="R349" t="s">
        <v>736</v>
      </c>
      <c r="S349">
        <f>RIGHT(D349,LEN(D349)-4)/10000</f>
        <v>4.4400000000000002E-2</v>
      </c>
      <c r="T349">
        <f>RIGHT(H349,LEN(H349)-4)/10000</f>
        <v>4.3999999999999997E-2</v>
      </c>
      <c r="U349">
        <f>ABS(T349-S349)</f>
        <v>4.0000000000000452E-4</v>
      </c>
      <c r="V349">
        <f>COUNTIFS(xings_lookup!$D$2:$D$19, IF(Q349, "&lt;=","&gt;=") &amp; S349, xings_lookup!$D$2:$D$19, IF(Q349,"&gt;=","&lt;=") &amp; T349)</f>
        <v>0</v>
      </c>
      <c r="W349">
        <f>COUNTA([11]XINGS!$A$2:$A$13)-V349</f>
        <v>12</v>
      </c>
      <c r="X349">
        <f t="shared" si="5"/>
        <v>0</v>
      </c>
    </row>
    <row r="350" spans="1:24" x14ac:dyDescent="0.25">
      <c r="A350" t="s">
        <v>1099</v>
      </c>
      <c r="B350">
        <v>4015</v>
      </c>
      <c r="C350" t="s">
        <v>467</v>
      </c>
      <c r="D350" t="s">
        <v>1100</v>
      </c>
      <c r="E350">
        <v>42535.360335648147</v>
      </c>
      <c r="F350">
        <v>42535.361296296294</v>
      </c>
      <c r="G350">
        <v>1</v>
      </c>
      <c r="H350" t="s">
        <v>1015</v>
      </c>
      <c r="I350">
        <v>42535.366354166668</v>
      </c>
      <c r="J350">
        <v>1</v>
      </c>
      <c r="K350" t="str">
        <f>IF(ISEVEN(B350),(B350-1)&amp;"/"&amp;B350,B350&amp;"/"&amp;(B350+1))</f>
        <v>4015/4016</v>
      </c>
      <c r="L350">
        <f>I350-F350</f>
        <v>5.0578703740029596E-3</v>
      </c>
      <c r="N350">
        <f>24*60*SUM($L350:$L350)</f>
        <v>7.2833333385642618</v>
      </c>
      <c r="P350" t="s">
        <v>717</v>
      </c>
      <c r="Q350" t="b">
        <f>ISEVEN(LEFT(A350,3))</f>
        <v>1</v>
      </c>
      <c r="R350" t="s">
        <v>736</v>
      </c>
      <c r="S350">
        <f>RIGHT(D350,LEN(D350)-4)/10000</f>
        <v>23.296099999999999</v>
      </c>
      <c r="T350">
        <f>RIGHT(H350,LEN(H350)-4)/10000</f>
        <v>1.4999999999999999E-2</v>
      </c>
      <c r="U350">
        <f>ABS(T350-S350)</f>
        <v>23.281099999999999</v>
      </c>
      <c r="V350">
        <f>COUNTIFS(xings_lookup!$D$2:$D$19, IF(Q350, "&lt;=","&gt;=") &amp; S350, xings_lookup!$D$2:$D$19, IF(Q350,"&gt;=","&lt;=") &amp; T350)</f>
        <v>12</v>
      </c>
      <c r="W350">
        <f>COUNTA([11]XINGS!$A$2:$A$13)-V350</f>
        <v>0</v>
      </c>
      <c r="X350">
        <f t="shared" si="5"/>
        <v>1</v>
      </c>
    </row>
    <row r="351" spans="1:24" x14ac:dyDescent="0.25">
      <c r="A351" t="s">
        <v>1101</v>
      </c>
      <c r="B351">
        <v>4023</v>
      </c>
      <c r="C351" t="s">
        <v>467</v>
      </c>
      <c r="D351" t="s">
        <v>992</v>
      </c>
      <c r="E351">
        <v>42535.47179398148</v>
      </c>
      <c r="F351">
        <v>42535.473252314812</v>
      </c>
      <c r="G351">
        <v>2</v>
      </c>
      <c r="H351" t="s">
        <v>1102</v>
      </c>
      <c r="I351">
        <v>42535.477407407408</v>
      </c>
      <c r="J351">
        <v>0</v>
      </c>
      <c r="K351" t="str">
        <f>IF(ISEVEN(B351),(B351-1)&amp;"/"&amp;B351,B351&amp;"/"&amp;(B351+1))</f>
        <v>4023/4024</v>
      </c>
      <c r="L351">
        <f>I351-F351</f>
        <v>4.1550925961928442E-3</v>
      </c>
      <c r="N351">
        <f>24*60*SUM($L351:$L351)</f>
        <v>5.9833333385176957</v>
      </c>
      <c r="P351" t="s">
        <v>717</v>
      </c>
      <c r="Q351" t="b">
        <f>ISEVEN(LEFT(A351,3))</f>
        <v>1</v>
      </c>
      <c r="R351" t="s">
        <v>736</v>
      </c>
      <c r="S351">
        <f>RIGHT(D351,LEN(D351)-4)/10000</f>
        <v>23.3002</v>
      </c>
      <c r="T351">
        <f>RIGHT(H351,LEN(H351)-4)/10000</f>
        <v>22.831199999999999</v>
      </c>
      <c r="U351">
        <f>ABS(T351-S351)</f>
        <v>0.46900000000000119</v>
      </c>
      <c r="V351">
        <f>COUNTIFS(xings_lookup!$D$2:$D$19, IF(Q351, "&lt;=","&gt;=") &amp; S351, xings_lookup!$D$2:$D$19, IF(Q351,"&gt;=","&lt;=") &amp; T351)</f>
        <v>0</v>
      </c>
      <c r="W351">
        <f>COUNTA([11]XINGS!$A$2:$A$13)-V351</f>
        <v>12</v>
      </c>
      <c r="X351">
        <f t="shared" si="5"/>
        <v>0</v>
      </c>
    </row>
    <row r="352" spans="1:24" x14ac:dyDescent="0.25">
      <c r="A352" t="s">
        <v>741</v>
      </c>
      <c r="B352">
        <v>4040</v>
      </c>
      <c r="C352" t="s">
        <v>467</v>
      </c>
      <c r="D352" t="s">
        <v>604</v>
      </c>
      <c r="E352">
        <v>42535.502141203702</v>
      </c>
      <c r="F352">
        <v>42535.503171296295</v>
      </c>
      <c r="G352">
        <v>1</v>
      </c>
      <c r="H352" t="s">
        <v>742</v>
      </c>
      <c r="I352">
        <v>42535.511747685188</v>
      </c>
      <c r="J352">
        <v>0</v>
      </c>
      <c r="K352" t="str">
        <f>IF(ISEVEN(B352),(B352-1)&amp;"/"&amp;B352,B352&amp;"/"&amp;(B352+1))</f>
        <v>4039/4040</v>
      </c>
      <c r="L352">
        <f>I352-F352</f>
        <v>8.5763888928340748E-3</v>
      </c>
      <c r="N352">
        <f>24*60*SUM($L352:$L353)</f>
        <v>41.916666679317132</v>
      </c>
      <c r="P352" t="s">
        <v>743</v>
      </c>
      <c r="Q352" t="b">
        <f>ISEVEN(LEFT(A352,3))</f>
        <v>0</v>
      </c>
      <c r="R352" t="s">
        <v>736</v>
      </c>
      <c r="S352">
        <f>RIGHT(D352,LEN(D352)-4)/10000</f>
        <v>4.7500000000000001E-2</v>
      </c>
      <c r="T352">
        <f>RIGHT(H352,LEN(H352)-4)/10000</f>
        <v>9.8000000000000004E-2</v>
      </c>
      <c r="U352">
        <f>ABS(T352-S352)</f>
        <v>5.0500000000000003E-2</v>
      </c>
      <c r="V352">
        <f>COUNTIFS(xings_lookup!$D$2:$D$19, IF(Q352, "&lt;=","&gt;=") &amp; S352, xings_lookup!$D$2:$D$19, IF(Q352,"&gt;=","&lt;=") &amp; T352)</f>
        <v>0</v>
      </c>
      <c r="W352">
        <f>COUNTA([11]XINGS!$A$2:$A$13)-V352</f>
        <v>12</v>
      </c>
      <c r="X352">
        <f t="shared" si="5"/>
        <v>0</v>
      </c>
    </row>
    <row r="353" spans="1:24" x14ac:dyDescent="0.25">
      <c r="A353" t="s">
        <v>741</v>
      </c>
      <c r="B353">
        <v>4040</v>
      </c>
      <c r="C353" t="s">
        <v>467</v>
      </c>
      <c r="D353" t="s">
        <v>744</v>
      </c>
      <c r="E353">
        <v>42535.518136574072</v>
      </c>
      <c r="F353">
        <v>42535.519074074073</v>
      </c>
      <c r="G353">
        <v>1</v>
      </c>
      <c r="H353" t="s">
        <v>745</v>
      </c>
      <c r="I353">
        <v>42535.539606481485</v>
      </c>
      <c r="J353">
        <v>0</v>
      </c>
      <c r="K353" t="str">
        <f>IF(ISEVEN(B353),(B353-1)&amp;"/"&amp;B353,B353&amp;"/"&amp;(B353+1))</f>
        <v>4039/4040</v>
      </c>
      <c r="L353">
        <f>I353-F353</f>
        <v>2.0532407412247267E-2</v>
      </c>
      <c r="Q353" t="b">
        <f>ISEVEN(LEFT(A353,3))</f>
        <v>0</v>
      </c>
      <c r="R353" t="s">
        <v>736</v>
      </c>
      <c r="S353">
        <f>RIGHT(D353,LEN(D353)-4)/10000</f>
        <v>3.7193000000000001</v>
      </c>
      <c r="T353">
        <f>RIGHT(H353,LEN(H353)-4)/10000</f>
        <v>23.332799999999999</v>
      </c>
      <c r="U353">
        <f>ABS(T353-S353)</f>
        <v>19.613499999999998</v>
      </c>
      <c r="V353">
        <f>COUNTIFS(xings_lookup!$D$2:$D$19, IF(Q353, "&lt;=","&gt;=") &amp; S353, xings_lookup!$D$2:$D$19, IF(Q353,"&gt;=","&lt;=") &amp; T353)</f>
        <v>9</v>
      </c>
      <c r="W353">
        <f>COUNTA([11]XINGS!$A$2:$A$13)-V353</f>
        <v>3</v>
      </c>
      <c r="X353">
        <f t="shared" si="5"/>
        <v>0.75</v>
      </c>
    </row>
    <row r="354" spans="1:24" x14ac:dyDescent="0.25">
      <c r="A354" t="s">
        <v>746</v>
      </c>
      <c r="B354">
        <v>4024</v>
      </c>
      <c r="C354" t="s">
        <v>467</v>
      </c>
      <c r="D354" t="s">
        <v>747</v>
      </c>
      <c r="E354">
        <v>42535.567523148151</v>
      </c>
      <c r="F354">
        <v>42535.568888888891</v>
      </c>
      <c r="G354">
        <v>1</v>
      </c>
      <c r="H354" t="s">
        <v>500</v>
      </c>
      <c r="I354">
        <v>42535.590856481482</v>
      </c>
      <c r="J354">
        <v>0</v>
      </c>
      <c r="K354" t="str">
        <f>IF(ISEVEN(B354),(B354-1)&amp;"/"&amp;B354,B354&amp;"/"&amp;(B354+1))</f>
        <v>4023/4024</v>
      </c>
      <c r="L354">
        <f>I354-F354</f>
        <v>2.1967592590954155E-2</v>
      </c>
      <c r="N354">
        <f>24*60*SUM($L354:$L354)</f>
        <v>31.633333330973983</v>
      </c>
      <c r="P354" t="s">
        <v>748</v>
      </c>
      <c r="Q354" t="b">
        <f>ISEVEN(LEFT(A354,3))</f>
        <v>0</v>
      </c>
      <c r="R354" t="s">
        <v>736</v>
      </c>
      <c r="S354">
        <f>RIGHT(D354,LEN(D354)-4)/10000</f>
        <v>1.9818</v>
      </c>
      <c r="T354">
        <f>RIGHT(H354,LEN(H354)-4)/10000</f>
        <v>23.330400000000001</v>
      </c>
      <c r="U354">
        <f>ABS(T354-S354)</f>
        <v>21.348600000000001</v>
      </c>
      <c r="V354">
        <f>COUNTIFS(xings_lookup!$D$2:$D$19, IF(Q354, "&lt;=","&gt;=") &amp; S354, xings_lookup!$D$2:$D$19, IF(Q354,"&gt;=","&lt;=") &amp; T354)</f>
        <v>12</v>
      </c>
      <c r="W354">
        <f>COUNTA([11]XINGS!$A$2:$A$13)-V354</f>
        <v>0</v>
      </c>
      <c r="X354">
        <f t="shared" si="5"/>
        <v>1</v>
      </c>
    </row>
    <row r="355" spans="1:24" x14ac:dyDescent="0.25">
      <c r="A355" t="s">
        <v>749</v>
      </c>
      <c r="B355">
        <v>4016</v>
      </c>
      <c r="C355" t="s">
        <v>467</v>
      </c>
      <c r="D355" t="s">
        <v>750</v>
      </c>
      <c r="E355">
        <v>42535.612581018519</v>
      </c>
      <c r="F355">
        <v>42535.613530092596</v>
      </c>
      <c r="G355">
        <v>1</v>
      </c>
      <c r="H355" t="s">
        <v>607</v>
      </c>
      <c r="I355">
        <v>42535.614386574074</v>
      </c>
      <c r="J355">
        <v>1</v>
      </c>
      <c r="K355" t="str">
        <f>IF(ISEVEN(B355),(B355-1)&amp;"/"&amp;B355,B355&amp;"/"&amp;(B355+1))</f>
        <v>4015/4016</v>
      </c>
      <c r="L355">
        <f>I355-F355</f>
        <v>8.5648147796746343E-4</v>
      </c>
      <c r="N355">
        <f>24*60*SUM($L355:$L355)</f>
        <v>1.2333333282731473</v>
      </c>
      <c r="P355" t="s">
        <v>717</v>
      </c>
      <c r="Q355" t="b">
        <f>ISEVEN(LEFT(A355,3))</f>
        <v>0</v>
      </c>
      <c r="R355" t="s">
        <v>736</v>
      </c>
      <c r="S355">
        <f>RIGHT(D355,LEN(D355)-4)/10000</f>
        <v>3.9113000000000002</v>
      </c>
      <c r="T355">
        <f>RIGHT(H355,LEN(H355)-4)/10000</f>
        <v>23.3293</v>
      </c>
      <c r="U355">
        <f>ABS(T355-S355)</f>
        <v>19.417999999999999</v>
      </c>
      <c r="V355">
        <f>COUNTIFS(xings_lookup!$D$2:$D$19, IF(Q355, "&lt;=","&gt;=") &amp; S355, xings_lookup!$D$2:$D$19, IF(Q355,"&gt;=","&lt;=") &amp; T355)</f>
        <v>9</v>
      </c>
      <c r="W355">
        <f>COUNTA([11]XINGS!$A$2:$A$13)-V355</f>
        <v>3</v>
      </c>
      <c r="X355">
        <f t="shared" si="5"/>
        <v>0.75</v>
      </c>
    </row>
    <row r="356" spans="1:24" x14ac:dyDescent="0.25">
      <c r="A356" t="s">
        <v>751</v>
      </c>
      <c r="B356">
        <v>4044</v>
      </c>
      <c r="C356" t="s">
        <v>467</v>
      </c>
      <c r="D356" t="s">
        <v>669</v>
      </c>
      <c r="E356">
        <v>42535.666273148148</v>
      </c>
      <c r="F356">
        <v>42535.667488425926</v>
      </c>
      <c r="G356">
        <v>1</v>
      </c>
      <c r="H356" t="s">
        <v>752</v>
      </c>
      <c r="I356">
        <v>42535.668796296297</v>
      </c>
      <c r="J356">
        <v>0</v>
      </c>
      <c r="K356" t="str">
        <f>IF(ISEVEN(B356),(B356-1)&amp;"/"&amp;B356,B356&amp;"/"&amp;(B356+1))</f>
        <v>4043/4044</v>
      </c>
      <c r="L356">
        <f>I356-F356</f>
        <v>1.3078703705104999E-3</v>
      </c>
      <c r="N356">
        <f>24*60*SUM($L356:$L357)</f>
        <v>42.683333326131105</v>
      </c>
      <c r="P356" t="s">
        <v>673</v>
      </c>
      <c r="Q356" t="b">
        <f>ISEVEN(LEFT(A356,3))</f>
        <v>0</v>
      </c>
      <c r="R356" t="s">
        <v>736</v>
      </c>
      <c r="S356">
        <f>RIGHT(D356,LEN(D356)-4)/10000</f>
        <v>4.6199999999999998E-2</v>
      </c>
      <c r="T356">
        <f>RIGHT(H356,LEN(H356)-4)/10000</f>
        <v>0.24340000000000001</v>
      </c>
      <c r="U356">
        <f>ABS(T356-S356)</f>
        <v>0.19720000000000001</v>
      </c>
      <c r="V356">
        <f>COUNTIFS(xings_lookup!$D$2:$D$19, IF(Q356, "&lt;=","&gt;=") &amp; S356, xings_lookup!$D$2:$D$19, IF(Q356,"&gt;=","&lt;=") &amp; T356)</f>
        <v>0</v>
      </c>
      <c r="W356">
        <f>COUNTA([11]XINGS!$A$2:$A$13)-V356</f>
        <v>12</v>
      </c>
      <c r="X356">
        <f t="shared" si="5"/>
        <v>0</v>
      </c>
    </row>
    <row r="357" spans="1:24" x14ac:dyDescent="0.25">
      <c r="A357" t="s">
        <v>751</v>
      </c>
      <c r="B357">
        <v>4044</v>
      </c>
      <c r="C357" t="s">
        <v>467</v>
      </c>
      <c r="D357" t="s">
        <v>753</v>
      </c>
      <c r="E357">
        <v>42535.669849537036</v>
      </c>
      <c r="F357">
        <v>42535.670451388891</v>
      </c>
      <c r="G357">
        <v>0</v>
      </c>
      <c r="H357" t="s">
        <v>708</v>
      </c>
      <c r="I357">
        <v>42535.698784722219</v>
      </c>
      <c r="J357">
        <v>0</v>
      </c>
      <c r="K357" t="str">
        <f>IF(ISEVEN(B357),(B357-1)&amp;"/"&amp;B357,B357&amp;"/"&amp;(B357+1))</f>
        <v>4043/4044</v>
      </c>
      <c r="L357">
        <f>I357-F357</f>
        <v>2.8333333328191657E-2</v>
      </c>
      <c r="Q357" t="b">
        <f>ISEVEN(LEFT(A357,3))</f>
        <v>0</v>
      </c>
      <c r="R357" t="s">
        <v>736</v>
      </c>
      <c r="S357">
        <f>RIGHT(D357,LEN(D357)-4)/10000</f>
        <v>0.56469999999999998</v>
      </c>
      <c r="T357">
        <f>RIGHT(H357,LEN(H357)-4)/10000</f>
        <v>23.330300000000001</v>
      </c>
      <c r="U357">
        <f>ABS(T357-S357)</f>
        <v>22.765600000000003</v>
      </c>
      <c r="V357">
        <f>COUNTIFS(xings_lookup!$D$2:$D$19, IF(Q357, "&lt;=","&gt;=") &amp; S357, xings_lookup!$D$2:$D$19, IF(Q357,"&gt;=","&lt;=") &amp; T357)</f>
        <v>12</v>
      </c>
      <c r="W357">
        <f>COUNTA([11]XINGS!$A$2:$A$13)-V357</f>
        <v>0</v>
      </c>
      <c r="X357">
        <f t="shared" si="5"/>
        <v>1</v>
      </c>
    </row>
    <row r="358" spans="1:24" x14ac:dyDescent="0.25">
      <c r="A358" t="s">
        <v>1104</v>
      </c>
      <c r="B358">
        <v>4032</v>
      </c>
      <c r="F358">
        <v>42536.170659722222</v>
      </c>
      <c r="I358">
        <v>42536.171111111114</v>
      </c>
      <c r="K358" t="str">
        <f>IF(ISEVEN(B358),(B358-1)&amp;"/"&amp;B358,B358&amp;"/"&amp;(B358+1))</f>
        <v>4031/4032</v>
      </c>
      <c r="L358">
        <f>I358-F358</f>
        <v>4.5138889254303649E-4</v>
      </c>
      <c r="N358">
        <f>24*60*SUM($L358:$L358)</f>
        <v>0.65000000526197255</v>
      </c>
      <c r="P358" t="s">
        <v>1105</v>
      </c>
      <c r="Q358" t="b">
        <f>ISEVEN(LEFT(A358,3))</f>
        <v>1</v>
      </c>
      <c r="R358" t="s">
        <v>756</v>
      </c>
      <c r="S358" t="e">
        <f>RIGHT(D358,LEN(D358)-4)/10000</f>
        <v>#VALUE!</v>
      </c>
      <c r="T358" t="e">
        <f>RIGHT(H358,LEN(H358)-4)/10000</f>
        <v>#VALUE!</v>
      </c>
      <c r="U358" t="e">
        <f>ABS(T358-S358)</f>
        <v>#VALUE!</v>
      </c>
      <c r="V358">
        <f>COUNTIFS(xings_lookup!$D$2:$D$19, IF(Q358, "&lt;=","&gt;=") &amp; S358, xings_lookup!$D$2:$D$19, IF(Q358,"&gt;=","&lt;=") &amp; T358)</f>
        <v>0</v>
      </c>
      <c r="W358">
        <f>COUNTA([11]XINGS!$A$2:$A$13)-V358</f>
        <v>12</v>
      </c>
      <c r="X358">
        <f t="shared" si="5"/>
        <v>0</v>
      </c>
    </row>
    <row r="359" spans="1:24" x14ac:dyDescent="0.25">
      <c r="A359" t="s">
        <v>1106</v>
      </c>
      <c r="B359">
        <v>4032</v>
      </c>
      <c r="C359" t="s">
        <v>467</v>
      </c>
      <c r="D359" t="s">
        <v>1019</v>
      </c>
      <c r="E359">
        <v>42536.324791666666</v>
      </c>
      <c r="F359">
        <v>42536.325752314813</v>
      </c>
      <c r="G359">
        <v>1</v>
      </c>
      <c r="H359" t="s">
        <v>1075</v>
      </c>
      <c r="I359">
        <v>42536.34715277778</v>
      </c>
      <c r="J359">
        <v>0</v>
      </c>
      <c r="K359" t="str">
        <f>IF(ISEVEN(B359),(B359-1)&amp;"/"&amp;B359,B359&amp;"/"&amp;(B359+1))</f>
        <v>4031/4032</v>
      </c>
      <c r="L359">
        <f>I359-F359</f>
        <v>2.1400462966994382E-2</v>
      </c>
      <c r="N359">
        <f>24*60*SUM($L359:$L359)</f>
        <v>30.816666672471911</v>
      </c>
      <c r="P359" t="s">
        <v>816</v>
      </c>
      <c r="Q359" t="b">
        <f>ISEVEN(LEFT(A359,3))</f>
        <v>1</v>
      </c>
      <c r="R359" t="s">
        <v>756</v>
      </c>
      <c r="S359">
        <f>RIGHT(D359,LEN(D359)-4)/10000</f>
        <v>23.297499999999999</v>
      </c>
      <c r="T359">
        <f>RIGHT(H359,LEN(H359)-4)/10000</f>
        <v>6.4158999999999997</v>
      </c>
      <c r="U359">
        <f>ABS(T359-S359)</f>
        <v>16.881599999999999</v>
      </c>
      <c r="V359">
        <f>COUNTIFS(xings_lookup!$D$2:$D$19, IF(Q359, "&lt;=","&gt;=") &amp; S359, xings_lookup!$D$2:$D$19, IF(Q359,"&gt;=","&lt;=") &amp; T359)</f>
        <v>3</v>
      </c>
      <c r="W359">
        <f>COUNTA([11]XINGS!$A$2:$A$13)-V359</f>
        <v>9</v>
      </c>
      <c r="X359">
        <f t="shared" si="5"/>
        <v>0.25</v>
      </c>
    </row>
    <row r="360" spans="1:24" x14ac:dyDescent="0.25">
      <c r="A360" t="s">
        <v>754</v>
      </c>
      <c r="B360">
        <v>4029</v>
      </c>
      <c r="F360">
        <v>42536.54042824074</v>
      </c>
      <c r="I360">
        <v>42536.542870370373</v>
      </c>
      <c r="K360" t="str">
        <f>IF(ISEVEN(B360),(B360-1)&amp;"/"&amp;B360,B360&amp;"/"&amp;(B360+1))</f>
        <v>4029/4030</v>
      </c>
      <c r="L360">
        <f>I360-F360</f>
        <v>2.4421296329819597E-3</v>
      </c>
      <c r="N360">
        <f>24*60*SUM($L360:$L360)</f>
        <v>3.516666671494022</v>
      </c>
      <c r="P360" t="s">
        <v>755</v>
      </c>
      <c r="Q360" t="b">
        <f>ISEVEN(LEFT(A360,3))</f>
        <v>0</v>
      </c>
      <c r="R360" t="s">
        <v>756</v>
      </c>
      <c r="S360" t="e">
        <f>RIGHT(D360,LEN(D360)-4)/10000</f>
        <v>#VALUE!</v>
      </c>
      <c r="T360" t="e">
        <f>RIGHT(H360,LEN(H360)-4)/10000</f>
        <v>#VALUE!</v>
      </c>
      <c r="U360" t="e">
        <f>ABS(T360-S360)</f>
        <v>#VALUE!</v>
      </c>
      <c r="V360">
        <f>COUNTIFS(xings_lookup!$D$2:$D$19, IF(Q360, "&lt;=","&gt;=") &amp; S360, xings_lookup!$D$2:$D$19, IF(Q360,"&gt;=","&lt;=") &amp; T360)</f>
        <v>0</v>
      </c>
      <c r="W360">
        <f>COUNTA([11]XINGS!$A$2:$A$13)-V360</f>
        <v>12</v>
      </c>
      <c r="X360">
        <f t="shared" si="5"/>
        <v>0</v>
      </c>
    </row>
    <row r="361" spans="1:24" x14ac:dyDescent="0.25">
      <c r="A361" t="s">
        <v>1107</v>
      </c>
      <c r="B361">
        <v>4030</v>
      </c>
      <c r="F361">
        <v>42536.578553240739</v>
      </c>
      <c r="I361">
        <v>42536.640347222223</v>
      </c>
      <c r="K361" t="str">
        <f>IF(ISEVEN(B361),(B361-1)&amp;"/"&amp;B361,B361&amp;"/"&amp;(B361+1))</f>
        <v>4029/4030</v>
      </c>
      <c r="L361">
        <f>I361-F361</f>
        <v>6.179398148378823E-2</v>
      </c>
      <c r="N361">
        <f>24*60*SUM($L361:$L361)</f>
        <v>88.983333336655051</v>
      </c>
      <c r="P361" t="s">
        <v>717</v>
      </c>
      <c r="Q361" t="b">
        <f>ISEVEN(LEFT(A361,3))</f>
        <v>1</v>
      </c>
      <c r="R361" t="s">
        <v>756</v>
      </c>
      <c r="S361" t="e">
        <f>RIGHT(D361,LEN(D361)-4)/10000</f>
        <v>#VALUE!</v>
      </c>
      <c r="T361" t="e">
        <f>RIGHT(H361,LEN(H361)-4)/10000</f>
        <v>#VALUE!</v>
      </c>
      <c r="U361" t="e">
        <f>ABS(T361-S361)</f>
        <v>#VALUE!</v>
      </c>
      <c r="V361">
        <f>COUNTIFS(xings_lookup!$D$2:$D$19, IF(Q361, "&lt;=","&gt;=") &amp; S361, xings_lookup!$D$2:$D$19, IF(Q361,"&gt;=","&lt;=") &amp; T361)</f>
        <v>0</v>
      </c>
      <c r="W361">
        <f>COUNTA([11]XINGS!$A$2:$A$13)-V361</f>
        <v>12</v>
      </c>
      <c r="X361">
        <f t="shared" si="5"/>
        <v>0</v>
      </c>
    </row>
    <row r="362" spans="1:24" x14ac:dyDescent="0.25">
      <c r="A362" t="s">
        <v>1108</v>
      </c>
      <c r="B362">
        <v>4015</v>
      </c>
      <c r="F362">
        <v>42536.624108796299</v>
      </c>
      <c r="I362">
        <v>42536.663819444446</v>
      </c>
      <c r="K362" t="str">
        <f>IF(ISEVEN(B362),(B362-1)&amp;"/"&amp;B362,B362&amp;"/"&amp;(B362+1))</f>
        <v>4015/4016</v>
      </c>
      <c r="L362">
        <f>I362-F362</f>
        <v>3.9710648146865424E-2</v>
      </c>
      <c r="N362">
        <f>24*60*SUM($L362:$L362)</f>
        <v>57.18333333148621</v>
      </c>
      <c r="P362" t="s">
        <v>717</v>
      </c>
      <c r="Q362" t="b">
        <f>ISEVEN(LEFT(A362,3))</f>
        <v>1</v>
      </c>
      <c r="R362" t="s">
        <v>756</v>
      </c>
      <c r="S362" t="e">
        <f>RIGHT(D362,LEN(D362)-4)/10000</f>
        <v>#VALUE!</v>
      </c>
      <c r="T362" t="e">
        <f>RIGHT(H362,LEN(H362)-4)/10000</f>
        <v>#VALUE!</v>
      </c>
      <c r="U362" t="e">
        <f>ABS(T362-S362)</f>
        <v>#VALUE!</v>
      </c>
      <c r="V362">
        <f>COUNTIFS(xings_lookup!$D$2:$D$19, IF(Q362, "&lt;=","&gt;=") &amp; S362, xings_lookup!$D$2:$D$19, IF(Q362,"&gt;=","&lt;=") &amp; T362)</f>
        <v>0</v>
      </c>
      <c r="W362">
        <f>COUNTA([11]XINGS!$A$2:$A$13)-V362</f>
        <v>12</v>
      </c>
      <c r="X362">
        <f t="shared" si="5"/>
        <v>0</v>
      </c>
    </row>
    <row r="363" spans="1:24" x14ac:dyDescent="0.25">
      <c r="A363" t="s">
        <v>757</v>
      </c>
      <c r="B363">
        <v>4020</v>
      </c>
      <c r="C363" t="s">
        <v>467</v>
      </c>
      <c r="D363" t="s">
        <v>758</v>
      </c>
      <c r="E363">
        <v>42536.633136574077</v>
      </c>
      <c r="F363">
        <v>42536.634386574071</v>
      </c>
      <c r="G363">
        <v>1</v>
      </c>
      <c r="H363" t="s">
        <v>759</v>
      </c>
      <c r="I363">
        <v>42536.643958333334</v>
      </c>
      <c r="J363">
        <v>0</v>
      </c>
      <c r="K363" t="str">
        <f>IF(ISEVEN(B363),(B363-1)&amp;"/"&amp;B363,B363&amp;"/"&amp;(B363+1))</f>
        <v>4019/4020</v>
      </c>
      <c r="L363">
        <f>I363-F363</f>
        <v>9.5717592630535364E-3</v>
      </c>
      <c r="N363">
        <f>24*60*SUM($L363:$L364)</f>
        <v>14.383333332370967</v>
      </c>
      <c r="P363" t="s">
        <v>717</v>
      </c>
      <c r="Q363" t="b">
        <f>ISEVEN(LEFT(A363,3))</f>
        <v>0</v>
      </c>
      <c r="R363" t="s">
        <v>756</v>
      </c>
      <c r="S363">
        <f>RIGHT(D363,LEN(D363)-4)/10000</f>
        <v>4.3499999999999997E-2</v>
      </c>
      <c r="T363">
        <f>RIGHT(H363,LEN(H363)-4)/10000</f>
        <v>4.8353000000000002</v>
      </c>
      <c r="U363">
        <f>ABS(T363-S363)</f>
        <v>4.7918000000000003</v>
      </c>
      <c r="V363">
        <f>COUNTIFS(xings_lookup!$D$2:$D$19, IF(Q363, "&lt;=","&gt;=") &amp; S363, xings_lookup!$D$2:$D$19, IF(Q363,"&gt;=","&lt;=") &amp; T363)</f>
        <v>5</v>
      </c>
      <c r="W363">
        <f>COUNTA([11]XINGS!$A$2:$A$13)-V363</f>
        <v>7</v>
      </c>
      <c r="X363">
        <f t="shared" si="5"/>
        <v>0.41666666666666669</v>
      </c>
    </row>
    <row r="364" spans="1:24" x14ac:dyDescent="0.25">
      <c r="A364" t="s">
        <v>762</v>
      </c>
      <c r="B364">
        <v>4024</v>
      </c>
      <c r="C364" t="s">
        <v>467</v>
      </c>
      <c r="D364" t="s">
        <v>763</v>
      </c>
      <c r="E364">
        <v>42536.642789351848</v>
      </c>
      <c r="F364">
        <v>42536.64471064815</v>
      </c>
      <c r="G364">
        <v>2</v>
      </c>
      <c r="H364" t="s">
        <v>764</v>
      </c>
      <c r="I364">
        <v>42536.645127314812</v>
      </c>
      <c r="J364">
        <v>0</v>
      </c>
      <c r="K364" t="str">
        <f>IF(ISEVEN(B364),(B364-1)&amp;"/"&amp;B364,B364&amp;"/"&amp;(B364+1))</f>
        <v>4023/4024</v>
      </c>
      <c r="L364">
        <f>I364-F364</f>
        <v>4.1666666220407933E-4</v>
      </c>
      <c r="N364">
        <f>24*60*SUM($L364:$L364)</f>
        <v>0.59999999357387424</v>
      </c>
      <c r="P364" t="s">
        <v>717</v>
      </c>
      <c r="Q364" t="b">
        <f>ISEVEN(LEFT(A364,3))</f>
        <v>0</v>
      </c>
      <c r="R364" t="s">
        <v>756</v>
      </c>
      <c r="S364">
        <f>RIGHT(D364,LEN(D364)-4)/10000</f>
        <v>4.4200000000000003E-2</v>
      </c>
      <c r="T364">
        <f>RIGHT(H364,LEN(H364)-4)/10000</f>
        <v>23.303000000000001</v>
      </c>
      <c r="U364">
        <f>ABS(T364-S364)</f>
        <v>23.258800000000001</v>
      </c>
      <c r="V364">
        <f>COUNTIFS(xings_lookup!$D$2:$D$19, IF(Q364, "&lt;=","&gt;=") &amp; S364, xings_lookup!$D$2:$D$19, IF(Q364,"&gt;=","&lt;=") &amp; T364)</f>
        <v>12</v>
      </c>
      <c r="W364">
        <f>COUNTA([11]XINGS!$A$2:$A$13)-V364</f>
        <v>0</v>
      </c>
      <c r="X364">
        <f t="shared" si="5"/>
        <v>1</v>
      </c>
    </row>
    <row r="365" spans="1:24" x14ac:dyDescent="0.25">
      <c r="A365" t="s">
        <v>765</v>
      </c>
      <c r="B365">
        <v>4029</v>
      </c>
      <c r="C365" t="s">
        <v>467</v>
      </c>
      <c r="D365" t="s">
        <v>498</v>
      </c>
      <c r="E365">
        <v>42536.643993055557</v>
      </c>
      <c r="F365">
        <v>42536.645266203705</v>
      </c>
      <c r="G365">
        <v>1</v>
      </c>
      <c r="H365" t="s">
        <v>766</v>
      </c>
      <c r="I365">
        <v>42536.669502314813</v>
      </c>
      <c r="J365">
        <v>2</v>
      </c>
      <c r="K365" t="str">
        <f>IF(ISEVEN(B365),(B365-1)&amp;"/"&amp;B365,B365&amp;"/"&amp;(B365+1))</f>
        <v>4029/4030</v>
      </c>
      <c r="L365">
        <f>I365-F365</f>
        <v>2.4236111108621117E-2</v>
      </c>
      <c r="N365">
        <f>24*60*SUM($L365:$L366)</f>
        <v>62.533333324827254</v>
      </c>
      <c r="P365" t="s">
        <v>645</v>
      </c>
      <c r="Q365" t="b">
        <f>ISEVEN(LEFT(A365,3))</f>
        <v>0</v>
      </c>
      <c r="R365" t="s">
        <v>756</v>
      </c>
      <c r="S365">
        <f>RIGHT(D365,LEN(D365)-4)/10000</f>
        <v>4.5699999999999998E-2</v>
      </c>
      <c r="T365">
        <f>RIGHT(H365,LEN(H365)-4)/10000</f>
        <v>8.1503999999999994</v>
      </c>
      <c r="U365">
        <f>ABS(T365-S365)</f>
        <v>8.1046999999999993</v>
      </c>
      <c r="V365">
        <f>COUNTIFS(xings_lookup!$D$2:$D$19, IF(Q365, "&lt;=","&gt;=") &amp; S365, xings_lookup!$D$2:$D$19, IF(Q365,"&gt;=","&lt;=") &amp; T365)</f>
        <v>10</v>
      </c>
      <c r="W365">
        <f>COUNTA([11]XINGS!$A$2:$A$13)-V365</f>
        <v>2</v>
      </c>
      <c r="X365">
        <f t="shared" si="5"/>
        <v>0.83333333333333337</v>
      </c>
    </row>
    <row r="366" spans="1:24" x14ac:dyDescent="0.25">
      <c r="A366" t="s">
        <v>757</v>
      </c>
      <c r="B366">
        <v>4020</v>
      </c>
      <c r="C366" t="s">
        <v>467</v>
      </c>
      <c r="D366" t="s">
        <v>760</v>
      </c>
      <c r="E366">
        <v>42536.648206018515</v>
      </c>
      <c r="F366">
        <v>42536.648912037039</v>
      </c>
      <c r="G366">
        <v>1</v>
      </c>
      <c r="H366" t="s">
        <v>761</v>
      </c>
      <c r="I366">
        <v>42536.66810185185</v>
      </c>
      <c r="J366">
        <v>1</v>
      </c>
      <c r="K366" t="str">
        <f>IF(ISEVEN(B366),(B366-1)&amp;"/"&amp;B366,B366&amp;"/"&amp;(B366+1))</f>
        <v>4019/4020</v>
      </c>
      <c r="L366">
        <f>I366-F366</f>
        <v>1.918981481139781E-2</v>
      </c>
      <c r="Q366" t="b">
        <f>ISEVEN(LEFT(A366,3))</f>
        <v>0</v>
      </c>
      <c r="R366" t="s">
        <v>756</v>
      </c>
      <c r="S366">
        <f>RIGHT(D366,LEN(D366)-4)/10000</f>
        <v>6.4676999999999998</v>
      </c>
      <c r="T366">
        <f>RIGHT(H366,LEN(H366)-4)/10000</f>
        <v>23.322099999999999</v>
      </c>
      <c r="U366">
        <f>ABS(T366-S366)</f>
        <v>16.854399999999998</v>
      </c>
      <c r="V366">
        <f>COUNTIFS(xings_lookup!$D$2:$D$19, IF(Q366, "&lt;=","&gt;=") &amp; S366, xings_lookup!$D$2:$D$19, IF(Q366,"&gt;=","&lt;=") &amp; T366)</f>
        <v>3</v>
      </c>
      <c r="W366">
        <f>COUNTA([11]XINGS!$A$2:$A$13)-V366</f>
        <v>9</v>
      </c>
      <c r="X366">
        <f t="shared" si="5"/>
        <v>0.25</v>
      </c>
    </row>
    <row r="367" spans="1:24" x14ac:dyDescent="0.25">
      <c r="A367" t="s">
        <v>765</v>
      </c>
      <c r="B367">
        <v>4029</v>
      </c>
      <c r="C367" t="s">
        <v>467</v>
      </c>
      <c r="D367" t="s">
        <v>545</v>
      </c>
      <c r="E367">
        <v>42536.670636574076</v>
      </c>
      <c r="F367">
        <v>42536.671388888892</v>
      </c>
      <c r="G367">
        <v>1</v>
      </c>
      <c r="H367" t="s">
        <v>767</v>
      </c>
      <c r="I367">
        <v>42536.68855324074</v>
      </c>
      <c r="J367">
        <v>0</v>
      </c>
      <c r="K367" t="str">
        <f>IF(ISEVEN(B367),(B367-1)&amp;"/"&amp;B367,B367&amp;"/"&amp;(B367+1))</f>
        <v>4029/4030</v>
      </c>
      <c r="L367">
        <f>I367-F367</f>
        <v>1.7164351847895887E-2</v>
      </c>
      <c r="Q367" t="b">
        <f>ISEVEN(LEFT(A367,3))</f>
        <v>0</v>
      </c>
      <c r="R367" t="s">
        <v>756</v>
      </c>
      <c r="S367">
        <f>RIGHT(D367,LEN(D367)-4)/10000</f>
        <v>8.6374999999999993</v>
      </c>
      <c r="T367">
        <f>RIGHT(H367,LEN(H367)-4)/10000</f>
        <v>23.3278</v>
      </c>
      <c r="U367">
        <f>ABS(T367-S367)</f>
        <v>14.690300000000001</v>
      </c>
      <c r="V367">
        <f>COUNTIFS(xings_lookup!$D$2:$D$19, IF(Q367, "&lt;=","&gt;=") &amp; S367, xings_lookup!$D$2:$D$19, IF(Q367,"&gt;=","&lt;=") &amp; T367)</f>
        <v>2</v>
      </c>
      <c r="W367">
        <f>COUNTA([11]XINGS!$A$2:$A$13)-V367</f>
        <v>10</v>
      </c>
      <c r="X367">
        <f t="shared" si="5"/>
        <v>0.16666666666666666</v>
      </c>
    </row>
    <row r="368" spans="1:24" x14ac:dyDescent="0.25">
      <c r="A368" t="s">
        <v>768</v>
      </c>
      <c r="B368">
        <v>4007</v>
      </c>
      <c r="F368">
        <v>42536.68954861111</v>
      </c>
      <c r="I368">
        <v>42536.692337962966</v>
      </c>
      <c r="K368" t="str">
        <f>IF(ISEVEN(B368),(B368-1)&amp;"/"&amp;B368,B368&amp;"/"&amp;(B368+1))</f>
        <v>4007/4008</v>
      </c>
      <c r="L368">
        <f>I368-F368</f>
        <v>2.7893518563359976E-3</v>
      </c>
      <c r="N368">
        <f>24*60*SUM($L368:$L368)</f>
        <v>4.0166666731238365</v>
      </c>
      <c r="P368" t="s">
        <v>769</v>
      </c>
      <c r="Q368" t="b">
        <f>ISEVEN(LEFT(A368,3))</f>
        <v>0</v>
      </c>
      <c r="R368" t="s">
        <v>756</v>
      </c>
      <c r="S368" t="e">
        <f>RIGHT(D368,LEN(D368)-4)/10000</f>
        <v>#VALUE!</v>
      </c>
      <c r="T368" t="e">
        <f>RIGHT(H368,LEN(H368)-4)/10000</f>
        <v>#VALUE!</v>
      </c>
      <c r="U368" t="e">
        <f>ABS(T368-S368)</f>
        <v>#VALUE!</v>
      </c>
      <c r="V368">
        <f>COUNTIFS(xings_lookup!$D$2:$D$19, IF(Q368, "&lt;=","&gt;=") &amp; S368, xings_lookup!$D$2:$D$19, IF(Q368,"&gt;=","&lt;=") &amp; T368)</f>
        <v>0</v>
      </c>
      <c r="W368">
        <f>COUNTA([11]XINGS!$A$2:$A$13)-V368</f>
        <v>12</v>
      </c>
      <c r="X368">
        <f t="shared" si="5"/>
        <v>0</v>
      </c>
    </row>
    <row r="369" spans="1:24" x14ac:dyDescent="0.25">
      <c r="A369" t="s">
        <v>1109</v>
      </c>
      <c r="B369">
        <v>4030</v>
      </c>
      <c r="C369" t="s">
        <v>467</v>
      </c>
      <c r="D369" t="s">
        <v>1110</v>
      </c>
      <c r="E369">
        <v>42536.694849537038</v>
      </c>
      <c r="F369">
        <v>42536.695763888885</v>
      </c>
      <c r="G369">
        <v>1</v>
      </c>
      <c r="H369" t="s">
        <v>1111</v>
      </c>
      <c r="I369">
        <v>42536.715092592596</v>
      </c>
      <c r="J369">
        <v>0</v>
      </c>
      <c r="K369" t="str">
        <f>IF(ISEVEN(B369),(B369-1)&amp;"/"&amp;B369,B369&amp;"/"&amp;(B369+1))</f>
        <v>4029/4030</v>
      </c>
      <c r="L369">
        <f>I369-F369</f>
        <v>1.9328703710925765E-2</v>
      </c>
      <c r="N369">
        <f>24*60*SUM($L369:$L369)</f>
        <v>27.833333343733102</v>
      </c>
      <c r="P369" t="s">
        <v>769</v>
      </c>
      <c r="Q369" t="b">
        <f>ISEVEN(LEFT(A369,3))</f>
        <v>1</v>
      </c>
      <c r="R369" t="s">
        <v>756</v>
      </c>
      <c r="S369">
        <f>RIGHT(D369,LEN(D369)-4)/10000</f>
        <v>23.295999999999999</v>
      </c>
      <c r="T369">
        <f>RIGHT(H369,LEN(H369)-4)/10000</f>
        <v>6.3926999999999996</v>
      </c>
      <c r="U369">
        <f>ABS(T369-S369)</f>
        <v>16.903300000000002</v>
      </c>
      <c r="V369">
        <f>COUNTIFS(xings_lookup!$D$2:$D$19, IF(Q369, "&lt;=","&gt;=") &amp; S369, xings_lookup!$D$2:$D$19, IF(Q369,"&gt;=","&lt;=") &amp; T369)</f>
        <v>3</v>
      </c>
      <c r="W369">
        <f>COUNTA([11]XINGS!$A$2:$A$13)-V369</f>
        <v>9</v>
      </c>
      <c r="X369">
        <f t="shared" si="5"/>
        <v>0.25</v>
      </c>
    </row>
    <row r="370" spans="1:24" x14ac:dyDescent="0.25">
      <c r="A370" t="s">
        <v>770</v>
      </c>
      <c r="B370">
        <v>4025</v>
      </c>
      <c r="C370" t="s">
        <v>467</v>
      </c>
      <c r="D370" t="s">
        <v>610</v>
      </c>
      <c r="E370">
        <v>42536.694953703707</v>
      </c>
      <c r="F370">
        <v>42536.695856481485</v>
      </c>
      <c r="G370">
        <v>1</v>
      </c>
      <c r="H370" t="s">
        <v>771</v>
      </c>
      <c r="I370">
        <v>42536.705277777779</v>
      </c>
      <c r="J370">
        <v>0</v>
      </c>
      <c r="K370" t="str">
        <f>IF(ISEVEN(B370),(B370-1)&amp;"/"&amp;B370,B370&amp;"/"&amp;(B370+1))</f>
        <v>4025/4026</v>
      </c>
      <c r="L370">
        <f>I370-F370</f>
        <v>9.4212962940218858E-3</v>
      </c>
      <c r="N370">
        <f>24*60*SUM($L370:$L370)</f>
        <v>13.566666663391516</v>
      </c>
      <c r="P370" t="s">
        <v>772</v>
      </c>
      <c r="Q370" t="b">
        <f>ISEVEN(LEFT(A370,3))</f>
        <v>0</v>
      </c>
      <c r="R370" t="s">
        <v>756</v>
      </c>
      <c r="S370">
        <f>RIGHT(D370,LEN(D370)-4)/10000</f>
        <v>0.05</v>
      </c>
      <c r="T370">
        <f>RIGHT(H370,LEN(H370)-4)/10000</f>
        <v>3.5202</v>
      </c>
      <c r="U370">
        <f>ABS(T370-S370)</f>
        <v>3.4702000000000002</v>
      </c>
      <c r="V370">
        <f>COUNTIFS(xings_lookup!$D$2:$D$19, IF(Q370, "&lt;=","&gt;=") &amp; S370, xings_lookup!$D$2:$D$19, IF(Q370,"&gt;=","&lt;=") &amp; T370)</f>
        <v>3</v>
      </c>
      <c r="W370">
        <f>COUNTA([11]XINGS!$A$2:$A$13)-V370</f>
        <v>9</v>
      </c>
      <c r="X370">
        <f t="shared" si="5"/>
        <v>0.25</v>
      </c>
    </row>
    <row r="371" spans="1:24" x14ac:dyDescent="0.25">
      <c r="A371" t="s">
        <v>773</v>
      </c>
      <c r="B371">
        <v>4016</v>
      </c>
      <c r="C371" t="s">
        <v>467</v>
      </c>
      <c r="D371" t="s">
        <v>774</v>
      </c>
      <c r="E371">
        <v>42536.720775462964</v>
      </c>
      <c r="F371">
        <v>42536.722384259258</v>
      </c>
      <c r="G371">
        <v>2</v>
      </c>
      <c r="H371" t="s">
        <v>775</v>
      </c>
      <c r="I371">
        <v>42536.733449074076</v>
      </c>
      <c r="J371">
        <v>1</v>
      </c>
      <c r="K371" t="str">
        <f>IF(ISEVEN(B371),(B371-1)&amp;"/"&amp;B371,B371&amp;"/"&amp;(B371+1))</f>
        <v>4015/4016</v>
      </c>
      <c r="L371">
        <f>I371-F371</f>
        <v>1.1064814818382729E-2</v>
      </c>
      <c r="N371">
        <f>24*60*SUM($L371:$L371)</f>
        <v>15.93333333847113</v>
      </c>
      <c r="P371" t="s">
        <v>772</v>
      </c>
      <c r="Q371" t="b">
        <f>ISEVEN(LEFT(A371,3))</f>
        <v>0</v>
      </c>
      <c r="R371" t="s">
        <v>756</v>
      </c>
      <c r="S371">
        <f>RIGHT(D371,LEN(D371)-4)/10000</f>
        <v>0.1515</v>
      </c>
      <c r="T371">
        <f>RIGHT(H371,LEN(H371)-4)/10000</f>
        <v>0.2039</v>
      </c>
      <c r="U371">
        <f>ABS(T371-S371)</f>
        <v>5.2400000000000002E-2</v>
      </c>
      <c r="V371">
        <f>COUNTIFS(xings_lookup!$D$2:$D$19, IF(Q371, "&lt;=","&gt;=") &amp; S371, xings_lookup!$D$2:$D$19, IF(Q371,"&gt;=","&lt;=") &amp; T371)</f>
        <v>0</v>
      </c>
      <c r="W371">
        <f>COUNTA([11]XINGS!$A$2:$A$13)-V371</f>
        <v>12</v>
      </c>
      <c r="X371">
        <f t="shared" si="5"/>
        <v>0</v>
      </c>
    </row>
    <row r="372" spans="1:24" x14ac:dyDescent="0.25">
      <c r="A372" t="s">
        <v>779</v>
      </c>
      <c r="B372">
        <v>4024</v>
      </c>
      <c r="C372" t="s">
        <v>467</v>
      </c>
      <c r="D372" t="s">
        <v>615</v>
      </c>
      <c r="E372">
        <v>42536.734722222223</v>
      </c>
      <c r="F372">
        <v>42536.73574074074</v>
      </c>
      <c r="G372">
        <v>1</v>
      </c>
      <c r="H372" t="s">
        <v>764</v>
      </c>
      <c r="I372">
        <v>42536.803263888891</v>
      </c>
      <c r="J372">
        <v>0</v>
      </c>
      <c r="K372" t="str">
        <f>IF(ISEVEN(B372),(B372-1)&amp;"/"&amp;B372,B372&amp;"/"&amp;(B372+1))</f>
        <v>4023/4024</v>
      </c>
      <c r="L372">
        <f>I372-F372</f>
        <v>6.752314815093996E-2</v>
      </c>
      <c r="N372">
        <f>24*60*SUM($L372:$L372)</f>
        <v>97.233333337353542</v>
      </c>
      <c r="P372" t="s">
        <v>772</v>
      </c>
      <c r="Q372" t="b">
        <f>ISEVEN(LEFT(A372,3))</f>
        <v>0</v>
      </c>
      <c r="R372" t="s">
        <v>756</v>
      </c>
      <c r="S372">
        <f>RIGHT(D372,LEN(D372)-4)/10000</f>
        <v>5.4600000000000003E-2</v>
      </c>
      <c r="T372">
        <f>RIGHT(H372,LEN(H372)-4)/10000</f>
        <v>23.303000000000001</v>
      </c>
      <c r="U372">
        <f>ABS(T372-S372)</f>
        <v>23.2484</v>
      </c>
      <c r="V372">
        <f>COUNTIFS(xings_lookup!$D$2:$D$19, IF(Q372, "&lt;=","&gt;=") &amp; S372, xings_lookup!$D$2:$D$19, IF(Q372,"&gt;=","&lt;=") &amp; T372)</f>
        <v>12</v>
      </c>
      <c r="W372">
        <f>COUNTA([11]XINGS!$A$2:$A$13)-V372</f>
        <v>0</v>
      </c>
      <c r="X372">
        <f t="shared" si="5"/>
        <v>1</v>
      </c>
    </row>
    <row r="373" spans="1:24" x14ac:dyDescent="0.25">
      <c r="A373" t="s">
        <v>776</v>
      </c>
      <c r="B373">
        <v>4011</v>
      </c>
      <c r="C373" t="s">
        <v>467</v>
      </c>
      <c r="D373" t="s">
        <v>777</v>
      </c>
      <c r="E373">
        <v>42536.766331018516</v>
      </c>
      <c r="F373">
        <v>42536.767418981479</v>
      </c>
      <c r="G373">
        <v>1</v>
      </c>
      <c r="H373" t="s">
        <v>778</v>
      </c>
      <c r="I373">
        <v>42536.798634259256</v>
      </c>
      <c r="J373">
        <v>0</v>
      </c>
      <c r="K373" t="str">
        <f>IF(ISEVEN(B373),(B373-1)&amp;"/"&amp;B373,B373&amp;"/"&amp;(B373+1))</f>
        <v>4011/4012</v>
      </c>
      <c r="L373">
        <f>I373-F373</f>
        <v>3.1215277776937E-2</v>
      </c>
      <c r="Q373" t="b">
        <f>ISEVEN(LEFT(A373,3))</f>
        <v>0</v>
      </c>
      <c r="R373" t="s">
        <v>756</v>
      </c>
      <c r="S373">
        <f>RIGHT(D373,LEN(D373)-4)/10000</f>
        <v>1.0536000000000001</v>
      </c>
      <c r="T373">
        <f>RIGHT(H373,LEN(H373)-4)/10000</f>
        <v>23.328499999999998</v>
      </c>
      <c r="U373">
        <f>ABS(T373-S373)</f>
        <v>22.274899999999999</v>
      </c>
      <c r="V373">
        <f>COUNTIFS(xings_lookup!$D$2:$D$19, IF(Q373, "&lt;=","&gt;=") &amp; S373, xings_lookup!$D$2:$D$19, IF(Q373,"&gt;=","&lt;=") &amp; T373)</f>
        <v>12</v>
      </c>
      <c r="W373">
        <f>COUNTA([11]XINGS!$A$2:$A$13)-V373</f>
        <v>0</v>
      </c>
      <c r="X373">
        <f t="shared" si="5"/>
        <v>1</v>
      </c>
    </row>
    <row r="374" spans="1:24" x14ac:dyDescent="0.25">
      <c r="A374" t="s">
        <v>214</v>
      </c>
      <c r="B374">
        <v>4019</v>
      </c>
      <c r="C374" t="s">
        <v>467</v>
      </c>
      <c r="D374" t="s">
        <v>948</v>
      </c>
      <c r="E374">
        <v>42536.768148148149</v>
      </c>
      <c r="F374">
        <v>42536.769537037035</v>
      </c>
      <c r="G374">
        <v>1</v>
      </c>
      <c r="H374" t="s">
        <v>954</v>
      </c>
      <c r="I374">
        <v>42536.774421296293</v>
      </c>
      <c r="J374">
        <v>0</v>
      </c>
      <c r="K374" t="str">
        <f>IF(ISEVEN(B374),(B374-1)&amp;"/"&amp;B374,B374&amp;"/"&amp;(B374+1))</f>
        <v>4019/4020</v>
      </c>
      <c r="L374">
        <f>I374-F374</f>
        <v>4.8842592586879618E-3</v>
      </c>
      <c r="N374">
        <f>24*60*SUM($L374:$L374)</f>
        <v>7.0333333325106651</v>
      </c>
      <c r="P374" t="s">
        <v>772</v>
      </c>
      <c r="Q374" t="b">
        <f>ISEVEN(LEFT(A374,3))</f>
        <v>1</v>
      </c>
      <c r="R374" t="s">
        <v>756</v>
      </c>
      <c r="S374">
        <f>RIGHT(D374,LEN(D374)-4)/10000</f>
        <v>23.2987</v>
      </c>
      <c r="T374">
        <f>RIGHT(H374,LEN(H374)-4)/10000</f>
        <v>23.297599999999999</v>
      </c>
      <c r="U374">
        <f>ABS(T374-S374)</f>
        <v>1.1000000000009891E-3</v>
      </c>
      <c r="V374">
        <f>COUNTIFS(xings_lookup!$D$2:$D$19, IF(Q374, "&lt;=","&gt;=") &amp; S374, xings_lookup!$D$2:$D$19, IF(Q374,"&gt;=","&lt;=") &amp; T374)</f>
        <v>0</v>
      </c>
      <c r="W374">
        <f>COUNTA([11]XINGS!$A$2:$A$13)-V374</f>
        <v>12</v>
      </c>
      <c r="X374">
        <f t="shared" si="5"/>
        <v>0</v>
      </c>
    </row>
    <row r="375" spans="1:24" x14ac:dyDescent="0.25">
      <c r="A375" t="s">
        <v>1112</v>
      </c>
      <c r="B375">
        <v>4019</v>
      </c>
      <c r="C375" t="s">
        <v>467</v>
      </c>
      <c r="D375" t="s">
        <v>965</v>
      </c>
      <c r="E375">
        <v>42536.777245370373</v>
      </c>
      <c r="F375">
        <v>42536.778298611112</v>
      </c>
      <c r="G375">
        <v>1</v>
      </c>
      <c r="H375" t="s">
        <v>1113</v>
      </c>
      <c r="I375">
        <v>42536.830057870371</v>
      </c>
      <c r="J375">
        <v>2</v>
      </c>
      <c r="K375" t="str">
        <f>IF(ISEVEN(B375),(B375-1)&amp;"/"&amp;B375,B375&amp;"/"&amp;(B375+1))</f>
        <v>4019/4020</v>
      </c>
      <c r="L375">
        <f>I375-F375</f>
        <v>5.1759259258687962E-2</v>
      </c>
      <c r="N375">
        <f>24*60*SUM($L375:$L375)</f>
        <v>74.533333332510665</v>
      </c>
      <c r="P375" t="s">
        <v>772</v>
      </c>
      <c r="Q375" t="b">
        <f>ISEVEN(LEFT(A375,3))</f>
        <v>1</v>
      </c>
      <c r="R375" t="s">
        <v>756</v>
      </c>
      <c r="S375">
        <f>RIGHT(D375,LEN(D375)-4)/10000</f>
        <v>23.297699999999999</v>
      </c>
      <c r="T375">
        <f>RIGHT(H375,LEN(H375)-4)/10000</f>
        <v>9.5600000000000004E-2</v>
      </c>
      <c r="U375">
        <f>ABS(T375-S375)</f>
        <v>23.202099999999998</v>
      </c>
      <c r="V375">
        <f>COUNTIFS(xings_lookup!$D$2:$D$19, IF(Q375, "&lt;=","&gt;=") &amp; S375, xings_lookup!$D$2:$D$19, IF(Q375,"&gt;=","&lt;=") &amp; T375)</f>
        <v>12</v>
      </c>
      <c r="W375">
        <f>COUNTA([11]XINGS!$A$2:$A$13)-V375</f>
        <v>0</v>
      </c>
      <c r="X375">
        <f t="shared" si="5"/>
        <v>1</v>
      </c>
    </row>
    <row r="376" spans="1:24" x14ac:dyDescent="0.25">
      <c r="A376" t="s">
        <v>780</v>
      </c>
      <c r="B376">
        <v>4018</v>
      </c>
      <c r="C376" t="s">
        <v>467</v>
      </c>
      <c r="D376" t="s">
        <v>781</v>
      </c>
      <c r="E376">
        <v>42536.785578703704</v>
      </c>
      <c r="F376">
        <v>42536.787199074075</v>
      </c>
      <c r="G376">
        <v>2</v>
      </c>
      <c r="H376" t="s">
        <v>585</v>
      </c>
      <c r="I376">
        <v>42536.788622685184</v>
      </c>
      <c r="J376">
        <v>0</v>
      </c>
      <c r="K376" t="str">
        <f>IF(ISEVEN(B376),(B376-1)&amp;"/"&amp;B376,B376&amp;"/"&amp;(B376+1))</f>
        <v>4017/4018</v>
      </c>
      <c r="L376">
        <f>I376-F376</f>
        <v>1.4236111092031933E-3</v>
      </c>
      <c r="N376">
        <f>24*60*SUM($L376:$L376)</f>
        <v>2.0499999972525984</v>
      </c>
      <c r="P376" t="s">
        <v>772</v>
      </c>
      <c r="Q376" t="b">
        <f>ISEVEN(LEFT(A376,3))</f>
        <v>0</v>
      </c>
      <c r="R376" t="s">
        <v>756</v>
      </c>
      <c r="S376">
        <f>RIGHT(D376,LEN(D376)-4)/10000</f>
        <v>0.1192</v>
      </c>
      <c r="T376">
        <f>RIGHT(H376,LEN(H376)-4)/10000</f>
        <v>23.327999999999999</v>
      </c>
      <c r="U376">
        <f>ABS(T376-S376)</f>
        <v>23.2088</v>
      </c>
      <c r="V376">
        <f>COUNTIFS(xings_lookup!$D$2:$D$19, IF(Q376, "&lt;=","&gt;=") &amp; S376, xings_lookup!$D$2:$D$19, IF(Q376,"&gt;=","&lt;=") &amp; T376)</f>
        <v>12</v>
      </c>
      <c r="W376">
        <f>COUNTA([11]XINGS!$A$2:$A$13)-V376</f>
        <v>0</v>
      </c>
      <c r="X376">
        <f t="shared" si="5"/>
        <v>1</v>
      </c>
    </row>
    <row r="377" spans="1:24" x14ac:dyDescent="0.25">
      <c r="A377" t="s">
        <v>1114</v>
      </c>
      <c r="B377">
        <v>4012</v>
      </c>
      <c r="C377" t="s">
        <v>467</v>
      </c>
      <c r="D377" t="s">
        <v>1115</v>
      </c>
      <c r="E377">
        <v>42536.805254629631</v>
      </c>
      <c r="F377">
        <v>42536.806493055556</v>
      </c>
      <c r="G377">
        <v>1</v>
      </c>
      <c r="H377" t="s">
        <v>980</v>
      </c>
      <c r="I377">
        <v>42536.853750000002</v>
      </c>
      <c r="J377">
        <v>0</v>
      </c>
      <c r="K377" t="str">
        <f>IF(ISEVEN(B377),(B377-1)&amp;"/"&amp;B377,B377&amp;"/"&amp;(B377+1))</f>
        <v>4011/4012</v>
      </c>
      <c r="L377">
        <f>I377-F377</f>
        <v>4.7256944446417037E-2</v>
      </c>
      <c r="N377">
        <f>24*60*SUM($L377:$L377)</f>
        <v>68.050000002840534</v>
      </c>
      <c r="P377" t="s">
        <v>772</v>
      </c>
      <c r="Q377" t="b">
        <f>ISEVEN(LEFT(A377,3))</f>
        <v>1</v>
      </c>
      <c r="R377" t="s">
        <v>756</v>
      </c>
      <c r="S377">
        <f>RIGHT(D377,LEN(D377)-4)/10000</f>
        <v>23.296199999999999</v>
      </c>
      <c r="T377">
        <f>RIGHT(H377,LEN(H377)-4)/10000</f>
        <v>1.5599999999999999E-2</v>
      </c>
      <c r="U377">
        <f>ABS(T377-S377)</f>
        <v>23.2806</v>
      </c>
      <c r="V377">
        <f>COUNTIFS(xings_lookup!$D$2:$D$19, IF(Q377, "&lt;=","&gt;=") &amp; S377, xings_lookup!$D$2:$D$19, IF(Q377,"&gt;=","&lt;=") &amp; T377)</f>
        <v>12</v>
      </c>
      <c r="W377">
        <f>COUNTA([11]XINGS!$A$2:$A$13)-V377</f>
        <v>0</v>
      </c>
      <c r="X377">
        <f t="shared" si="5"/>
        <v>1</v>
      </c>
    </row>
    <row r="378" spans="1:24" x14ac:dyDescent="0.25">
      <c r="A378" t="s">
        <v>1136</v>
      </c>
      <c r="B378">
        <v>4012</v>
      </c>
      <c r="C378" t="s">
        <v>467</v>
      </c>
      <c r="D378" t="s">
        <v>477</v>
      </c>
      <c r="E378">
        <v>42537.011458333334</v>
      </c>
      <c r="F378">
        <v>42537.055451388886</v>
      </c>
      <c r="G378">
        <v>2</v>
      </c>
      <c r="H378" t="s">
        <v>603</v>
      </c>
      <c r="I378">
        <v>42537.086527777778</v>
      </c>
      <c r="J378">
        <v>0</v>
      </c>
      <c r="K378" t="str">
        <f>IF(ISEVEN(B378),(B378-1)&amp;"/"&amp;B378,B378&amp;"/"&amp;(B378+1))</f>
        <v>4011/4012</v>
      </c>
      <c r="L378">
        <f>I378-F378</f>
        <v>3.107638889196096E-2</v>
      </c>
      <c r="N378">
        <f>24*60*SUM($L378:$L378)</f>
        <v>44.750000004423782</v>
      </c>
      <c r="P378" t="s">
        <v>769</v>
      </c>
      <c r="Q378" t="b">
        <f>ISEVEN(LEFT(A378,3))</f>
        <v>1</v>
      </c>
      <c r="R378" t="s">
        <v>785</v>
      </c>
      <c r="S378">
        <f>RIGHT(D378,LEN(D378)-4)/10000</f>
        <v>4.6399999999999997E-2</v>
      </c>
      <c r="T378">
        <f>RIGHT(H378,LEN(H378)-4)/10000</f>
        <v>23.329699999999999</v>
      </c>
      <c r="U378">
        <f>ABS(T378-S378)</f>
        <v>23.283300000000001</v>
      </c>
      <c r="V378">
        <f>COUNTIFS(xings_lookup!$D$2:$D$19, IF(Q378, "&lt;=","&gt;=") &amp; S378, xings_lookup!$D$2:$D$19, IF(Q378,"&gt;=","&lt;=") &amp; T378)</f>
        <v>0</v>
      </c>
      <c r="W378">
        <f>COUNTA([11]XINGS!$A$2:$A$13)-V378</f>
        <v>12</v>
      </c>
      <c r="X378">
        <f t="shared" si="5"/>
        <v>0</v>
      </c>
    </row>
    <row r="379" spans="1:24" x14ac:dyDescent="0.25">
      <c r="A379" t="s">
        <v>1116</v>
      </c>
      <c r="B379">
        <v>4043</v>
      </c>
      <c r="C379" t="s">
        <v>467</v>
      </c>
      <c r="D379" t="s">
        <v>1003</v>
      </c>
      <c r="E379">
        <v>42537.48101851852</v>
      </c>
      <c r="F379">
        <v>42537.483587962961</v>
      </c>
      <c r="G379">
        <v>3</v>
      </c>
      <c r="H379" t="s">
        <v>1117</v>
      </c>
      <c r="I379">
        <v>42537.506898148145</v>
      </c>
      <c r="J379">
        <v>0</v>
      </c>
      <c r="K379" t="str">
        <f>IF(ISEVEN(B379),(B379-1)&amp;"/"&amp;B379,B379&amp;"/"&amp;(B379+1))</f>
        <v>4043/4044</v>
      </c>
      <c r="L379">
        <f>I379-F379</f>
        <v>2.3310185184527654E-2</v>
      </c>
      <c r="N379">
        <f>24*60*SUM($L379:$L380)</f>
        <v>44.500000008847564</v>
      </c>
      <c r="P379" t="s">
        <v>743</v>
      </c>
      <c r="Q379" t="b">
        <f>ISEVEN(LEFT(A379,3))</f>
        <v>1</v>
      </c>
      <c r="R379" t="s">
        <v>785</v>
      </c>
      <c r="S379">
        <f>RIGHT(D379,LEN(D379)-4)/10000</f>
        <v>23.299099999999999</v>
      </c>
      <c r="T379">
        <f>RIGHT(H379,LEN(H379)-4)/10000</f>
        <v>5.827</v>
      </c>
      <c r="U379">
        <f>ABS(T379-S379)</f>
        <v>17.472099999999998</v>
      </c>
      <c r="V379">
        <f>COUNTIFS(xings_lookup!$D$2:$D$19, IF(Q379, "&lt;=","&gt;=") &amp; S379, xings_lookup!$D$2:$D$19, IF(Q379,"&gt;=","&lt;=") &amp; T379)</f>
        <v>5</v>
      </c>
      <c r="W379">
        <f>COUNTA([11]XINGS!$A$2:$A$13)-V379</f>
        <v>7</v>
      </c>
      <c r="X379">
        <f t="shared" si="5"/>
        <v>0.41666666666666669</v>
      </c>
    </row>
    <row r="380" spans="1:24" x14ac:dyDescent="0.25">
      <c r="A380" t="s">
        <v>1116</v>
      </c>
      <c r="B380">
        <v>4043</v>
      </c>
      <c r="C380" t="s">
        <v>467</v>
      </c>
      <c r="D380" t="s">
        <v>631</v>
      </c>
      <c r="E380">
        <v>42537.510752314818</v>
      </c>
      <c r="F380">
        <v>42537.511284722219</v>
      </c>
      <c r="G380">
        <v>0</v>
      </c>
      <c r="H380" t="s">
        <v>942</v>
      </c>
      <c r="I380">
        <v>42537.518877314818</v>
      </c>
      <c r="J380">
        <v>0</v>
      </c>
      <c r="K380" t="str">
        <f>IF(ISEVEN(B380),(B380-1)&amp;"/"&amp;B380,B380&amp;"/"&amp;(B380+1))</f>
        <v>4043/4044</v>
      </c>
      <c r="L380">
        <f>I380-F380</f>
        <v>7.5925925993942656E-3</v>
      </c>
      <c r="Q380" t="b">
        <f>ISEVEN(LEFT(A380,3))</f>
        <v>1</v>
      </c>
      <c r="R380" t="s">
        <v>785</v>
      </c>
      <c r="S380">
        <f>RIGHT(D380,LEN(D380)-4)/10000</f>
        <v>3.6798999999999999</v>
      </c>
      <c r="T380">
        <f>RIGHT(H380,LEN(H380)-4)/10000</f>
        <v>1.47E-2</v>
      </c>
      <c r="U380">
        <f>ABS(T380-S380)</f>
        <v>3.6652</v>
      </c>
      <c r="V380">
        <f>COUNTIFS(xings_lookup!$D$2:$D$19, IF(Q380, "&lt;=","&gt;=") &amp; S380, xings_lookup!$D$2:$D$19, IF(Q380,"&gt;=","&lt;=") &amp; T380)</f>
        <v>3</v>
      </c>
      <c r="W380">
        <f>COUNTA([11]XINGS!$A$2:$A$13)-V380</f>
        <v>9</v>
      </c>
      <c r="X380">
        <f t="shared" si="5"/>
        <v>0.25</v>
      </c>
    </row>
    <row r="381" spans="1:24" x14ac:dyDescent="0.25">
      <c r="A381" t="s">
        <v>1118</v>
      </c>
      <c r="B381">
        <v>4013</v>
      </c>
      <c r="C381" t="s">
        <v>467</v>
      </c>
      <c r="D381" t="s">
        <v>1119</v>
      </c>
      <c r="E381">
        <v>42537.610717592594</v>
      </c>
      <c r="F381">
        <v>42537.61241898148</v>
      </c>
      <c r="G381">
        <v>2</v>
      </c>
      <c r="H381" t="s">
        <v>997</v>
      </c>
      <c r="I381">
        <v>42537.616956018515</v>
      </c>
      <c r="J381">
        <v>1</v>
      </c>
      <c r="K381" t="str">
        <f>IF(ISEVEN(B381),(B381-1)&amp;"/"&amp;B381,B381&amp;"/"&amp;(B381+1))</f>
        <v>4013/4014</v>
      </c>
      <c r="L381">
        <f>I381-F381</f>
        <v>4.537037035333924E-3</v>
      </c>
      <c r="N381">
        <f>24*60*SUM($L381:$L381)</f>
        <v>6.5333333308808506</v>
      </c>
      <c r="P381" t="s">
        <v>769</v>
      </c>
      <c r="Q381" t="b">
        <f>ISEVEN(LEFT(A381,3))</f>
        <v>1</v>
      </c>
      <c r="R381" t="s">
        <v>785</v>
      </c>
      <c r="S381">
        <f>RIGHT(D381,LEN(D381)-4)/10000</f>
        <v>23.275300000000001</v>
      </c>
      <c r="T381">
        <f>RIGHT(H381,LEN(H381)-4)/10000</f>
        <v>1.5800000000000002E-2</v>
      </c>
      <c r="U381">
        <f>ABS(T381-S381)</f>
        <v>23.259500000000003</v>
      </c>
      <c r="V381">
        <f>COUNTIFS(xings_lookup!$D$2:$D$19, IF(Q381, "&lt;=","&gt;=") &amp; S381, xings_lookup!$D$2:$D$19, IF(Q381,"&gt;=","&lt;=") &amp; T381)</f>
        <v>12</v>
      </c>
      <c r="W381">
        <f>COUNTA([11]XINGS!$A$2:$A$13)-V381</f>
        <v>0</v>
      </c>
      <c r="X381">
        <f t="shared" si="5"/>
        <v>1</v>
      </c>
    </row>
    <row r="382" spans="1:24" x14ac:dyDescent="0.25">
      <c r="A382" t="s">
        <v>1120</v>
      </c>
      <c r="B382">
        <v>4043</v>
      </c>
      <c r="C382" t="s">
        <v>467</v>
      </c>
      <c r="D382" t="s">
        <v>948</v>
      </c>
      <c r="E382">
        <v>42537.626886574071</v>
      </c>
      <c r="F382">
        <v>42537.628460648149</v>
      </c>
      <c r="G382">
        <v>2</v>
      </c>
      <c r="H382" t="s">
        <v>1121</v>
      </c>
      <c r="I382">
        <v>42537.649467592593</v>
      </c>
      <c r="J382">
        <v>0</v>
      </c>
      <c r="K382" t="str">
        <f>IF(ISEVEN(B382),(B382-1)&amp;"/"&amp;B382,B382&amp;"/"&amp;(B382+1))</f>
        <v>4043/4044</v>
      </c>
      <c r="L382">
        <f>I382-F382</f>
        <v>2.1006944443797693E-2</v>
      </c>
      <c r="N382">
        <f>24*60*SUM($L382:$L383)</f>
        <v>54.183333332184702</v>
      </c>
      <c r="P382" t="s">
        <v>784</v>
      </c>
      <c r="Q382" t="b">
        <f>ISEVEN(LEFT(A382,3))</f>
        <v>1</v>
      </c>
      <c r="R382" t="s">
        <v>785</v>
      </c>
      <c r="S382">
        <f>RIGHT(D382,LEN(D382)-4)/10000</f>
        <v>23.2987</v>
      </c>
      <c r="T382">
        <f>RIGHT(H382,LEN(H382)-4)/10000</f>
        <v>8.8277999999999999</v>
      </c>
      <c r="U382">
        <f>ABS(T382-S382)</f>
        <v>14.4709</v>
      </c>
      <c r="V382">
        <f>COUNTIFS(xings_lookup!$D$2:$D$19, IF(Q382, "&lt;=","&gt;=") &amp; S382, xings_lookup!$D$2:$D$19, IF(Q382,"&gt;=","&lt;=") &amp; T382)</f>
        <v>2</v>
      </c>
      <c r="W382">
        <f>COUNTA([11]XINGS!$A$2:$A$13)-V382</f>
        <v>10</v>
      </c>
      <c r="X382">
        <f t="shared" si="5"/>
        <v>0.16666666666666666</v>
      </c>
    </row>
    <row r="383" spans="1:24" x14ac:dyDescent="0.25">
      <c r="A383" t="s">
        <v>782</v>
      </c>
      <c r="B383">
        <v>4011</v>
      </c>
      <c r="C383" t="s">
        <v>467</v>
      </c>
      <c r="D383" t="s">
        <v>549</v>
      </c>
      <c r="E383">
        <v>42537.632465277777</v>
      </c>
      <c r="F383">
        <v>42537.633599537039</v>
      </c>
      <c r="G383">
        <v>1</v>
      </c>
      <c r="H383" t="s">
        <v>783</v>
      </c>
      <c r="I383">
        <v>42537.650219907409</v>
      </c>
      <c r="J383">
        <v>0</v>
      </c>
      <c r="K383" t="str">
        <f>IF(ISEVEN(B383),(B383-1)&amp;"/"&amp;B383,B383&amp;"/"&amp;(B383+1))</f>
        <v>4011/4012</v>
      </c>
      <c r="L383">
        <f>I383-F383</f>
        <v>1.6620370370219462E-2</v>
      </c>
      <c r="N383">
        <f>24*60*SUM($L383:$L384)</f>
        <v>53.133333327714354</v>
      </c>
      <c r="P383" t="s">
        <v>784</v>
      </c>
      <c r="Q383" t="b">
        <f>ISEVEN(LEFT(A383,3))</f>
        <v>0</v>
      </c>
      <c r="R383" t="s">
        <v>785</v>
      </c>
      <c r="S383">
        <f>RIGHT(D383,LEN(D383)-4)/10000</f>
        <v>4.53E-2</v>
      </c>
      <c r="T383">
        <f>RIGHT(H383,LEN(H383)-4)/10000</f>
        <v>8.1326000000000001</v>
      </c>
      <c r="U383">
        <f>ABS(T383-S383)</f>
        <v>8.0873000000000008</v>
      </c>
      <c r="V383">
        <f>COUNTIFS(xings_lookup!$D$2:$D$19, IF(Q383, "&lt;=","&gt;=") &amp; S383, xings_lookup!$D$2:$D$19, IF(Q383,"&gt;=","&lt;=") &amp; T383)</f>
        <v>10</v>
      </c>
      <c r="W383">
        <f>COUNTA([11]XINGS!$A$2:$A$13)-V383</f>
        <v>2</v>
      </c>
      <c r="X383">
        <f t="shared" si="5"/>
        <v>0.83333333333333337</v>
      </c>
    </row>
    <row r="384" spans="1:24" x14ac:dyDescent="0.25">
      <c r="A384" t="s">
        <v>1123</v>
      </c>
      <c r="B384">
        <v>4010</v>
      </c>
      <c r="C384" t="s">
        <v>467</v>
      </c>
      <c r="D384" t="s">
        <v>1100</v>
      </c>
      <c r="E384">
        <v>42537.638969907406</v>
      </c>
      <c r="F384">
        <v>42537.64025462963</v>
      </c>
      <c r="G384">
        <v>1</v>
      </c>
      <c r="H384" t="s">
        <v>1124</v>
      </c>
      <c r="I384">
        <v>42537.660532407404</v>
      </c>
      <c r="J384">
        <v>0</v>
      </c>
      <c r="K384" t="str">
        <f>IF(ISEVEN(B384),(B384-1)&amp;"/"&amp;B384,B384&amp;"/"&amp;(B384+1))</f>
        <v>4009/4010</v>
      </c>
      <c r="L384">
        <f>I384-F384</f>
        <v>2.0277777774026617E-2</v>
      </c>
      <c r="N384">
        <f>24*60*SUM($L384:$L385)</f>
        <v>52.783333329716697</v>
      </c>
      <c r="P384" t="s">
        <v>784</v>
      </c>
      <c r="Q384" t="b">
        <f>ISEVEN(LEFT(A384,3))</f>
        <v>1</v>
      </c>
      <c r="R384" t="s">
        <v>785</v>
      </c>
      <c r="S384">
        <f>RIGHT(D384,LEN(D384)-4)/10000</f>
        <v>23.296099999999999</v>
      </c>
      <c r="T384">
        <f>RIGHT(H384,LEN(H384)-4)/10000</f>
        <v>9.3294999999999995</v>
      </c>
      <c r="U384">
        <f>ABS(T384-S384)</f>
        <v>13.9666</v>
      </c>
      <c r="V384">
        <f>COUNTIFS(xings_lookup!$D$2:$D$19, IF(Q384, "&lt;=","&gt;=") &amp; S384, xings_lookup!$D$2:$D$19, IF(Q384,"&gt;=","&lt;=") &amp; T384)</f>
        <v>2</v>
      </c>
      <c r="W384">
        <f>COUNTA([11]XINGS!$A$2:$A$13)-V384</f>
        <v>10</v>
      </c>
      <c r="X384">
        <f t="shared" si="5"/>
        <v>0.16666666666666666</v>
      </c>
    </row>
    <row r="385" spans="1:24" x14ac:dyDescent="0.25">
      <c r="A385" t="s">
        <v>788</v>
      </c>
      <c r="B385">
        <v>4018</v>
      </c>
      <c r="C385" t="s">
        <v>467</v>
      </c>
      <c r="D385" t="s">
        <v>700</v>
      </c>
      <c r="E385">
        <v>42537.640011574076</v>
      </c>
      <c r="F385">
        <v>42537.64199074074</v>
      </c>
      <c r="G385">
        <v>2</v>
      </c>
      <c r="H385" t="s">
        <v>789</v>
      </c>
      <c r="I385">
        <v>42537.658368055556</v>
      </c>
      <c r="J385">
        <v>0</v>
      </c>
      <c r="K385" t="str">
        <f>IF(ISEVEN(B385),(B385-1)&amp;"/"&amp;B385,B385&amp;"/"&amp;(B385+1))</f>
        <v>4017/4018</v>
      </c>
      <c r="L385">
        <f>I385-F385</f>
        <v>1.6377314816054422E-2</v>
      </c>
      <c r="N385">
        <f>24*60*SUM($L385:$L386)</f>
        <v>43.166666667675599</v>
      </c>
      <c r="P385" t="s">
        <v>784</v>
      </c>
      <c r="Q385" t="b">
        <f>ISEVEN(LEFT(A385,3))</f>
        <v>0</v>
      </c>
      <c r="R385" t="s">
        <v>785</v>
      </c>
      <c r="S385">
        <f>RIGHT(D385,LEN(D385)-4)/10000</f>
        <v>4.7699999999999999E-2</v>
      </c>
      <c r="T385">
        <f>RIGHT(H385,LEN(H385)-4)/10000</f>
        <v>6.4691999999999998</v>
      </c>
      <c r="U385">
        <f>ABS(T385-S385)</f>
        <v>6.4215</v>
      </c>
      <c r="V385">
        <f>COUNTIFS(xings_lookup!$D$2:$D$19, IF(Q385, "&lt;=","&gt;=") &amp; S385, xings_lookup!$D$2:$D$19, IF(Q385,"&gt;=","&lt;=") &amp; T385)</f>
        <v>9</v>
      </c>
      <c r="W385">
        <f>COUNTA([11]XINGS!$A$2:$A$13)-V385</f>
        <v>3</v>
      </c>
      <c r="X385">
        <f t="shared" si="5"/>
        <v>0.75</v>
      </c>
    </row>
    <row r="386" spans="1:24" x14ac:dyDescent="0.25">
      <c r="A386" t="s">
        <v>1126</v>
      </c>
      <c r="B386">
        <v>4019</v>
      </c>
      <c r="C386" t="s">
        <v>467</v>
      </c>
      <c r="D386" t="s">
        <v>967</v>
      </c>
      <c r="E386">
        <v>42537.653321759259</v>
      </c>
      <c r="F386">
        <v>42537.654340277775</v>
      </c>
      <c r="G386">
        <v>1</v>
      </c>
      <c r="H386" t="s">
        <v>1127</v>
      </c>
      <c r="I386">
        <v>42537.667939814812</v>
      </c>
      <c r="J386">
        <v>0</v>
      </c>
      <c r="K386" t="str">
        <f>IF(ISEVEN(B386),(B386-1)&amp;"/"&amp;B386,B386&amp;"/"&amp;(B386+1))</f>
        <v>4019/4020</v>
      </c>
      <c r="L386">
        <f>I386-F386</f>
        <v>1.3599537036498077E-2</v>
      </c>
      <c r="N386">
        <f>24*60*SUM($L386:$L387)</f>
        <v>38.933333329623565</v>
      </c>
      <c r="P386" t="s">
        <v>784</v>
      </c>
      <c r="Q386" t="b">
        <f>ISEVEN(LEFT(A386,3))</f>
        <v>1</v>
      </c>
      <c r="R386" t="s">
        <v>785</v>
      </c>
      <c r="S386">
        <f>RIGHT(D386,LEN(D386)-4)/10000</f>
        <v>23.3</v>
      </c>
      <c r="T386">
        <f>RIGHT(H386,LEN(H386)-4)/10000</f>
        <v>9.8764000000000003</v>
      </c>
      <c r="U386">
        <f>ABS(T386-S386)</f>
        <v>13.4236</v>
      </c>
      <c r="V386">
        <f>COUNTIFS(xings_lookup!$D$2:$D$19, IF(Q386, "&lt;=","&gt;=") &amp; S386, xings_lookup!$D$2:$D$19, IF(Q386,"&gt;=","&lt;=") &amp; T386)</f>
        <v>2</v>
      </c>
      <c r="W386">
        <f>COUNTA([11]XINGS!$A$2:$A$13)-V386</f>
        <v>10</v>
      </c>
      <c r="X386">
        <f t="shared" si="5"/>
        <v>0.16666666666666666</v>
      </c>
    </row>
    <row r="387" spans="1:24" x14ac:dyDescent="0.25">
      <c r="A387" t="s">
        <v>1120</v>
      </c>
      <c r="B387">
        <v>4043</v>
      </c>
      <c r="C387" t="s">
        <v>467</v>
      </c>
      <c r="D387" t="s">
        <v>1122</v>
      </c>
      <c r="E387">
        <v>42537.653749999998</v>
      </c>
      <c r="F387">
        <v>42537.654456018521</v>
      </c>
      <c r="G387">
        <v>1</v>
      </c>
      <c r="H387" t="s">
        <v>955</v>
      </c>
      <c r="I387">
        <v>42537.667893518519</v>
      </c>
      <c r="J387">
        <v>0</v>
      </c>
      <c r="K387" t="str">
        <f>IF(ISEVEN(B387),(B387-1)&amp;"/"&amp;B387,B387&amp;"/"&amp;(B387+1))</f>
        <v>4043/4044</v>
      </c>
      <c r="L387">
        <f>I387-F387</f>
        <v>1.3437499997962732E-2</v>
      </c>
      <c r="Q387" t="b">
        <f>ISEVEN(LEFT(A387,3))</f>
        <v>1</v>
      </c>
      <c r="R387" t="s">
        <v>785</v>
      </c>
      <c r="S387">
        <f>RIGHT(D387,LEN(D387)-4)/10000</f>
        <v>6.4157000000000002</v>
      </c>
      <c r="T387">
        <f>RIGHT(H387,LEN(H387)-4)/10000</f>
        <v>1.41E-2</v>
      </c>
      <c r="U387">
        <f>ABS(T387-S387)</f>
        <v>6.4016000000000002</v>
      </c>
      <c r="V387">
        <f>COUNTIFS(xings_lookup!$D$2:$D$19, IF(Q387, "&lt;=","&gt;=") &amp; S387, xings_lookup!$D$2:$D$19, IF(Q387,"&gt;=","&lt;=") &amp; T387)</f>
        <v>9</v>
      </c>
      <c r="W387">
        <f>COUNTA([11]XINGS!$A$2:$A$13)-V387</f>
        <v>3</v>
      </c>
      <c r="X387">
        <f t="shared" ref="X387:X450" si="6">V387/SUM(V387:W387)</f>
        <v>0.75</v>
      </c>
    </row>
    <row r="388" spans="1:24" x14ac:dyDescent="0.25">
      <c r="A388" t="s">
        <v>791</v>
      </c>
      <c r="B388">
        <v>4042</v>
      </c>
      <c r="C388" t="s">
        <v>467</v>
      </c>
      <c r="D388" t="s">
        <v>498</v>
      </c>
      <c r="E388">
        <v>42537.655381944445</v>
      </c>
      <c r="F388">
        <v>42537.656261574077</v>
      </c>
      <c r="G388">
        <v>1</v>
      </c>
      <c r="H388" t="s">
        <v>697</v>
      </c>
      <c r="I388">
        <v>42537.669432870367</v>
      </c>
      <c r="J388">
        <v>0</v>
      </c>
      <c r="K388" t="str">
        <f>IF(ISEVEN(B388),(B388-1)&amp;"/"&amp;B388,B388&amp;"/"&amp;(B388+1))</f>
        <v>4041/4042</v>
      </c>
      <c r="L388">
        <f>I388-F388</f>
        <v>1.3171296290238388E-2</v>
      </c>
      <c r="N388">
        <f>24*60*SUM($L388:$L389)</f>
        <v>20.449999992270023</v>
      </c>
      <c r="P388" t="s">
        <v>784</v>
      </c>
      <c r="Q388" t="b">
        <f>ISEVEN(LEFT(A388,3))</f>
        <v>0</v>
      </c>
      <c r="R388" t="s">
        <v>785</v>
      </c>
      <c r="S388">
        <f>RIGHT(D388,LEN(D388)-4)/10000</f>
        <v>4.5699999999999998E-2</v>
      </c>
      <c r="T388">
        <f>RIGHT(H388,LEN(H388)-4)/10000</f>
        <v>6.4711999999999996</v>
      </c>
      <c r="U388">
        <f>ABS(T388-S388)</f>
        <v>6.4254999999999995</v>
      </c>
      <c r="V388">
        <f>COUNTIFS(xings_lookup!$D$2:$D$19, IF(Q388, "&lt;=","&gt;=") &amp; S388, xings_lookup!$D$2:$D$19, IF(Q388,"&gt;=","&lt;=") &amp; T388)</f>
        <v>9</v>
      </c>
      <c r="W388">
        <f>COUNTA([11]XINGS!$A$2:$A$13)-V388</f>
        <v>3</v>
      </c>
      <c r="X388">
        <f t="shared" si="6"/>
        <v>0.75</v>
      </c>
    </row>
    <row r="389" spans="1:24" x14ac:dyDescent="0.25">
      <c r="A389" t="s">
        <v>782</v>
      </c>
      <c r="B389">
        <v>4011</v>
      </c>
      <c r="C389" t="s">
        <v>467</v>
      </c>
      <c r="D389" t="s">
        <v>786</v>
      </c>
      <c r="E389">
        <v>42537.656354166669</v>
      </c>
      <c r="F389">
        <v>42537.656851851854</v>
      </c>
      <c r="G389">
        <v>0</v>
      </c>
      <c r="H389" t="s">
        <v>787</v>
      </c>
      <c r="I389">
        <v>42537.657881944448</v>
      </c>
      <c r="J389">
        <v>0</v>
      </c>
      <c r="K389" t="str">
        <f>IF(ISEVEN(B389),(B389-1)&amp;"/"&amp;B389,B389&amp;"/"&amp;(B389+1))</f>
        <v>4011/4012</v>
      </c>
      <c r="L389">
        <f>I389-F389</f>
        <v>1.0300925932824612E-3</v>
      </c>
      <c r="Q389" t="b">
        <f>ISEVEN(LEFT(A389,3))</f>
        <v>0</v>
      </c>
      <c r="R389" t="s">
        <v>785</v>
      </c>
      <c r="S389">
        <f>RIGHT(D389,LEN(D389)-4)/10000</f>
        <v>12.825699999999999</v>
      </c>
      <c r="T389">
        <f>RIGHT(H389,LEN(H389)-4)/10000</f>
        <v>12.832599999999999</v>
      </c>
      <c r="U389">
        <f>ABS(T389-S389)</f>
        <v>6.8999999999999062E-3</v>
      </c>
      <c r="V389">
        <f>COUNTIFS(xings_lookup!$D$2:$D$19, IF(Q389, "&lt;=","&gt;=") &amp; S389, xings_lookup!$D$2:$D$19, IF(Q389,"&gt;=","&lt;=") &amp; T389)</f>
        <v>0</v>
      </c>
      <c r="W389">
        <f>COUNTA([11]XINGS!$A$2:$A$13)-V389</f>
        <v>12</v>
      </c>
      <c r="X389">
        <f t="shared" si="6"/>
        <v>0</v>
      </c>
    </row>
    <row r="390" spans="1:24" x14ac:dyDescent="0.25">
      <c r="A390" t="s">
        <v>1129</v>
      </c>
      <c r="B390">
        <v>4023</v>
      </c>
      <c r="C390" t="s">
        <v>467</v>
      </c>
      <c r="D390" t="s">
        <v>1130</v>
      </c>
      <c r="E390">
        <v>42537.661446759259</v>
      </c>
      <c r="F390">
        <v>42537.662754629629</v>
      </c>
      <c r="G390">
        <v>1</v>
      </c>
      <c r="H390" t="s">
        <v>1131</v>
      </c>
      <c r="I390">
        <v>42537.677905092591</v>
      </c>
      <c r="J390">
        <v>0</v>
      </c>
      <c r="K390" t="str">
        <f>IF(ISEVEN(B390),(B390-1)&amp;"/"&amp;B390,B390&amp;"/"&amp;(B390+1))</f>
        <v>4023/4024</v>
      </c>
      <c r="L390">
        <f>I390-F390</f>
        <v>1.5150462961173616E-2</v>
      </c>
      <c r="N390">
        <f>24*60*SUM($L390:$L391)</f>
        <v>37.266666661016643</v>
      </c>
      <c r="P390" t="s">
        <v>784</v>
      </c>
      <c r="Q390" t="b">
        <f>ISEVEN(LEFT(A390,3))</f>
        <v>1</v>
      </c>
      <c r="R390" t="s">
        <v>785</v>
      </c>
      <c r="S390">
        <f>RIGHT(D390,LEN(D390)-4)/10000</f>
        <v>23.307400000000001</v>
      </c>
      <c r="T390">
        <f>RIGHT(H390,LEN(H390)-4)/10000</f>
        <v>8.8749000000000002</v>
      </c>
      <c r="U390">
        <f>ABS(T390-S390)</f>
        <v>14.432500000000001</v>
      </c>
      <c r="V390">
        <f>COUNTIFS(xings_lookup!$D$2:$D$19, IF(Q390, "&lt;=","&gt;=") &amp; S390, xings_lookup!$D$2:$D$19, IF(Q390,"&gt;=","&lt;=") &amp; T390)</f>
        <v>2</v>
      </c>
      <c r="W390">
        <f>COUNTA([11]XINGS!$A$2:$A$13)-V390</f>
        <v>10</v>
      </c>
      <c r="X390">
        <f t="shared" si="6"/>
        <v>0.16666666666666666</v>
      </c>
    </row>
    <row r="391" spans="1:24" x14ac:dyDescent="0.25">
      <c r="A391" t="s">
        <v>1123</v>
      </c>
      <c r="B391">
        <v>4010</v>
      </c>
      <c r="C391" t="s">
        <v>467</v>
      </c>
      <c r="D391" t="s">
        <v>1125</v>
      </c>
      <c r="E391">
        <v>42537.665636574071</v>
      </c>
      <c r="F391">
        <v>42537.666331018518</v>
      </c>
      <c r="G391">
        <v>0</v>
      </c>
      <c r="H391" t="s">
        <v>988</v>
      </c>
      <c r="I391">
        <v>42537.677060185182</v>
      </c>
      <c r="J391">
        <v>0</v>
      </c>
      <c r="K391" t="str">
        <f>IF(ISEVEN(B391),(B391-1)&amp;"/"&amp;B391,B391&amp;"/"&amp;(B391+1))</f>
        <v>4009/4010</v>
      </c>
      <c r="L391">
        <f>I391-F391</f>
        <v>1.0729166664532386E-2</v>
      </c>
      <c r="Q391" t="b">
        <f>ISEVEN(LEFT(A391,3))</f>
        <v>1</v>
      </c>
      <c r="R391" t="s">
        <v>785</v>
      </c>
      <c r="S391">
        <f>RIGHT(D391,LEN(D391)-4)/10000</f>
        <v>6.4184000000000001</v>
      </c>
      <c r="T391">
        <f>RIGHT(H391,LEN(H391)-4)/10000</f>
        <v>1.6E-2</v>
      </c>
      <c r="U391">
        <f>ABS(T391-S391)</f>
        <v>6.4024000000000001</v>
      </c>
      <c r="V391">
        <f>COUNTIFS(xings_lookup!$D$2:$D$19, IF(Q391, "&lt;=","&gt;=") &amp; S391, xings_lookup!$D$2:$D$19, IF(Q391,"&gt;=","&lt;=") &amp; T391)</f>
        <v>9</v>
      </c>
      <c r="W391">
        <f>COUNTA([11]XINGS!$A$2:$A$13)-V391</f>
        <v>3</v>
      </c>
      <c r="X391">
        <f t="shared" si="6"/>
        <v>0.75</v>
      </c>
    </row>
    <row r="392" spans="1:24" x14ac:dyDescent="0.25">
      <c r="A392" t="s">
        <v>788</v>
      </c>
      <c r="B392">
        <v>4018</v>
      </c>
      <c r="C392" t="s">
        <v>467</v>
      </c>
      <c r="D392" t="s">
        <v>588</v>
      </c>
      <c r="E392">
        <v>42537.66982638889</v>
      </c>
      <c r="F392">
        <v>42537.670486111114</v>
      </c>
      <c r="G392">
        <v>0</v>
      </c>
      <c r="H392" t="s">
        <v>790</v>
      </c>
      <c r="I392">
        <v>42537.681250000001</v>
      </c>
      <c r="J392">
        <v>1</v>
      </c>
      <c r="K392" t="str">
        <f>IF(ISEVEN(B392),(B392-1)&amp;"/"&amp;B392,B392&amp;"/"&amp;(B392+1))</f>
        <v>4017/4018</v>
      </c>
      <c r="L392">
        <f>I392-F392</f>
        <v>1.0763888887595385E-2</v>
      </c>
      <c r="Q392" t="b">
        <f>ISEVEN(LEFT(A392,3))</f>
        <v>0</v>
      </c>
      <c r="R392" t="s">
        <v>785</v>
      </c>
      <c r="S392">
        <f>RIGHT(D392,LEN(D392)-4)/10000</f>
        <v>12.8269</v>
      </c>
      <c r="T392">
        <f>RIGHT(H392,LEN(H392)-4)/10000</f>
        <v>23.325099999999999</v>
      </c>
      <c r="U392">
        <f>ABS(T392-S392)</f>
        <v>10.498199999999999</v>
      </c>
      <c r="V392">
        <f>COUNTIFS(xings_lookup!$D$2:$D$19, IF(Q392, "&lt;=","&gt;=") &amp; S392, xings_lookup!$D$2:$D$19, IF(Q392,"&gt;=","&lt;=") &amp; T392)</f>
        <v>0</v>
      </c>
      <c r="W392">
        <f>COUNTA([11]XINGS!$A$2:$A$13)-V392</f>
        <v>12</v>
      </c>
      <c r="X392">
        <f t="shared" si="6"/>
        <v>0</v>
      </c>
    </row>
    <row r="393" spans="1:24" x14ac:dyDescent="0.25">
      <c r="A393" t="s">
        <v>792</v>
      </c>
      <c r="B393">
        <v>4044</v>
      </c>
      <c r="C393" t="s">
        <v>467</v>
      </c>
      <c r="D393" t="s">
        <v>622</v>
      </c>
      <c r="E393">
        <v>42537.670092592591</v>
      </c>
      <c r="F393">
        <v>42537.671168981484</v>
      </c>
      <c r="G393">
        <v>1</v>
      </c>
      <c r="H393" t="s">
        <v>479</v>
      </c>
      <c r="I393">
        <v>42537.68341435185</v>
      </c>
      <c r="J393">
        <v>1</v>
      </c>
      <c r="K393" t="str">
        <f>IF(ISEVEN(B393),(B393-1)&amp;"/"&amp;B393,B393&amp;"/"&amp;(B393+1))</f>
        <v>4043/4044</v>
      </c>
      <c r="L393">
        <f>I393-F393</f>
        <v>1.2245370366144925E-2</v>
      </c>
      <c r="N393">
        <f>24*60*SUM($L393:$L394)</f>
        <v>19.78333332692273</v>
      </c>
      <c r="P393" t="s">
        <v>784</v>
      </c>
      <c r="Q393" t="b">
        <f>ISEVEN(LEFT(A393,3))</f>
        <v>0</v>
      </c>
      <c r="R393" t="s">
        <v>785</v>
      </c>
      <c r="S393">
        <f>RIGHT(D393,LEN(D393)-4)/10000</f>
        <v>4.3299999999999998E-2</v>
      </c>
      <c r="T393">
        <f>RIGHT(H393,LEN(H393)-4)/10000</f>
        <v>6.47</v>
      </c>
      <c r="U393">
        <f>ABS(T393-S393)</f>
        <v>6.4266999999999994</v>
      </c>
      <c r="V393">
        <f>COUNTIFS(xings_lookup!$D$2:$D$19, IF(Q393, "&lt;=","&gt;=") &amp; S393, xings_lookup!$D$2:$D$19, IF(Q393,"&gt;=","&lt;=") &amp; T393)</f>
        <v>9</v>
      </c>
      <c r="W393">
        <f>COUNTA([11]XINGS!$A$2:$A$13)-V393</f>
        <v>3</v>
      </c>
      <c r="X393">
        <f t="shared" si="6"/>
        <v>0.75</v>
      </c>
    </row>
    <row r="394" spans="1:24" x14ac:dyDescent="0.25">
      <c r="A394" t="s">
        <v>1133</v>
      </c>
      <c r="B394">
        <v>4012</v>
      </c>
      <c r="C394" t="s">
        <v>467</v>
      </c>
      <c r="D394" t="s">
        <v>1001</v>
      </c>
      <c r="E394">
        <v>42537.674317129633</v>
      </c>
      <c r="F394">
        <v>42537.675173611111</v>
      </c>
      <c r="G394">
        <v>1</v>
      </c>
      <c r="H394" t="s">
        <v>989</v>
      </c>
      <c r="I394">
        <v>42537.676666666666</v>
      </c>
      <c r="J394">
        <v>0</v>
      </c>
      <c r="K394" t="str">
        <f>IF(ISEVEN(B394),(B394-1)&amp;"/"&amp;B394,B394&amp;"/"&amp;(B394+1))</f>
        <v>4011/4012</v>
      </c>
      <c r="L394">
        <f>I394-F394</f>
        <v>1.4930555553291924E-3</v>
      </c>
      <c r="N394">
        <f>24*60*SUM($L394:$L394)</f>
        <v>2.1499999996740371</v>
      </c>
      <c r="P394" t="s">
        <v>769</v>
      </c>
      <c r="Q394" t="b">
        <f>ISEVEN(LEFT(A394,3))</f>
        <v>1</v>
      </c>
      <c r="R394" t="s">
        <v>785</v>
      </c>
      <c r="S394">
        <f>RIGHT(D394,LEN(D394)-4)/10000</f>
        <v>23.299299999999999</v>
      </c>
      <c r="T394">
        <f>RIGHT(H394,LEN(H394)-4)/10000</f>
        <v>23.299399999999999</v>
      </c>
      <c r="U394">
        <f>ABS(T394-S394)</f>
        <v>9.9999999999766942E-5</v>
      </c>
      <c r="V394">
        <f>COUNTIFS(xings_lookup!$D$2:$D$19, IF(Q394, "&lt;=","&gt;=") &amp; S394, xings_lookup!$D$2:$D$19, IF(Q394,"&gt;=","&lt;=") &amp; T394)</f>
        <v>0</v>
      </c>
      <c r="W394">
        <f>COUNTA([11]XINGS!$A$2:$A$13)-V394</f>
        <v>12</v>
      </c>
      <c r="X394">
        <f t="shared" si="6"/>
        <v>0</v>
      </c>
    </row>
    <row r="395" spans="1:24" x14ac:dyDescent="0.25">
      <c r="A395" t="s">
        <v>791</v>
      </c>
      <c r="B395">
        <v>4042</v>
      </c>
      <c r="C395" t="s">
        <v>467</v>
      </c>
      <c r="D395" t="s">
        <v>545</v>
      </c>
      <c r="E395">
        <v>42537.674502314818</v>
      </c>
      <c r="F395">
        <v>42537.675254629627</v>
      </c>
      <c r="G395">
        <v>1</v>
      </c>
      <c r="H395" t="s">
        <v>571</v>
      </c>
      <c r="I395">
        <v>42537.694004629629</v>
      </c>
      <c r="J395">
        <v>1</v>
      </c>
      <c r="K395" t="str">
        <f>IF(ISEVEN(B395),(B395-1)&amp;"/"&amp;B395,B395&amp;"/"&amp;(B395+1))</f>
        <v>4041/4042</v>
      </c>
      <c r="L395">
        <f>I395-F395</f>
        <v>1.8750000002910383E-2</v>
      </c>
      <c r="Q395" t="b">
        <f>ISEVEN(LEFT(A395,3))</f>
        <v>0</v>
      </c>
      <c r="R395" t="s">
        <v>785</v>
      </c>
      <c r="S395">
        <f>RIGHT(D395,LEN(D395)-4)/10000</f>
        <v>8.6374999999999993</v>
      </c>
      <c r="T395">
        <f>RIGHT(H395,LEN(H395)-4)/10000</f>
        <v>23.329899999999999</v>
      </c>
      <c r="U395">
        <f>ABS(T395-S395)</f>
        <v>14.692399999999999</v>
      </c>
      <c r="V395">
        <f>COUNTIFS(xings_lookup!$D$2:$D$19, IF(Q395, "&lt;=","&gt;=") &amp; S395, xings_lookup!$D$2:$D$19, IF(Q395,"&gt;=","&lt;=") &amp; T395)</f>
        <v>2</v>
      </c>
      <c r="W395">
        <f>COUNTA([11]XINGS!$A$2:$A$13)-V395</f>
        <v>10</v>
      </c>
      <c r="X395">
        <f t="shared" si="6"/>
        <v>0.16666666666666666</v>
      </c>
    </row>
    <row r="396" spans="1:24" x14ac:dyDescent="0.25">
      <c r="A396" t="s">
        <v>1126</v>
      </c>
      <c r="B396">
        <v>4019</v>
      </c>
      <c r="C396" t="s">
        <v>467</v>
      </c>
      <c r="D396" t="s">
        <v>1122</v>
      </c>
      <c r="E396">
        <v>42537.674479166664</v>
      </c>
      <c r="F396">
        <v>42537.675381944442</v>
      </c>
      <c r="G396">
        <v>1</v>
      </c>
      <c r="H396" t="s">
        <v>1128</v>
      </c>
      <c r="I396">
        <v>42537.686678240738</v>
      </c>
      <c r="J396">
        <v>1</v>
      </c>
      <c r="K396" t="str">
        <f>IF(ISEVEN(B396),(B396-1)&amp;"/"&amp;B396,B396&amp;"/"&amp;(B396+1))</f>
        <v>4019/4020</v>
      </c>
      <c r="L396">
        <f>I396-F396</f>
        <v>1.1296296295768116E-2</v>
      </c>
      <c r="Q396" t="b">
        <f>ISEVEN(LEFT(A396,3))</f>
        <v>1</v>
      </c>
      <c r="R396" t="s">
        <v>785</v>
      </c>
      <c r="S396">
        <f>RIGHT(D396,LEN(D396)-4)/10000</f>
        <v>6.4157000000000002</v>
      </c>
      <c r="T396">
        <f>RIGHT(H396,LEN(H396)-4)/10000</f>
        <v>2.1600000000000001E-2</v>
      </c>
      <c r="U396">
        <f>ABS(T396-S396)</f>
        <v>6.3940999999999999</v>
      </c>
      <c r="V396">
        <f>COUNTIFS(xings_lookup!$D$2:$D$19, IF(Q396, "&lt;=","&gt;=") &amp; S396, xings_lookup!$D$2:$D$19, IF(Q396,"&gt;=","&lt;=") &amp; T396)</f>
        <v>9</v>
      </c>
      <c r="W396">
        <f>COUNTA([11]XINGS!$A$2:$A$13)-V396</f>
        <v>3</v>
      </c>
      <c r="X396">
        <f t="shared" si="6"/>
        <v>0.75</v>
      </c>
    </row>
    <row r="397" spans="1:24" x14ac:dyDescent="0.25">
      <c r="A397" t="s">
        <v>1129</v>
      </c>
      <c r="B397">
        <v>4023</v>
      </c>
      <c r="C397" t="s">
        <v>467</v>
      </c>
      <c r="D397" t="s">
        <v>1132</v>
      </c>
      <c r="E397">
        <v>42537.68240740741</v>
      </c>
      <c r="F397">
        <v>42537.683287037034</v>
      </c>
      <c r="G397">
        <v>1</v>
      </c>
      <c r="H397" t="s">
        <v>942</v>
      </c>
      <c r="I397">
        <v>42537.693657407406</v>
      </c>
      <c r="J397">
        <v>0</v>
      </c>
      <c r="K397" t="str">
        <f>IF(ISEVEN(B397),(B397-1)&amp;"/"&amp;B397,B397&amp;"/"&amp;(B397+1))</f>
        <v>4023/4024</v>
      </c>
      <c r="L397">
        <f>I397-F397</f>
        <v>1.0370370371674653E-2</v>
      </c>
      <c r="Q397" t="b">
        <f>ISEVEN(LEFT(A397,3))</f>
        <v>1</v>
      </c>
      <c r="R397" t="s">
        <v>785</v>
      </c>
      <c r="S397">
        <f>RIGHT(D397,LEN(D397)-4)/10000</f>
        <v>6.4170999999999996</v>
      </c>
      <c r="T397">
        <f>RIGHT(H397,LEN(H397)-4)/10000</f>
        <v>1.47E-2</v>
      </c>
      <c r="U397">
        <f>ABS(T397-S397)</f>
        <v>6.4023999999999992</v>
      </c>
      <c r="V397">
        <f>COUNTIFS(xings_lookup!$D$2:$D$19, IF(Q397, "&lt;=","&gt;=") &amp; S397, xings_lookup!$D$2:$D$19, IF(Q397,"&gt;=","&lt;=") &amp; T397)</f>
        <v>9</v>
      </c>
      <c r="W397">
        <f>COUNTA([11]XINGS!$A$2:$A$13)-V397</f>
        <v>3</v>
      </c>
      <c r="X397">
        <f t="shared" si="6"/>
        <v>0.75</v>
      </c>
    </row>
    <row r="398" spans="1:24" x14ac:dyDescent="0.25">
      <c r="A398" t="s">
        <v>792</v>
      </c>
      <c r="B398">
        <v>4044</v>
      </c>
      <c r="C398" t="s">
        <v>467</v>
      </c>
      <c r="D398" t="s">
        <v>722</v>
      </c>
      <c r="E398">
        <v>42537.690127314818</v>
      </c>
      <c r="F398">
        <v>42537.690729166665</v>
      </c>
      <c r="G398">
        <v>0</v>
      </c>
      <c r="H398" t="s">
        <v>603</v>
      </c>
      <c r="I398">
        <v>42537.702916666669</v>
      </c>
      <c r="J398">
        <v>0</v>
      </c>
      <c r="K398" t="str">
        <f>IF(ISEVEN(B398),(B398-1)&amp;"/"&amp;B398,B398&amp;"/"&amp;(B398+1))</f>
        <v>4043/4044</v>
      </c>
      <c r="L398">
        <f>I398-F398</f>
        <v>1.2187500004074536E-2</v>
      </c>
      <c r="Q398" t="b">
        <f>ISEVEN(LEFT(A398,3))</f>
        <v>0</v>
      </c>
      <c r="R398" t="s">
        <v>785</v>
      </c>
      <c r="S398">
        <f>RIGHT(D398,LEN(D398)-4)/10000</f>
        <v>12.8271</v>
      </c>
      <c r="T398">
        <f>RIGHT(H398,LEN(H398)-4)/10000</f>
        <v>23.329699999999999</v>
      </c>
      <c r="U398">
        <f>ABS(T398-S398)</f>
        <v>10.502599999999999</v>
      </c>
      <c r="V398">
        <f>COUNTIFS(xings_lookup!$D$2:$D$19, IF(Q398, "&lt;=","&gt;=") &amp; S398, xings_lookup!$D$2:$D$19, IF(Q398,"&gt;=","&lt;=") &amp; T398)</f>
        <v>0</v>
      </c>
      <c r="W398">
        <f>COUNTA([11]XINGS!$A$2:$A$13)-V398</f>
        <v>12</v>
      </c>
      <c r="X398">
        <f t="shared" si="6"/>
        <v>0</v>
      </c>
    </row>
    <row r="399" spans="1:24" x14ac:dyDescent="0.25">
      <c r="A399" t="s">
        <v>793</v>
      </c>
      <c r="B399">
        <v>4024</v>
      </c>
      <c r="F399">
        <v>42537.69736111111</v>
      </c>
      <c r="I399">
        <v>42537.699444444443</v>
      </c>
      <c r="K399" t="str">
        <f>IF(ISEVEN(B399),(B399-1)&amp;"/"&amp;B399,B399&amp;"/"&amp;(B399+1))</f>
        <v>4023/4024</v>
      </c>
      <c r="L399">
        <f>I399-F399</f>
        <v>2.0833333328482695E-3</v>
      </c>
      <c r="N399">
        <f>24*60*SUM($L399:$L399)</f>
        <v>2.9999999993015081</v>
      </c>
      <c r="P399" t="s">
        <v>769</v>
      </c>
      <c r="Q399" t="b">
        <f>ISEVEN(LEFT(A399,3))</f>
        <v>0</v>
      </c>
      <c r="R399" t="s">
        <v>785</v>
      </c>
      <c r="S399" t="e">
        <f>RIGHT(D399,LEN(D399)-4)/10000</f>
        <v>#VALUE!</v>
      </c>
      <c r="T399" t="e">
        <f>RIGHT(H399,LEN(H399)-4)/10000</f>
        <v>#VALUE!</v>
      </c>
      <c r="U399" t="e">
        <f>ABS(T399-S399)</f>
        <v>#VALUE!</v>
      </c>
      <c r="V399">
        <f>COUNTIFS(xings_lookup!$D$2:$D$19, IF(Q399, "&lt;=","&gt;=") &amp; S399, xings_lookup!$D$2:$D$19, IF(Q399,"&gt;=","&lt;=") &amp; T399)</f>
        <v>0</v>
      </c>
      <c r="W399">
        <f>COUNTA([11]XINGS!$A$2:$A$13)-V399</f>
        <v>12</v>
      </c>
      <c r="X399">
        <f t="shared" si="6"/>
        <v>0</v>
      </c>
    </row>
    <row r="400" spans="1:24" x14ac:dyDescent="0.25">
      <c r="A400" t="s">
        <v>1134</v>
      </c>
      <c r="B400">
        <v>4019</v>
      </c>
      <c r="F400">
        <v>42537.723796296297</v>
      </c>
      <c r="I400">
        <v>42537.724490740744</v>
      </c>
      <c r="K400" t="str">
        <f>IF(ISEVEN(B400),(B400-1)&amp;"/"&amp;B400,B400&amp;"/"&amp;(B400+1))</f>
        <v>4019/4020</v>
      </c>
      <c r="L400">
        <f>I400-F400</f>
        <v>6.944444467080757E-4</v>
      </c>
      <c r="N400">
        <f>24*60*SUM($L400:$L400)</f>
        <v>1.000000003259629</v>
      </c>
      <c r="P400" t="s">
        <v>769</v>
      </c>
      <c r="Q400" t="b">
        <f>ISEVEN(LEFT(A400,3))</f>
        <v>1</v>
      </c>
      <c r="R400" t="s">
        <v>785</v>
      </c>
      <c r="S400" t="e">
        <f>RIGHT(D400,LEN(D400)-4)/10000</f>
        <v>#VALUE!</v>
      </c>
      <c r="T400" t="e">
        <f>RIGHT(H400,LEN(H400)-4)/10000</f>
        <v>#VALUE!</v>
      </c>
      <c r="U400" t="e">
        <f>ABS(T400-S400)</f>
        <v>#VALUE!</v>
      </c>
      <c r="V400">
        <f>COUNTIFS(xings_lookup!$D$2:$D$19, IF(Q400, "&lt;=","&gt;=") &amp; S400, xings_lookup!$D$2:$D$19, IF(Q400,"&gt;=","&lt;=") &amp; T400)</f>
        <v>0</v>
      </c>
      <c r="W400">
        <f>COUNTA([11]XINGS!$A$2:$A$13)-V400</f>
        <v>12</v>
      </c>
      <c r="X400">
        <f t="shared" si="6"/>
        <v>0</v>
      </c>
    </row>
    <row r="401" spans="1:24" x14ac:dyDescent="0.25">
      <c r="A401" t="s">
        <v>794</v>
      </c>
      <c r="B401">
        <v>4025</v>
      </c>
      <c r="F401">
        <v>42537.769178240742</v>
      </c>
      <c r="I401">
        <v>42537.771261574075</v>
      </c>
      <c r="K401" t="str">
        <f>IF(ISEVEN(B401),(B401-1)&amp;"/"&amp;B401,B401&amp;"/"&amp;(B401+1))</f>
        <v>4025/4026</v>
      </c>
      <c r="L401">
        <f>I401-F401</f>
        <v>2.0833333328482695E-3</v>
      </c>
      <c r="N401">
        <f>24*60*SUM($L401:$L401)</f>
        <v>2.9999999993015081</v>
      </c>
      <c r="P401" t="s">
        <v>769</v>
      </c>
      <c r="Q401" t="b">
        <f>ISEVEN(LEFT(A401,3))</f>
        <v>0</v>
      </c>
      <c r="R401" t="s">
        <v>785</v>
      </c>
      <c r="S401" t="e">
        <f>RIGHT(D401,LEN(D401)-4)/10000</f>
        <v>#VALUE!</v>
      </c>
      <c r="T401" t="e">
        <f>RIGHT(H401,LEN(H401)-4)/10000</f>
        <v>#VALUE!</v>
      </c>
      <c r="U401" t="e">
        <f>ABS(T401-S401)</f>
        <v>#VALUE!</v>
      </c>
      <c r="V401">
        <f>COUNTIFS(xings_lookup!$D$2:$D$19, IF(Q401, "&lt;=","&gt;=") &amp; S401, xings_lookup!$D$2:$D$19, IF(Q401,"&gt;=","&lt;=") &amp; T401)</f>
        <v>0</v>
      </c>
      <c r="W401">
        <f>COUNTA([11]XINGS!$A$2:$A$13)-V401</f>
        <v>12</v>
      </c>
      <c r="X401">
        <f t="shared" si="6"/>
        <v>0</v>
      </c>
    </row>
    <row r="402" spans="1:24" x14ac:dyDescent="0.25">
      <c r="A402" t="s">
        <v>1135</v>
      </c>
      <c r="B402">
        <v>4043</v>
      </c>
      <c r="F402">
        <v>42537.775023148148</v>
      </c>
      <c r="I402">
        <v>42537.777106481481</v>
      </c>
      <c r="K402" t="str">
        <f>IF(ISEVEN(B402),(B402-1)&amp;"/"&amp;B402,B402&amp;"/"&amp;(B402+1))</f>
        <v>4043/4044</v>
      </c>
      <c r="L402">
        <f>I402-F402</f>
        <v>2.0833333328482695E-3</v>
      </c>
      <c r="N402">
        <f>24*60*SUM($L402:$L402)</f>
        <v>2.9999999993015081</v>
      </c>
      <c r="P402" t="s">
        <v>769</v>
      </c>
      <c r="Q402" t="b">
        <f>ISEVEN(LEFT(A402,3))</f>
        <v>1</v>
      </c>
      <c r="R402" t="s">
        <v>785</v>
      </c>
      <c r="S402" t="e">
        <f>RIGHT(D402,LEN(D402)-4)/10000</f>
        <v>#VALUE!</v>
      </c>
      <c r="T402" t="e">
        <f>RIGHT(H402,LEN(H402)-4)/10000</f>
        <v>#VALUE!</v>
      </c>
      <c r="U402" t="e">
        <f>ABS(T402-S402)</f>
        <v>#VALUE!</v>
      </c>
      <c r="V402">
        <f>COUNTIFS(xings_lookup!$D$2:$D$19, IF(Q402, "&lt;=","&gt;=") &amp; S402, xings_lookup!$D$2:$D$19, IF(Q402,"&gt;=","&lt;=") &amp; T402)</f>
        <v>0</v>
      </c>
      <c r="W402">
        <f>COUNTA([11]XINGS!$A$2:$A$13)-V402</f>
        <v>12</v>
      </c>
      <c r="X402">
        <f t="shared" si="6"/>
        <v>0</v>
      </c>
    </row>
    <row r="403" spans="1:24" x14ac:dyDescent="0.25">
      <c r="A403" t="s">
        <v>202</v>
      </c>
      <c r="B403">
        <v>4011</v>
      </c>
      <c r="C403" t="s">
        <v>467</v>
      </c>
      <c r="D403" t="s">
        <v>763</v>
      </c>
      <c r="E403">
        <v>42537.912291666667</v>
      </c>
      <c r="F403">
        <v>42537.913321759261</v>
      </c>
      <c r="G403">
        <v>1</v>
      </c>
      <c r="H403" t="s">
        <v>532</v>
      </c>
      <c r="I403">
        <v>42537.914618055554</v>
      </c>
      <c r="J403">
        <v>1</v>
      </c>
      <c r="K403" t="str">
        <f>IF(ISEVEN(B403),(B403-1)&amp;"/"&amp;B403,B403&amp;"/"&amp;(B403+1))</f>
        <v>4011/4012</v>
      </c>
      <c r="L403">
        <f>I403-F403</f>
        <v>1.2962962937308475E-3</v>
      </c>
      <c r="N403">
        <f>24*60*SUM($L403:$L403)</f>
        <v>1.8666666629724205</v>
      </c>
      <c r="P403" t="s">
        <v>717</v>
      </c>
      <c r="Q403" t="b">
        <f>ISEVEN(LEFT(A403,3))</f>
        <v>0</v>
      </c>
      <c r="R403" t="s">
        <v>785</v>
      </c>
      <c r="S403">
        <f>RIGHT(D403,LEN(D403)-4)/10000</f>
        <v>4.4200000000000003E-2</v>
      </c>
      <c r="T403">
        <f>RIGHT(H403,LEN(H403)-4)/10000</f>
        <v>23.3309</v>
      </c>
      <c r="U403">
        <f>ABS(T403-S403)</f>
        <v>23.2867</v>
      </c>
      <c r="V403">
        <f>COUNTIFS(xings_lookup!$D$2:$D$19, IF(Q403, "&lt;=","&gt;=") &amp; S403, xings_lookup!$D$2:$D$19, IF(Q403,"&gt;=","&lt;=") &amp; T403)</f>
        <v>12</v>
      </c>
      <c r="W403">
        <f>COUNTA([11]XINGS!$A$2:$A$13)-V403</f>
        <v>0</v>
      </c>
      <c r="X403">
        <f t="shared" si="6"/>
        <v>1</v>
      </c>
    </row>
    <row r="404" spans="1:24" x14ac:dyDescent="0.25">
      <c r="A404" t="s">
        <v>923</v>
      </c>
      <c r="B404">
        <v>4014</v>
      </c>
      <c r="F404">
        <v>42538.12699074074</v>
      </c>
      <c r="I404">
        <v>42538.323981481481</v>
      </c>
      <c r="K404" t="str">
        <f>IF(ISEVEN(B404),(B404-1)&amp;"/"&amp;B404,B404&amp;"/"&amp;(B404+1))</f>
        <v>4013/4014</v>
      </c>
      <c r="L404">
        <f>I404-F404</f>
        <v>0.19699074074014788</v>
      </c>
      <c r="N404">
        <f>24*60*SUM($L404:$L404)</f>
        <v>283.66666666581295</v>
      </c>
      <c r="P404" t="s">
        <v>769</v>
      </c>
      <c r="Q404" t="b">
        <f>ISEVEN(LEFT(A404,3))</f>
        <v>0</v>
      </c>
      <c r="R404" t="s">
        <v>796</v>
      </c>
      <c r="S404">
        <v>7.1900000000000006E-2</v>
      </c>
      <c r="T404">
        <v>23.3291</v>
      </c>
      <c r="U404">
        <v>23.257200000000001</v>
      </c>
      <c r="V404">
        <f>COUNTIFS(xings_lookup!$D$2:$D$19, IF(Q404, "&lt;=","&gt;=") &amp; S404, xings_lookup!$D$2:$D$19, IF(Q404,"&gt;=","&lt;=") &amp; T404)</f>
        <v>12</v>
      </c>
      <c r="W404">
        <f>COUNTA([11]XINGS!$A$2:$A$13)-V404</f>
        <v>0</v>
      </c>
      <c r="X404">
        <f t="shared" si="6"/>
        <v>1</v>
      </c>
    </row>
    <row r="405" spans="1:24" x14ac:dyDescent="0.25">
      <c r="A405" t="s">
        <v>924</v>
      </c>
      <c r="B405">
        <v>4040</v>
      </c>
      <c r="F405">
        <v>42538.148206018515</v>
      </c>
      <c r="I405">
        <v>42538.148773148147</v>
      </c>
      <c r="K405" t="str">
        <f>IF(ISEVEN(B405),(B405-1)&amp;"/"&amp;B405,B405&amp;"/"&amp;(B405+1))</f>
        <v>4039/4040</v>
      </c>
      <c r="L405">
        <f>I405-F405</f>
        <v>5.671296312357299E-4</v>
      </c>
      <c r="N405">
        <f>24*60*SUM($L405:$L405)</f>
        <v>0.81666666897945106</v>
      </c>
      <c r="P405" t="s">
        <v>769</v>
      </c>
      <c r="Q405" t="b">
        <f>ISEVEN(LEFT(A405,3))</f>
        <v>0</v>
      </c>
      <c r="R405" t="s">
        <v>796</v>
      </c>
      <c r="S405" t="e">
        <v>#VALUE!</v>
      </c>
      <c r="T405" t="e">
        <v>#VALUE!</v>
      </c>
      <c r="U405" t="e">
        <v>#VALUE!</v>
      </c>
      <c r="V405">
        <f>COUNTIFS(xings_lookup!$D$2:$D$19, IF(Q405, "&lt;=","&gt;=") &amp; S405, xings_lookup!$D$2:$D$19, IF(Q405,"&gt;=","&lt;=") &amp; T405)</f>
        <v>0</v>
      </c>
      <c r="W405">
        <f>COUNTA([11]XINGS!$A$2:$A$13)-V405</f>
        <v>12</v>
      </c>
      <c r="X405">
        <f t="shared" si="6"/>
        <v>0</v>
      </c>
    </row>
    <row r="406" spans="1:24" x14ac:dyDescent="0.25">
      <c r="A406" t="s">
        <v>925</v>
      </c>
      <c r="B406">
        <v>4040</v>
      </c>
      <c r="F406">
        <v>42538.313645833332</v>
      </c>
      <c r="I406">
        <v>42539.309965277775</v>
      </c>
      <c r="K406" t="str">
        <f>IF(ISEVEN(B406),(B406-1)&amp;"/"&amp;B406,B406&amp;"/"&amp;(B406+1))</f>
        <v>4039/4040</v>
      </c>
      <c r="L406">
        <f>I406-F406</f>
        <v>0.99631944444263354</v>
      </c>
      <c r="N406">
        <f>24*60*SUM($L406:$L406)</f>
        <v>1434.6999999973923</v>
      </c>
      <c r="P406" t="s">
        <v>769</v>
      </c>
      <c r="Q406" t="b">
        <f>ISEVEN(LEFT(A406,3))</f>
        <v>0</v>
      </c>
      <c r="R406" t="s">
        <v>796</v>
      </c>
      <c r="S406">
        <v>4.5499999999999999E-2</v>
      </c>
      <c r="T406">
        <v>23.328199999999999</v>
      </c>
      <c r="U406">
        <v>23.282699999999998</v>
      </c>
      <c r="V406">
        <f>COUNTIFS(xings_lookup!$D$2:$D$19, IF(Q406, "&lt;=","&gt;=") &amp; S406, xings_lookup!$D$2:$D$19, IF(Q406,"&gt;=","&lt;=") &amp; T406)</f>
        <v>12</v>
      </c>
      <c r="W406">
        <f>COUNTA([11]XINGS!$A$2:$A$13)-V406</f>
        <v>0</v>
      </c>
      <c r="X406">
        <f t="shared" si="6"/>
        <v>1</v>
      </c>
    </row>
    <row r="407" spans="1:24" x14ac:dyDescent="0.25">
      <c r="A407" t="s">
        <v>926</v>
      </c>
      <c r="B407">
        <v>4016</v>
      </c>
      <c r="F407">
        <v>42538.339629629627</v>
      </c>
      <c r="I407">
        <v>42538.365486111114</v>
      </c>
      <c r="K407" t="str">
        <f>IF(ISEVEN(B407),(B407-1)&amp;"/"&amp;B407,B407&amp;"/"&amp;(B407+1))</f>
        <v>4015/4016</v>
      </c>
      <c r="L407">
        <f>I407-F407</f>
        <v>2.5856481486698613E-2</v>
      </c>
      <c r="N407">
        <f>24*60*SUM($L407:$L407)</f>
        <v>37.233333340846002</v>
      </c>
      <c r="P407" t="s">
        <v>769</v>
      </c>
      <c r="Q407" t="b">
        <f>ISEVEN(LEFT(A407,3))</f>
        <v>0</v>
      </c>
      <c r="R407" t="s">
        <v>796</v>
      </c>
      <c r="S407">
        <v>1.9133</v>
      </c>
      <c r="T407">
        <v>23.334700000000002</v>
      </c>
      <c r="U407">
        <v>21.421400000000002</v>
      </c>
      <c r="V407">
        <f>COUNTIFS(xings_lookup!$D$2:$D$19, IF(Q407, "&lt;=","&gt;=") &amp; S407, xings_lookup!$D$2:$D$19, IF(Q407,"&gt;=","&lt;=") &amp; T407)</f>
        <v>12</v>
      </c>
      <c r="W407">
        <f>COUNTA([11]XINGS!$A$2:$A$13)-V407</f>
        <v>0</v>
      </c>
      <c r="X407">
        <f t="shared" si="6"/>
        <v>1</v>
      </c>
    </row>
    <row r="408" spans="1:24" x14ac:dyDescent="0.25">
      <c r="A408" t="s">
        <v>927</v>
      </c>
      <c r="B408">
        <v>4020</v>
      </c>
      <c r="F408">
        <v>42538.369351851848</v>
      </c>
      <c r="I408">
        <v>42538.392696759256</v>
      </c>
      <c r="K408" t="str">
        <f>IF(ISEVEN(B408),(B408-1)&amp;"/"&amp;B408,B408&amp;"/"&amp;(B408+1))</f>
        <v>4019/4020</v>
      </c>
      <c r="L408">
        <f>I408-F408</f>
        <v>2.3344907407590654E-2</v>
      </c>
      <c r="N408">
        <f>24*60*SUM($L408:$L408)</f>
        <v>33.616666666930541</v>
      </c>
      <c r="P408" t="s">
        <v>769</v>
      </c>
      <c r="Q408" t="b">
        <f>ISEVEN(LEFT(A408,3))</f>
        <v>0</v>
      </c>
      <c r="R408" t="s">
        <v>796</v>
      </c>
      <c r="S408">
        <v>1.9128000000000001</v>
      </c>
      <c r="T408">
        <v>23.3323</v>
      </c>
      <c r="U408">
        <v>21.419499999999999</v>
      </c>
      <c r="V408">
        <f>COUNTIFS(xings_lookup!$D$2:$D$19, IF(Q408, "&lt;=","&gt;=") &amp; S408, xings_lookup!$D$2:$D$19, IF(Q408,"&gt;=","&lt;=") &amp; T408)</f>
        <v>12</v>
      </c>
      <c r="W408">
        <f>COUNTA([11]XINGS!$A$2:$A$13)-V408</f>
        <v>0</v>
      </c>
      <c r="X408">
        <f t="shared" si="6"/>
        <v>1</v>
      </c>
    </row>
    <row r="409" spans="1:24" x14ac:dyDescent="0.25">
      <c r="A409" t="s">
        <v>928</v>
      </c>
      <c r="B409">
        <v>4020</v>
      </c>
      <c r="F409">
        <v>42538.526180555556</v>
      </c>
      <c r="I409">
        <v>42538.546539351853</v>
      </c>
      <c r="K409" t="str">
        <f>IF(ISEVEN(B409),(B409-1)&amp;"/"&amp;B409,B409&amp;"/"&amp;(B409+1))</f>
        <v>4019/4020</v>
      </c>
      <c r="L409">
        <f>I409-F409</f>
        <v>2.0358796296932269E-2</v>
      </c>
      <c r="N409">
        <f>24*60*SUM($L409:$L409)</f>
        <v>29.316666667582467</v>
      </c>
      <c r="P409" t="s">
        <v>769</v>
      </c>
      <c r="Q409" t="b">
        <f>ISEVEN(LEFT(A409,3))</f>
        <v>0</v>
      </c>
      <c r="R409" t="s">
        <v>796</v>
      </c>
      <c r="S409" t="e">
        <v>#VALUE!</v>
      </c>
      <c r="T409" t="e">
        <v>#VALUE!</v>
      </c>
      <c r="U409" t="e">
        <v>#VALUE!</v>
      </c>
      <c r="V409">
        <f>COUNTIFS(xings_lookup!$D$2:$D$19, IF(Q409, "&lt;=","&gt;=") &amp; S409, xings_lookup!$D$2:$D$19, IF(Q409,"&gt;=","&lt;=") &amp; T409)</f>
        <v>0</v>
      </c>
      <c r="W409">
        <f>COUNTA([11]XINGS!$A$2:$A$13)-V409</f>
        <v>12</v>
      </c>
      <c r="X409">
        <f t="shared" si="6"/>
        <v>0</v>
      </c>
    </row>
    <row r="410" spans="1:24" x14ac:dyDescent="0.25">
      <c r="A410" t="s">
        <v>929</v>
      </c>
      <c r="B410">
        <v>4014</v>
      </c>
      <c r="F410">
        <v>42538.536435185182</v>
      </c>
      <c r="I410">
        <v>42538.546990740739</v>
      </c>
      <c r="K410" t="str">
        <f>IF(ISEVEN(B410),(B410-1)&amp;"/"&amp;B410,B410&amp;"/"&amp;(B410+1))</f>
        <v>4013/4014</v>
      </c>
      <c r="L410">
        <f>I410-F410</f>
        <v>1.0555555556493346E-2</v>
      </c>
      <c r="N410">
        <f>24*60*SUM($L410:$L410)</f>
        <v>15.200000001350418</v>
      </c>
      <c r="P410" t="s">
        <v>769</v>
      </c>
      <c r="Q410" t="b">
        <f>ISEVEN(LEFT(A410,3))</f>
        <v>0</v>
      </c>
      <c r="R410" t="s">
        <v>796</v>
      </c>
      <c r="S410" t="e">
        <v>#VALUE!</v>
      </c>
      <c r="T410" t="e">
        <v>#VALUE!</v>
      </c>
      <c r="U410" t="e">
        <v>#VALUE!</v>
      </c>
      <c r="V410">
        <f>COUNTIFS(xings_lookup!$D$2:$D$19, IF(Q410, "&lt;=","&gt;=") &amp; S410, xings_lookup!$D$2:$D$19, IF(Q410,"&gt;=","&lt;=") &amp; T410)</f>
        <v>0</v>
      </c>
      <c r="W410">
        <f>COUNTA([11]XINGS!$A$2:$A$13)-V410</f>
        <v>12</v>
      </c>
      <c r="X410">
        <f t="shared" si="6"/>
        <v>0</v>
      </c>
    </row>
    <row r="411" spans="1:24" x14ac:dyDescent="0.25">
      <c r="A411" t="s">
        <v>930</v>
      </c>
      <c r="B411">
        <v>4042</v>
      </c>
      <c r="F411">
        <v>42538.588136574072</v>
      </c>
      <c r="I411">
        <v>42538.589791666665</v>
      </c>
      <c r="K411" t="str">
        <f>IF(ISEVEN(B411),(B411-1)&amp;"/"&amp;B411,B411&amp;"/"&amp;(B411+1))</f>
        <v>4041/4042</v>
      </c>
      <c r="L411">
        <f>I411-F411</f>
        <v>1.6550925938645378E-3</v>
      </c>
      <c r="N411">
        <f>24*60*SUM($L411:$L411)</f>
        <v>2.3833333351649344</v>
      </c>
      <c r="P411" t="s">
        <v>769</v>
      </c>
      <c r="Q411" t="b">
        <f>ISEVEN(LEFT(A411,3))</f>
        <v>0</v>
      </c>
      <c r="R411" t="s">
        <v>796</v>
      </c>
      <c r="S411" t="e">
        <v>#VALUE!</v>
      </c>
      <c r="T411" t="e">
        <v>#VALUE!</v>
      </c>
      <c r="U411" t="e">
        <v>#VALUE!</v>
      </c>
      <c r="V411">
        <f>COUNTIFS(xings_lookup!$D$2:$D$19, IF(Q411, "&lt;=","&gt;=") &amp; S411, xings_lookup!$D$2:$D$19, IF(Q411,"&gt;=","&lt;=") &amp; T411)</f>
        <v>0</v>
      </c>
      <c r="W411">
        <f>COUNTA([11]XINGS!$A$2:$A$13)-V411</f>
        <v>12</v>
      </c>
      <c r="X411">
        <f t="shared" si="6"/>
        <v>0</v>
      </c>
    </row>
    <row r="412" spans="1:24" x14ac:dyDescent="0.25">
      <c r="A412" t="s">
        <v>931</v>
      </c>
      <c r="B412">
        <v>4020</v>
      </c>
      <c r="F412">
        <v>42538.606759259259</v>
      </c>
      <c r="I412">
        <v>42538.60765046296</v>
      </c>
      <c r="K412" t="str">
        <f>IF(ISEVEN(B412),(B412-1)&amp;"/"&amp;B412,B412&amp;"/"&amp;(B412+1))</f>
        <v>4019/4020</v>
      </c>
      <c r="L412">
        <f>I412-F412</f>
        <v>8.9120370103046298E-4</v>
      </c>
      <c r="N412">
        <f>24*60*SUM($L412:$L412)</f>
        <v>1.2833333294838667</v>
      </c>
      <c r="P412" t="s">
        <v>769</v>
      </c>
      <c r="Q412" t="b">
        <f>ISEVEN(LEFT(A412,3))</f>
        <v>0</v>
      </c>
      <c r="R412" t="s">
        <v>796</v>
      </c>
      <c r="S412" t="e">
        <v>#VALUE!</v>
      </c>
      <c r="T412" t="e">
        <v>#VALUE!</v>
      </c>
      <c r="U412" t="e">
        <v>#VALUE!</v>
      </c>
      <c r="V412">
        <f>COUNTIFS(xings_lookup!$D$2:$D$19, IF(Q412, "&lt;=","&gt;=") &amp; S412, xings_lookup!$D$2:$D$19, IF(Q412,"&gt;=","&lt;=") &amp; T412)</f>
        <v>0</v>
      </c>
      <c r="W412">
        <f>COUNTA([11]XINGS!$A$2:$A$13)-V412</f>
        <v>12</v>
      </c>
      <c r="X412">
        <f t="shared" si="6"/>
        <v>0</v>
      </c>
    </row>
    <row r="413" spans="1:24" x14ac:dyDescent="0.25">
      <c r="A413" t="s">
        <v>932</v>
      </c>
      <c r="B413">
        <v>4014</v>
      </c>
      <c r="F413">
        <v>42538.614444444444</v>
      </c>
      <c r="I413">
        <v>42538.619641203702</v>
      </c>
      <c r="K413" t="str">
        <f>IF(ISEVEN(B413),(B413-1)&amp;"/"&amp;B413,B413&amp;"/"&amp;(B413+1))</f>
        <v>4013/4014</v>
      </c>
      <c r="L413">
        <f>I413-F413</f>
        <v>5.1967592589790002E-3</v>
      </c>
      <c r="N413">
        <f>24*60*SUM($L413:$L413)</f>
        <v>7.4833333329297602</v>
      </c>
      <c r="P413" t="s">
        <v>769</v>
      </c>
      <c r="Q413" t="b">
        <f>ISEVEN(LEFT(A413,3))</f>
        <v>0</v>
      </c>
      <c r="R413" t="s">
        <v>796</v>
      </c>
      <c r="S413" t="e">
        <v>#VALUE!</v>
      </c>
      <c r="T413" t="e">
        <v>#VALUE!</v>
      </c>
      <c r="U413" t="e">
        <v>#VALUE!</v>
      </c>
      <c r="V413">
        <f>COUNTIFS(xings_lookup!$D$2:$D$19, IF(Q413, "&lt;=","&gt;=") &amp; S413, xings_lookup!$D$2:$D$19, IF(Q413,"&gt;=","&lt;=") &amp; T413)</f>
        <v>0</v>
      </c>
      <c r="W413">
        <f>COUNTA([11]XINGS!$A$2:$A$13)-V413</f>
        <v>12</v>
      </c>
      <c r="X413">
        <f t="shared" si="6"/>
        <v>0</v>
      </c>
    </row>
    <row r="414" spans="1:24" x14ac:dyDescent="0.25">
      <c r="A414" t="s">
        <v>933</v>
      </c>
      <c r="B414">
        <v>4044</v>
      </c>
      <c r="F414">
        <v>42538.623877314814</v>
      </c>
      <c r="I414">
        <v>42539.202673611115</v>
      </c>
      <c r="K414" t="str">
        <f>IF(ISEVEN(B414),(B414-1)&amp;"/"&amp;B414,B414&amp;"/"&amp;(B414+1))</f>
        <v>4043/4044</v>
      </c>
      <c r="L414">
        <f>I414-F414</f>
        <v>0.57879629630042473</v>
      </c>
      <c r="N414">
        <f>24*60*SUM($L414:$L414)</f>
        <v>833.46666667261161</v>
      </c>
      <c r="P414" t="s">
        <v>769</v>
      </c>
      <c r="Q414" t="b">
        <f>ISEVEN(LEFT(A414,3))</f>
        <v>0</v>
      </c>
      <c r="R414" t="s">
        <v>796</v>
      </c>
      <c r="S414">
        <v>4.6699999999999998E-2</v>
      </c>
      <c r="T414">
        <v>23.329699999999999</v>
      </c>
      <c r="U414">
        <v>23.282999999999998</v>
      </c>
      <c r="V414">
        <f>COUNTIFS(xings_lookup!$D$2:$D$19, IF(Q414, "&lt;=","&gt;=") &amp; S414, xings_lookup!$D$2:$D$19, IF(Q414,"&gt;=","&lt;=") &amp; T414)</f>
        <v>12</v>
      </c>
      <c r="W414">
        <f>COUNTA([11]XINGS!$A$2:$A$13)-V414</f>
        <v>0</v>
      </c>
      <c r="X414">
        <f t="shared" si="6"/>
        <v>1</v>
      </c>
    </row>
    <row r="415" spans="1:24" x14ac:dyDescent="0.25">
      <c r="A415" t="s">
        <v>934</v>
      </c>
      <c r="B415">
        <v>4018</v>
      </c>
      <c r="F415">
        <v>42538.697152777779</v>
      </c>
      <c r="I415">
        <v>42538.697152777779</v>
      </c>
      <c r="K415" t="str">
        <f>IF(ISEVEN(B415),(B415-1)&amp;"/"&amp;B415,B415&amp;"/"&amp;(B415+1))</f>
        <v>4017/4018</v>
      </c>
      <c r="L415">
        <f>I415-F415</f>
        <v>0</v>
      </c>
      <c r="N415">
        <f>24*60*SUM($L415:$L415)</f>
        <v>0</v>
      </c>
      <c r="P415" t="s">
        <v>769</v>
      </c>
      <c r="Q415" t="b">
        <f>ISEVEN(LEFT(A415,3))</f>
        <v>0</v>
      </c>
      <c r="R415" t="s">
        <v>796</v>
      </c>
      <c r="S415" t="e">
        <v>#VALUE!</v>
      </c>
      <c r="T415" t="e">
        <v>#VALUE!</v>
      </c>
      <c r="U415" t="e">
        <v>#VALUE!</v>
      </c>
      <c r="V415">
        <f>COUNTIFS(xings_lookup!$D$2:$D$19, IF(Q415, "&lt;=","&gt;=") &amp; S415, xings_lookup!$D$2:$D$19, IF(Q415,"&gt;=","&lt;=") &amp; T415)</f>
        <v>0</v>
      </c>
      <c r="W415">
        <f>COUNTA([11]XINGS!$A$2:$A$13)-V415</f>
        <v>12</v>
      </c>
      <c r="X415">
        <f t="shared" si="6"/>
        <v>0</v>
      </c>
    </row>
    <row r="416" spans="1:24" x14ac:dyDescent="0.25">
      <c r="A416" t="s">
        <v>935</v>
      </c>
      <c r="B416">
        <v>4018</v>
      </c>
      <c r="F416">
        <v>42538.771527777775</v>
      </c>
      <c r="I416">
        <v>42538.771527777775</v>
      </c>
      <c r="K416" t="str">
        <f>IF(ISEVEN(B416),(B416-1)&amp;"/"&amp;B416,B416&amp;"/"&amp;(B416+1))</f>
        <v>4017/4018</v>
      </c>
      <c r="L416">
        <f>I416-F416</f>
        <v>0</v>
      </c>
      <c r="N416">
        <f>24*60*SUM($L416:$L416)</f>
        <v>0</v>
      </c>
      <c r="P416" t="s">
        <v>769</v>
      </c>
      <c r="Q416" t="b">
        <f>ISEVEN(LEFT(A416,3))</f>
        <v>0</v>
      </c>
      <c r="R416" t="s">
        <v>796</v>
      </c>
      <c r="S416" t="e">
        <v>#VALUE!</v>
      </c>
      <c r="T416" t="e">
        <v>#VALUE!</v>
      </c>
      <c r="U416" t="e">
        <v>#VALUE!</v>
      </c>
      <c r="V416">
        <f>COUNTIFS(xings_lookup!$D$2:$D$19, IF(Q416, "&lt;=","&gt;=") &amp; S416, xings_lookup!$D$2:$D$19, IF(Q416,"&gt;=","&lt;=") &amp; T416)</f>
        <v>0</v>
      </c>
      <c r="W416">
        <f>COUNTA([11]XINGS!$A$2:$A$13)-V416</f>
        <v>12</v>
      </c>
      <c r="X416">
        <f t="shared" si="6"/>
        <v>0</v>
      </c>
    </row>
    <row r="417" spans="1:24" x14ac:dyDescent="0.25">
      <c r="A417" t="s">
        <v>936</v>
      </c>
      <c r="B417">
        <v>4009</v>
      </c>
      <c r="F417">
        <v>42538.871365740742</v>
      </c>
      <c r="I417">
        <v>42538.984050925923</v>
      </c>
      <c r="K417" t="str">
        <f>IF(ISEVEN(B417),(B417-1)&amp;"/"&amp;B417,B417&amp;"/"&amp;(B417+1))</f>
        <v>4009/4010</v>
      </c>
      <c r="L417">
        <f>I417-F417</f>
        <v>0.11268518518045312</v>
      </c>
      <c r="N417">
        <f>24*60*SUM($L417:$L417)</f>
        <v>162.26666665985249</v>
      </c>
      <c r="P417" t="s">
        <v>769</v>
      </c>
      <c r="Q417" t="b">
        <f>ISEVEN(LEFT(A417,3))</f>
        <v>0</v>
      </c>
      <c r="R417" t="s">
        <v>796</v>
      </c>
      <c r="S417">
        <v>4.5699999999999998E-2</v>
      </c>
      <c r="T417">
        <v>23.330200000000001</v>
      </c>
      <c r="U417">
        <v>23.284500000000001</v>
      </c>
      <c r="V417">
        <f>COUNTIFS(xings_lookup!$D$2:$D$19, IF(Q417, "&lt;=","&gt;=") &amp; S417, xings_lookup!$D$2:$D$19, IF(Q417,"&gt;=","&lt;=") &amp; T417)</f>
        <v>12</v>
      </c>
      <c r="W417">
        <f>COUNTA([11]XINGS!$A$2:$A$13)-V417</f>
        <v>0</v>
      </c>
      <c r="X417">
        <f t="shared" si="6"/>
        <v>1</v>
      </c>
    </row>
    <row r="418" spans="1:24" x14ac:dyDescent="0.25">
      <c r="A418" t="s">
        <v>937</v>
      </c>
      <c r="B418">
        <v>4018</v>
      </c>
      <c r="F418">
        <v>42538.933518518519</v>
      </c>
      <c r="I418">
        <v>42538.933518518519</v>
      </c>
      <c r="K418" t="str">
        <f>IF(ISEVEN(B418),(B418-1)&amp;"/"&amp;B418,B418&amp;"/"&amp;(B418+1))</f>
        <v>4017/4018</v>
      </c>
      <c r="L418">
        <f>I418-F418</f>
        <v>0</v>
      </c>
      <c r="N418">
        <f>24*60*SUM($L418:$L418)</f>
        <v>0</v>
      </c>
      <c r="P418" t="s">
        <v>769</v>
      </c>
      <c r="Q418" t="b">
        <f>ISEVEN(LEFT(A418,3))</f>
        <v>0</v>
      </c>
      <c r="R418" t="s">
        <v>796</v>
      </c>
      <c r="S418" t="e">
        <v>#VALUE!</v>
      </c>
      <c r="T418" t="e">
        <v>#VALUE!</v>
      </c>
      <c r="U418" t="e">
        <v>#VALUE!</v>
      </c>
      <c r="V418">
        <f>COUNTIFS(xings_lookup!$D$2:$D$19, IF(Q418, "&lt;=","&gt;=") &amp; S418, xings_lookup!$D$2:$D$19, IF(Q418,"&gt;=","&lt;=") &amp; T418)</f>
        <v>0</v>
      </c>
      <c r="W418">
        <f>COUNTA([11]XINGS!$A$2:$A$13)-V418</f>
        <v>12</v>
      </c>
      <c r="X418">
        <f t="shared" si="6"/>
        <v>0</v>
      </c>
    </row>
    <row r="419" spans="1:24" x14ac:dyDescent="0.25">
      <c r="A419" t="s">
        <v>938</v>
      </c>
      <c r="B419">
        <v>4042</v>
      </c>
      <c r="F419">
        <v>42538.972210648149</v>
      </c>
      <c r="I419">
        <v>42538.972384259258</v>
      </c>
      <c r="K419" t="str">
        <f>IF(ISEVEN(B419),(B419-1)&amp;"/"&amp;B419,B419&amp;"/"&amp;(B419+1))</f>
        <v>4041/4042</v>
      </c>
      <c r="L419">
        <f>I419-F419</f>
        <v>1.7361110803904012E-4</v>
      </c>
      <c r="N419">
        <f>24*60*SUM($L419:$L419)</f>
        <v>0.24999999557621777</v>
      </c>
      <c r="P419" t="s">
        <v>769</v>
      </c>
      <c r="Q419" t="b">
        <f>ISEVEN(LEFT(A419,3))</f>
        <v>0</v>
      </c>
      <c r="R419" t="s">
        <v>796</v>
      </c>
      <c r="S419" t="e">
        <v>#VALUE!</v>
      </c>
      <c r="T419" t="e">
        <v>#VALUE!</v>
      </c>
      <c r="U419" t="e">
        <v>#VALUE!</v>
      </c>
      <c r="V419">
        <f>COUNTIFS(xings_lookup!$D$2:$D$19, IF(Q419, "&lt;=","&gt;=") &amp; S419, xings_lookup!$D$2:$D$19, IF(Q419,"&gt;=","&lt;=") &amp; T419)</f>
        <v>0</v>
      </c>
      <c r="W419">
        <f>COUNTA([11]XINGS!$A$2:$A$13)-V419</f>
        <v>12</v>
      </c>
      <c r="X419">
        <f t="shared" si="6"/>
        <v>0</v>
      </c>
    </row>
    <row r="420" spans="1:24" x14ac:dyDescent="0.25">
      <c r="A420" t="s">
        <v>1137</v>
      </c>
      <c r="B420">
        <v>4030</v>
      </c>
      <c r="F420">
        <v>42539.184178240743</v>
      </c>
      <c r="I420">
        <v>42539.184178240743</v>
      </c>
      <c r="K420" t="str">
        <f>IF(ISEVEN(B420),(B420-1)&amp;"/"&amp;B420,B420&amp;"/"&amp;(B420+1))</f>
        <v>4029/4030</v>
      </c>
      <c r="L420">
        <f>I420-F420</f>
        <v>0</v>
      </c>
      <c r="N420">
        <v>1</v>
      </c>
      <c r="P420" t="s">
        <v>673</v>
      </c>
      <c r="Q420" t="b">
        <f>ISEVEN(LEFT(A420,3))</f>
        <v>1</v>
      </c>
      <c r="R420" t="s">
        <v>796</v>
      </c>
      <c r="S420" t="e">
        <f>RIGHT(D420,LEN(D420)-4)/10000</f>
        <v>#VALUE!</v>
      </c>
      <c r="T420" t="e">
        <f>RIGHT(H420,LEN(H420)-4)/10000</f>
        <v>#VALUE!</v>
      </c>
      <c r="U420" t="e">
        <f>ABS(T420-S420)</f>
        <v>#VALUE!</v>
      </c>
      <c r="V420">
        <f>COUNTIFS(xings_lookup!$D$2:$D$19, IF(Q420, "&lt;=","&gt;=") &amp; S420, xings_lookup!$D$2:$D$19, IF(Q420,"&gt;=","&lt;=") &amp; T420)</f>
        <v>0</v>
      </c>
      <c r="W420">
        <f>COUNTA([11]XINGS!$A$2:$A$13)-V420</f>
        <v>12</v>
      </c>
      <c r="X420">
        <f t="shared" si="6"/>
        <v>0</v>
      </c>
    </row>
    <row r="421" spans="1:24" x14ac:dyDescent="0.25">
      <c r="A421" t="s">
        <v>1138</v>
      </c>
      <c r="B421">
        <v>4012</v>
      </c>
      <c r="F421">
        <v>42539.265706018516</v>
      </c>
      <c r="I421">
        <v>42539.265706018516</v>
      </c>
      <c r="K421" t="str">
        <f>IF(ISEVEN(B421),(B421-1)&amp;"/"&amp;B421,B421&amp;"/"&amp;(B421+1))</f>
        <v>4011/4012</v>
      </c>
      <c r="L421">
        <f>I421-F421</f>
        <v>0</v>
      </c>
      <c r="N421">
        <v>1</v>
      </c>
      <c r="P421" t="s">
        <v>673</v>
      </c>
      <c r="Q421" t="b">
        <f>ISEVEN(LEFT(A421,3))</f>
        <v>1</v>
      </c>
      <c r="R421" t="s">
        <v>796</v>
      </c>
      <c r="S421" t="e">
        <f>RIGHT(D421,LEN(D421)-4)/10000</f>
        <v>#VALUE!</v>
      </c>
      <c r="T421" t="e">
        <f>RIGHT(H421,LEN(H421)-4)/10000</f>
        <v>#VALUE!</v>
      </c>
      <c r="U421" t="e">
        <f>ABS(T421-S421)</f>
        <v>#VALUE!</v>
      </c>
      <c r="V421">
        <f>COUNTIFS(xings_lookup!$D$2:$D$19, IF(Q421, "&lt;=","&gt;=") &amp; S421, xings_lookup!$D$2:$D$19, IF(Q421,"&gt;=","&lt;=") &amp; T421)</f>
        <v>0</v>
      </c>
      <c r="W421">
        <f>COUNTA([11]XINGS!$A$2:$A$13)-V421</f>
        <v>12</v>
      </c>
      <c r="X421">
        <f t="shared" si="6"/>
        <v>0</v>
      </c>
    </row>
    <row r="422" spans="1:24" x14ac:dyDescent="0.25">
      <c r="A422" t="s">
        <v>795</v>
      </c>
      <c r="B422">
        <v>4011</v>
      </c>
      <c r="C422" t="s">
        <v>467</v>
      </c>
      <c r="D422" t="s">
        <v>525</v>
      </c>
      <c r="E422">
        <v>42539.371608796297</v>
      </c>
      <c r="F422">
        <v>42539.372557870367</v>
      </c>
      <c r="G422">
        <v>1</v>
      </c>
      <c r="H422" t="s">
        <v>581</v>
      </c>
      <c r="I422">
        <v>42539.374050925922</v>
      </c>
      <c r="J422">
        <v>0</v>
      </c>
      <c r="K422" t="str">
        <f>IF(ISEVEN(B422),(B422-1)&amp;"/"&amp;B422,B422&amp;"/"&amp;(B422+1))</f>
        <v>4011/4012</v>
      </c>
      <c r="L422">
        <f>I422-F422</f>
        <v>1.4930555553291924E-3</v>
      </c>
      <c r="N422">
        <f>24*60*SUM($L422:$L422)</f>
        <v>2.1499999996740371</v>
      </c>
      <c r="P422" t="s">
        <v>769</v>
      </c>
      <c r="Q422" t="b">
        <f>ISEVEN(LEFT(A422,3))</f>
        <v>0</v>
      </c>
      <c r="R422" t="s">
        <v>796</v>
      </c>
      <c r="S422">
        <f>RIGHT(D422,LEN(D422)-4)/10000</f>
        <v>4.6899999999999997E-2</v>
      </c>
      <c r="T422">
        <f>RIGHT(H422,LEN(H422)-4)/10000</f>
        <v>23.331199999999999</v>
      </c>
      <c r="U422">
        <f>ABS(T422-S422)</f>
        <v>23.284299999999998</v>
      </c>
      <c r="V422">
        <f>COUNTIFS(xings_lookup!$D$2:$D$19, IF(Q422, "&lt;=","&gt;=") &amp; S422, xings_lookup!$D$2:$D$19, IF(Q422,"&gt;=","&lt;=") &amp; T422)</f>
        <v>12</v>
      </c>
      <c r="W422">
        <f>COUNTA([11]XINGS!$A$2:$A$13)-V422</f>
        <v>0</v>
      </c>
      <c r="X422">
        <f t="shared" si="6"/>
        <v>1</v>
      </c>
    </row>
    <row r="423" spans="1:24" x14ac:dyDescent="0.25">
      <c r="A423" t="s">
        <v>797</v>
      </c>
      <c r="B423">
        <v>4042</v>
      </c>
      <c r="C423" t="s">
        <v>467</v>
      </c>
      <c r="D423" t="s">
        <v>798</v>
      </c>
      <c r="E423">
        <v>42539.416412037041</v>
      </c>
      <c r="F423">
        <v>42539.417696759258</v>
      </c>
      <c r="G423">
        <v>1</v>
      </c>
      <c r="H423" t="s">
        <v>799</v>
      </c>
      <c r="I423">
        <v>42539.418263888889</v>
      </c>
      <c r="J423">
        <v>0</v>
      </c>
      <c r="K423" t="str">
        <f>IF(ISEVEN(B423),(B423-1)&amp;"/"&amp;B423,B423&amp;"/"&amp;(B423+1))</f>
        <v>4041/4042</v>
      </c>
      <c r="L423">
        <f>I423-F423</f>
        <v>5.671296312357299E-4</v>
      </c>
      <c r="N423">
        <f>24*60*SUM($L423:$L423)</f>
        <v>0.81666666897945106</v>
      </c>
      <c r="P423" t="s">
        <v>769</v>
      </c>
      <c r="Q423" t="b">
        <f>ISEVEN(LEFT(A423,3))</f>
        <v>0</v>
      </c>
      <c r="R423" t="s">
        <v>796</v>
      </c>
      <c r="S423">
        <f>RIGHT(D423,LEN(D423)-4)/10000</f>
        <v>0.13150000000000001</v>
      </c>
      <c r="T423">
        <f>RIGHT(H423,LEN(H423)-4)/10000</f>
        <v>0.30709999999999998</v>
      </c>
      <c r="U423">
        <f>ABS(T423-S423)</f>
        <v>0.17559999999999998</v>
      </c>
      <c r="V423">
        <f>COUNTIFS(xings_lookup!$D$2:$D$19, IF(Q423, "&lt;=","&gt;=") &amp; S423, xings_lookup!$D$2:$D$19, IF(Q423,"&gt;=","&lt;=") &amp; T423)</f>
        <v>0</v>
      </c>
      <c r="W423">
        <f>COUNTA([11]XINGS!$A$2:$A$13)-V423</f>
        <v>12</v>
      </c>
      <c r="X423">
        <f t="shared" si="6"/>
        <v>0</v>
      </c>
    </row>
    <row r="424" spans="1:24" x14ac:dyDescent="0.25">
      <c r="A424" t="s">
        <v>1139</v>
      </c>
      <c r="B424">
        <v>4019</v>
      </c>
      <c r="C424" t="s">
        <v>467</v>
      </c>
      <c r="D424" t="s">
        <v>1140</v>
      </c>
      <c r="E424">
        <v>42539.421643518515</v>
      </c>
      <c r="F424">
        <v>42539.422592592593</v>
      </c>
      <c r="G424">
        <v>1</v>
      </c>
      <c r="H424" t="s">
        <v>981</v>
      </c>
      <c r="I424">
        <v>42539.423634259256</v>
      </c>
      <c r="J424">
        <v>0</v>
      </c>
      <c r="K424" t="str">
        <f>IF(ISEVEN(B424),(B424-1)&amp;"/"&amp;B424,B424&amp;"/"&amp;(B424+1))</f>
        <v>4019/4020</v>
      </c>
      <c r="L424">
        <f>I424-F424</f>
        <v>1.0416666627861559E-3</v>
      </c>
      <c r="N424">
        <f>24*60*SUM($L424:$L424)</f>
        <v>1.4999999944120646</v>
      </c>
      <c r="P424" t="s">
        <v>769</v>
      </c>
      <c r="Q424" t="b">
        <f>ISEVEN(LEFT(A424,3))</f>
        <v>1</v>
      </c>
      <c r="R424" t="s">
        <v>796</v>
      </c>
      <c r="S424">
        <f>RIGHT(D424,LEN(D424)-4)/10000</f>
        <v>23.305299999999999</v>
      </c>
      <c r="T424">
        <f>RIGHT(H424,LEN(H424)-4)/10000</f>
        <v>23.306100000000001</v>
      </c>
      <c r="U424">
        <f>ABS(T424-S424)</f>
        <v>8.0000000000168825E-4</v>
      </c>
      <c r="V424">
        <f>COUNTIFS(xings_lookup!$D$2:$D$19, IF(Q424, "&lt;=","&gt;=") &amp; S424, xings_lookup!$D$2:$D$19, IF(Q424,"&gt;=","&lt;=") &amp; T424)</f>
        <v>0</v>
      </c>
      <c r="W424">
        <f>COUNTA([11]XINGS!$A$2:$A$13)-V424</f>
        <v>12</v>
      </c>
      <c r="X424">
        <f t="shared" si="6"/>
        <v>0</v>
      </c>
    </row>
    <row r="425" spans="1:24" x14ac:dyDescent="0.25">
      <c r="A425" t="s">
        <v>800</v>
      </c>
      <c r="B425">
        <v>4024</v>
      </c>
      <c r="C425" t="s">
        <v>467</v>
      </c>
      <c r="D425" t="s">
        <v>498</v>
      </c>
      <c r="E425">
        <v>42539.467534722222</v>
      </c>
      <c r="F425">
        <v>42539.469039351854</v>
      </c>
      <c r="G425">
        <v>2</v>
      </c>
      <c r="H425" t="s">
        <v>801</v>
      </c>
      <c r="I425">
        <v>42539.470335648148</v>
      </c>
      <c r="J425">
        <v>0</v>
      </c>
      <c r="K425" t="str">
        <f>IF(ISEVEN(B425),(B425-1)&amp;"/"&amp;B425,B425&amp;"/"&amp;(B425+1))</f>
        <v>4023/4024</v>
      </c>
      <c r="L425">
        <f>I425-F425</f>
        <v>1.2962962937308475E-3</v>
      </c>
      <c r="N425">
        <f>24*60*SUM($L425:$L425)</f>
        <v>1.8666666629724205</v>
      </c>
      <c r="P425" t="s">
        <v>673</v>
      </c>
      <c r="Q425" t="b">
        <f>ISEVEN(LEFT(A425,3))</f>
        <v>0</v>
      </c>
      <c r="R425" t="s">
        <v>796</v>
      </c>
      <c r="S425">
        <f>RIGHT(D425,LEN(D425)-4)/10000</f>
        <v>4.5699999999999998E-2</v>
      </c>
      <c r="T425">
        <f>RIGHT(H425,LEN(H425)-4)/10000</f>
        <v>0.41160000000000002</v>
      </c>
      <c r="U425">
        <f>ABS(T425-S425)</f>
        <v>0.3659</v>
      </c>
      <c r="V425">
        <f>COUNTIFS(xings_lookup!$D$2:$D$19, IF(Q425, "&lt;=","&gt;=") &amp; S425, xings_lookup!$D$2:$D$19, IF(Q425,"&gt;=","&lt;=") &amp; T425)</f>
        <v>0</v>
      </c>
      <c r="W425">
        <f>COUNTA([11]XINGS!$A$2:$A$13)-V425</f>
        <v>12</v>
      </c>
      <c r="X425">
        <f t="shared" si="6"/>
        <v>0</v>
      </c>
    </row>
    <row r="426" spans="1:24" x14ac:dyDescent="0.25">
      <c r="A426" t="s">
        <v>1141</v>
      </c>
      <c r="B426">
        <v>4039</v>
      </c>
      <c r="C426" t="s">
        <v>467</v>
      </c>
      <c r="D426" t="s">
        <v>1031</v>
      </c>
      <c r="E426">
        <v>42539.531805555554</v>
      </c>
      <c r="F426">
        <v>42539.532766203702</v>
      </c>
      <c r="G426">
        <v>1</v>
      </c>
      <c r="H426" t="s">
        <v>964</v>
      </c>
      <c r="I426">
        <v>42539.533993055556</v>
      </c>
      <c r="J426">
        <v>2</v>
      </c>
      <c r="K426" t="str">
        <f>IF(ISEVEN(B426),(B426-1)&amp;"/"&amp;B426,B426&amp;"/"&amp;(B426+1))</f>
        <v>4039/4040</v>
      </c>
      <c r="L426">
        <f>I426-F426</f>
        <v>1.2268518548808061E-3</v>
      </c>
      <c r="N426">
        <f>24*60*SUM($L426:$L426)</f>
        <v>1.7666666710283607</v>
      </c>
      <c r="P426" t="s">
        <v>769</v>
      </c>
      <c r="Q426" t="b">
        <f>ISEVEN(LEFT(A426,3))</f>
        <v>1</v>
      </c>
      <c r="R426" t="s">
        <v>796</v>
      </c>
      <c r="S426">
        <f>RIGHT(D426,LEN(D426)-4)/10000</f>
        <v>23.298100000000002</v>
      </c>
      <c r="T426">
        <f>RIGHT(H426,LEN(H426)-4)/10000</f>
        <v>1.43E-2</v>
      </c>
      <c r="U426">
        <f>ABS(T426-S426)</f>
        <v>23.283800000000003</v>
      </c>
      <c r="V426">
        <f>COUNTIFS(xings_lookup!$D$2:$D$19, IF(Q426, "&lt;=","&gt;=") &amp; S426, xings_lookup!$D$2:$D$19, IF(Q426,"&gt;=","&lt;=") &amp; T426)</f>
        <v>12</v>
      </c>
      <c r="W426">
        <f>COUNTA([11]XINGS!$A$2:$A$13)-V426</f>
        <v>0</v>
      </c>
      <c r="X426">
        <f t="shared" si="6"/>
        <v>1</v>
      </c>
    </row>
    <row r="427" spans="1:24" x14ac:dyDescent="0.25">
      <c r="A427" t="s">
        <v>802</v>
      </c>
      <c r="B427">
        <v>4024</v>
      </c>
      <c r="C427" t="s">
        <v>467</v>
      </c>
      <c r="D427" t="s">
        <v>803</v>
      </c>
      <c r="E427">
        <v>42539.551423611112</v>
      </c>
      <c r="F427">
        <v>42539.538449074076</v>
      </c>
      <c r="G427">
        <v>0</v>
      </c>
      <c r="H427" t="s">
        <v>500</v>
      </c>
      <c r="I427">
        <v>42539.567696759259</v>
      </c>
      <c r="J427">
        <v>0</v>
      </c>
      <c r="K427" t="str">
        <f>IF(ISEVEN(B427),(B427-1)&amp;"/"&amp;B427,B427&amp;"/"&amp;(B427+1))</f>
        <v>4023/4024</v>
      </c>
      <c r="L427">
        <f>I427-F427</f>
        <v>2.9247685182781424E-2</v>
      </c>
      <c r="N427">
        <f>24*60*SUM($L427:$L427)</f>
        <v>42.116666663205251</v>
      </c>
      <c r="P427" t="s">
        <v>673</v>
      </c>
      <c r="Q427" t="b">
        <f>ISEVEN(LEFT(A427,3))</f>
        <v>0</v>
      </c>
      <c r="R427" t="s">
        <v>796</v>
      </c>
      <c r="S427">
        <f>RIGHT(D427,LEN(D427)-4)/10000</f>
        <v>6.4698000000000002</v>
      </c>
      <c r="T427">
        <f>RIGHT(H427,LEN(H427)-4)/10000</f>
        <v>23.330400000000001</v>
      </c>
      <c r="U427">
        <f>ABS(T427-S427)</f>
        <v>16.860600000000002</v>
      </c>
      <c r="V427">
        <f>COUNTIFS(xings_lookup!$D$2:$D$19, IF(Q427, "&lt;=","&gt;=") &amp; S427, xings_lookup!$D$2:$D$19, IF(Q427,"&gt;=","&lt;=") &amp; T427)</f>
        <v>3</v>
      </c>
      <c r="W427">
        <f>COUNTA([11]XINGS!$A$2:$A$13)-V427</f>
        <v>9</v>
      </c>
      <c r="X427">
        <f t="shared" si="6"/>
        <v>0.25</v>
      </c>
    </row>
    <row r="428" spans="1:24" x14ac:dyDescent="0.25">
      <c r="A428" t="s">
        <v>1142</v>
      </c>
      <c r="B428">
        <v>4017</v>
      </c>
      <c r="C428" t="s">
        <v>467</v>
      </c>
      <c r="D428" t="s">
        <v>948</v>
      </c>
      <c r="E428">
        <v>42539.547986111109</v>
      </c>
      <c r="F428">
        <v>42539.548657407409</v>
      </c>
      <c r="G428">
        <v>0</v>
      </c>
      <c r="H428" t="s">
        <v>1143</v>
      </c>
      <c r="I428">
        <v>42539.560694444444</v>
      </c>
      <c r="J428">
        <v>0</v>
      </c>
      <c r="K428" t="str">
        <f>IF(ISEVEN(B428),(B428-1)&amp;"/"&amp;B428,B428&amp;"/"&amp;(B428+1))</f>
        <v>4017/4018</v>
      </c>
      <c r="L428">
        <f>I428-F428</f>
        <v>1.2037037035042886E-2</v>
      </c>
      <c r="N428">
        <f>24*60*SUM($L428:$L428)</f>
        <v>17.333333330461755</v>
      </c>
      <c r="P428" t="s">
        <v>769</v>
      </c>
      <c r="Q428" t="b">
        <f>ISEVEN(LEFT(A428,3))</f>
        <v>1</v>
      </c>
      <c r="R428" t="s">
        <v>796</v>
      </c>
      <c r="S428">
        <f>RIGHT(D428,LEN(D428)-4)/10000</f>
        <v>23.2987</v>
      </c>
      <c r="T428">
        <f>RIGHT(H428,LEN(H428)-4)/10000</f>
        <v>22.863700000000001</v>
      </c>
      <c r="U428">
        <f>ABS(T428-S428)</f>
        <v>0.43499999999999872</v>
      </c>
      <c r="V428">
        <f>COUNTIFS(xings_lookup!$D$2:$D$19, IF(Q428, "&lt;=","&gt;=") &amp; S428, xings_lookup!$D$2:$D$19, IF(Q428,"&gt;=","&lt;=") &amp; T428)</f>
        <v>0</v>
      </c>
      <c r="W428">
        <f>COUNTA([11]XINGS!$A$2:$A$13)-V428</f>
        <v>12</v>
      </c>
      <c r="X428">
        <f t="shared" si="6"/>
        <v>0</v>
      </c>
    </row>
    <row r="429" spans="1:24" x14ac:dyDescent="0.25">
      <c r="A429" t="s">
        <v>1144</v>
      </c>
      <c r="B429">
        <v>4030</v>
      </c>
      <c r="C429" t="s">
        <v>467</v>
      </c>
      <c r="D429" t="s">
        <v>992</v>
      </c>
      <c r="E429">
        <v>42539.620335648149</v>
      </c>
      <c r="F429">
        <v>42539.62122685185</v>
      </c>
      <c r="G429">
        <v>1</v>
      </c>
      <c r="H429" t="s">
        <v>992</v>
      </c>
      <c r="I429">
        <v>42539.622615740744</v>
      </c>
      <c r="J429">
        <v>0</v>
      </c>
      <c r="K429" t="str">
        <f>IF(ISEVEN(B429),(B429-1)&amp;"/"&amp;B429,B429&amp;"/"&amp;(B429+1))</f>
        <v>4029/4030</v>
      </c>
      <c r="L429">
        <f>I429-F429</f>
        <v>1.3888888934161514E-3</v>
      </c>
      <c r="N429">
        <f>24*60*SUM($L429:$L429)</f>
        <v>2.000000006519258</v>
      </c>
      <c r="P429" t="s">
        <v>1145</v>
      </c>
      <c r="Q429" t="b">
        <f>ISEVEN(LEFT(A429,3))</f>
        <v>1</v>
      </c>
      <c r="R429" t="s">
        <v>796</v>
      </c>
      <c r="S429">
        <f>RIGHT(D429,LEN(D429)-4)/10000</f>
        <v>23.3002</v>
      </c>
      <c r="T429">
        <f>RIGHT(H429,LEN(H429)-4)/10000</f>
        <v>23.3002</v>
      </c>
      <c r="U429">
        <f>ABS(T429-S429)</f>
        <v>0</v>
      </c>
      <c r="V429">
        <f>COUNTIFS(xings_lookup!$D$2:$D$19, IF(Q429, "&lt;=","&gt;=") &amp; S429, xings_lookup!$D$2:$D$19, IF(Q429,"&gt;=","&lt;=") &amp; T429)</f>
        <v>0</v>
      </c>
      <c r="W429">
        <f>COUNTA([11]XINGS!$A$2:$A$13)-V429</f>
        <v>12</v>
      </c>
      <c r="X429">
        <f t="shared" si="6"/>
        <v>0</v>
      </c>
    </row>
    <row r="430" spans="1:24" x14ac:dyDescent="0.25">
      <c r="A430" t="s">
        <v>804</v>
      </c>
      <c r="B430">
        <v>4040</v>
      </c>
      <c r="C430" t="s">
        <v>467</v>
      </c>
      <c r="D430" t="s">
        <v>499</v>
      </c>
      <c r="E430">
        <v>42539.643495370372</v>
      </c>
      <c r="F430">
        <v>42539.644247685188</v>
      </c>
      <c r="G430">
        <v>1</v>
      </c>
      <c r="H430" t="s">
        <v>805</v>
      </c>
      <c r="I430">
        <v>42539.664837962962</v>
      </c>
      <c r="J430">
        <v>2</v>
      </c>
      <c r="K430" t="str">
        <f>IF(ISEVEN(B430),(B430-1)&amp;"/"&amp;B430,B430&amp;"/"&amp;(B430+1))</f>
        <v>4039/4040</v>
      </c>
      <c r="L430">
        <f>I430-F430</f>
        <v>2.0590277774317656E-2</v>
      </c>
      <c r="N430">
        <f>24*60*SUM($L430:$L430)</f>
        <v>29.649999995017424</v>
      </c>
      <c r="P430" t="s">
        <v>645</v>
      </c>
      <c r="Q430" t="b">
        <f>ISEVEN(LEFT(A430,3))</f>
        <v>0</v>
      </c>
      <c r="R430" t="s">
        <v>796</v>
      </c>
      <c r="S430">
        <f>RIGHT(D430,LEN(D430)-4)/10000</f>
        <v>4.8000000000000001E-2</v>
      </c>
      <c r="T430">
        <f>RIGHT(H430,LEN(H430)-4)/10000</f>
        <v>14.429</v>
      </c>
      <c r="U430">
        <f>ABS(T430-S430)</f>
        <v>14.381</v>
      </c>
      <c r="V430">
        <f>COUNTIFS(xings_lookup!$D$2:$D$19, IF(Q430, "&lt;=","&gt;=") &amp; S430, xings_lookup!$D$2:$D$19, IF(Q430,"&gt;=","&lt;=") &amp; T430)</f>
        <v>12</v>
      </c>
      <c r="W430">
        <f>COUNTA([11]XINGS!$A$2:$A$13)-V430</f>
        <v>0</v>
      </c>
      <c r="X430">
        <f t="shared" si="6"/>
        <v>1</v>
      </c>
    </row>
    <row r="431" spans="1:24" x14ac:dyDescent="0.25">
      <c r="A431" t="s">
        <v>806</v>
      </c>
      <c r="B431">
        <v>4025</v>
      </c>
      <c r="C431" t="s">
        <v>467</v>
      </c>
      <c r="D431" t="s">
        <v>549</v>
      </c>
      <c r="E431">
        <v>42539.734814814816</v>
      </c>
      <c r="F431">
        <v>42539.736006944448</v>
      </c>
      <c r="G431">
        <v>1</v>
      </c>
      <c r="H431" t="s">
        <v>716</v>
      </c>
      <c r="I431">
        <v>42539.737372685187</v>
      </c>
      <c r="J431">
        <v>0</v>
      </c>
      <c r="K431" t="str">
        <f>IF(ISEVEN(B431),(B431-1)&amp;"/"&amp;B431,B431&amp;"/"&amp;(B431+1))</f>
        <v>4025/4026</v>
      </c>
      <c r="L431">
        <f>I431-F431</f>
        <v>1.3657407398568466E-3</v>
      </c>
      <c r="N431">
        <f>24*60*SUM($L431:$L431)</f>
        <v>1.9666666653938591</v>
      </c>
      <c r="P431" t="s">
        <v>769</v>
      </c>
      <c r="Q431" t="b">
        <f>ISEVEN(LEFT(A431,3))</f>
        <v>0</v>
      </c>
      <c r="R431" t="s">
        <v>796</v>
      </c>
      <c r="S431">
        <f>RIGHT(D431,LEN(D431)-4)/10000</f>
        <v>4.53E-2</v>
      </c>
      <c r="T431">
        <f>RIGHT(H431,LEN(H431)-4)/10000</f>
        <v>23.327000000000002</v>
      </c>
      <c r="U431">
        <f>ABS(T431-S431)</f>
        <v>23.281700000000001</v>
      </c>
      <c r="V431">
        <f>COUNTIFS(xings_lookup!$D$2:$D$19, IF(Q431, "&lt;=","&gt;=") &amp; S431, xings_lookup!$D$2:$D$19, IF(Q431,"&gt;=","&lt;=") &amp; T431)</f>
        <v>12</v>
      </c>
      <c r="W431">
        <f>COUNTA([11]XINGS!$A$2:$A$13)-V431</f>
        <v>0</v>
      </c>
      <c r="X431">
        <f t="shared" si="6"/>
        <v>1</v>
      </c>
    </row>
    <row r="432" spans="1:24" x14ac:dyDescent="0.25">
      <c r="A432" t="s">
        <v>1146</v>
      </c>
      <c r="B432">
        <v>4023</v>
      </c>
      <c r="C432" t="s">
        <v>467</v>
      </c>
      <c r="D432" t="s">
        <v>1019</v>
      </c>
      <c r="E432">
        <v>42539.794212962966</v>
      </c>
      <c r="F432">
        <v>42539.795474537037</v>
      </c>
      <c r="G432">
        <v>1</v>
      </c>
      <c r="H432" t="s">
        <v>1147</v>
      </c>
      <c r="I432">
        <v>42539.819548611114</v>
      </c>
      <c r="J432">
        <v>0</v>
      </c>
      <c r="K432" t="str">
        <f>IF(ISEVEN(B432),(B432-1)&amp;"/"&amp;B432,B432&amp;"/"&amp;(B432+1))</f>
        <v>4023/4024</v>
      </c>
      <c r="L432">
        <f>I432-F432</f>
        <v>2.4074074077361729E-2</v>
      </c>
      <c r="N432">
        <f>24*60*SUM($L432:$L432)</f>
        <v>34.66666667140089</v>
      </c>
      <c r="P432" t="s">
        <v>645</v>
      </c>
      <c r="Q432" t="b">
        <f>ISEVEN(LEFT(A432,3))</f>
        <v>1</v>
      </c>
      <c r="R432" t="s">
        <v>796</v>
      </c>
      <c r="S432">
        <f>RIGHT(D432,LEN(D432)-4)/10000</f>
        <v>23.297499999999999</v>
      </c>
      <c r="T432">
        <f>RIGHT(H432,LEN(H432)-4)/10000</f>
        <v>4.4458000000000002</v>
      </c>
      <c r="U432">
        <f>ABS(T432-S432)</f>
        <v>18.851700000000001</v>
      </c>
      <c r="V432">
        <f>COUNTIFS(xings_lookup!$D$2:$D$19, IF(Q432, "&lt;=","&gt;=") &amp; S432, xings_lookup!$D$2:$D$19, IF(Q432,"&gt;=","&lt;=") &amp; T432)</f>
        <v>8</v>
      </c>
      <c r="W432">
        <f>COUNTA([11]XINGS!$A$2:$A$13)-V432</f>
        <v>4</v>
      </c>
      <c r="X432">
        <f t="shared" si="6"/>
        <v>0.66666666666666663</v>
      </c>
    </row>
    <row r="433" spans="1:24" x14ac:dyDescent="0.25">
      <c r="A433" t="s">
        <v>1148</v>
      </c>
      <c r="B433">
        <v>4023</v>
      </c>
      <c r="C433" t="s">
        <v>467</v>
      </c>
      <c r="D433" t="s">
        <v>989</v>
      </c>
      <c r="E433">
        <v>42539.865694444445</v>
      </c>
      <c r="F433">
        <v>42539.866689814815</v>
      </c>
      <c r="G433">
        <v>1</v>
      </c>
      <c r="H433" t="s">
        <v>1149</v>
      </c>
      <c r="I433">
        <v>42539.867604166669</v>
      </c>
      <c r="J433">
        <v>0</v>
      </c>
      <c r="K433" t="str">
        <f>IF(ISEVEN(B433),(B433-1)&amp;"/"&amp;B433,B433&amp;"/"&amp;(B433+1))</f>
        <v>4023/4024</v>
      </c>
      <c r="L433">
        <f>I433-F433</f>
        <v>9.1435185458976775E-4</v>
      </c>
      <c r="N433">
        <f>24*60*SUM($L433:$L433)</f>
        <v>1.3166666706092656</v>
      </c>
      <c r="P433" t="s">
        <v>769</v>
      </c>
      <c r="Q433" t="b">
        <f>ISEVEN(LEFT(A433,3))</f>
        <v>1</v>
      </c>
      <c r="R433" t="s">
        <v>796</v>
      </c>
      <c r="S433">
        <f>RIGHT(D433,LEN(D433)-4)/10000</f>
        <v>23.299399999999999</v>
      </c>
      <c r="T433">
        <f>RIGHT(H433,LEN(H433)-4)/10000</f>
        <v>23.2988</v>
      </c>
      <c r="U433">
        <f>ABS(T433-S433)</f>
        <v>5.9999999999860165E-4</v>
      </c>
      <c r="V433">
        <f>COUNTIFS(xings_lookup!$D$2:$D$19, IF(Q433, "&lt;=","&gt;=") &amp; S433, xings_lookup!$D$2:$D$19, IF(Q433,"&gt;=","&lt;=") &amp; T433)</f>
        <v>0</v>
      </c>
      <c r="W433">
        <f>COUNTA([11]XINGS!$A$2:$A$13)-V433</f>
        <v>12</v>
      </c>
      <c r="X433">
        <f t="shared" si="6"/>
        <v>0</v>
      </c>
    </row>
    <row r="434" spans="1:24" x14ac:dyDescent="0.25">
      <c r="A434" t="s">
        <v>807</v>
      </c>
      <c r="B434">
        <v>4025</v>
      </c>
      <c r="F434">
        <v>42540.414861111109</v>
      </c>
      <c r="I434">
        <v>42540.416643518518</v>
      </c>
      <c r="K434" t="str">
        <f>IF(ISEVEN(B434),(B434-1)&amp;"/"&amp;B434,B434&amp;"/"&amp;(B434+1))</f>
        <v>4025/4026</v>
      </c>
      <c r="L434">
        <f>I434-F434</f>
        <v>1.7824074093368836E-3</v>
      </c>
      <c r="N434">
        <f>24*60*SUM($L434:$L434)</f>
        <v>2.5666666694451123</v>
      </c>
      <c r="P434" t="s">
        <v>808</v>
      </c>
      <c r="Q434" t="b">
        <f>ISEVEN(LEFT(A434,3))</f>
        <v>0</v>
      </c>
      <c r="R434" t="s">
        <v>809</v>
      </c>
      <c r="S434" t="e">
        <f>RIGHT(D434,LEN(D434)-4)/10000</f>
        <v>#VALUE!</v>
      </c>
      <c r="T434" t="e">
        <f>RIGHT(H434,LEN(H434)-4)/10000</f>
        <v>#VALUE!</v>
      </c>
      <c r="U434" t="e">
        <f>ABS(T434-S434)</f>
        <v>#VALUE!</v>
      </c>
      <c r="V434">
        <f>COUNTIFS(xings_lookup!$D$2:$D$19, IF(Q434, "&lt;=","&gt;=") &amp; S434, xings_lookup!$D$2:$D$19, IF(Q434,"&gt;=","&lt;=") &amp; T434)</f>
        <v>0</v>
      </c>
      <c r="W434">
        <f>COUNTA([11]XINGS!$A$2:$A$13)-V434</f>
        <v>12</v>
      </c>
      <c r="X434">
        <f t="shared" si="6"/>
        <v>0</v>
      </c>
    </row>
    <row r="435" spans="1:24" x14ac:dyDescent="0.25">
      <c r="A435" t="s">
        <v>810</v>
      </c>
      <c r="B435">
        <v>4009</v>
      </c>
      <c r="C435" t="s">
        <v>467</v>
      </c>
      <c r="D435" t="s">
        <v>552</v>
      </c>
      <c r="E435">
        <v>42540.477384259262</v>
      </c>
      <c r="F435">
        <v>42540.478368055556</v>
      </c>
      <c r="G435">
        <v>1</v>
      </c>
      <c r="H435" t="s">
        <v>811</v>
      </c>
      <c r="I435">
        <v>42540.495775462965</v>
      </c>
      <c r="J435">
        <v>0</v>
      </c>
      <c r="K435" t="str">
        <f>IF(ISEVEN(B435),(B435-1)&amp;"/"&amp;B435,B435&amp;"/"&amp;(B435+1))</f>
        <v>4009/4010</v>
      </c>
      <c r="L435">
        <f>I435-F435</f>
        <v>1.7407407409336884E-2</v>
      </c>
      <c r="N435">
        <f>24*60*SUM($L435:$L435)</f>
        <v>25.066666669445112</v>
      </c>
      <c r="P435" t="s">
        <v>769</v>
      </c>
      <c r="Q435" t="b">
        <f>ISEVEN(LEFT(A435,3))</f>
        <v>0</v>
      </c>
      <c r="R435" t="s">
        <v>809</v>
      </c>
      <c r="S435">
        <f>RIGHT(D435,LEN(D435)-4)/10000</f>
        <v>4.4600000000000001E-2</v>
      </c>
      <c r="T435">
        <f>RIGHT(H435,LEN(H435)-4)/10000</f>
        <v>12.247</v>
      </c>
      <c r="U435">
        <f>ABS(T435-S435)</f>
        <v>12.202399999999999</v>
      </c>
      <c r="V435">
        <f>COUNTIFS(xings_lookup!$D$2:$D$19, IF(Q435, "&lt;=","&gt;=") &amp; S435, xings_lookup!$D$2:$D$19, IF(Q435,"&gt;=","&lt;=") &amp; T435)</f>
        <v>12</v>
      </c>
      <c r="W435">
        <f>COUNTA([11]XINGS!$A$2:$A$13)-V435</f>
        <v>0</v>
      </c>
      <c r="X435">
        <f t="shared" si="6"/>
        <v>1</v>
      </c>
    </row>
    <row r="436" spans="1:24" x14ac:dyDescent="0.25">
      <c r="A436" t="s">
        <v>1150</v>
      </c>
      <c r="B436">
        <v>4017</v>
      </c>
      <c r="C436" t="s">
        <v>467</v>
      </c>
      <c r="D436" t="s">
        <v>989</v>
      </c>
      <c r="E436">
        <v>42540.483842592592</v>
      </c>
      <c r="F436">
        <v>42540.484756944446</v>
      </c>
      <c r="G436">
        <v>1</v>
      </c>
      <c r="H436" t="s">
        <v>1151</v>
      </c>
      <c r="I436">
        <v>42540.495937500003</v>
      </c>
      <c r="J436">
        <v>0</v>
      </c>
      <c r="K436" t="str">
        <f>IF(ISEVEN(B436),(B436-1)&amp;"/"&amp;B436,B436&amp;"/"&amp;(B436+1))</f>
        <v>4017/4018</v>
      </c>
      <c r="L436">
        <f>I436-F436</f>
        <v>1.1180555557075422E-2</v>
      </c>
      <c r="N436">
        <f>24*60*SUM($L436:$L436)</f>
        <v>16.100000002188608</v>
      </c>
      <c r="P436" t="s">
        <v>743</v>
      </c>
      <c r="Q436" t="b">
        <f>ISEVEN(LEFT(A436,3))</f>
        <v>1</v>
      </c>
      <c r="R436" t="s">
        <v>809</v>
      </c>
      <c r="S436">
        <f>RIGHT(D436,LEN(D436)-4)/10000</f>
        <v>23.299399999999999</v>
      </c>
      <c r="T436">
        <f>RIGHT(H436,LEN(H436)-4)/10000</f>
        <v>12.811400000000001</v>
      </c>
      <c r="U436">
        <f>ABS(T436-S436)</f>
        <v>10.487999999999998</v>
      </c>
      <c r="V436">
        <f>COUNTIFS(xings_lookup!$D$2:$D$19, IF(Q436, "&lt;=","&gt;=") &amp; S436, xings_lookup!$D$2:$D$19, IF(Q436,"&gt;=","&lt;=") &amp; T436)</f>
        <v>0</v>
      </c>
      <c r="W436">
        <f>COUNTA([11]XINGS!$A$2:$A$13)-V436</f>
        <v>12</v>
      </c>
      <c r="X436">
        <f t="shared" si="6"/>
        <v>0</v>
      </c>
    </row>
    <row r="437" spans="1:24" x14ac:dyDescent="0.25">
      <c r="A437" t="s">
        <v>812</v>
      </c>
      <c r="B437">
        <v>4018</v>
      </c>
      <c r="C437" t="s">
        <v>467</v>
      </c>
      <c r="D437" t="s">
        <v>763</v>
      </c>
      <c r="E437">
        <v>42540.519907407404</v>
      </c>
      <c r="F437">
        <v>42540.520914351851</v>
      </c>
      <c r="G437">
        <v>1</v>
      </c>
      <c r="H437" t="s">
        <v>813</v>
      </c>
      <c r="I437">
        <v>42540.522037037037</v>
      </c>
      <c r="J437">
        <v>0</v>
      </c>
      <c r="K437" t="str">
        <f>IF(ISEVEN(B437),(B437-1)&amp;"/"&amp;B437,B437&amp;"/"&amp;(B437+1))</f>
        <v>4017/4018</v>
      </c>
      <c r="L437">
        <f>I437-F437</f>
        <v>1.1226851856918074E-3</v>
      </c>
      <c r="N437">
        <f>24*60*SUM($L437:$L437)</f>
        <v>1.6166666673962027</v>
      </c>
      <c r="P437" t="s">
        <v>769</v>
      </c>
      <c r="Q437" t="b">
        <f>ISEVEN(LEFT(A437,3))</f>
        <v>0</v>
      </c>
      <c r="R437" t="s">
        <v>809</v>
      </c>
      <c r="S437">
        <f>RIGHT(D437,LEN(D437)-4)/10000</f>
        <v>4.4200000000000003E-2</v>
      </c>
      <c r="T437">
        <f>RIGHT(H437,LEN(H437)-4)/10000</f>
        <v>0.18129999999999999</v>
      </c>
      <c r="U437">
        <f>ABS(T437-S437)</f>
        <v>0.1371</v>
      </c>
      <c r="V437">
        <f>COUNTIFS(xings_lookup!$D$2:$D$19, IF(Q437, "&lt;=","&gt;=") &amp; S437, xings_lookup!$D$2:$D$19, IF(Q437,"&gt;=","&lt;=") &amp; T437)</f>
        <v>0</v>
      </c>
      <c r="W437">
        <f>COUNTA([11]XINGS!$A$2:$A$13)-V437</f>
        <v>12</v>
      </c>
      <c r="X437">
        <f t="shared" si="6"/>
        <v>0</v>
      </c>
    </row>
    <row r="438" spans="1:24" x14ac:dyDescent="0.25">
      <c r="A438" t="s">
        <v>814</v>
      </c>
      <c r="B438">
        <v>4014</v>
      </c>
      <c r="C438" t="s">
        <v>467</v>
      </c>
      <c r="D438" t="s">
        <v>537</v>
      </c>
      <c r="E438">
        <v>42540.530162037037</v>
      </c>
      <c r="F438">
        <v>42540.531412037039</v>
      </c>
      <c r="G438">
        <v>1</v>
      </c>
      <c r="H438" t="s">
        <v>815</v>
      </c>
      <c r="I438">
        <v>42540.542349537034</v>
      </c>
      <c r="J438">
        <v>0</v>
      </c>
      <c r="K438" t="str">
        <f>IF(ISEVEN(B438),(B438-1)&amp;"/"&amp;B438,B438&amp;"/"&amp;(B438+1))</f>
        <v>4013/4014</v>
      </c>
      <c r="L438">
        <f>I438-F438</f>
        <v>1.0937499995634425E-2</v>
      </c>
      <c r="N438">
        <f>24*60*SUM($L438:$L438)</f>
        <v>15.749999993713573</v>
      </c>
      <c r="P438" t="s">
        <v>816</v>
      </c>
      <c r="Q438" t="b">
        <f>ISEVEN(LEFT(A438,3))</f>
        <v>0</v>
      </c>
      <c r="R438" t="s">
        <v>809</v>
      </c>
      <c r="S438">
        <f>RIGHT(D438,LEN(D438)-4)/10000</f>
        <v>4.58E-2</v>
      </c>
      <c r="T438">
        <f>RIGHT(H438,LEN(H438)-4)/10000</f>
        <v>3.7067000000000001</v>
      </c>
      <c r="U438">
        <f>ABS(T438-S438)</f>
        <v>3.6609000000000003</v>
      </c>
      <c r="V438">
        <f>COUNTIFS(xings_lookup!$D$2:$D$19, IF(Q438, "&lt;=","&gt;=") &amp; S438, xings_lookup!$D$2:$D$19, IF(Q438,"&gt;=","&lt;=") &amp; T438)</f>
        <v>3</v>
      </c>
      <c r="W438">
        <f>COUNTA([11]XINGS!$A$2:$A$13)-V438</f>
        <v>9</v>
      </c>
      <c r="X438">
        <f t="shared" si="6"/>
        <v>0.25</v>
      </c>
    </row>
    <row r="439" spans="1:24" x14ac:dyDescent="0.25">
      <c r="A439" t="s">
        <v>162</v>
      </c>
      <c r="B439">
        <v>4013</v>
      </c>
      <c r="C439" t="s">
        <v>467</v>
      </c>
      <c r="D439" t="s">
        <v>1152</v>
      </c>
      <c r="E439">
        <v>42540.543749999997</v>
      </c>
      <c r="F439">
        <v>42540.544768518521</v>
      </c>
      <c r="G439">
        <v>1</v>
      </c>
      <c r="H439" t="s">
        <v>1153</v>
      </c>
      <c r="I439">
        <v>42540.546631944446</v>
      </c>
      <c r="J439">
        <v>1</v>
      </c>
      <c r="K439" t="str">
        <f>IF(ISEVEN(B439),(B439-1)&amp;"/"&amp;B439,B439&amp;"/"&amp;(B439+1))</f>
        <v>4013/4014</v>
      </c>
      <c r="L439">
        <f>I439-F439</f>
        <v>1.8634259249665774E-3</v>
      </c>
      <c r="N439">
        <f>24*60*SUM($L439:$L439)</f>
        <v>2.6833333319518715</v>
      </c>
      <c r="P439" t="s">
        <v>1154</v>
      </c>
      <c r="Q439" t="b">
        <f>ISEVEN(LEFT(A439,3))</f>
        <v>1</v>
      </c>
      <c r="R439" t="s">
        <v>809</v>
      </c>
      <c r="S439">
        <f>RIGHT(D439,LEN(D439)-4)/10000</f>
        <v>3.6806999999999999</v>
      </c>
      <c r="T439">
        <f>RIGHT(H439,LEN(H439)-4)/10000</f>
        <v>3.6469999999999998</v>
      </c>
      <c r="U439">
        <f>ABS(T439-S439)</f>
        <v>3.3700000000000063E-2</v>
      </c>
      <c r="V439">
        <f>COUNTIFS(xings_lookup!$D$2:$D$19, IF(Q439, "&lt;=","&gt;=") &amp; S439, xings_lookup!$D$2:$D$19, IF(Q439,"&gt;=","&lt;=") &amp; T439)</f>
        <v>0</v>
      </c>
      <c r="W439">
        <f>COUNTA([11]XINGS!$A$2:$A$13)-V439</f>
        <v>12</v>
      </c>
      <c r="X439">
        <f t="shared" si="6"/>
        <v>0</v>
      </c>
    </row>
    <row r="440" spans="1:24" x14ac:dyDescent="0.25">
      <c r="A440" t="s">
        <v>817</v>
      </c>
      <c r="B440">
        <v>4029</v>
      </c>
      <c r="C440" t="s">
        <v>467</v>
      </c>
      <c r="D440" t="s">
        <v>818</v>
      </c>
      <c r="E440">
        <v>42540.58021990741</v>
      </c>
      <c r="F440">
        <v>42540.581157407411</v>
      </c>
      <c r="G440">
        <v>1</v>
      </c>
      <c r="H440" t="s">
        <v>819</v>
      </c>
      <c r="I440">
        <v>42540.588090277779</v>
      </c>
      <c r="J440">
        <v>0</v>
      </c>
      <c r="K440" t="str">
        <f>IF(ISEVEN(B440),(B440-1)&amp;"/"&amp;B440,B440&amp;"/"&amp;(B440+1))</f>
        <v>4029/4030</v>
      </c>
      <c r="L440">
        <f>I440-F440</f>
        <v>6.9328703684732318E-3</v>
      </c>
      <c r="N440">
        <f>24*60*SUM($L440:$L441)</f>
        <v>40.350000002654269</v>
      </c>
      <c r="P440" t="s">
        <v>743</v>
      </c>
      <c r="Q440" t="b">
        <f>ISEVEN(LEFT(A440,3))</f>
        <v>0</v>
      </c>
      <c r="R440" t="s">
        <v>809</v>
      </c>
      <c r="S440">
        <f>RIGHT(D440,LEN(D440)-4)/10000</f>
        <v>5.0799999999999998E-2</v>
      </c>
      <c r="T440">
        <f>RIGHT(H440,LEN(H440)-4)/10000</f>
        <v>1.9444999999999999</v>
      </c>
      <c r="U440">
        <f>ABS(T440-S440)</f>
        <v>1.8936999999999999</v>
      </c>
      <c r="V440">
        <f>COUNTIFS(xings_lookup!$D$2:$D$19, IF(Q440, "&lt;=","&gt;=") &amp; S440, xings_lookup!$D$2:$D$19, IF(Q440,"&gt;=","&lt;=") &amp; T440)</f>
        <v>0</v>
      </c>
      <c r="W440">
        <f>COUNTA([11]XINGS!$A$2:$A$13)-V440</f>
        <v>12</v>
      </c>
      <c r="X440">
        <f t="shared" si="6"/>
        <v>0</v>
      </c>
    </row>
    <row r="441" spans="1:24" x14ac:dyDescent="0.25">
      <c r="A441" t="s">
        <v>817</v>
      </c>
      <c r="B441">
        <v>4029</v>
      </c>
      <c r="C441" t="s">
        <v>467</v>
      </c>
      <c r="D441" t="s">
        <v>820</v>
      </c>
      <c r="E441">
        <v>42540.592777777776</v>
      </c>
      <c r="F441">
        <v>42540.593518518515</v>
      </c>
      <c r="G441">
        <v>1</v>
      </c>
      <c r="H441" t="s">
        <v>821</v>
      </c>
      <c r="I441">
        <v>42540.614606481482</v>
      </c>
      <c r="J441">
        <v>0</v>
      </c>
      <c r="K441" t="str">
        <f>IF(ISEVEN(B441),(B441-1)&amp;"/"&amp;B441,B441&amp;"/"&amp;(B441+1))</f>
        <v>4029/4030</v>
      </c>
      <c r="L441">
        <f>I441-F441</f>
        <v>2.1087962966703344E-2</v>
      </c>
      <c r="Q441" t="b">
        <f>ISEVEN(LEFT(A441,3))</f>
        <v>0</v>
      </c>
      <c r="R441" t="s">
        <v>809</v>
      </c>
      <c r="S441">
        <f>RIGHT(D441,LEN(D441)-4)/10000</f>
        <v>3.7193999999999998</v>
      </c>
      <c r="T441">
        <f>RIGHT(H441,LEN(H441)-4)/10000</f>
        <v>23.33</v>
      </c>
      <c r="U441">
        <f>ABS(T441-S441)</f>
        <v>19.610599999999998</v>
      </c>
      <c r="V441">
        <f>COUNTIFS(xings_lookup!$D$2:$D$19, IF(Q441, "&lt;=","&gt;=") &amp; S441, xings_lookup!$D$2:$D$19, IF(Q441,"&gt;=","&lt;=") &amp; T441)</f>
        <v>9</v>
      </c>
      <c r="W441">
        <f>COUNTA([11]XINGS!$A$2:$A$13)-V441</f>
        <v>3</v>
      </c>
      <c r="X441">
        <f t="shared" si="6"/>
        <v>0.75</v>
      </c>
    </row>
    <row r="442" spans="1:24" x14ac:dyDescent="0.25">
      <c r="A442" t="s">
        <v>1155</v>
      </c>
      <c r="B442">
        <v>4026</v>
      </c>
      <c r="C442" t="s">
        <v>467</v>
      </c>
      <c r="D442" t="s">
        <v>1156</v>
      </c>
      <c r="E442">
        <v>42540.599398148152</v>
      </c>
      <c r="F442">
        <v>42540.60015046296</v>
      </c>
      <c r="G442">
        <v>1</v>
      </c>
      <c r="H442" t="s">
        <v>1015</v>
      </c>
      <c r="I442">
        <v>42540.601851851854</v>
      </c>
      <c r="J442">
        <v>0</v>
      </c>
      <c r="K442" t="str">
        <f>IF(ISEVEN(B442),(B442-1)&amp;"/"&amp;B442,B442&amp;"/"&amp;(B442+1))</f>
        <v>4025/4026</v>
      </c>
      <c r="L442">
        <f>I442-F442</f>
        <v>1.7013888937071897E-3</v>
      </c>
      <c r="N442">
        <f>24*60*SUM($L442:$L442)</f>
        <v>2.4500000069383532</v>
      </c>
      <c r="P442" t="s">
        <v>769</v>
      </c>
      <c r="Q442" t="b">
        <f>ISEVEN(LEFT(A442,3))</f>
        <v>1</v>
      </c>
      <c r="R442" t="s">
        <v>809</v>
      </c>
      <c r="S442">
        <f>RIGHT(D442,LEN(D442)-4)/10000</f>
        <v>23.31</v>
      </c>
      <c r="T442">
        <f>RIGHT(H442,LEN(H442)-4)/10000</f>
        <v>1.4999999999999999E-2</v>
      </c>
      <c r="U442">
        <f>ABS(T442-S442)</f>
        <v>23.294999999999998</v>
      </c>
      <c r="V442">
        <f>COUNTIFS(xings_lookup!$D$2:$D$19, IF(Q442, "&lt;=","&gt;=") &amp; S442, xings_lookup!$D$2:$D$19, IF(Q442,"&gt;=","&lt;=") &amp; T442)</f>
        <v>12</v>
      </c>
      <c r="W442">
        <f>COUNTA([11]XINGS!$A$2:$A$13)-V442</f>
        <v>0</v>
      </c>
      <c r="X442">
        <f t="shared" si="6"/>
        <v>1</v>
      </c>
    </row>
    <row r="443" spans="1:24" x14ac:dyDescent="0.25">
      <c r="A443" t="s">
        <v>163</v>
      </c>
      <c r="B443">
        <v>4030</v>
      </c>
      <c r="C443" t="s">
        <v>467</v>
      </c>
      <c r="D443" t="s">
        <v>1157</v>
      </c>
      <c r="E443">
        <v>42540.619895833333</v>
      </c>
      <c r="F443">
        <v>42540.620810185188</v>
      </c>
      <c r="G443">
        <v>1</v>
      </c>
      <c r="H443" t="s">
        <v>1158</v>
      </c>
      <c r="I443">
        <v>42540.626342592594</v>
      </c>
      <c r="J443">
        <v>0</v>
      </c>
      <c r="K443" t="str">
        <f>IF(ISEVEN(B443),(B443-1)&amp;"/"&amp;B443,B443&amp;"/"&amp;(B443+1))</f>
        <v>4029/4030</v>
      </c>
      <c r="L443">
        <f>I443-F443</f>
        <v>5.5324074055533856E-3</v>
      </c>
      <c r="N443">
        <f>24*60*SUM($L443:$L444)</f>
        <v>9.066666659200564</v>
      </c>
      <c r="P443" t="s">
        <v>1159</v>
      </c>
      <c r="Q443" t="b">
        <f>ISEVEN(LEFT(A443,3))</f>
        <v>1</v>
      </c>
      <c r="R443" t="s">
        <v>809</v>
      </c>
      <c r="S443">
        <f>RIGHT(D443,LEN(D443)-4)/10000</f>
        <v>23.2974</v>
      </c>
      <c r="T443">
        <f>RIGHT(H443,LEN(H443)-4)/10000</f>
        <v>19.350200000000001</v>
      </c>
      <c r="U443">
        <f>ABS(T443-S443)</f>
        <v>3.9471999999999987</v>
      </c>
      <c r="V443">
        <f>COUNTIFS(xings_lookup!$D$2:$D$19, IF(Q443, "&lt;=","&gt;=") &amp; S443, xings_lookup!$D$2:$D$19, IF(Q443,"&gt;=","&lt;=") &amp; T443)</f>
        <v>0</v>
      </c>
      <c r="W443">
        <f>COUNTA([11]XINGS!$A$2:$A$13)-V443</f>
        <v>12</v>
      </c>
      <c r="X443">
        <f t="shared" si="6"/>
        <v>0</v>
      </c>
    </row>
    <row r="444" spans="1:24" x14ac:dyDescent="0.25">
      <c r="A444" t="s">
        <v>822</v>
      </c>
      <c r="B444">
        <v>4011</v>
      </c>
      <c r="C444" t="s">
        <v>467</v>
      </c>
      <c r="D444" t="s">
        <v>738</v>
      </c>
      <c r="E444">
        <v>42540.622361111113</v>
      </c>
      <c r="F444">
        <v>42540.623298611114</v>
      </c>
      <c r="G444">
        <v>1</v>
      </c>
      <c r="H444" t="s">
        <v>823</v>
      </c>
      <c r="I444">
        <v>42540.624062499999</v>
      </c>
      <c r="J444">
        <v>0</v>
      </c>
      <c r="K444" t="str">
        <f>IF(ISEVEN(B444),(B444-1)&amp;"/"&amp;B444,B444&amp;"/"&amp;(B444+1))</f>
        <v>4011/4012</v>
      </c>
      <c r="L444">
        <f>I444-F444</f>
        <v>7.6388888555811718E-4</v>
      </c>
      <c r="N444">
        <f>24*60*SUM($L444:$L444)</f>
        <v>1.0999999952036887</v>
      </c>
      <c r="P444" t="s">
        <v>769</v>
      </c>
      <c r="Q444" t="b">
        <f>ISEVEN(LEFT(A444,3))</f>
        <v>0</v>
      </c>
      <c r="R444" t="s">
        <v>809</v>
      </c>
      <c r="S444">
        <f>RIGHT(D444,LEN(D444)-4)/10000</f>
        <v>4.2599999999999999E-2</v>
      </c>
      <c r="T444">
        <f>RIGHT(H444,LEN(H444)-4)/10000</f>
        <v>4.3099999999999999E-2</v>
      </c>
      <c r="U444">
        <f>ABS(T444-S444)</f>
        <v>5.0000000000000044E-4</v>
      </c>
      <c r="V444">
        <f>COUNTIFS(xings_lookup!$D$2:$D$19, IF(Q444, "&lt;=","&gt;=") &amp; S444, xings_lookup!$D$2:$D$19, IF(Q444,"&gt;=","&lt;=") &amp; T444)</f>
        <v>0</v>
      </c>
      <c r="W444">
        <f>COUNTA([11]XINGS!$A$2:$A$13)-V444</f>
        <v>12</v>
      </c>
      <c r="X444">
        <f t="shared" si="6"/>
        <v>0</v>
      </c>
    </row>
    <row r="445" spans="1:24" x14ac:dyDescent="0.25">
      <c r="A445" t="s">
        <v>163</v>
      </c>
      <c r="B445">
        <v>4030</v>
      </c>
      <c r="C445" t="s">
        <v>467</v>
      </c>
      <c r="D445" t="s">
        <v>1160</v>
      </c>
      <c r="E445">
        <v>42540.6327662037</v>
      </c>
      <c r="F445">
        <v>42540.633680555555</v>
      </c>
      <c r="G445">
        <v>1</v>
      </c>
      <c r="H445" t="s">
        <v>1030</v>
      </c>
      <c r="I445">
        <v>42540.673125000001</v>
      </c>
      <c r="J445">
        <v>1</v>
      </c>
      <c r="K445" t="str">
        <f>IF(ISEVEN(B445),(B445-1)&amp;"/"&amp;B445,B445&amp;"/"&amp;(B445+1))</f>
        <v>4029/4030</v>
      </c>
      <c r="L445">
        <f>I445-F445</f>
        <v>3.9444444446417037E-2</v>
      </c>
      <c r="Q445" t="b">
        <f>ISEVEN(LEFT(A445,3))</f>
        <v>1</v>
      </c>
      <c r="R445" t="s">
        <v>809</v>
      </c>
      <c r="S445">
        <f>RIGHT(D445,LEN(D445)-4)/10000</f>
        <v>15.3986</v>
      </c>
      <c r="T445">
        <f>RIGHT(H445,LEN(H445)-4)/10000</f>
        <v>1.52E-2</v>
      </c>
      <c r="U445">
        <f>ABS(T445-S445)</f>
        <v>15.3834</v>
      </c>
      <c r="V445">
        <f>COUNTIFS(xings_lookup!$D$2:$D$19, IF(Q445, "&lt;=","&gt;=") &amp; S445, xings_lookup!$D$2:$D$19, IF(Q445,"&gt;=","&lt;=") &amp; T445)</f>
        <v>12</v>
      </c>
      <c r="W445">
        <f>COUNTA([11]XINGS!$A$2:$A$13)-V445</f>
        <v>0</v>
      </c>
      <c r="X445">
        <f t="shared" si="6"/>
        <v>1</v>
      </c>
    </row>
    <row r="446" spans="1:24" x14ac:dyDescent="0.25">
      <c r="A446" t="s">
        <v>1161</v>
      </c>
      <c r="B446">
        <v>4019</v>
      </c>
      <c r="C446" t="s">
        <v>467</v>
      </c>
      <c r="D446" t="s">
        <v>989</v>
      </c>
      <c r="E446">
        <v>42540.651458333334</v>
      </c>
      <c r="F446">
        <v>42540.652557870373</v>
      </c>
      <c r="G446">
        <v>1</v>
      </c>
      <c r="H446" t="s">
        <v>1162</v>
      </c>
      <c r="I446">
        <v>42540.65898148148</v>
      </c>
      <c r="J446">
        <v>0</v>
      </c>
      <c r="K446" t="str">
        <f>IF(ISEVEN(B446),(B446-1)&amp;"/"&amp;B446,B446&amp;"/"&amp;(B446+1))</f>
        <v>4019/4020</v>
      </c>
      <c r="L446">
        <f>I446-F446</f>
        <v>6.4236111065838486E-3</v>
      </c>
      <c r="N446">
        <f>24*60*SUM($L446:$L448)</f>
        <v>12.133333330275491</v>
      </c>
      <c r="P446" t="s">
        <v>769</v>
      </c>
      <c r="Q446" t="b">
        <f>ISEVEN(LEFT(A446,3))</f>
        <v>1</v>
      </c>
      <c r="R446" t="s">
        <v>809</v>
      </c>
      <c r="S446">
        <f>RIGHT(D446,LEN(D446)-4)/10000</f>
        <v>23.299399999999999</v>
      </c>
      <c r="T446">
        <f>RIGHT(H446,LEN(H446)-4)/10000</f>
        <v>19.3245</v>
      </c>
      <c r="U446">
        <f>ABS(T446-S446)</f>
        <v>3.9748999999999981</v>
      </c>
      <c r="V446">
        <f>COUNTIFS(xings_lookup!$D$2:$D$19, IF(Q446, "&lt;=","&gt;=") &amp; S446, xings_lookup!$D$2:$D$19, IF(Q446,"&gt;=","&lt;=") &amp; T446)</f>
        <v>0</v>
      </c>
      <c r="W446">
        <f>COUNTA([11]XINGS!$A$2:$A$13)-V446</f>
        <v>12</v>
      </c>
      <c r="X446">
        <f t="shared" si="6"/>
        <v>0</v>
      </c>
    </row>
    <row r="447" spans="1:24" x14ac:dyDescent="0.25">
      <c r="A447" t="s">
        <v>824</v>
      </c>
      <c r="B447">
        <v>4042</v>
      </c>
      <c r="C447" t="s">
        <v>467</v>
      </c>
      <c r="D447" t="s">
        <v>499</v>
      </c>
      <c r="E447">
        <v>42540.656990740739</v>
      </c>
      <c r="F447">
        <v>42540.658356481479</v>
      </c>
      <c r="G447">
        <v>1</v>
      </c>
      <c r="H447" t="s">
        <v>825</v>
      </c>
      <c r="I447">
        <v>42540.660358796296</v>
      </c>
      <c r="J447">
        <v>0</v>
      </c>
      <c r="K447" t="str">
        <f>IF(ISEVEN(B447),(B447-1)&amp;"/"&amp;B447,B447&amp;"/"&amp;(B447+1))</f>
        <v>4041/4042</v>
      </c>
      <c r="L447">
        <f>I447-F447</f>
        <v>2.0023148172185756E-3</v>
      </c>
      <c r="N447">
        <f>24*60*SUM($L447:$L448)</f>
        <v>2.8833333367947489</v>
      </c>
      <c r="P447" t="s">
        <v>673</v>
      </c>
      <c r="Q447" t="b">
        <f>ISEVEN(LEFT(A447,3))</f>
        <v>0</v>
      </c>
      <c r="R447" t="s">
        <v>809</v>
      </c>
      <c r="S447">
        <f>RIGHT(D447,LEN(D447)-4)/10000</f>
        <v>4.8000000000000001E-2</v>
      </c>
      <c r="T447">
        <f>RIGHT(H447,LEN(H447)-4)/10000</f>
        <v>0.15679999999999999</v>
      </c>
      <c r="U447">
        <f>ABS(T447-S447)</f>
        <v>0.10879999999999999</v>
      </c>
      <c r="V447">
        <f>COUNTIFS(xings_lookup!$D$2:$D$19, IF(Q447, "&lt;=","&gt;=") &amp; S447, xings_lookup!$D$2:$D$19, IF(Q447,"&gt;=","&lt;=") &amp; T447)</f>
        <v>0</v>
      </c>
      <c r="W447">
        <f>COUNTA([11]XINGS!$A$2:$A$13)-V447</f>
        <v>12</v>
      </c>
      <c r="X447">
        <f t="shared" si="6"/>
        <v>0</v>
      </c>
    </row>
    <row r="448" spans="1:24" x14ac:dyDescent="0.25">
      <c r="A448" t="s">
        <v>1161</v>
      </c>
      <c r="B448">
        <v>4019</v>
      </c>
      <c r="C448" t="s">
        <v>467</v>
      </c>
      <c r="D448" t="s">
        <v>1162</v>
      </c>
      <c r="E448">
        <v>42540.651458333334</v>
      </c>
      <c r="F448">
        <v>42540.65898148148</v>
      </c>
      <c r="G448">
        <v>10</v>
      </c>
      <c r="H448" t="s">
        <v>1162</v>
      </c>
      <c r="I448">
        <v>42540.65898148148</v>
      </c>
      <c r="J448">
        <v>0</v>
      </c>
      <c r="K448" t="str">
        <f>IF(ISEVEN(B448),(B448-1)&amp;"/"&amp;B448,B448&amp;"/"&amp;(B448+1))</f>
        <v>4019/4020</v>
      </c>
      <c r="L448">
        <f>I448-F448</f>
        <v>0</v>
      </c>
      <c r="Q448" t="b">
        <f>ISEVEN(LEFT(A448,3))</f>
        <v>1</v>
      </c>
      <c r="R448" t="s">
        <v>809</v>
      </c>
      <c r="S448">
        <f>RIGHT(D448,LEN(D448)-4)/10000</f>
        <v>19.3245</v>
      </c>
      <c r="T448">
        <f>RIGHT(H448,LEN(H448)-4)/10000</f>
        <v>19.3245</v>
      </c>
      <c r="U448">
        <f>ABS(T448-S448)</f>
        <v>0</v>
      </c>
      <c r="V448">
        <f>COUNTIFS(xings_lookup!$D$2:$D$19, IF(Q448, "&lt;=","&gt;=") &amp; S448, xings_lookup!$D$2:$D$19, IF(Q448,"&gt;=","&lt;=") &amp; T448)</f>
        <v>0</v>
      </c>
      <c r="W448">
        <f>COUNTA([11]XINGS!$A$2:$A$13)-V448</f>
        <v>12</v>
      </c>
      <c r="X448">
        <f t="shared" si="6"/>
        <v>0</v>
      </c>
    </row>
    <row r="449" spans="1:24" x14ac:dyDescent="0.25">
      <c r="A449" t="s">
        <v>1161</v>
      </c>
      <c r="B449">
        <v>4019</v>
      </c>
      <c r="C449" t="s">
        <v>467</v>
      </c>
      <c r="D449" t="s">
        <v>1018</v>
      </c>
      <c r="E449">
        <v>42540.664282407408</v>
      </c>
      <c r="F449">
        <v>42540.66479166667</v>
      </c>
      <c r="G449">
        <v>0</v>
      </c>
      <c r="H449" t="s">
        <v>1163</v>
      </c>
      <c r="I449">
        <v>42540.692210648151</v>
      </c>
      <c r="J449">
        <v>2</v>
      </c>
      <c r="K449" t="str">
        <f>IF(ISEVEN(B449),(B449-1)&amp;"/"&amp;B449,B449&amp;"/"&amp;(B449+1))</f>
        <v>4019/4020</v>
      </c>
      <c r="L449">
        <f>I449-F449</f>
        <v>2.7418981480877846E-2</v>
      </c>
      <c r="Q449" t="b">
        <f>ISEVEN(LEFT(A449,3))</f>
        <v>1</v>
      </c>
      <c r="R449" t="s">
        <v>809</v>
      </c>
      <c r="S449">
        <f>RIGHT(D449,LEN(D449)-4)/10000</f>
        <v>15.4016</v>
      </c>
      <c r="T449">
        <f>RIGHT(H449,LEN(H449)-4)/10000</f>
        <v>1.4500000000000001E-2</v>
      </c>
      <c r="U449">
        <f>ABS(T449-S449)</f>
        <v>15.3871</v>
      </c>
      <c r="V449">
        <f>COUNTIFS(xings_lookup!$D$2:$D$19, IF(Q449, "&lt;=","&gt;=") &amp; S449, xings_lookup!$D$2:$D$19, IF(Q449,"&gt;=","&lt;=") &amp; T449)</f>
        <v>12</v>
      </c>
      <c r="W449">
        <f>COUNTA([11]XINGS!$A$2:$A$13)-V449</f>
        <v>0</v>
      </c>
      <c r="X449">
        <f t="shared" si="6"/>
        <v>1</v>
      </c>
    </row>
    <row r="450" spans="1:24" x14ac:dyDescent="0.25">
      <c r="A450" t="s">
        <v>824</v>
      </c>
      <c r="B450">
        <v>4042</v>
      </c>
      <c r="C450" t="s">
        <v>467</v>
      </c>
      <c r="D450" t="s">
        <v>826</v>
      </c>
      <c r="E450">
        <v>42540.663969907408</v>
      </c>
      <c r="F450">
        <v>42540.66510416667</v>
      </c>
      <c r="G450">
        <v>1</v>
      </c>
      <c r="H450" t="s">
        <v>585</v>
      </c>
      <c r="I450">
        <v>42540.688946759263</v>
      </c>
      <c r="J450">
        <v>0</v>
      </c>
      <c r="K450" t="str">
        <f>IF(ISEVEN(B450),(B450-1)&amp;"/"&amp;B450,B450&amp;"/"&amp;(B450+1))</f>
        <v>4041/4042</v>
      </c>
      <c r="L450">
        <f>I450-F450</f>
        <v>2.3842592592700385E-2</v>
      </c>
      <c r="Q450" t="b">
        <f>ISEVEN(LEFT(A450,3))</f>
        <v>0</v>
      </c>
      <c r="R450" t="s">
        <v>809</v>
      </c>
      <c r="S450">
        <f>RIGHT(D450,LEN(D450)-4)/10000</f>
        <v>1.9152</v>
      </c>
      <c r="T450">
        <f>RIGHT(H450,LEN(H450)-4)/10000</f>
        <v>23.327999999999999</v>
      </c>
      <c r="U450">
        <f>ABS(T450-S450)</f>
        <v>21.412800000000001</v>
      </c>
      <c r="V450">
        <f>COUNTIFS(xings_lookup!$D$2:$D$19, IF(Q450, "&lt;=","&gt;=") &amp; S450, xings_lookup!$D$2:$D$19, IF(Q450,"&gt;=","&lt;=") &amp; T450)</f>
        <v>12</v>
      </c>
      <c r="W450">
        <f>COUNTA([11]XINGS!$A$2:$A$13)-V450</f>
        <v>0</v>
      </c>
      <c r="X450">
        <f t="shared" si="6"/>
        <v>1</v>
      </c>
    </row>
    <row r="451" spans="1:24" x14ac:dyDescent="0.25">
      <c r="A451" t="s">
        <v>1164</v>
      </c>
      <c r="B451">
        <v>4012</v>
      </c>
      <c r="F451">
        <v>42540.743043981478</v>
      </c>
      <c r="I451">
        <v>42540.744768518518</v>
      </c>
      <c r="K451" t="str">
        <f>IF(ISEVEN(B451),(B451-1)&amp;"/"&amp;B451,B451&amp;"/"&amp;(B451+1))</f>
        <v>4011/4012</v>
      </c>
      <c r="L451">
        <f>I451-F451</f>
        <v>1.7245370399905369E-3</v>
      </c>
      <c r="N451">
        <f>24*60*SUM($L451:$L451)</f>
        <v>2.4833333375863731</v>
      </c>
      <c r="P451" t="s">
        <v>769</v>
      </c>
      <c r="Q451" t="b">
        <f>ISEVEN(LEFT(A451,3))</f>
        <v>1</v>
      </c>
      <c r="R451" t="s">
        <v>809</v>
      </c>
      <c r="S451" t="e">
        <f>RIGHT(D451,LEN(D451)-4)/10000</f>
        <v>#VALUE!</v>
      </c>
      <c r="T451" t="e">
        <f>RIGHT(H451,LEN(H451)-4)/10000</f>
        <v>#VALUE!</v>
      </c>
      <c r="U451" t="e">
        <f>ABS(T451-S451)</f>
        <v>#VALUE!</v>
      </c>
      <c r="V451">
        <f>COUNTIFS(xings_lookup!$D$2:$D$19, IF(Q451, "&lt;=","&gt;=") &amp; S451, xings_lookup!$D$2:$D$19, IF(Q451,"&gt;=","&lt;=") &amp; T451)</f>
        <v>0</v>
      </c>
      <c r="W451">
        <f>COUNTA([11]XINGS!$A$2:$A$13)-V451</f>
        <v>12</v>
      </c>
      <c r="X451">
        <f t="shared" ref="X451:X514" si="7">V451/SUM(V451:W451)</f>
        <v>0</v>
      </c>
    </row>
    <row r="452" spans="1:24" x14ac:dyDescent="0.25">
      <c r="A452" t="s">
        <v>248</v>
      </c>
      <c r="B452">
        <v>4011</v>
      </c>
      <c r="C452" t="s">
        <v>467</v>
      </c>
      <c r="D452" t="s">
        <v>488</v>
      </c>
      <c r="E452">
        <v>42510.169212962966</v>
      </c>
      <c r="F452">
        <v>42510.177534722221</v>
      </c>
      <c r="G452">
        <v>2</v>
      </c>
      <c r="H452" t="s">
        <v>1247</v>
      </c>
      <c r="I452">
        <v>42510.19809027778</v>
      </c>
      <c r="K452" t="str">
        <f t="shared" ref="K452:K515" si="8">IF(ISEVEN(B452),(B452-1)&amp;"/"&amp;B452,B452&amp;"/"&amp;(B452+1))</f>
        <v>4011/4012</v>
      </c>
      <c r="L452">
        <f t="shared" ref="L452:L515" si="9">I452-F452</f>
        <v>2.0555555558530614E-2</v>
      </c>
      <c r="N452">
        <f t="shared" ref="N452:N515" si="10">24*60*SUM($L452:$L452)</f>
        <v>29.600000004284084</v>
      </c>
      <c r="P452" t="s">
        <v>769</v>
      </c>
      <c r="Q452" t="b">
        <f t="shared" ref="Q452:Q515" si="11">ISEVEN(LEFT(A452,3))</f>
        <v>0</v>
      </c>
      <c r="R452" t="s">
        <v>809</v>
      </c>
      <c r="S452">
        <f t="shared" ref="S452:S515" si="12">RIGHT(D452,LEN(D452)-4)/10000</f>
        <v>7.8100000000000003E-2</v>
      </c>
      <c r="T452">
        <f t="shared" ref="T452:T515" si="13">RIGHT(H452,LEN(H452)-4)/10000</f>
        <v>23.328600000000002</v>
      </c>
      <c r="U452">
        <f t="shared" ref="U452:U515" si="14">ABS(T452-S452)</f>
        <v>23.250500000000002</v>
      </c>
      <c r="V452">
        <f>COUNTIFS(xings_lookup!$D$2:$D$19, IF(Q452, "&lt;=","&gt;=") &amp; S452, xings_lookup!$D$2:$D$19, IF(Q452,"&gt;=","&lt;=") &amp; T452)</f>
        <v>12</v>
      </c>
      <c r="W452">
        <f>COUNTA([11]XINGS!$A$2:$A$13)-V452</f>
        <v>0</v>
      </c>
      <c r="X452">
        <f t="shared" si="7"/>
        <v>1</v>
      </c>
    </row>
    <row r="453" spans="1:24" x14ac:dyDescent="0.25">
      <c r="A453" t="s">
        <v>250</v>
      </c>
      <c r="B453">
        <v>4010</v>
      </c>
      <c r="F453">
        <v>42510.216180555559</v>
      </c>
      <c r="I453">
        <v>42510.244027777779</v>
      </c>
      <c r="K453" t="str">
        <f t="shared" si="8"/>
        <v>4009/4010</v>
      </c>
      <c r="L453">
        <f t="shared" si="9"/>
        <v>2.7847222219861578E-2</v>
      </c>
      <c r="N453">
        <f t="shared" si="10"/>
        <v>40.099999996600673</v>
      </c>
      <c r="P453" t="s">
        <v>769</v>
      </c>
      <c r="Q453" t="b">
        <f t="shared" si="11"/>
        <v>1</v>
      </c>
      <c r="R453" t="s">
        <v>809</v>
      </c>
      <c r="S453" t="e">
        <f t="shared" si="12"/>
        <v>#VALUE!</v>
      </c>
      <c r="T453" t="e">
        <f t="shared" si="13"/>
        <v>#VALUE!</v>
      </c>
      <c r="U453" t="e">
        <f t="shared" si="14"/>
        <v>#VALUE!</v>
      </c>
      <c r="V453">
        <f>COUNTIFS(xings_lookup!$D$2:$D$19, IF(Q453, "&lt;=","&gt;=") &amp; S453, xings_lookup!$D$2:$D$19, IF(Q453,"&gt;=","&lt;=") &amp; T453)</f>
        <v>0</v>
      </c>
      <c r="W453">
        <f>COUNTA([11]XINGS!$A$2:$A$13)-V453</f>
        <v>12</v>
      </c>
      <c r="X453">
        <f t="shared" si="7"/>
        <v>0</v>
      </c>
    </row>
    <row r="454" spans="1:24" x14ac:dyDescent="0.25">
      <c r="A454" t="s">
        <v>252</v>
      </c>
      <c r="B454">
        <v>4041</v>
      </c>
      <c r="C454" t="s">
        <v>467</v>
      </c>
      <c r="D454" t="s">
        <v>1248</v>
      </c>
      <c r="E454">
        <v>42510.295416666668</v>
      </c>
      <c r="F454">
        <v>42510.296736111108</v>
      </c>
      <c r="G454">
        <v>1</v>
      </c>
      <c r="H454" t="s">
        <v>1249</v>
      </c>
      <c r="I454">
        <v>42510.297881944447</v>
      </c>
      <c r="K454" t="str">
        <f t="shared" si="8"/>
        <v>4041/4042</v>
      </c>
      <c r="L454">
        <f t="shared" si="9"/>
        <v>1.1458333392511122E-3</v>
      </c>
      <c r="N454">
        <f t="shared" si="10"/>
        <v>1.6500000085216016</v>
      </c>
      <c r="P454" t="s">
        <v>769</v>
      </c>
      <c r="Q454" t="b">
        <f t="shared" si="11"/>
        <v>1</v>
      </c>
      <c r="R454" t="s">
        <v>809</v>
      </c>
      <c r="S454">
        <f t="shared" si="12"/>
        <v>23.302299999999999</v>
      </c>
      <c r="T454">
        <f t="shared" si="13"/>
        <v>23.302099999999999</v>
      </c>
      <c r="U454">
        <f t="shared" si="14"/>
        <v>1.9999999999953388E-4</v>
      </c>
      <c r="V454">
        <f>COUNTIFS(xings_lookup!$D$2:$D$19, IF(Q454, "&lt;=","&gt;=") &amp; S454, xings_lookup!$D$2:$D$19, IF(Q454,"&gt;=","&lt;=") &amp; T454)</f>
        <v>0</v>
      </c>
      <c r="W454">
        <f>COUNTA([11]XINGS!$A$2:$A$13)-V454</f>
        <v>12</v>
      </c>
      <c r="X454">
        <f t="shared" si="7"/>
        <v>0</v>
      </c>
    </row>
    <row r="455" spans="1:24" x14ac:dyDescent="0.25">
      <c r="A455" t="s">
        <v>253</v>
      </c>
      <c r="B455">
        <v>4012</v>
      </c>
      <c r="C455" t="s">
        <v>467</v>
      </c>
      <c r="D455" t="s">
        <v>1250</v>
      </c>
      <c r="E455">
        <v>42510.500798611109</v>
      </c>
      <c r="F455">
        <v>42510.501817129632</v>
      </c>
      <c r="G455">
        <v>1</v>
      </c>
      <c r="H455" t="s">
        <v>1251</v>
      </c>
      <c r="I455">
        <v>42510.528680555559</v>
      </c>
      <c r="K455" t="str">
        <f t="shared" si="8"/>
        <v>4011/4012</v>
      </c>
      <c r="L455">
        <f t="shared" si="9"/>
        <v>2.6863425926421769E-2</v>
      </c>
      <c r="N455">
        <f t="shared" si="10"/>
        <v>38.683333334047347</v>
      </c>
      <c r="P455" t="s">
        <v>769</v>
      </c>
      <c r="Q455" t="b">
        <f t="shared" si="11"/>
        <v>1</v>
      </c>
      <c r="R455" t="s">
        <v>809</v>
      </c>
      <c r="S455">
        <f t="shared" si="12"/>
        <v>23.299800000000001</v>
      </c>
      <c r="T455">
        <f t="shared" si="13"/>
        <v>4.5124000000000004</v>
      </c>
      <c r="U455">
        <f t="shared" si="14"/>
        <v>18.787400000000002</v>
      </c>
      <c r="V455">
        <f>COUNTIFS(xings_lookup!$D$2:$D$19, IF(Q455, "&lt;=","&gt;=") &amp; S455, xings_lookup!$D$2:$D$19, IF(Q455,"&gt;=","&lt;=") &amp; T455)</f>
        <v>8</v>
      </c>
      <c r="W455">
        <f>COUNTA([11]XINGS!$A$2:$A$13)-V455</f>
        <v>4</v>
      </c>
      <c r="X455">
        <f t="shared" si="7"/>
        <v>0.66666666666666663</v>
      </c>
    </row>
    <row r="456" spans="1:24" x14ac:dyDescent="0.25">
      <c r="A456" t="s">
        <v>254</v>
      </c>
      <c r="B456">
        <v>4018</v>
      </c>
      <c r="C456" t="s">
        <v>467</v>
      </c>
      <c r="D456" t="s">
        <v>498</v>
      </c>
      <c r="E456">
        <v>42510.522881944446</v>
      </c>
      <c r="F456">
        <v>42510.523738425924</v>
      </c>
      <c r="G456">
        <v>1</v>
      </c>
      <c r="H456" t="s">
        <v>1252</v>
      </c>
      <c r="I456">
        <v>42510.529872685183</v>
      </c>
      <c r="K456" t="str">
        <f t="shared" si="8"/>
        <v>4017/4018</v>
      </c>
      <c r="L456">
        <f t="shared" si="9"/>
        <v>6.1342592598521151E-3</v>
      </c>
      <c r="N456">
        <f t="shared" si="10"/>
        <v>8.8333333341870457</v>
      </c>
      <c r="P456" t="s">
        <v>769</v>
      </c>
      <c r="Q456" t="b">
        <f t="shared" si="11"/>
        <v>0</v>
      </c>
      <c r="R456" t="s">
        <v>809</v>
      </c>
      <c r="S456">
        <f t="shared" si="12"/>
        <v>4.5699999999999998E-2</v>
      </c>
      <c r="T456">
        <f t="shared" si="13"/>
        <v>0.1215</v>
      </c>
      <c r="U456">
        <f t="shared" si="14"/>
        <v>7.5800000000000006E-2</v>
      </c>
      <c r="V456">
        <f>COUNTIFS(xings_lookup!$D$2:$D$19, IF(Q456, "&lt;=","&gt;=") &amp; S456, xings_lookup!$D$2:$D$19, IF(Q456,"&gt;=","&lt;=") &amp; T456)</f>
        <v>0</v>
      </c>
      <c r="W456">
        <f>COUNTA([11]XINGS!$A$2:$A$13)-V456</f>
        <v>12</v>
      </c>
      <c r="X456">
        <f t="shared" si="7"/>
        <v>0</v>
      </c>
    </row>
    <row r="457" spans="1:24" x14ac:dyDescent="0.25">
      <c r="A457" t="s">
        <v>256</v>
      </c>
      <c r="B457">
        <v>4043</v>
      </c>
      <c r="C457" t="s">
        <v>467</v>
      </c>
      <c r="D457" t="s">
        <v>961</v>
      </c>
      <c r="E457">
        <v>42510.755543981482</v>
      </c>
      <c r="F457">
        <v>42510.756620370368</v>
      </c>
      <c r="G457">
        <v>1</v>
      </c>
      <c r="H457" t="s">
        <v>1253</v>
      </c>
      <c r="I457">
        <v>42510.781284722223</v>
      </c>
      <c r="K457" t="str">
        <f t="shared" si="8"/>
        <v>4043/4044</v>
      </c>
      <c r="L457">
        <f t="shared" si="9"/>
        <v>2.4664351854880806E-2</v>
      </c>
      <c r="N457">
        <f t="shared" si="10"/>
        <v>35.516666671028361</v>
      </c>
      <c r="P457" t="s">
        <v>769</v>
      </c>
      <c r="Q457" t="b">
        <f t="shared" si="11"/>
        <v>1</v>
      </c>
      <c r="R457" t="s">
        <v>809</v>
      </c>
      <c r="S457">
        <f t="shared" si="12"/>
        <v>23.298999999999999</v>
      </c>
      <c r="T457">
        <f t="shared" si="13"/>
        <v>6.9531000000000001</v>
      </c>
      <c r="U457">
        <f t="shared" si="14"/>
        <v>16.3459</v>
      </c>
      <c r="V457">
        <f>COUNTIFS(xings_lookup!$D$2:$D$19, IF(Q457, "&lt;=","&gt;=") &amp; S457, xings_lookup!$D$2:$D$19, IF(Q457,"&gt;=","&lt;=") &amp; T457)</f>
        <v>3</v>
      </c>
      <c r="W457">
        <f>COUNTA([11]XINGS!$A$2:$A$13)-V457</f>
        <v>9</v>
      </c>
      <c r="X457">
        <f t="shared" si="7"/>
        <v>0.25</v>
      </c>
    </row>
    <row r="458" spans="1:24" x14ac:dyDescent="0.25">
      <c r="A458" t="s">
        <v>258</v>
      </c>
      <c r="B458">
        <v>4037</v>
      </c>
      <c r="C458" t="s">
        <v>467</v>
      </c>
      <c r="D458" t="s">
        <v>1254</v>
      </c>
      <c r="E458">
        <v>42510.76667824074</v>
      </c>
      <c r="F458">
        <v>42510.76767361111</v>
      </c>
      <c r="G458">
        <v>1</v>
      </c>
      <c r="H458" t="s">
        <v>1255</v>
      </c>
      <c r="I458">
        <v>42510.786319444444</v>
      </c>
      <c r="K458" t="str">
        <f t="shared" si="8"/>
        <v>4037/4038</v>
      </c>
      <c r="L458">
        <f t="shared" si="9"/>
        <v>1.8645833333721384E-2</v>
      </c>
      <c r="N458">
        <f t="shared" si="10"/>
        <v>26.850000000558794</v>
      </c>
      <c r="P458" t="s">
        <v>769</v>
      </c>
      <c r="Q458" t="b">
        <f t="shared" si="11"/>
        <v>1</v>
      </c>
      <c r="R458" t="s">
        <v>809</v>
      </c>
      <c r="S458">
        <f t="shared" si="12"/>
        <v>23.297000000000001</v>
      </c>
      <c r="T458">
        <f t="shared" si="13"/>
        <v>6.9626999999999999</v>
      </c>
      <c r="U458">
        <f t="shared" si="14"/>
        <v>16.334299999999999</v>
      </c>
      <c r="V458">
        <f>COUNTIFS(xings_lookup!$D$2:$D$19, IF(Q458, "&lt;=","&gt;=") &amp; S458, xings_lookup!$D$2:$D$19, IF(Q458,"&gt;=","&lt;=") &amp; T458)</f>
        <v>3</v>
      </c>
      <c r="W458">
        <f>COUNTA([11]XINGS!$A$2:$A$13)-V458</f>
        <v>9</v>
      </c>
      <c r="X458">
        <f t="shared" si="7"/>
        <v>0.25</v>
      </c>
    </row>
    <row r="459" spans="1:24" x14ac:dyDescent="0.25">
      <c r="A459" t="s">
        <v>259</v>
      </c>
      <c r="B459">
        <v>4007</v>
      </c>
      <c r="C459" t="s">
        <v>467</v>
      </c>
      <c r="D459" t="s">
        <v>515</v>
      </c>
      <c r="E459">
        <v>42510.814953703702</v>
      </c>
      <c r="F459">
        <v>42510.815972222219</v>
      </c>
      <c r="G459">
        <v>1</v>
      </c>
      <c r="H459" t="s">
        <v>1256</v>
      </c>
      <c r="I459">
        <v>42510.817071759258</v>
      </c>
      <c r="K459" t="str">
        <f t="shared" si="8"/>
        <v>4007/4008</v>
      </c>
      <c r="L459">
        <f t="shared" si="9"/>
        <v>1.0995370394084603E-3</v>
      </c>
      <c r="N459">
        <f t="shared" si="10"/>
        <v>1.5833333367481828</v>
      </c>
      <c r="P459" t="s">
        <v>769</v>
      </c>
      <c r="Q459" t="b">
        <f t="shared" si="11"/>
        <v>0</v>
      </c>
      <c r="R459" t="s">
        <v>809</v>
      </c>
      <c r="S459">
        <f t="shared" si="12"/>
        <v>4.4900000000000002E-2</v>
      </c>
      <c r="T459">
        <f t="shared" si="13"/>
        <v>9.7000000000000003E-2</v>
      </c>
      <c r="U459">
        <f t="shared" si="14"/>
        <v>5.21E-2</v>
      </c>
      <c r="V459">
        <f>COUNTIFS(xings_lookup!$D$2:$D$19, IF(Q459, "&lt;=","&gt;=") &amp; S459, xings_lookup!$D$2:$D$19, IF(Q459,"&gt;=","&lt;=") &amp; T459)</f>
        <v>0</v>
      </c>
      <c r="W459">
        <f>COUNTA([11]XINGS!$A$2:$A$13)-V459</f>
        <v>12</v>
      </c>
      <c r="X459">
        <f t="shared" si="7"/>
        <v>0</v>
      </c>
    </row>
    <row r="460" spans="1:24" x14ac:dyDescent="0.25">
      <c r="A460" t="s">
        <v>153</v>
      </c>
      <c r="B460">
        <v>4040</v>
      </c>
      <c r="C460" t="s">
        <v>467</v>
      </c>
      <c r="D460" t="s">
        <v>1257</v>
      </c>
      <c r="E460">
        <v>42509.330451388887</v>
      </c>
      <c r="F460">
        <v>42509.33153935185</v>
      </c>
      <c r="G460">
        <v>1</v>
      </c>
      <c r="H460" t="s">
        <v>1258</v>
      </c>
      <c r="I460">
        <v>42509.354375000003</v>
      </c>
      <c r="K460" t="str">
        <f t="shared" si="8"/>
        <v>4039/4040</v>
      </c>
      <c r="L460">
        <f t="shared" si="9"/>
        <v>2.2835648152977228E-2</v>
      </c>
      <c r="N460">
        <f t="shared" si="10"/>
        <v>32.883333340287209</v>
      </c>
      <c r="P460" t="s">
        <v>769</v>
      </c>
      <c r="Q460" t="b">
        <f t="shared" si="11"/>
        <v>0</v>
      </c>
      <c r="R460" t="s">
        <v>809</v>
      </c>
      <c r="S460">
        <f t="shared" si="12"/>
        <v>4.9299999999999997E-2</v>
      </c>
      <c r="T460">
        <f t="shared" si="13"/>
        <v>12.8292</v>
      </c>
      <c r="U460">
        <f t="shared" si="14"/>
        <v>12.7799</v>
      </c>
      <c r="V460">
        <f>COUNTIFS(xings_lookup!$D$2:$D$19, IF(Q460, "&lt;=","&gt;=") &amp; S460, xings_lookup!$D$2:$D$19, IF(Q460,"&gt;=","&lt;=") &amp; T460)</f>
        <v>12</v>
      </c>
      <c r="W460">
        <f>COUNTA([11]XINGS!$A$2:$A$13)-V460</f>
        <v>0</v>
      </c>
      <c r="X460">
        <f t="shared" si="7"/>
        <v>1</v>
      </c>
    </row>
    <row r="461" spans="1:24" x14ac:dyDescent="0.25">
      <c r="A461" t="s">
        <v>155</v>
      </c>
      <c r="B461">
        <v>4041</v>
      </c>
      <c r="C461" t="s">
        <v>467</v>
      </c>
      <c r="D461" t="s">
        <v>970</v>
      </c>
      <c r="E461">
        <v>42509.408506944441</v>
      </c>
      <c r="F461">
        <v>42509.409386574072</v>
      </c>
      <c r="G461">
        <v>1</v>
      </c>
      <c r="H461" t="s">
        <v>1259</v>
      </c>
      <c r="I461">
        <v>42509.429212962961</v>
      </c>
      <c r="K461" t="str">
        <f t="shared" si="8"/>
        <v>4041/4042</v>
      </c>
      <c r="L461">
        <f t="shared" si="9"/>
        <v>1.9826388888759539E-2</v>
      </c>
      <c r="N461">
        <f t="shared" si="10"/>
        <v>28.549999999813735</v>
      </c>
      <c r="P461" t="s">
        <v>769</v>
      </c>
      <c r="Q461" t="b">
        <f t="shared" si="11"/>
        <v>1</v>
      </c>
      <c r="R461" t="s">
        <v>809</v>
      </c>
      <c r="S461">
        <f t="shared" si="12"/>
        <v>23.299600000000002</v>
      </c>
      <c r="T461">
        <f t="shared" si="13"/>
        <v>8.6295999999999999</v>
      </c>
      <c r="U461">
        <f t="shared" si="14"/>
        <v>14.670000000000002</v>
      </c>
      <c r="V461">
        <f>COUNTIFS(xings_lookup!$D$2:$D$19, IF(Q461, "&lt;=","&gt;=") &amp; S461, xings_lookup!$D$2:$D$19, IF(Q461,"&gt;=","&lt;=") &amp; T461)</f>
        <v>2</v>
      </c>
      <c r="W461">
        <f>COUNTA([11]XINGS!$A$2:$A$13)-V461</f>
        <v>10</v>
      </c>
      <c r="X461">
        <f t="shared" si="7"/>
        <v>0.16666666666666666</v>
      </c>
    </row>
    <row r="462" spans="1:24" x14ac:dyDescent="0.25">
      <c r="A462" t="s">
        <v>157</v>
      </c>
      <c r="B462">
        <v>4030</v>
      </c>
      <c r="C462" t="s">
        <v>467</v>
      </c>
      <c r="D462" t="s">
        <v>667</v>
      </c>
      <c r="E462">
        <v>42509.49527777778</v>
      </c>
      <c r="F462">
        <v>42509.496319444443</v>
      </c>
      <c r="G462">
        <v>1</v>
      </c>
      <c r="H462" t="s">
        <v>941</v>
      </c>
      <c r="I462">
        <v>42509.497974537036</v>
      </c>
      <c r="K462" t="str">
        <f t="shared" si="8"/>
        <v>4029/4030</v>
      </c>
      <c r="L462">
        <f t="shared" si="9"/>
        <v>1.6550925938645378E-3</v>
      </c>
      <c r="N462">
        <f t="shared" si="10"/>
        <v>2.3833333351649344</v>
      </c>
      <c r="P462" t="s">
        <v>769</v>
      </c>
      <c r="Q462" t="b">
        <f t="shared" si="11"/>
        <v>1</v>
      </c>
      <c r="R462" t="s">
        <v>809</v>
      </c>
      <c r="S462">
        <f t="shared" si="12"/>
        <v>23.297799999999999</v>
      </c>
      <c r="T462">
        <f t="shared" si="13"/>
        <v>23.297999999999998</v>
      </c>
      <c r="U462">
        <f t="shared" si="14"/>
        <v>1.9999999999953388E-4</v>
      </c>
      <c r="V462">
        <f>COUNTIFS(xings_lookup!$D$2:$D$19, IF(Q462, "&lt;=","&gt;=") &amp; S462, xings_lookup!$D$2:$D$19, IF(Q462,"&gt;=","&lt;=") &amp; T462)</f>
        <v>0</v>
      </c>
      <c r="W462">
        <f>COUNTA([11]XINGS!$A$2:$A$13)-V462</f>
        <v>12</v>
      </c>
      <c r="X462">
        <f t="shared" si="7"/>
        <v>0</v>
      </c>
    </row>
    <row r="463" spans="1:24" x14ac:dyDescent="0.25">
      <c r="A463" t="s">
        <v>158</v>
      </c>
      <c r="B463">
        <v>4039</v>
      </c>
      <c r="C463" t="s">
        <v>467</v>
      </c>
      <c r="D463" t="s">
        <v>1063</v>
      </c>
      <c r="E463">
        <v>42509.515266203707</v>
      </c>
      <c r="F463">
        <v>42509.516701388886</v>
      </c>
      <c r="G463">
        <v>2</v>
      </c>
      <c r="H463" t="s">
        <v>1260</v>
      </c>
      <c r="I463">
        <v>42509.535925925928</v>
      </c>
      <c r="K463" t="str">
        <f t="shared" si="8"/>
        <v>4039/4040</v>
      </c>
      <c r="L463">
        <f t="shared" si="9"/>
        <v>1.9224537041736767E-2</v>
      </c>
      <c r="N463">
        <f t="shared" si="10"/>
        <v>27.683333340100944</v>
      </c>
      <c r="P463" t="s">
        <v>769</v>
      </c>
      <c r="Q463" t="b">
        <f t="shared" si="11"/>
        <v>1</v>
      </c>
      <c r="R463" t="s">
        <v>809</v>
      </c>
      <c r="S463">
        <f t="shared" si="12"/>
        <v>23.296900000000001</v>
      </c>
      <c r="T463">
        <f t="shared" si="13"/>
        <v>11.379899999999999</v>
      </c>
      <c r="U463">
        <f t="shared" si="14"/>
        <v>11.917000000000002</v>
      </c>
      <c r="V463">
        <f>COUNTIFS(xings_lookup!$D$2:$D$19, IF(Q463, "&lt;=","&gt;=") &amp; S463, xings_lookup!$D$2:$D$19, IF(Q463,"&gt;=","&lt;=") &amp; T463)</f>
        <v>0</v>
      </c>
      <c r="W463">
        <f>COUNTA([11]XINGS!$A$2:$A$13)-V463</f>
        <v>12</v>
      </c>
      <c r="X463">
        <f t="shared" si="7"/>
        <v>0</v>
      </c>
    </row>
    <row r="464" spans="1:24" x14ac:dyDescent="0.25">
      <c r="A464" t="s">
        <v>160</v>
      </c>
      <c r="B464">
        <v>4032</v>
      </c>
      <c r="C464" t="s">
        <v>467</v>
      </c>
      <c r="D464" t="s">
        <v>970</v>
      </c>
      <c r="E464">
        <v>42509.553449074076</v>
      </c>
      <c r="F464">
        <v>42509.554594907408</v>
      </c>
      <c r="G464">
        <v>1</v>
      </c>
      <c r="H464" t="s">
        <v>1261</v>
      </c>
      <c r="I464">
        <v>42509.568252314813</v>
      </c>
      <c r="K464" t="str">
        <f t="shared" si="8"/>
        <v>4031/4032</v>
      </c>
      <c r="L464">
        <f t="shared" si="9"/>
        <v>1.3657407405844424E-2</v>
      </c>
      <c r="N464">
        <f t="shared" si="10"/>
        <v>19.66666666441597</v>
      </c>
      <c r="P464" t="s">
        <v>769</v>
      </c>
      <c r="Q464" t="b">
        <f t="shared" si="11"/>
        <v>1</v>
      </c>
      <c r="R464" t="s">
        <v>809</v>
      </c>
      <c r="S464">
        <f t="shared" si="12"/>
        <v>23.299600000000002</v>
      </c>
      <c r="T464">
        <f t="shared" si="13"/>
        <v>12.787100000000001</v>
      </c>
      <c r="U464">
        <f t="shared" si="14"/>
        <v>10.512500000000001</v>
      </c>
      <c r="V464">
        <f>COUNTIFS(xings_lookup!$D$2:$D$19, IF(Q464, "&lt;=","&gt;=") &amp; S464, xings_lookup!$D$2:$D$19, IF(Q464,"&gt;=","&lt;=") &amp; T464)</f>
        <v>0</v>
      </c>
      <c r="W464">
        <f>COUNTA([11]XINGS!$A$2:$A$13)-V464</f>
        <v>12</v>
      </c>
      <c r="X464">
        <f t="shared" si="7"/>
        <v>0</v>
      </c>
    </row>
    <row r="465" spans="1:24" x14ac:dyDescent="0.25">
      <c r="A465" t="s">
        <v>162</v>
      </c>
      <c r="B465">
        <v>4041</v>
      </c>
      <c r="C465" t="s">
        <v>467</v>
      </c>
      <c r="D465" t="s">
        <v>1115</v>
      </c>
      <c r="E465">
        <v>42509.568067129629</v>
      </c>
      <c r="F465">
        <v>42509.569027777776</v>
      </c>
      <c r="G465">
        <v>1</v>
      </c>
      <c r="H465" t="s">
        <v>1115</v>
      </c>
      <c r="I465">
        <v>42509.570833333331</v>
      </c>
      <c r="K465" t="str">
        <f t="shared" si="8"/>
        <v>4041/4042</v>
      </c>
      <c r="L465">
        <f t="shared" si="9"/>
        <v>1.8055555556202307E-3</v>
      </c>
      <c r="N465">
        <f t="shared" si="10"/>
        <v>2.6000000000931323</v>
      </c>
      <c r="P465" t="s">
        <v>769</v>
      </c>
      <c r="Q465" t="b">
        <f t="shared" si="11"/>
        <v>1</v>
      </c>
      <c r="R465" t="s">
        <v>809</v>
      </c>
      <c r="S465">
        <f t="shared" si="12"/>
        <v>23.296199999999999</v>
      </c>
      <c r="T465">
        <f t="shared" si="13"/>
        <v>23.296199999999999</v>
      </c>
      <c r="U465">
        <f t="shared" si="14"/>
        <v>0</v>
      </c>
      <c r="V465">
        <f>COUNTIFS(xings_lookup!$D$2:$D$19, IF(Q465, "&lt;=","&gt;=") &amp; S465, xings_lookup!$D$2:$D$19, IF(Q465,"&gt;=","&lt;=") &amp; T465)</f>
        <v>0</v>
      </c>
      <c r="W465">
        <f>COUNTA([11]XINGS!$A$2:$A$13)-V465</f>
        <v>12</v>
      </c>
      <c r="X465">
        <f t="shared" si="7"/>
        <v>0</v>
      </c>
    </row>
    <row r="466" spans="1:24" x14ac:dyDescent="0.25">
      <c r="A466" t="s">
        <v>163</v>
      </c>
      <c r="B466">
        <v>4023</v>
      </c>
      <c r="C466" t="s">
        <v>467</v>
      </c>
      <c r="D466" t="s">
        <v>1001</v>
      </c>
      <c r="E466">
        <v>42509.620578703703</v>
      </c>
      <c r="F466">
        <v>42509.62159722222</v>
      </c>
      <c r="G466">
        <v>1</v>
      </c>
      <c r="H466" t="s">
        <v>1262</v>
      </c>
      <c r="I466">
        <v>42509.623368055552</v>
      </c>
      <c r="K466" t="str">
        <f t="shared" si="8"/>
        <v>4023/4024</v>
      </c>
      <c r="L466">
        <f t="shared" si="9"/>
        <v>1.7708333325572312E-3</v>
      </c>
      <c r="N466">
        <f t="shared" si="10"/>
        <v>2.5499999988824129</v>
      </c>
      <c r="P466" t="s">
        <v>769</v>
      </c>
      <c r="Q466" t="b">
        <f t="shared" si="11"/>
        <v>1</v>
      </c>
      <c r="R466" t="s">
        <v>809</v>
      </c>
      <c r="S466">
        <f t="shared" si="12"/>
        <v>23.299299999999999</v>
      </c>
      <c r="T466">
        <f t="shared" si="13"/>
        <v>22.842400000000001</v>
      </c>
      <c r="U466">
        <f t="shared" si="14"/>
        <v>0.45689999999999742</v>
      </c>
      <c r="V466">
        <f>COUNTIFS(xings_lookup!$D$2:$D$19, IF(Q466, "&lt;=","&gt;=") &amp; S466, xings_lookup!$D$2:$D$19, IF(Q466,"&gt;=","&lt;=") &amp; T466)</f>
        <v>0</v>
      </c>
      <c r="W466">
        <f>COUNTA([11]XINGS!$A$2:$A$13)-V466</f>
        <v>12</v>
      </c>
      <c r="X466">
        <f t="shared" si="7"/>
        <v>0</v>
      </c>
    </row>
    <row r="467" spans="1:24" x14ac:dyDescent="0.25">
      <c r="A467" t="s">
        <v>164</v>
      </c>
      <c r="B467">
        <v>4011</v>
      </c>
      <c r="C467" t="s">
        <v>467</v>
      </c>
      <c r="D467" t="s">
        <v>554</v>
      </c>
      <c r="E467">
        <v>42509.585648148146</v>
      </c>
      <c r="F467">
        <v>42509.586909722224</v>
      </c>
      <c r="G467">
        <v>1</v>
      </c>
      <c r="H467" t="s">
        <v>1263</v>
      </c>
      <c r="I467">
        <v>42509.601655092592</v>
      </c>
      <c r="K467" t="str">
        <f t="shared" si="8"/>
        <v>4011/4012</v>
      </c>
      <c r="L467">
        <f t="shared" si="9"/>
        <v>1.4745370368473232E-2</v>
      </c>
      <c r="N467">
        <f t="shared" si="10"/>
        <v>21.233333330601454</v>
      </c>
      <c r="P467" t="s">
        <v>769</v>
      </c>
      <c r="Q467" t="b">
        <f t="shared" si="11"/>
        <v>0</v>
      </c>
      <c r="R467" t="s">
        <v>809</v>
      </c>
      <c r="S467">
        <f t="shared" si="12"/>
        <v>4.6699999999999998E-2</v>
      </c>
      <c r="T467">
        <f t="shared" si="13"/>
        <v>4.6764000000000001</v>
      </c>
      <c r="U467">
        <f t="shared" si="14"/>
        <v>4.6296999999999997</v>
      </c>
      <c r="V467">
        <f>COUNTIFS(xings_lookup!$D$2:$D$19, IF(Q467, "&lt;=","&gt;=") &amp; S467, xings_lookup!$D$2:$D$19, IF(Q467,"&gt;=","&lt;=") &amp; T467)</f>
        <v>4</v>
      </c>
      <c r="W467">
        <f>COUNTA([11]XINGS!$A$2:$A$13)-V467</f>
        <v>8</v>
      </c>
      <c r="X467">
        <f t="shared" si="7"/>
        <v>0.33333333333333331</v>
      </c>
    </row>
    <row r="468" spans="1:24" x14ac:dyDescent="0.25">
      <c r="A468" t="s">
        <v>165</v>
      </c>
      <c r="B468">
        <v>4042</v>
      </c>
      <c r="C468" t="s">
        <v>467</v>
      </c>
      <c r="D468" t="s">
        <v>606</v>
      </c>
      <c r="E468">
        <v>42509.693090277775</v>
      </c>
      <c r="F468">
        <v>42509.694004629629</v>
      </c>
      <c r="G468">
        <v>1</v>
      </c>
      <c r="H468" t="s">
        <v>607</v>
      </c>
      <c r="I468">
        <v>42509.71675925926</v>
      </c>
      <c r="K468" t="str">
        <f t="shared" si="8"/>
        <v>4041/4042</v>
      </c>
      <c r="L468">
        <f t="shared" si="9"/>
        <v>2.2754629630071577E-2</v>
      </c>
      <c r="N468">
        <f t="shared" si="10"/>
        <v>32.76666666730307</v>
      </c>
      <c r="P468" t="s">
        <v>769</v>
      </c>
      <c r="Q468" t="b">
        <f t="shared" si="11"/>
        <v>0</v>
      </c>
      <c r="R468" t="s">
        <v>809</v>
      </c>
      <c r="S468">
        <f t="shared" si="12"/>
        <v>1.9129</v>
      </c>
      <c r="T468">
        <f t="shared" si="13"/>
        <v>23.3293</v>
      </c>
      <c r="U468">
        <f t="shared" si="14"/>
        <v>21.416399999999999</v>
      </c>
      <c r="V468">
        <f>COUNTIFS(xings_lookup!$D$2:$D$19, IF(Q468, "&lt;=","&gt;=") &amp; S468, xings_lookup!$D$2:$D$19, IF(Q468,"&gt;=","&lt;=") &amp; T468)</f>
        <v>12</v>
      </c>
      <c r="W468">
        <f>COUNTA([11]XINGS!$A$2:$A$13)-V468</f>
        <v>0</v>
      </c>
      <c r="X468">
        <f t="shared" si="7"/>
        <v>1</v>
      </c>
    </row>
    <row r="469" spans="1:24" x14ac:dyDescent="0.25">
      <c r="A469" t="s">
        <v>167</v>
      </c>
      <c r="B469">
        <v>4030</v>
      </c>
      <c r="C469" t="s">
        <v>467</v>
      </c>
      <c r="D469" t="s">
        <v>941</v>
      </c>
      <c r="E469">
        <v>42509.733530092592</v>
      </c>
      <c r="F469">
        <v>42509.734583333331</v>
      </c>
      <c r="G469">
        <v>1</v>
      </c>
      <c r="H469" t="s">
        <v>667</v>
      </c>
      <c r="I469">
        <v>42509.738842592589</v>
      </c>
      <c r="K469" t="str">
        <f t="shared" si="8"/>
        <v>4029/4030</v>
      </c>
      <c r="L469">
        <f t="shared" si="9"/>
        <v>4.2592592581058852E-3</v>
      </c>
      <c r="N469">
        <f t="shared" si="10"/>
        <v>6.1333333316724747</v>
      </c>
      <c r="P469" t="s">
        <v>769</v>
      </c>
      <c r="Q469" t="b">
        <f t="shared" si="11"/>
        <v>1</v>
      </c>
      <c r="R469" t="s">
        <v>809</v>
      </c>
      <c r="S469">
        <f t="shared" si="12"/>
        <v>23.297999999999998</v>
      </c>
      <c r="T469">
        <f t="shared" si="13"/>
        <v>23.297799999999999</v>
      </c>
      <c r="U469">
        <f t="shared" si="14"/>
        <v>1.9999999999953388E-4</v>
      </c>
      <c r="V469">
        <f>COUNTIFS(xings_lookup!$D$2:$D$19, IF(Q469, "&lt;=","&gt;=") &amp; S469, xings_lookup!$D$2:$D$19, IF(Q469,"&gt;=","&lt;=") &amp; T469)</f>
        <v>0</v>
      </c>
      <c r="W469">
        <f>COUNTA([11]XINGS!$A$2:$A$13)-V469</f>
        <v>12</v>
      </c>
      <c r="X469">
        <f t="shared" si="7"/>
        <v>0</v>
      </c>
    </row>
    <row r="470" spans="1:24" x14ac:dyDescent="0.25">
      <c r="A470" t="s">
        <v>168</v>
      </c>
      <c r="B470">
        <v>4032</v>
      </c>
      <c r="C470" t="s">
        <v>467</v>
      </c>
      <c r="D470" t="s">
        <v>989</v>
      </c>
      <c r="E470">
        <v>42509.784791666665</v>
      </c>
      <c r="F470">
        <v>42509.785717592589</v>
      </c>
      <c r="G470">
        <v>1</v>
      </c>
      <c r="H470" t="s">
        <v>1024</v>
      </c>
      <c r="I470">
        <v>42509.817488425928</v>
      </c>
      <c r="K470" t="str">
        <f t="shared" si="8"/>
        <v>4031/4032</v>
      </c>
      <c r="L470">
        <f t="shared" si="9"/>
        <v>3.1770833338669036E-2</v>
      </c>
      <c r="N470">
        <f t="shared" si="10"/>
        <v>45.750000007683411</v>
      </c>
      <c r="P470" t="s">
        <v>769</v>
      </c>
      <c r="Q470" t="b">
        <f t="shared" si="11"/>
        <v>1</v>
      </c>
      <c r="R470" t="s">
        <v>809</v>
      </c>
      <c r="S470">
        <f t="shared" si="12"/>
        <v>23.299399999999999</v>
      </c>
      <c r="T470">
        <f t="shared" si="13"/>
        <v>1.8762000000000001</v>
      </c>
      <c r="U470">
        <f t="shared" si="14"/>
        <v>21.423199999999998</v>
      </c>
      <c r="V470">
        <f>COUNTIFS(xings_lookup!$D$2:$D$19, IF(Q470, "&lt;=","&gt;=") &amp; S470, xings_lookup!$D$2:$D$19, IF(Q470,"&gt;=","&lt;=") &amp; T470)</f>
        <v>12</v>
      </c>
      <c r="W470">
        <f>COUNTA([11]XINGS!$A$2:$A$13)-V470</f>
        <v>0</v>
      </c>
      <c r="X470">
        <f t="shared" si="7"/>
        <v>1</v>
      </c>
    </row>
    <row r="471" spans="1:24" x14ac:dyDescent="0.25">
      <c r="A471" t="s">
        <v>170</v>
      </c>
      <c r="B471">
        <v>4039</v>
      </c>
      <c r="C471" t="s">
        <v>467</v>
      </c>
      <c r="D471" t="s">
        <v>1019</v>
      </c>
      <c r="E471">
        <v>42509.823414351849</v>
      </c>
      <c r="F471">
        <v>42509.826342592591</v>
      </c>
      <c r="G471">
        <v>4</v>
      </c>
      <c r="H471" t="s">
        <v>1019</v>
      </c>
      <c r="I471">
        <v>42509.826342592591</v>
      </c>
      <c r="K471" t="str">
        <f t="shared" si="8"/>
        <v>4039/4040</v>
      </c>
      <c r="L471">
        <f t="shared" si="9"/>
        <v>0</v>
      </c>
      <c r="N471">
        <f t="shared" si="10"/>
        <v>0</v>
      </c>
      <c r="P471" t="s">
        <v>769</v>
      </c>
      <c r="Q471" t="b">
        <f t="shared" si="11"/>
        <v>1</v>
      </c>
      <c r="R471" t="s">
        <v>809</v>
      </c>
      <c r="S471">
        <f t="shared" si="12"/>
        <v>23.297499999999999</v>
      </c>
      <c r="T471">
        <f t="shared" si="13"/>
        <v>23.297499999999999</v>
      </c>
      <c r="U471">
        <f t="shared" si="14"/>
        <v>0</v>
      </c>
      <c r="V471">
        <f>COUNTIFS(xings_lookup!$D$2:$D$19, IF(Q471, "&lt;=","&gt;=") &amp; S471, xings_lookup!$D$2:$D$19, IF(Q471,"&gt;=","&lt;=") &amp; T471)</f>
        <v>0</v>
      </c>
      <c r="W471">
        <f>COUNTA([11]XINGS!$A$2:$A$13)-V471</f>
        <v>12</v>
      </c>
      <c r="X471">
        <f t="shared" si="7"/>
        <v>0</v>
      </c>
    </row>
    <row r="472" spans="1:24" x14ac:dyDescent="0.25">
      <c r="A472" t="s">
        <v>171</v>
      </c>
      <c r="B472">
        <v>4044</v>
      </c>
      <c r="C472" t="s">
        <v>467</v>
      </c>
      <c r="D472" t="s">
        <v>675</v>
      </c>
      <c r="E472">
        <v>42508.213321759256</v>
      </c>
      <c r="F472">
        <v>42508.214363425926</v>
      </c>
      <c r="G472">
        <v>1</v>
      </c>
      <c r="H472" t="s">
        <v>1264</v>
      </c>
      <c r="I472">
        <v>42508.236793981479</v>
      </c>
      <c r="K472" t="str">
        <f t="shared" si="8"/>
        <v>4043/4044</v>
      </c>
      <c r="L472">
        <f t="shared" si="9"/>
        <v>2.2430555553000886E-2</v>
      </c>
      <c r="N472">
        <f t="shared" si="10"/>
        <v>32.299999996321276</v>
      </c>
      <c r="P472" t="s">
        <v>769</v>
      </c>
      <c r="Q472" t="b">
        <f t="shared" si="11"/>
        <v>0</v>
      </c>
      <c r="R472" t="s">
        <v>809</v>
      </c>
      <c r="S472">
        <f t="shared" si="12"/>
        <v>1.9125000000000001</v>
      </c>
      <c r="T472">
        <f t="shared" si="13"/>
        <v>23.333600000000001</v>
      </c>
      <c r="U472">
        <f t="shared" si="14"/>
        <v>21.421099999999999</v>
      </c>
      <c r="V472">
        <f>COUNTIFS(xings_lookup!$D$2:$D$19, IF(Q472, "&lt;=","&gt;=") &amp; S472, xings_lookup!$D$2:$D$19, IF(Q472,"&gt;=","&lt;=") &amp; T472)</f>
        <v>12</v>
      </c>
      <c r="W472">
        <f>COUNTA([11]XINGS!$A$2:$A$13)-V472</f>
        <v>0</v>
      </c>
      <c r="X472">
        <f t="shared" si="7"/>
        <v>1</v>
      </c>
    </row>
    <row r="473" spans="1:24" x14ac:dyDescent="0.25">
      <c r="A473" t="s">
        <v>173</v>
      </c>
      <c r="B473">
        <v>4019</v>
      </c>
      <c r="C473" t="s">
        <v>467</v>
      </c>
      <c r="D473" t="s">
        <v>1265</v>
      </c>
      <c r="E473">
        <v>42508.506909722222</v>
      </c>
      <c r="F473">
        <v>42508.508020833331</v>
      </c>
      <c r="G473">
        <v>1</v>
      </c>
      <c r="H473" t="s">
        <v>1122</v>
      </c>
      <c r="I473">
        <v>42508.533310185187</v>
      </c>
      <c r="K473" t="str">
        <f t="shared" si="8"/>
        <v>4019/4020</v>
      </c>
      <c r="L473">
        <f t="shared" si="9"/>
        <v>2.5289351855462883E-2</v>
      </c>
      <c r="N473">
        <f t="shared" si="10"/>
        <v>36.416666671866551</v>
      </c>
      <c r="P473" t="s">
        <v>769</v>
      </c>
      <c r="Q473" t="b">
        <f t="shared" si="11"/>
        <v>1</v>
      </c>
      <c r="R473" t="s">
        <v>809</v>
      </c>
      <c r="S473">
        <f t="shared" si="12"/>
        <v>23.294599999999999</v>
      </c>
      <c r="T473">
        <f t="shared" si="13"/>
        <v>6.4157000000000002</v>
      </c>
      <c r="U473">
        <f t="shared" si="14"/>
        <v>16.878899999999998</v>
      </c>
      <c r="V473">
        <f>COUNTIFS(xings_lookup!$D$2:$D$19, IF(Q473, "&lt;=","&gt;=") &amp; S473, xings_lookup!$D$2:$D$19, IF(Q473,"&gt;=","&lt;=") &amp; T473)</f>
        <v>3</v>
      </c>
      <c r="W473">
        <f>COUNTA([11]XINGS!$A$2:$A$13)-V473</f>
        <v>9</v>
      </c>
      <c r="X473">
        <f t="shared" si="7"/>
        <v>0.25</v>
      </c>
    </row>
    <row r="474" spans="1:24" x14ac:dyDescent="0.25">
      <c r="A474" t="s">
        <v>175</v>
      </c>
      <c r="B474">
        <v>4023</v>
      </c>
      <c r="C474" t="s">
        <v>467</v>
      </c>
      <c r="D474" t="s">
        <v>1003</v>
      </c>
      <c r="E474">
        <v>42508.437384259261</v>
      </c>
      <c r="F474">
        <v>42508.438437500001</v>
      </c>
      <c r="G474">
        <v>1</v>
      </c>
      <c r="H474" t="s">
        <v>1266</v>
      </c>
      <c r="I474">
        <v>42508.464363425926</v>
      </c>
      <c r="K474" t="str">
        <f t="shared" si="8"/>
        <v>4023/4024</v>
      </c>
      <c r="L474">
        <f t="shared" si="9"/>
        <v>2.5925925925548654E-2</v>
      </c>
      <c r="N474">
        <f t="shared" si="10"/>
        <v>37.333333332790062</v>
      </c>
      <c r="P474" t="s">
        <v>769</v>
      </c>
      <c r="Q474" t="b">
        <f t="shared" si="11"/>
        <v>1</v>
      </c>
      <c r="R474" t="s">
        <v>809</v>
      </c>
      <c r="S474">
        <f t="shared" si="12"/>
        <v>23.299099999999999</v>
      </c>
      <c r="T474">
        <f t="shared" si="13"/>
        <v>6.4031000000000002</v>
      </c>
      <c r="U474">
        <f t="shared" si="14"/>
        <v>16.896000000000001</v>
      </c>
      <c r="V474">
        <f>COUNTIFS(xings_lookup!$D$2:$D$19, IF(Q474, "&lt;=","&gt;=") &amp; S474, xings_lookup!$D$2:$D$19, IF(Q474,"&gt;=","&lt;=") &amp; T474)</f>
        <v>3</v>
      </c>
      <c r="W474">
        <f>COUNTA([11]XINGS!$A$2:$A$13)-V474</f>
        <v>9</v>
      </c>
      <c r="X474">
        <f t="shared" si="7"/>
        <v>0.25</v>
      </c>
    </row>
    <row r="475" spans="1:24" x14ac:dyDescent="0.25">
      <c r="A475" t="s">
        <v>177</v>
      </c>
      <c r="B475">
        <v>4026</v>
      </c>
      <c r="C475" t="s">
        <v>467</v>
      </c>
      <c r="D475" t="s">
        <v>1267</v>
      </c>
      <c r="E475">
        <v>42508.480393518519</v>
      </c>
      <c r="F475">
        <v>42508.482071759259</v>
      </c>
      <c r="G475">
        <v>2</v>
      </c>
      <c r="H475" t="s">
        <v>1163</v>
      </c>
      <c r="I475">
        <v>42508.486967592595</v>
      </c>
      <c r="K475" t="str">
        <f t="shared" si="8"/>
        <v>4025/4026</v>
      </c>
      <c r="L475">
        <f t="shared" si="9"/>
        <v>4.8958333354676142E-3</v>
      </c>
      <c r="N475">
        <f t="shared" si="10"/>
        <v>7.0500000030733645</v>
      </c>
      <c r="P475" t="s">
        <v>769</v>
      </c>
      <c r="Q475" t="b">
        <f t="shared" si="11"/>
        <v>1</v>
      </c>
      <c r="R475" t="s">
        <v>809</v>
      </c>
      <c r="S475">
        <f t="shared" si="12"/>
        <v>1.8935999999999999</v>
      </c>
      <c r="T475">
        <f t="shared" si="13"/>
        <v>1.4500000000000001E-2</v>
      </c>
      <c r="U475">
        <f t="shared" si="14"/>
        <v>1.8791</v>
      </c>
      <c r="V475">
        <f>COUNTIFS(xings_lookup!$D$2:$D$19, IF(Q475, "&lt;=","&gt;=") &amp; S475, xings_lookup!$D$2:$D$19, IF(Q475,"&gt;=","&lt;=") &amp; T475)</f>
        <v>0</v>
      </c>
      <c r="W475">
        <f>COUNTA([11]XINGS!$A$2:$A$13)-V475</f>
        <v>12</v>
      </c>
      <c r="X475">
        <f t="shared" si="7"/>
        <v>0</v>
      </c>
    </row>
    <row r="476" spans="1:24" x14ac:dyDescent="0.25">
      <c r="A476" t="s">
        <v>179</v>
      </c>
      <c r="B476">
        <v>4042</v>
      </c>
      <c r="C476" t="s">
        <v>467</v>
      </c>
      <c r="D476" t="s">
        <v>554</v>
      </c>
      <c r="E476">
        <v>42508.429166666669</v>
      </c>
      <c r="F476">
        <v>42508.430092592593</v>
      </c>
      <c r="G476">
        <v>1</v>
      </c>
      <c r="H476" t="s">
        <v>1268</v>
      </c>
      <c r="I476">
        <v>42508.437395833331</v>
      </c>
      <c r="K476" t="str">
        <f t="shared" si="8"/>
        <v>4041/4042</v>
      </c>
      <c r="L476">
        <f t="shared" si="9"/>
        <v>7.3032407381106168E-3</v>
      </c>
      <c r="N476">
        <f t="shared" si="10"/>
        <v>10.516666662879288</v>
      </c>
      <c r="P476" t="s">
        <v>769</v>
      </c>
      <c r="Q476" t="b">
        <f t="shared" si="11"/>
        <v>0</v>
      </c>
      <c r="R476" t="s">
        <v>809</v>
      </c>
      <c r="S476">
        <f t="shared" si="12"/>
        <v>4.6699999999999998E-2</v>
      </c>
      <c r="T476">
        <f t="shared" si="13"/>
        <v>0.58930000000000005</v>
      </c>
      <c r="U476">
        <f t="shared" si="14"/>
        <v>0.54260000000000008</v>
      </c>
      <c r="V476">
        <f>COUNTIFS(xings_lookup!$D$2:$D$19, IF(Q476, "&lt;=","&gt;=") &amp; S476, xings_lookup!$D$2:$D$19, IF(Q476,"&gt;=","&lt;=") &amp; T476)</f>
        <v>0</v>
      </c>
      <c r="W476">
        <f>COUNTA([11]XINGS!$A$2:$A$13)-V476</f>
        <v>12</v>
      </c>
      <c r="X476">
        <f t="shared" si="7"/>
        <v>0</v>
      </c>
    </row>
    <row r="477" spans="1:24" x14ac:dyDescent="0.25">
      <c r="A477" t="s">
        <v>181</v>
      </c>
      <c r="B477">
        <v>4043</v>
      </c>
      <c r="C477" t="s">
        <v>467</v>
      </c>
      <c r="D477" t="s">
        <v>961</v>
      </c>
      <c r="E477">
        <v>42508.495081018518</v>
      </c>
      <c r="F477">
        <v>42508.496354166666</v>
      </c>
      <c r="G477">
        <v>1</v>
      </c>
      <c r="H477" t="s">
        <v>1269</v>
      </c>
      <c r="I477">
        <v>42508.520277777781</v>
      </c>
      <c r="K477" t="str">
        <f t="shared" si="8"/>
        <v>4043/4044</v>
      </c>
      <c r="L477">
        <f t="shared" si="9"/>
        <v>2.3923611115606036E-2</v>
      </c>
      <c r="N477">
        <f t="shared" si="10"/>
        <v>34.450000006472692</v>
      </c>
      <c r="P477" t="s">
        <v>769</v>
      </c>
      <c r="Q477" t="b">
        <f t="shared" si="11"/>
        <v>1</v>
      </c>
      <c r="R477" t="s">
        <v>809</v>
      </c>
      <c r="S477">
        <f t="shared" si="12"/>
        <v>23.298999999999999</v>
      </c>
      <c r="T477">
        <f t="shared" si="13"/>
        <v>6.4154999999999998</v>
      </c>
      <c r="U477">
        <f t="shared" si="14"/>
        <v>16.883499999999998</v>
      </c>
      <c r="V477">
        <f>COUNTIFS(xings_lookup!$D$2:$D$19, IF(Q477, "&lt;=","&gt;=") &amp; S477, xings_lookup!$D$2:$D$19, IF(Q477,"&gt;=","&lt;=") &amp; T477)</f>
        <v>3</v>
      </c>
      <c r="W477">
        <f>COUNTA([11]XINGS!$A$2:$A$13)-V477</f>
        <v>9</v>
      </c>
      <c r="X477">
        <f t="shared" si="7"/>
        <v>0.25</v>
      </c>
    </row>
    <row r="478" spans="1:24" x14ac:dyDescent="0.25">
      <c r="A478" t="s">
        <v>182</v>
      </c>
      <c r="B478">
        <v>4010</v>
      </c>
      <c r="C478" t="s">
        <v>467</v>
      </c>
      <c r="D478" t="s">
        <v>1270</v>
      </c>
      <c r="E478">
        <v>42507.194652777776</v>
      </c>
      <c r="F478">
        <v>42507.195775462962</v>
      </c>
      <c r="G478">
        <v>1</v>
      </c>
      <c r="H478" t="s">
        <v>1271</v>
      </c>
      <c r="I478">
        <v>42507.208715277775</v>
      </c>
      <c r="K478" t="str">
        <f t="shared" si="8"/>
        <v>4009/4010</v>
      </c>
      <c r="L478">
        <f t="shared" si="9"/>
        <v>1.2939814812853001E-2</v>
      </c>
      <c r="N478">
        <f t="shared" si="10"/>
        <v>18.633333330508322</v>
      </c>
      <c r="P478" t="s">
        <v>769</v>
      </c>
      <c r="Q478" t="b">
        <f t="shared" si="11"/>
        <v>1</v>
      </c>
      <c r="R478" t="s">
        <v>809</v>
      </c>
      <c r="S478">
        <f t="shared" si="12"/>
        <v>23.270399999999999</v>
      </c>
      <c r="T478">
        <f t="shared" si="13"/>
        <v>12.778499999999999</v>
      </c>
      <c r="U478">
        <f t="shared" si="14"/>
        <v>10.491899999999999</v>
      </c>
      <c r="V478">
        <f>COUNTIFS(xings_lookup!$D$2:$D$19, IF(Q478, "&lt;=","&gt;=") &amp; S478, xings_lookup!$D$2:$D$19, IF(Q478,"&gt;=","&lt;=") &amp; T478)</f>
        <v>0</v>
      </c>
      <c r="W478">
        <f>COUNTA([11]XINGS!$A$2:$A$13)-V478</f>
        <v>12</v>
      </c>
      <c r="X478">
        <f t="shared" si="7"/>
        <v>0</v>
      </c>
    </row>
    <row r="479" spans="1:24" x14ac:dyDescent="0.25">
      <c r="A479" t="s">
        <v>184</v>
      </c>
      <c r="B479">
        <v>4026</v>
      </c>
      <c r="C479" t="s">
        <v>467</v>
      </c>
      <c r="D479" t="s">
        <v>1272</v>
      </c>
      <c r="E479">
        <v>42507.213287037041</v>
      </c>
      <c r="F479">
        <v>42507.214143518519</v>
      </c>
      <c r="G479">
        <v>1</v>
      </c>
      <c r="H479" t="s">
        <v>1273</v>
      </c>
      <c r="I479">
        <v>42507.220416666663</v>
      </c>
      <c r="K479" t="str">
        <f t="shared" si="8"/>
        <v>4025/4026</v>
      </c>
      <c r="L479">
        <f t="shared" si="9"/>
        <v>6.2731481448281556E-3</v>
      </c>
      <c r="N479">
        <f t="shared" si="10"/>
        <v>9.0333333285525441</v>
      </c>
      <c r="P479" t="s">
        <v>769</v>
      </c>
      <c r="Q479" t="b">
        <f t="shared" si="11"/>
        <v>1</v>
      </c>
      <c r="R479" t="s">
        <v>809</v>
      </c>
      <c r="S479">
        <f t="shared" si="12"/>
        <v>23.2698</v>
      </c>
      <c r="T479">
        <f t="shared" si="13"/>
        <v>23.0975</v>
      </c>
      <c r="U479">
        <f t="shared" si="14"/>
        <v>0.1722999999999999</v>
      </c>
      <c r="V479">
        <f>COUNTIFS(xings_lookup!$D$2:$D$19, IF(Q479, "&lt;=","&gt;=") &amp; S479, xings_lookup!$D$2:$D$19, IF(Q479,"&gt;=","&lt;=") &amp; T479)</f>
        <v>0</v>
      </c>
      <c r="W479">
        <f>COUNTA([11]XINGS!$A$2:$A$13)-V479</f>
        <v>12</v>
      </c>
      <c r="X479">
        <f t="shared" si="7"/>
        <v>0</v>
      </c>
    </row>
    <row r="480" spans="1:24" x14ac:dyDescent="0.25">
      <c r="A480" t="s">
        <v>186</v>
      </c>
      <c r="B480">
        <v>4024</v>
      </c>
      <c r="C480" t="s">
        <v>467</v>
      </c>
      <c r="D480" t="s">
        <v>849</v>
      </c>
      <c r="E480">
        <v>42507.320300925923</v>
      </c>
      <c r="F480">
        <v>42507.321701388886</v>
      </c>
      <c r="G480">
        <v>2</v>
      </c>
      <c r="H480" t="s">
        <v>731</v>
      </c>
      <c r="I480">
        <v>42507.327534722222</v>
      </c>
      <c r="K480" t="str">
        <f t="shared" si="8"/>
        <v>4023/4024</v>
      </c>
      <c r="L480">
        <f t="shared" si="9"/>
        <v>5.8333333363407291E-3</v>
      </c>
      <c r="N480">
        <f t="shared" si="10"/>
        <v>8.40000000433065</v>
      </c>
      <c r="P480" t="s">
        <v>769</v>
      </c>
      <c r="Q480" t="b">
        <f t="shared" si="11"/>
        <v>0</v>
      </c>
      <c r="R480" t="s">
        <v>809</v>
      </c>
      <c r="S480">
        <f t="shared" si="12"/>
        <v>4.7300000000000002E-2</v>
      </c>
      <c r="T480">
        <f t="shared" si="13"/>
        <v>6.6600000000000006E-2</v>
      </c>
      <c r="U480">
        <f t="shared" si="14"/>
        <v>1.9300000000000005E-2</v>
      </c>
      <c r="V480">
        <f>COUNTIFS(xings_lookup!$D$2:$D$19, IF(Q480, "&lt;=","&gt;=") &amp; S480, xings_lookup!$D$2:$D$19, IF(Q480,"&gt;=","&lt;=") &amp; T480)</f>
        <v>0</v>
      </c>
      <c r="W480">
        <f>COUNTA([11]XINGS!$A$2:$A$13)-V480</f>
        <v>12</v>
      </c>
      <c r="X480">
        <f t="shared" si="7"/>
        <v>0</v>
      </c>
    </row>
    <row r="481" spans="1:24" x14ac:dyDescent="0.25">
      <c r="A481" t="s">
        <v>187</v>
      </c>
      <c r="B481">
        <v>4009</v>
      </c>
      <c r="C481" t="s">
        <v>467</v>
      </c>
      <c r="D481" t="s">
        <v>724</v>
      </c>
      <c r="E481">
        <v>42507.38958333333</v>
      </c>
      <c r="F481">
        <v>42507.390405092592</v>
      </c>
      <c r="G481">
        <v>1</v>
      </c>
      <c r="H481" t="s">
        <v>483</v>
      </c>
      <c r="I481">
        <v>42507.411238425928</v>
      </c>
      <c r="K481" t="str">
        <f t="shared" si="8"/>
        <v>4009/4010</v>
      </c>
      <c r="L481">
        <f t="shared" si="9"/>
        <v>2.0833333335758653E-2</v>
      </c>
      <c r="N481">
        <f t="shared" si="10"/>
        <v>30.00000000349246</v>
      </c>
      <c r="P481" t="s">
        <v>769</v>
      </c>
      <c r="Q481" t="b">
        <f t="shared" si="11"/>
        <v>0</v>
      </c>
      <c r="R481" t="s">
        <v>809</v>
      </c>
      <c r="S481">
        <f t="shared" si="12"/>
        <v>1.9121999999999999</v>
      </c>
      <c r="T481">
        <f t="shared" si="13"/>
        <v>23.334900000000001</v>
      </c>
      <c r="U481">
        <f t="shared" si="14"/>
        <v>21.422700000000003</v>
      </c>
      <c r="V481">
        <f>COUNTIFS(xings_lookup!$D$2:$D$19, IF(Q481, "&lt;=","&gt;=") &amp; S481, xings_lookup!$D$2:$D$19, IF(Q481,"&gt;=","&lt;=") &amp; T481)</f>
        <v>12</v>
      </c>
      <c r="W481">
        <f>COUNTA([11]XINGS!$A$2:$A$13)-V481</f>
        <v>0</v>
      </c>
      <c r="X481">
        <f t="shared" si="7"/>
        <v>1</v>
      </c>
    </row>
    <row r="482" spans="1:24" x14ac:dyDescent="0.25">
      <c r="A482" t="s">
        <v>189</v>
      </c>
      <c r="B482">
        <v>4010</v>
      </c>
      <c r="C482" t="s">
        <v>467</v>
      </c>
      <c r="D482" t="s">
        <v>996</v>
      </c>
      <c r="E482">
        <v>42507.509155092594</v>
      </c>
      <c r="F482">
        <v>42507.510775462964</v>
      </c>
      <c r="G482">
        <v>2</v>
      </c>
      <c r="H482" t="s">
        <v>1274</v>
      </c>
      <c r="I482">
        <v>42507.538715277777</v>
      </c>
      <c r="K482" t="str">
        <f t="shared" si="8"/>
        <v>4009/4010</v>
      </c>
      <c r="L482">
        <f t="shared" si="9"/>
        <v>2.7939814812270924E-2</v>
      </c>
      <c r="N482">
        <f t="shared" si="10"/>
        <v>40.233333329670131</v>
      </c>
      <c r="P482" t="s">
        <v>769</v>
      </c>
      <c r="Q482" t="b">
        <f t="shared" si="11"/>
        <v>1</v>
      </c>
      <c r="R482" t="s">
        <v>809</v>
      </c>
      <c r="S482">
        <f t="shared" si="12"/>
        <v>15.3996</v>
      </c>
      <c r="T482">
        <f t="shared" si="13"/>
        <v>1.32E-2</v>
      </c>
      <c r="U482">
        <f t="shared" si="14"/>
        <v>15.3864</v>
      </c>
      <c r="V482">
        <f>COUNTIFS(xings_lookup!$D$2:$D$19, IF(Q482, "&lt;=","&gt;=") &amp; S482, xings_lookup!$D$2:$D$19, IF(Q482,"&gt;=","&lt;=") &amp; T482)</f>
        <v>12</v>
      </c>
      <c r="W482">
        <f>COUNTA([11]XINGS!$A$2:$A$13)-V482</f>
        <v>0</v>
      </c>
      <c r="X482">
        <f t="shared" si="7"/>
        <v>1</v>
      </c>
    </row>
    <row r="483" spans="1:24" x14ac:dyDescent="0.25">
      <c r="A483" t="s">
        <v>190</v>
      </c>
      <c r="B483">
        <v>4011</v>
      </c>
      <c r="C483" t="s">
        <v>467</v>
      </c>
      <c r="D483" t="s">
        <v>758</v>
      </c>
      <c r="E483">
        <v>42507.474722222221</v>
      </c>
      <c r="F483">
        <v>42507.475972222222</v>
      </c>
      <c r="G483">
        <v>1</v>
      </c>
      <c r="H483" t="s">
        <v>1275</v>
      </c>
      <c r="I483">
        <v>42507.489803240744</v>
      </c>
      <c r="K483" t="str">
        <f t="shared" si="8"/>
        <v>4011/4012</v>
      </c>
      <c r="L483">
        <f t="shared" si="9"/>
        <v>1.3831018521159422E-2</v>
      </c>
      <c r="N483">
        <f t="shared" si="10"/>
        <v>19.916666670469567</v>
      </c>
      <c r="P483" t="s">
        <v>769</v>
      </c>
      <c r="Q483" t="b">
        <f t="shared" si="11"/>
        <v>0</v>
      </c>
      <c r="R483" t="s">
        <v>809</v>
      </c>
      <c r="S483">
        <f t="shared" si="12"/>
        <v>4.3499999999999997E-2</v>
      </c>
      <c r="T483">
        <f t="shared" si="13"/>
        <v>5.9340999999999999</v>
      </c>
      <c r="U483">
        <f t="shared" si="14"/>
        <v>5.8906000000000001</v>
      </c>
      <c r="V483">
        <f>COUNTIFS(xings_lookup!$D$2:$D$19, IF(Q483, "&lt;=","&gt;=") &amp; S483, xings_lookup!$D$2:$D$19, IF(Q483,"&gt;=","&lt;=") &amp; T483)</f>
        <v>8</v>
      </c>
      <c r="W483">
        <f>COUNTA([11]XINGS!$A$2:$A$13)-V483</f>
        <v>4</v>
      </c>
      <c r="X483">
        <f t="shared" si="7"/>
        <v>0.66666666666666663</v>
      </c>
    </row>
    <row r="484" spans="1:24" x14ac:dyDescent="0.25">
      <c r="A484" t="s">
        <v>192</v>
      </c>
      <c r="B484">
        <v>4024</v>
      </c>
      <c r="C484" t="s">
        <v>467</v>
      </c>
      <c r="D484" t="s">
        <v>562</v>
      </c>
      <c r="E484">
        <v>42507.695069444446</v>
      </c>
      <c r="F484">
        <v>42507.696145833332</v>
      </c>
      <c r="G484">
        <v>1</v>
      </c>
      <c r="H484" t="s">
        <v>1276</v>
      </c>
      <c r="I484">
        <v>42507.720509259256</v>
      </c>
      <c r="K484" t="str">
        <f t="shared" si="8"/>
        <v>4023/4024</v>
      </c>
      <c r="L484">
        <f t="shared" si="9"/>
        <v>2.4363425924093463E-2</v>
      </c>
      <c r="N484">
        <f t="shared" si="10"/>
        <v>35.083333330694586</v>
      </c>
      <c r="P484" t="s">
        <v>769</v>
      </c>
      <c r="Q484" t="b">
        <f t="shared" si="11"/>
        <v>0</v>
      </c>
      <c r="R484" t="s">
        <v>809</v>
      </c>
      <c r="S484">
        <f t="shared" si="12"/>
        <v>1.9133</v>
      </c>
      <c r="T484">
        <f t="shared" si="13"/>
        <v>23.328800000000001</v>
      </c>
      <c r="U484">
        <f t="shared" si="14"/>
        <v>21.415500000000002</v>
      </c>
      <c r="V484">
        <f>COUNTIFS(xings_lookup!$D$2:$D$19, IF(Q484, "&lt;=","&gt;=") &amp; S484, xings_lookup!$D$2:$D$19, IF(Q484,"&gt;=","&lt;=") &amp; T484)</f>
        <v>12</v>
      </c>
      <c r="W484">
        <f>COUNTA([11]XINGS!$A$2:$A$13)-V484</f>
        <v>0</v>
      </c>
      <c r="X484">
        <f t="shared" si="7"/>
        <v>1</v>
      </c>
    </row>
    <row r="485" spans="1:24" x14ac:dyDescent="0.25">
      <c r="A485" t="s">
        <v>194</v>
      </c>
      <c r="B485">
        <v>4012</v>
      </c>
      <c r="C485" t="s">
        <v>467</v>
      </c>
      <c r="D485" t="s">
        <v>1003</v>
      </c>
      <c r="E485">
        <v>42508.054340277777</v>
      </c>
      <c r="F485">
        <v>42508.055243055554</v>
      </c>
      <c r="G485">
        <v>1</v>
      </c>
      <c r="H485" t="s">
        <v>1277</v>
      </c>
      <c r="I485">
        <v>42508.086655092593</v>
      </c>
      <c r="K485" t="str">
        <f t="shared" si="8"/>
        <v>4011/4012</v>
      </c>
      <c r="L485">
        <f t="shared" si="9"/>
        <v>3.1412037038535345E-2</v>
      </c>
      <c r="N485">
        <f t="shared" si="10"/>
        <v>45.233333335490897</v>
      </c>
      <c r="P485" t="s">
        <v>769</v>
      </c>
      <c r="Q485" t="b">
        <f t="shared" si="11"/>
        <v>1</v>
      </c>
      <c r="R485" t="s">
        <v>809</v>
      </c>
      <c r="S485">
        <f t="shared" si="12"/>
        <v>23.299099999999999</v>
      </c>
      <c r="T485">
        <f t="shared" si="13"/>
        <v>0.30380000000000001</v>
      </c>
      <c r="U485">
        <f t="shared" si="14"/>
        <v>22.9953</v>
      </c>
      <c r="V485">
        <f>COUNTIFS(xings_lookup!$D$2:$D$19, IF(Q485, "&lt;=","&gt;=") &amp; S485, xings_lookup!$D$2:$D$19, IF(Q485,"&gt;=","&lt;=") &amp; T485)</f>
        <v>12</v>
      </c>
      <c r="W485">
        <f>COUNTA([11]XINGS!$A$2:$A$13)-V485</f>
        <v>0</v>
      </c>
      <c r="X485">
        <f t="shared" si="7"/>
        <v>1</v>
      </c>
    </row>
    <row r="486" spans="1:24" x14ac:dyDescent="0.25">
      <c r="A486" t="s">
        <v>196</v>
      </c>
      <c r="B486">
        <v>4012</v>
      </c>
      <c r="C486" t="s">
        <v>467</v>
      </c>
      <c r="D486" t="s">
        <v>1278</v>
      </c>
      <c r="E486">
        <v>42506.843032407407</v>
      </c>
      <c r="F486">
        <v>42506.843784722223</v>
      </c>
      <c r="G486">
        <v>1</v>
      </c>
      <c r="H486" t="s">
        <v>1279</v>
      </c>
      <c r="I486">
        <v>42506.861504629633</v>
      </c>
      <c r="K486" t="str">
        <f t="shared" si="8"/>
        <v>4011/4012</v>
      </c>
      <c r="L486">
        <f t="shared" si="9"/>
        <v>1.7719907409627922E-2</v>
      </c>
      <c r="N486">
        <f t="shared" si="10"/>
        <v>25.516666669864208</v>
      </c>
      <c r="P486" t="s">
        <v>769</v>
      </c>
      <c r="Q486" t="b">
        <f t="shared" si="11"/>
        <v>1</v>
      </c>
      <c r="R486" t="s">
        <v>809</v>
      </c>
      <c r="S486">
        <f t="shared" si="12"/>
        <v>12.786899999999999</v>
      </c>
      <c r="T486">
        <f t="shared" si="13"/>
        <v>1.2999999999999999E-2</v>
      </c>
      <c r="U486">
        <f t="shared" si="14"/>
        <v>12.773899999999999</v>
      </c>
      <c r="V486">
        <f>COUNTIFS(xings_lookup!$D$2:$D$19, IF(Q486, "&lt;=","&gt;=") &amp; S486, xings_lookup!$D$2:$D$19, IF(Q486,"&gt;=","&lt;=") &amp; T486)</f>
        <v>12</v>
      </c>
      <c r="W486">
        <f>COUNTA([11]XINGS!$A$2:$A$13)-V486</f>
        <v>0</v>
      </c>
      <c r="X486">
        <f t="shared" si="7"/>
        <v>1</v>
      </c>
    </row>
    <row r="487" spans="1:24" x14ac:dyDescent="0.25">
      <c r="A487" t="s">
        <v>197</v>
      </c>
      <c r="B487">
        <v>4030</v>
      </c>
      <c r="C487" t="s">
        <v>467</v>
      </c>
      <c r="D487" t="s">
        <v>970</v>
      </c>
      <c r="E487">
        <v>42506.852372685185</v>
      </c>
      <c r="F487">
        <v>42506.853263888886</v>
      </c>
      <c r="G487">
        <v>1</v>
      </c>
      <c r="H487" t="s">
        <v>1280</v>
      </c>
      <c r="I487">
        <v>42506.887986111113</v>
      </c>
      <c r="K487" t="str">
        <f t="shared" si="8"/>
        <v>4029/4030</v>
      </c>
      <c r="L487">
        <f t="shared" si="9"/>
        <v>3.4722222226264421E-2</v>
      </c>
      <c r="N487">
        <f t="shared" si="10"/>
        <v>50.000000005820766</v>
      </c>
      <c r="P487" t="s">
        <v>769</v>
      </c>
      <c r="Q487" t="b">
        <f t="shared" si="11"/>
        <v>1</v>
      </c>
      <c r="R487" t="s">
        <v>809</v>
      </c>
      <c r="S487">
        <f t="shared" si="12"/>
        <v>23.299600000000002</v>
      </c>
      <c r="T487">
        <f t="shared" si="13"/>
        <v>5.6471</v>
      </c>
      <c r="U487">
        <f t="shared" si="14"/>
        <v>17.652500000000003</v>
      </c>
      <c r="V487">
        <f>COUNTIFS(xings_lookup!$D$2:$D$19, IF(Q487, "&lt;=","&gt;=") &amp; S487, xings_lookup!$D$2:$D$19, IF(Q487,"&gt;=","&lt;=") &amp; T487)</f>
        <v>6</v>
      </c>
      <c r="W487">
        <f>COUNTA([11]XINGS!$A$2:$A$13)-V487</f>
        <v>6</v>
      </c>
      <c r="X487">
        <f t="shared" si="7"/>
        <v>0.5</v>
      </c>
    </row>
    <row r="488" spans="1:24" x14ac:dyDescent="0.25">
      <c r="A488" t="s">
        <v>198</v>
      </c>
      <c r="B488">
        <v>4023</v>
      </c>
      <c r="C488" t="s">
        <v>467</v>
      </c>
      <c r="D488" t="s">
        <v>1019</v>
      </c>
      <c r="E488">
        <v>42506.888518518521</v>
      </c>
      <c r="F488">
        <v>42506.893368055556</v>
      </c>
      <c r="G488">
        <v>1</v>
      </c>
      <c r="H488" t="s">
        <v>1281</v>
      </c>
      <c r="I488">
        <v>42506.951365740744</v>
      </c>
      <c r="K488" t="str">
        <f t="shared" si="8"/>
        <v>4023/4024</v>
      </c>
      <c r="L488">
        <f t="shared" si="9"/>
        <v>5.7997685187729076E-2</v>
      </c>
      <c r="N488">
        <f t="shared" si="10"/>
        <v>83.516666670329869</v>
      </c>
      <c r="P488" t="s">
        <v>769</v>
      </c>
      <c r="Q488" t="b">
        <f t="shared" si="11"/>
        <v>1</v>
      </c>
      <c r="R488" t="s">
        <v>809</v>
      </c>
      <c r="S488">
        <f t="shared" si="12"/>
        <v>23.297499999999999</v>
      </c>
      <c r="T488">
        <f t="shared" si="13"/>
        <v>1.8754999999999999</v>
      </c>
      <c r="U488">
        <f t="shared" si="14"/>
        <v>21.422000000000001</v>
      </c>
      <c r="V488">
        <f>COUNTIFS(xings_lookup!$D$2:$D$19, IF(Q488, "&lt;=","&gt;=") &amp; S488, xings_lookup!$D$2:$D$19, IF(Q488,"&gt;=","&lt;=") &amp; T488)</f>
        <v>12</v>
      </c>
      <c r="W488">
        <f>COUNTA([11]XINGS!$A$2:$A$13)-V488</f>
        <v>0</v>
      </c>
      <c r="X488">
        <f t="shared" si="7"/>
        <v>1</v>
      </c>
    </row>
    <row r="489" spans="1:24" x14ac:dyDescent="0.25">
      <c r="A489" t="s">
        <v>200</v>
      </c>
      <c r="B489">
        <v>4031</v>
      </c>
      <c r="C489" t="s">
        <v>467</v>
      </c>
      <c r="D489" t="s">
        <v>1282</v>
      </c>
      <c r="E489">
        <v>42506.90729166667</v>
      </c>
      <c r="F489">
        <v>42506.911226851851</v>
      </c>
      <c r="G489">
        <v>5</v>
      </c>
      <c r="H489" t="s">
        <v>1283</v>
      </c>
      <c r="I489">
        <v>42506.962164351855</v>
      </c>
      <c r="K489" t="str">
        <f t="shared" si="8"/>
        <v>4031/4032</v>
      </c>
      <c r="L489">
        <f t="shared" si="9"/>
        <v>5.0937500003783498E-2</v>
      </c>
      <c r="N489">
        <f t="shared" si="10"/>
        <v>73.350000005448237</v>
      </c>
      <c r="P489" t="s">
        <v>769</v>
      </c>
      <c r="Q489" t="b">
        <f t="shared" si="11"/>
        <v>0</v>
      </c>
      <c r="R489" t="s">
        <v>809</v>
      </c>
      <c r="S489">
        <f t="shared" si="12"/>
        <v>0.1182</v>
      </c>
      <c r="T489">
        <f t="shared" si="13"/>
        <v>0.1371</v>
      </c>
      <c r="U489">
        <f t="shared" si="14"/>
        <v>1.89E-2</v>
      </c>
      <c r="V489">
        <f>COUNTIFS(xings_lookup!$D$2:$D$19, IF(Q489, "&lt;=","&gt;=") &amp; S489, xings_lookup!$D$2:$D$19, IF(Q489,"&gt;=","&lt;=") &amp; T489)</f>
        <v>0</v>
      </c>
      <c r="W489">
        <f>COUNTA([11]XINGS!$A$2:$A$13)-V489</f>
        <v>12</v>
      </c>
      <c r="X489">
        <f t="shared" si="7"/>
        <v>0</v>
      </c>
    </row>
    <row r="490" spans="1:24" x14ac:dyDescent="0.25">
      <c r="A490" t="s">
        <v>202</v>
      </c>
      <c r="B490">
        <v>4044</v>
      </c>
      <c r="C490" t="s">
        <v>467</v>
      </c>
      <c r="D490" t="s">
        <v>1284</v>
      </c>
      <c r="E490">
        <v>42506.96125</v>
      </c>
      <c r="F490">
        <v>42506.962384259263</v>
      </c>
      <c r="G490">
        <v>1</v>
      </c>
      <c r="H490" t="s">
        <v>716</v>
      </c>
      <c r="I490">
        <v>42506.999583333331</v>
      </c>
      <c r="K490" t="str">
        <f t="shared" si="8"/>
        <v>4043/4044</v>
      </c>
      <c r="L490">
        <f t="shared" si="9"/>
        <v>3.7199074067757465E-2</v>
      </c>
      <c r="N490">
        <f t="shared" si="10"/>
        <v>53.56666665757075</v>
      </c>
      <c r="P490" t="s">
        <v>769</v>
      </c>
      <c r="Q490" t="b">
        <f t="shared" si="11"/>
        <v>0</v>
      </c>
      <c r="R490" t="s">
        <v>809</v>
      </c>
      <c r="S490">
        <f t="shared" si="12"/>
        <v>0.15790000000000001</v>
      </c>
      <c r="T490">
        <f t="shared" si="13"/>
        <v>23.327000000000002</v>
      </c>
      <c r="U490">
        <f t="shared" si="14"/>
        <v>23.1691</v>
      </c>
      <c r="V490">
        <f>COUNTIFS(xings_lookup!$D$2:$D$19, IF(Q490, "&lt;=","&gt;=") &amp; S490, xings_lookup!$D$2:$D$19, IF(Q490,"&gt;=","&lt;=") &amp; T490)</f>
        <v>12</v>
      </c>
      <c r="W490">
        <f>COUNTA([11]XINGS!$A$2:$A$13)-V490</f>
        <v>0</v>
      </c>
      <c r="X490">
        <f t="shared" si="7"/>
        <v>1</v>
      </c>
    </row>
    <row r="491" spans="1:24" x14ac:dyDescent="0.25">
      <c r="A491" t="s">
        <v>204</v>
      </c>
      <c r="B491">
        <v>4024</v>
      </c>
      <c r="C491" t="s">
        <v>467</v>
      </c>
      <c r="D491" t="s">
        <v>1285</v>
      </c>
      <c r="E491">
        <v>42506.959583333337</v>
      </c>
      <c r="F491">
        <v>42506.960497685184</v>
      </c>
      <c r="G491">
        <v>1</v>
      </c>
      <c r="H491" t="s">
        <v>683</v>
      </c>
      <c r="I491">
        <v>42506.985520833332</v>
      </c>
      <c r="K491" t="str">
        <f t="shared" si="8"/>
        <v>4023/4024</v>
      </c>
      <c r="L491">
        <f t="shared" si="9"/>
        <v>2.5023148147738539E-2</v>
      </c>
      <c r="N491">
        <f t="shared" si="10"/>
        <v>36.033333332743496</v>
      </c>
      <c r="P491" t="s">
        <v>769</v>
      </c>
      <c r="Q491" t="b">
        <f t="shared" si="11"/>
        <v>0</v>
      </c>
      <c r="R491" t="s">
        <v>809</v>
      </c>
      <c r="S491">
        <f t="shared" si="12"/>
        <v>1.036</v>
      </c>
      <c r="T491">
        <f t="shared" si="13"/>
        <v>23.331900000000001</v>
      </c>
      <c r="U491">
        <f t="shared" si="14"/>
        <v>22.2959</v>
      </c>
      <c r="V491">
        <f>COUNTIFS(xings_lookup!$D$2:$D$19, IF(Q491, "&lt;=","&gt;=") &amp; S491, xings_lookup!$D$2:$D$19, IF(Q491,"&gt;=","&lt;=") &amp; T491)</f>
        <v>12</v>
      </c>
      <c r="W491">
        <f>COUNTA([11]XINGS!$A$2:$A$13)-V491</f>
        <v>0</v>
      </c>
      <c r="X491">
        <f t="shared" si="7"/>
        <v>1</v>
      </c>
    </row>
    <row r="492" spans="1:24" x14ac:dyDescent="0.25">
      <c r="A492" t="s">
        <v>206</v>
      </c>
      <c r="B492">
        <v>4017</v>
      </c>
      <c r="C492" t="s">
        <v>467</v>
      </c>
      <c r="D492" t="s">
        <v>1286</v>
      </c>
      <c r="E492">
        <v>42505.192430555559</v>
      </c>
      <c r="F492">
        <v>42505.193749999999</v>
      </c>
      <c r="G492">
        <v>1</v>
      </c>
      <c r="H492" t="s">
        <v>1287</v>
      </c>
      <c r="I492">
        <v>42505.215312499997</v>
      </c>
      <c r="K492" t="str">
        <f t="shared" si="8"/>
        <v>4017/4018</v>
      </c>
      <c r="L492">
        <f t="shared" si="9"/>
        <v>2.156249999825377E-2</v>
      </c>
      <c r="N492">
        <f t="shared" si="10"/>
        <v>31.049999997485429</v>
      </c>
      <c r="P492" t="s">
        <v>769</v>
      </c>
      <c r="Q492" t="b">
        <f t="shared" si="11"/>
        <v>1</v>
      </c>
      <c r="R492" t="s">
        <v>809</v>
      </c>
      <c r="S492">
        <f t="shared" si="12"/>
        <v>23.2666</v>
      </c>
      <c r="T492">
        <f t="shared" si="13"/>
        <v>10.617800000000001</v>
      </c>
      <c r="U492">
        <f t="shared" si="14"/>
        <v>12.6488</v>
      </c>
      <c r="V492">
        <f>COUNTIFS(xings_lookup!$D$2:$D$19, IF(Q492, "&lt;=","&gt;=") &amp; S492, xings_lookup!$D$2:$D$19, IF(Q492,"&gt;=","&lt;=") &amp; T492)</f>
        <v>1</v>
      </c>
      <c r="W492">
        <f>COUNTA([11]XINGS!$A$2:$A$13)-V492</f>
        <v>11</v>
      </c>
      <c r="X492">
        <f t="shared" si="7"/>
        <v>8.3333333333333329E-2</v>
      </c>
    </row>
    <row r="493" spans="1:24" x14ac:dyDescent="0.25">
      <c r="A493" t="s">
        <v>208</v>
      </c>
      <c r="B493">
        <v>4025</v>
      </c>
      <c r="C493" t="s">
        <v>467</v>
      </c>
      <c r="D493" t="s">
        <v>529</v>
      </c>
      <c r="E493">
        <v>42505.173715277779</v>
      </c>
      <c r="F493">
        <v>42505.17491898148</v>
      </c>
      <c r="G493">
        <v>1</v>
      </c>
      <c r="H493" t="s">
        <v>1288</v>
      </c>
      <c r="I493">
        <v>42505.198506944442</v>
      </c>
      <c r="K493" t="str">
        <f t="shared" si="8"/>
        <v>4025/4026</v>
      </c>
      <c r="L493">
        <f t="shared" si="9"/>
        <v>2.3587962961755693E-2</v>
      </c>
      <c r="N493">
        <f t="shared" si="10"/>
        <v>33.966666664928198</v>
      </c>
      <c r="P493" t="s">
        <v>769</v>
      </c>
      <c r="Q493" t="b">
        <f t="shared" si="11"/>
        <v>0</v>
      </c>
      <c r="R493" t="s">
        <v>809</v>
      </c>
      <c r="S493">
        <f t="shared" si="12"/>
        <v>7.4800000000000005E-2</v>
      </c>
      <c r="T493">
        <f t="shared" si="13"/>
        <v>18.479700000000001</v>
      </c>
      <c r="U493">
        <f t="shared" si="14"/>
        <v>18.404900000000001</v>
      </c>
      <c r="V493">
        <f>COUNTIFS(xings_lookup!$D$2:$D$19, IF(Q493, "&lt;=","&gt;=") &amp; S493, xings_lookup!$D$2:$D$19, IF(Q493,"&gt;=","&lt;=") &amp; T493)</f>
        <v>12</v>
      </c>
      <c r="W493">
        <f>COUNTA([11]XINGS!$A$2:$A$13)-V493</f>
        <v>0</v>
      </c>
      <c r="X493">
        <f t="shared" si="7"/>
        <v>1</v>
      </c>
    </row>
    <row r="494" spans="1:24" x14ac:dyDescent="0.25">
      <c r="A494" t="s">
        <v>210</v>
      </c>
      <c r="B494">
        <v>4030</v>
      </c>
      <c r="C494" t="s">
        <v>467</v>
      </c>
      <c r="D494" t="s">
        <v>989</v>
      </c>
      <c r="E494">
        <v>42505.285277777781</v>
      </c>
      <c r="F494">
        <v>42505.286319444444</v>
      </c>
      <c r="G494">
        <v>1</v>
      </c>
      <c r="H494" t="s">
        <v>1289</v>
      </c>
      <c r="I494">
        <v>42505.305439814816</v>
      </c>
      <c r="K494" t="str">
        <f t="shared" si="8"/>
        <v>4029/4030</v>
      </c>
      <c r="L494">
        <f t="shared" si="9"/>
        <v>1.9120370372547768E-2</v>
      </c>
      <c r="N494">
        <f t="shared" si="10"/>
        <v>27.533333336468786</v>
      </c>
      <c r="P494" t="s">
        <v>769</v>
      </c>
      <c r="Q494" t="b">
        <f t="shared" si="11"/>
        <v>1</v>
      </c>
      <c r="R494" t="s">
        <v>809</v>
      </c>
      <c r="S494">
        <f t="shared" si="12"/>
        <v>23.299399999999999</v>
      </c>
      <c r="T494">
        <f t="shared" si="13"/>
        <v>6.3811999999999998</v>
      </c>
      <c r="U494">
        <f t="shared" si="14"/>
        <v>16.918199999999999</v>
      </c>
      <c r="V494">
        <f>COUNTIFS(xings_lookup!$D$2:$D$19, IF(Q494, "&lt;=","&gt;=") &amp; S494, xings_lookup!$D$2:$D$19, IF(Q494,"&gt;=","&lt;=") &amp; T494)</f>
        <v>3</v>
      </c>
      <c r="W494">
        <f>COUNTA([11]XINGS!$A$2:$A$13)-V494</f>
        <v>9</v>
      </c>
      <c r="X494">
        <f t="shared" si="7"/>
        <v>0.25</v>
      </c>
    </row>
    <row r="495" spans="1:24" x14ac:dyDescent="0.25">
      <c r="A495" t="s">
        <v>211</v>
      </c>
      <c r="B495">
        <v>4039</v>
      </c>
      <c r="C495" t="s">
        <v>467</v>
      </c>
      <c r="D495" t="s">
        <v>1290</v>
      </c>
      <c r="E495">
        <v>42505.323182870372</v>
      </c>
      <c r="F495">
        <v>42505.323877314811</v>
      </c>
      <c r="G495">
        <v>0</v>
      </c>
      <c r="H495" t="s">
        <v>1027</v>
      </c>
      <c r="I495">
        <v>42505.340243055558</v>
      </c>
      <c r="K495" t="str">
        <f t="shared" si="8"/>
        <v>4039/4040</v>
      </c>
      <c r="L495">
        <f t="shared" si="9"/>
        <v>1.6365740746550728E-2</v>
      </c>
      <c r="N495">
        <f t="shared" si="10"/>
        <v>23.566666675033048</v>
      </c>
      <c r="P495" t="s">
        <v>769</v>
      </c>
      <c r="Q495" t="b">
        <f t="shared" si="11"/>
        <v>1</v>
      </c>
      <c r="R495" t="s">
        <v>809</v>
      </c>
      <c r="S495">
        <f t="shared" si="12"/>
        <v>12.7866</v>
      </c>
      <c r="T495">
        <f t="shared" si="13"/>
        <v>1.6500000000000001E-2</v>
      </c>
      <c r="U495">
        <f t="shared" si="14"/>
        <v>12.770099999999999</v>
      </c>
      <c r="V495">
        <f>COUNTIFS(xings_lookup!$D$2:$D$19, IF(Q495, "&lt;=","&gt;=") &amp; S495, xings_lookup!$D$2:$D$19, IF(Q495,"&gt;=","&lt;=") &amp; T495)</f>
        <v>12</v>
      </c>
      <c r="W495">
        <f>COUNTA([11]XINGS!$A$2:$A$13)-V495</f>
        <v>0</v>
      </c>
      <c r="X495">
        <f t="shared" si="7"/>
        <v>1</v>
      </c>
    </row>
    <row r="496" spans="1:24" x14ac:dyDescent="0.25">
      <c r="A496" t="s">
        <v>213</v>
      </c>
      <c r="B496">
        <v>4007</v>
      </c>
      <c r="C496" t="s">
        <v>467</v>
      </c>
      <c r="D496" t="s">
        <v>515</v>
      </c>
      <c r="E496">
        <v>42505.661574074074</v>
      </c>
      <c r="F496">
        <v>42505.662615740737</v>
      </c>
      <c r="G496">
        <v>1</v>
      </c>
      <c r="H496" t="s">
        <v>1291</v>
      </c>
      <c r="I496">
        <v>42505.667222222219</v>
      </c>
      <c r="K496" t="str">
        <f t="shared" si="8"/>
        <v>4007/4008</v>
      </c>
      <c r="L496">
        <f t="shared" si="9"/>
        <v>4.6064814814599231E-3</v>
      </c>
      <c r="N496">
        <f t="shared" si="10"/>
        <v>6.6333333333022892</v>
      </c>
      <c r="P496" t="s">
        <v>769</v>
      </c>
      <c r="Q496" t="b">
        <f t="shared" si="11"/>
        <v>0</v>
      </c>
      <c r="R496" t="s">
        <v>809</v>
      </c>
      <c r="S496">
        <f t="shared" si="12"/>
        <v>4.4900000000000002E-2</v>
      </c>
      <c r="T496">
        <f t="shared" si="13"/>
        <v>6.0199999999999997E-2</v>
      </c>
      <c r="U496">
        <f t="shared" si="14"/>
        <v>1.5299999999999994E-2</v>
      </c>
      <c r="V496">
        <f>COUNTIFS(xings_lookup!$D$2:$D$19, IF(Q496, "&lt;=","&gt;=") &amp; S496, xings_lookup!$D$2:$D$19, IF(Q496,"&gt;=","&lt;=") &amp; T496)</f>
        <v>0</v>
      </c>
      <c r="W496">
        <f>COUNTA([11]XINGS!$A$2:$A$13)-V496</f>
        <v>12</v>
      </c>
      <c r="X496">
        <f t="shared" si="7"/>
        <v>0</v>
      </c>
    </row>
    <row r="497" spans="1:24" x14ac:dyDescent="0.25">
      <c r="A497" t="s">
        <v>214</v>
      </c>
      <c r="B497">
        <v>4039</v>
      </c>
      <c r="C497" t="s">
        <v>467</v>
      </c>
      <c r="D497" t="s">
        <v>1292</v>
      </c>
      <c r="E497">
        <v>42505.744108796294</v>
      </c>
      <c r="F497">
        <v>42505.745023148149</v>
      </c>
      <c r="G497">
        <v>1</v>
      </c>
      <c r="H497" t="s">
        <v>1293</v>
      </c>
      <c r="I497">
        <v>42505.762858796297</v>
      </c>
      <c r="K497" t="str">
        <f t="shared" si="8"/>
        <v>4039/4040</v>
      </c>
      <c r="L497">
        <f t="shared" si="9"/>
        <v>1.7835648148320615E-2</v>
      </c>
      <c r="N497">
        <f t="shared" si="10"/>
        <v>25.683333333581686</v>
      </c>
      <c r="P497" t="s">
        <v>769</v>
      </c>
      <c r="Q497" t="b">
        <f t="shared" si="11"/>
        <v>1</v>
      </c>
      <c r="R497" t="s">
        <v>809</v>
      </c>
      <c r="S497">
        <f t="shared" si="12"/>
        <v>23.302800000000001</v>
      </c>
      <c r="T497">
        <f t="shared" si="13"/>
        <v>7.0285000000000002</v>
      </c>
      <c r="U497">
        <f t="shared" si="14"/>
        <v>16.2743</v>
      </c>
      <c r="V497">
        <f>COUNTIFS(xings_lookup!$D$2:$D$19, IF(Q497, "&lt;=","&gt;=") &amp; S497, xings_lookup!$D$2:$D$19, IF(Q497,"&gt;=","&lt;=") &amp; T497)</f>
        <v>3</v>
      </c>
      <c r="W497">
        <f>COUNTA([11]XINGS!$A$2:$A$13)-V497</f>
        <v>9</v>
      </c>
      <c r="X497">
        <f t="shared" si="7"/>
        <v>0.25</v>
      </c>
    </row>
    <row r="498" spans="1:24" x14ac:dyDescent="0.25">
      <c r="A498" t="s">
        <v>216</v>
      </c>
      <c r="B498">
        <v>4023</v>
      </c>
      <c r="C498" t="s">
        <v>467</v>
      </c>
      <c r="D498" t="s">
        <v>994</v>
      </c>
      <c r="E498">
        <v>42505.885659722226</v>
      </c>
      <c r="F498">
        <v>42505.886261574073</v>
      </c>
      <c r="G498">
        <v>0</v>
      </c>
      <c r="H498" t="s">
        <v>1294</v>
      </c>
      <c r="I498">
        <v>42505.897847222222</v>
      </c>
      <c r="K498" t="str">
        <f t="shared" si="8"/>
        <v>4023/4024</v>
      </c>
      <c r="L498">
        <f t="shared" si="9"/>
        <v>1.1585648149775807E-2</v>
      </c>
      <c r="N498">
        <f t="shared" si="10"/>
        <v>16.683333335677162</v>
      </c>
      <c r="P498" t="s">
        <v>769</v>
      </c>
      <c r="Q498" t="b">
        <f t="shared" si="11"/>
        <v>1</v>
      </c>
      <c r="R498" t="s">
        <v>809</v>
      </c>
      <c r="S498">
        <f t="shared" si="12"/>
        <v>15.399900000000001</v>
      </c>
      <c r="T498">
        <f t="shared" si="13"/>
        <v>11.373699999999999</v>
      </c>
      <c r="U498">
        <f t="shared" si="14"/>
        <v>4.0262000000000011</v>
      </c>
      <c r="V498">
        <f>COUNTIFS(xings_lookup!$D$2:$D$19, IF(Q498, "&lt;=","&gt;=") &amp; S498, xings_lookup!$D$2:$D$19, IF(Q498,"&gt;=","&lt;=") &amp; T498)</f>
        <v>0</v>
      </c>
      <c r="W498">
        <f>COUNTA([11]XINGS!$A$2:$A$13)-V498</f>
        <v>12</v>
      </c>
      <c r="X498">
        <f t="shared" si="7"/>
        <v>0</v>
      </c>
    </row>
    <row r="499" spans="1:24" x14ac:dyDescent="0.25">
      <c r="A499" t="s">
        <v>218</v>
      </c>
      <c r="B499">
        <v>4015</v>
      </c>
      <c r="C499" t="s">
        <v>467</v>
      </c>
      <c r="D499" t="s">
        <v>1157</v>
      </c>
      <c r="E499">
        <v>42505.888773148145</v>
      </c>
      <c r="F499">
        <v>42505.889652777776</v>
      </c>
      <c r="G499">
        <v>1</v>
      </c>
      <c r="H499" t="s">
        <v>1295</v>
      </c>
      <c r="I499">
        <v>42505.901134259257</v>
      </c>
      <c r="K499" t="str">
        <f t="shared" si="8"/>
        <v>4015/4016</v>
      </c>
      <c r="L499">
        <f t="shared" si="9"/>
        <v>1.1481481480586808E-2</v>
      </c>
      <c r="N499">
        <f t="shared" si="10"/>
        <v>16.533333332045004</v>
      </c>
      <c r="P499" t="s">
        <v>769</v>
      </c>
      <c r="Q499" t="b">
        <f t="shared" si="11"/>
        <v>1</v>
      </c>
      <c r="R499" t="s">
        <v>809</v>
      </c>
      <c r="S499">
        <f t="shared" si="12"/>
        <v>23.2974</v>
      </c>
      <c r="T499">
        <f t="shared" si="13"/>
        <v>22.027799999999999</v>
      </c>
      <c r="U499">
        <f t="shared" si="14"/>
        <v>1.2696000000000005</v>
      </c>
      <c r="V499">
        <f>COUNTIFS(xings_lookup!$D$2:$D$19, IF(Q499, "&lt;=","&gt;=") &amp; S499, xings_lookup!$D$2:$D$19, IF(Q499,"&gt;=","&lt;=") &amp; T499)</f>
        <v>0</v>
      </c>
      <c r="W499">
        <f>COUNTA([11]XINGS!$A$2:$A$13)-V499</f>
        <v>12</v>
      </c>
      <c r="X499">
        <f t="shared" si="7"/>
        <v>0</v>
      </c>
    </row>
    <row r="500" spans="1:24" x14ac:dyDescent="0.25">
      <c r="A500" t="s">
        <v>219</v>
      </c>
      <c r="B500">
        <v>4014</v>
      </c>
      <c r="C500" t="s">
        <v>467</v>
      </c>
      <c r="D500" t="s">
        <v>514</v>
      </c>
      <c r="E500">
        <v>42505.914733796293</v>
      </c>
      <c r="F500">
        <v>42505.915405092594</v>
      </c>
      <c r="G500">
        <v>0</v>
      </c>
      <c r="H500" t="s">
        <v>853</v>
      </c>
      <c r="I500">
        <v>42505.923657407409</v>
      </c>
      <c r="K500" t="str">
        <f t="shared" si="8"/>
        <v>4013/4014</v>
      </c>
      <c r="L500">
        <f t="shared" si="9"/>
        <v>8.2523148157633841E-3</v>
      </c>
      <c r="N500">
        <f t="shared" si="10"/>
        <v>11.883333334699273</v>
      </c>
      <c r="P500" t="s">
        <v>769</v>
      </c>
      <c r="Q500" t="b">
        <f t="shared" si="11"/>
        <v>0</v>
      </c>
      <c r="R500" t="s">
        <v>809</v>
      </c>
      <c r="S500">
        <f t="shared" si="12"/>
        <v>15.442600000000001</v>
      </c>
      <c r="T500">
        <f t="shared" si="13"/>
        <v>23.3306</v>
      </c>
      <c r="U500">
        <f t="shared" si="14"/>
        <v>7.8879999999999999</v>
      </c>
      <c r="V500">
        <f>COUNTIFS(xings_lookup!$D$2:$D$19, IF(Q500, "&lt;=","&gt;=") &amp; S500, xings_lookup!$D$2:$D$19, IF(Q500,"&gt;=","&lt;=") &amp; T500)</f>
        <v>0</v>
      </c>
      <c r="W500">
        <f>COUNTA([11]XINGS!$A$2:$A$13)-V500</f>
        <v>12</v>
      </c>
      <c r="X500">
        <f t="shared" si="7"/>
        <v>0</v>
      </c>
    </row>
    <row r="501" spans="1:24" x14ac:dyDescent="0.25">
      <c r="A501" t="s">
        <v>220</v>
      </c>
      <c r="B501">
        <v>4029</v>
      </c>
      <c r="C501" t="s">
        <v>467</v>
      </c>
      <c r="D501" t="s">
        <v>1296</v>
      </c>
      <c r="E501">
        <v>42505.910150462965</v>
      </c>
      <c r="F501">
        <v>42505.911053240743</v>
      </c>
      <c r="G501">
        <v>1</v>
      </c>
      <c r="H501" t="s">
        <v>1297</v>
      </c>
      <c r="I501">
        <v>42505.933472222219</v>
      </c>
      <c r="K501" t="str">
        <f t="shared" si="8"/>
        <v>4029/4030</v>
      </c>
      <c r="L501">
        <f t="shared" si="9"/>
        <v>2.2418981476221234E-2</v>
      </c>
      <c r="N501">
        <f t="shared" si="10"/>
        <v>32.283333325758576</v>
      </c>
      <c r="P501" t="s">
        <v>769</v>
      </c>
      <c r="Q501" t="b">
        <f t="shared" si="11"/>
        <v>0</v>
      </c>
      <c r="R501" t="s">
        <v>809</v>
      </c>
      <c r="S501">
        <f t="shared" si="12"/>
        <v>1.9172</v>
      </c>
      <c r="T501">
        <f t="shared" si="13"/>
        <v>11.8599</v>
      </c>
      <c r="U501">
        <f t="shared" si="14"/>
        <v>9.9427000000000003</v>
      </c>
      <c r="V501">
        <f>COUNTIFS(xings_lookup!$D$2:$D$19, IF(Q501, "&lt;=","&gt;=") &amp; S501, xings_lookup!$D$2:$D$19, IF(Q501,"&gt;=","&lt;=") &amp; T501)</f>
        <v>12</v>
      </c>
      <c r="W501">
        <f>COUNTA([11]XINGS!$A$2:$A$13)-V501</f>
        <v>0</v>
      </c>
      <c r="X501">
        <f t="shared" si="7"/>
        <v>1</v>
      </c>
    </row>
    <row r="502" spans="1:24" x14ac:dyDescent="0.25">
      <c r="A502" t="s">
        <v>221</v>
      </c>
      <c r="B502">
        <v>4007</v>
      </c>
      <c r="C502" t="s">
        <v>467</v>
      </c>
      <c r="D502" t="s">
        <v>1282</v>
      </c>
      <c r="E502">
        <v>42505.929027777776</v>
      </c>
      <c r="F502">
        <v>42505.930034722223</v>
      </c>
      <c r="G502">
        <v>1</v>
      </c>
      <c r="H502" t="s">
        <v>522</v>
      </c>
      <c r="I502">
        <v>42505.930613425924</v>
      </c>
      <c r="K502" t="str">
        <f t="shared" si="8"/>
        <v>4007/4008</v>
      </c>
      <c r="L502">
        <f t="shared" si="9"/>
        <v>5.7870370073942468E-4</v>
      </c>
      <c r="N502">
        <f t="shared" si="10"/>
        <v>0.83333332906477153</v>
      </c>
      <c r="P502" t="s">
        <v>769</v>
      </c>
      <c r="Q502" t="b">
        <f t="shared" si="11"/>
        <v>0</v>
      </c>
      <c r="R502" t="s">
        <v>809</v>
      </c>
      <c r="S502">
        <f t="shared" si="12"/>
        <v>0.1182</v>
      </c>
      <c r="T502">
        <f t="shared" si="13"/>
        <v>0.1173</v>
      </c>
      <c r="U502">
        <f t="shared" si="14"/>
        <v>8.9999999999999802E-4</v>
      </c>
      <c r="V502">
        <f>COUNTIFS(xings_lookup!$D$2:$D$19, IF(Q502, "&lt;=","&gt;=") &amp; S502, xings_lookup!$D$2:$D$19, IF(Q502,"&gt;=","&lt;=") &amp; T502)</f>
        <v>0</v>
      </c>
      <c r="W502">
        <f>COUNTA([11]XINGS!$A$2:$A$13)-V502</f>
        <v>12</v>
      </c>
      <c r="X502">
        <f t="shared" si="7"/>
        <v>0</v>
      </c>
    </row>
    <row r="503" spans="1:24" x14ac:dyDescent="0.25">
      <c r="A503" t="s">
        <v>223</v>
      </c>
      <c r="B503">
        <v>4011</v>
      </c>
      <c r="C503" t="s">
        <v>467</v>
      </c>
      <c r="D503" t="s">
        <v>517</v>
      </c>
      <c r="E503">
        <v>42504.286168981482</v>
      </c>
      <c r="F503">
        <v>42504.286979166667</v>
      </c>
      <c r="G503">
        <v>1</v>
      </c>
      <c r="H503" t="s">
        <v>642</v>
      </c>
      <c r="I503">
        <v>42504.307638888888</v>
      </c>
      <c r="K503" t="str">
        <f t="shared" si="8"/>
        <v>4011/4012</v>
      </c>
      <c r="L503">
        <f t="shared" si="9"/>
        <v>2.0659722220443655E-2</v>
      </c>
      <c r="N503">
        <f t="shared" si="10"/>
        <v>29.749999997438863</v>
      </c>
      <c r="P503" t="s">
        <v>769</v>
      </c>
      <c r="Q503" t="b">
        <f t="shared" si="11"/>
        <v>0</v>
      </c>
      <c r="R503" t="s">
        <v>809</v>
      </c>
      <c r="S503">
        <f t="shared" si="12"/>
        <v>1.9134</v>
      </c>
      <c r="T503">
        <f t="shared" si="13"/>
        <v>23.331</v>
      </c>
      <c r="U503">
        <f t="shared" si="14"/>
        <v>21.4176</v>
      </c>
      <c r="V503">
        <f>COUNTIFS(xings_lookup!$D$2:$D$19, IF(Q503, "&lt;=","&gt;=") &amp; S503, xings_lookup!$D$2:$D$19, IF(Q503,"&gt;=","&lt;=") &amp; T503)</f>
        <v>12</v>
      </c>
      <c r="W503">
        <f>COUNTA([11]XINGS!$A$2:$A$13)-V503</f>
        <v>0</v>
      </c>
      <c r="X503">
        <f t="shared" si="7"/>
        <v>1</v>
      </c>
    </row>
    <row r="504" spans="1:24" x14ac:dyDescent="0.25">
      <c r="A504" t="s">
        <v>224</v>
      </c>
      <c r="B504">
        <v>4016</v>
      </c>
      <c r="C504" t="s">
        <v>467</v>
      </c>
      <c r="D504" t="s">
        <v>539</v>
      </c>
      <c r="E504">
        <v>42504.399629629632</v>
      </c>
      <c r="F504">
        <v>42504.400462962964</v>
      </c>
      <c r="G504">
        <v>1</v>
      </c>
      <c r="H504" t="s">
        <v>649</v>
      </c>
      <c r="I504">
        <v>42504.4216087963</v>
      </c>
      <c r="K504" t="str">
        <f t="shared" si="8"/>
        <v>4015/4016</v>
      </c>
      <c r="L504">
        <f t="shared" si="9"/>
        <v>2.1145833336049691E-2</v>
      </c>
      <c r="N504">
        <f t="shared" si="10"/>
        <v>30.450000003911555</v>
      </c>
      <c r="P504" t="s">
        <v>769</v>
      </c>
      <c r="Q504" t="b">
        <f t="shared" si="11"/>
        <v>0</v>
      </c>
      <c r="R504" t="s">
        <v>809</v>
      </c>
      <c r="S504">
        <f t="shared" si="12"/>
        <v>1.9126000000000001</v>
      </c>
      <c r="T504">
        <f t="shared" si="13"/>
        <v>23.330100000000002</v>
      </c>
      <c r="U504">
        <f t="shared" si="14"/>
        <v>21.4175</v>
      </c>
      <c r="V504">
        <f>COUNTIFS(xings_lookup!$D$2:$D$19, IF(Q504, "&lt;=","&gt;=") &amp; S504, xings_lookup!$D$2:$D$19, IF(Q504,"&gt;=","&lt;=") &amp; T504)</f>
        <v>12</v>
      </c>
      <c r="W504">
        <f>COUNTA([11]XINGS!$A$2:$A$13)-V504</f>
        <v>0</v>
      </c>
      <c r="X504">
        <f t="shared" si="7"/>
        <v>1</v>
      </c>
    </row>
    <row r="505" spans="1:24" x14ac:dyDescent="0.25">
      <c r="A505" t="s">
        <v>225</v>
      </c>
      <c r="B505">
        <v>4044</v>
      </c>
      <c r="C505" t="s">
        <v>467</v>
      </c>
      <c r="D505" t="s">
        <v>1298</v>
      </c>
      <c r="E505">
        <v>42503.132025462961</v>
      </c>
      <c r="F505">
        <v>42503.134409722225</v>
      </c>
      <c r="G505">
        <v>3</v>
      </c>
      <c r="H505" t="s">
        <v>1299</v>
      </c>
      <c r="I505">
        <v>42503.136678240742</v>
      </c>
      <c r="K505" t="str">
        <f t="shared" si="8"/>
        <v>4043/4044</v>
      </c>
      <c r="L505">
        <f t="shared" si="9"/>
        <v>2.268518517666962E-3</v>
      </c>
      <c r="N505">
        <f t="shared" si="10"/>
        <v>3.2666666654404253</v>
      </c>
      <c r="P505" t="s">
        <v>769</v>
      </c>
      <c r="Q505" t="b">
        <f t="shared" si="11"/>
        <v>0</v>
      </c>
      <c r="R505" t="s">
        <v>809</v>
      </c>
      <c r="S505">
        <f t="shared" si="12"/>
        <v>7.7700000000000005E-2</v>
      </c>
      <c r="T505">
        <f t="shared" si="13"/>
        <v>0.13600000000000001</v>
      </c>
      <c r="U505">
        <f t="shared" si="14"/>
        <v>5.8300000000000005E-2</v>
      </c>
      <c r="V505">
        <f>COUNTIFS(xings_lookup!$D$2:$D$19, IF(Q505, "&lt;=","&gt;=") &amp; S505, xings_lookup!$D$2:$D$19, IF(Q505,"&gt;=","&lt;=") &amp; T505)</f>
        <v>0</v>
      </c>
      <c r="W505">
        <f>COUNTA([11]XINGS!$A$2:$A$13)-V505</f>
        <v>12</v>
      </c>
      <c r="X505">
        <f t="shared" si="7"/>
        <v>0</v>
      </c>
    </row>
    <row r="506" spans="1:24" x14ac:dyDescent="0.25">
      <c r="A506" t="s">
        <v>227</v>
      </c>
      <c r="B506">
        <v>4009</v>
      </c>
      <c r="C506" t="s">
        <v>467</v>
      </c>
      <c r="D506" t="s">
        <v>1300</v>
      </c>
      <c r="E506">
        <v>42503.160486111112</v>
      </c>
      <c r="F506">
        <v>42503.161261574074</v>
      </c>
      <c r="G506">
        <v>1</v>
      </c>
      <c r="H506" t="s">
        <v>589</v>
      </c>
      <c r="I506">
        <v>42503.182766203703</v>
      </c>
      <c r="K506" t="str">
        <f t="shared" si="8"/>
        <v>4009/4010</v>
      </c>
      <c r="L506">
        <f t="shared" si="9"/>
        <v>2.1504629628907423E-2</v>
      </c>
      <c r="N506">
        <f t="shared" si="10"/>
        <v>30.96666666562669</v>
      </c>
      <c r="P506" t="s">
        <v>769</v>
      </c>
      <c r="Q506" t="b">
        <f t="shared" si="11"/>
        <v>0</v>
      </c>
      <c r="R506" t="s">
        <v>809</v>
      </c>
      <c r="S506">
        <f t="shared" si="12"/>
        <v>1.9197</v>
      </c>
      <c r="T506">
        <f t="shared" si="13"/>
        <v>23.328900000000001</v>
      </c>
      <c r="U506">
        <f t="shared" si="14"/>
        <v>21.409200000000002</v>
      </c>
      <c r="V506">
        <f>COUNTIFS(xings_lookup!$D$2:$D$19, IF(Q506, "&lt;=","&gt;=") &amp; S506, xings_lookup!$D$2:$D$19, IF(Q506,"&gt;=","&lt;=") &amp; T506)</f>
        <v>12</v>
      </c>
      <c r="W506">
        <f>COUNTA([11]XINGS!$A$2:$A$13)-V506</f>
        <v>0</v>
      </c>
      <c r="X506">
        <f t="shared" si="7"/>
        <v>1</v>
      </c>
    </row>
    <row r="507" spans="1:24" x14ac:dyDescent="0.25">
      <c r="A507" t="s">
        <v>228</v>
      </c>
      <c r="B507">
        <v>4020</v>
      </c>
      <c r="C507" t="s">
        <v>467</v>
      </c>
      <c r="D507" t="s">
        <v>481</v>
      </c>
      <c r="E507">
        <v>42503.332060185188</v>
      </c>
      <c r="F507">
        <v>42503.332800925928</v>
      </c>
      <c r="G507">
        <v>1</v>
      </c>
      <c r="H507" t="s">
        <v>1301</v>
      </c>
      <c r="I507">
        <v>42503.335115740738</v>
      </c>
      <c r="K507" t="str">
        <f t="shared" si="8"/>
        <v>4019/4020</v>
      </c>
      <c r="L507">
        <f t="shared" si="9"/>
        <v>2.3148148102336563E-3</v>
      </c>
      <c r="N507">
        <f t="shared" si="10"/>
        <v>3.3333333267364651</v>
      </c>
      <c r="P507" t="s">
        <v>769</v>
      </c>
      <c r="Q507" t="b">
        <f t="shared" si="11"/>
        <v>0</v>
      </c>
      <c r="R507" t="s">
        <v>809</v>
      </c>
      <c r="S507">
        <f t="shared" si="12"/>
        <v>4.3700000000000003E-2</v>
      </c>
      <c r="T507">
        <f t="shared" si="13"/>
        <v>0.1109</v>
      </c>
      <c r="U507">
        <f t="shared" si="14"/>
        <v>6.7199999999999996E-2</v>
      </c>
      <c r="V507">
        <f>COUNTIFS(xings_lookup!$D$2:$D$19, IF(Q507, "&lt;=","&gt;=") &amp; S507, xings_lookup!$D$2:$D$19, IF(Q507,"&gt;=","&lt;=") &amp; T507)</f>
        <v>0</v>
      </c>
      <c r="W507">
        <f>COUNTA([11]XINGS!$A$2:$A$13)-V507</f>
        <v>12</v>
      </c>
      <c r="X507">
        <f t="shared" si="7"/>
        <v>0</v>
      </c>
    </row>
    <row r="508" spans="1:24" x14ac:dyDescent="0.25">
      <c r="A508" t="s">
        <v>230</v>
      </c>
      <c r="B508">
        <v>4015</v>
      </c>
      <c r="C508" t="s">
        <v>467</v>
      </c>
      <c r="D508" t="s">
        <v>1001</v>
      </c>
      <c r="E508">
        <v>42503.545752314814</v>
      </c>
      <c r="F508">
        <v>42503.547060185185</v>
      </c>
      <c r="G508">
        <v>1</v>
      </c>
      <c r="H508" t="s">
        <v>1302</v>
      </c>
      <c r="I508">
        <v>42503.574780092589</v>
      </c>
      <c r="K508" t="str">
        <f t="shared" si="8"/>
        <v>4015/4016</v>
      </c>
      <c r="L508">
        <f t="shared" si="9"/>
        <v>2.7719907404389232E-2</v>
      </c>
      <c r="N508">
        <f t="shared" si="10"/>
        <v>39.916666662320495</v>
      </c>
      <c r="P508" t="s">
        <v>769</v>
      </c>
      <c r="Q508" t="b">
        <f t="shared" si="11"/>
        <v>1</v>
      </c>
      <c r="R508" t="s">
        <v>809</v>
      </c>
      <c r="S508">
        <f t="shared" si="12"/>
        <v>23.299299999999999</v>
      </c>
      <c r="T508">
        <f t="shared" si="13"/>
        <v>0.36680000000000001</v>
      </c>
      <c r="U508">
        <f t="shared" si="14"/>
        <v>22.932499999999997</v>
      </c>
      <c r="V508">
        <f>COUNTIFS(xings_lookup!$D$2:$D$19, IF(Q508, "&lt;=","&gt;=") &amp; S508, xings_lookup!$D$2:$D$19, IF(Q508,"&gt;=","&lt;=") &amp; T508)</f>
        <v>12</v>
      </c>
      <c r="W508">
        <f>COUNTA([11]XINGS!$A$2:$A$13)-V508</f>
        <v>0</v>
      </c>
      <c r="X508">
        <f t="shared" si="7"/>
        <v>1</v>
      </c>
    </row>
    <row r="509" spans="1:24" x14ac:dyDescent="0.25">
      <c r="A509" t="s">
        <v>232</v>
      </c>
      <c r="B509">
        <v>4015</v>
      </c>
      <c r="C509" t="s">
        <v>467</v>
      </c>
      <c r="D509" t="s">
        <v>1022</v>
      </c>
      <c r="E509">
        <v>42503.616666666669</v>
      </c>
      <c r="F509">
        <v>42503.617905092593</v>
      </c>
      <c r="G509">
        <v>1</v>
      </c>
      <c r="H509" t="s">
        <v>1303</v>
      </c>
      <c r="I509">
        <v>42503.647777777776</v>
      </c>
      <c r="K509" t="str">
        <f t="shared" si="8"/>
        <v>4015/4016</v>
      </c>
      <c r="L509">
        <f t="shared" si="9"/>
        <v>2.9872685183363501E-2</v>
      </c>
      <c r="N509">
        <f t="shared" si="10"/>
        <v>43.016666664043441</v>
      </c>
      <c r="P509" t="s">
        <v>769</v>
      </c>
      <c r="Q509" t="b">
        <f t="shared" si="11"/>
        <v>1</v>
      </c>
      <c r="R509" t="s">
        <v>809</v>
      </c>
      <c r="S509">
        <f t="shared" si="12"/>
        <v>23.298400000000001</v>
      </c>
      <c r="T509">
        <f t="shared" si="13"/>
        <v>0.49249999999999999</v>
      </c>
      <c r="U509">
        <f t="shared" si="14"/>
        <v>22.805900000000001</v>
      </c>
      <c r="V509">
        <f>COUNTIFS(xings_lookup!$D$2:$D$19, IF(Q509, "&lt;=","&gt;=") &amp; S509, xings_lookup!$D$2:$D$19, IF(Q509,"&gt;=","&lt;=") &amp; T509)</f>
        <v>12</v>
      </c>
      <c r="W509">
        <f>COUNTA([11]XINGS!$A$2:$A$13)-V509</f>
        <v>0</v>
      </c>
      <c r="X509">
        <f t="shared" si="7"/>
        <v>1</v>
      </c>
    </row>
    <row r="510" spans="1:24" x14ac:dyDescent="0.25">
      <c r="A510" t="s">
        <v>233</v>
      </c>
      <c r="B510">
        <v>4037</v>
      </c>
      <c r="C510" t="s">
        <v>467</v>
      </c>
      <c r="D510" t="s">
        <v>1304</v>
      </c>
      <c r="E510">
        <v>42503.645162037035</v>
      </c>
      <c r="F510">
        <v>42503.645972222221</v>
      </c>
      <c r="G510">
        <v>1</v>
      </c>
      <c r="H510" t="s">
        <v>1305</v>
      </c>
      <c r="I510">
        <v>42503.672210648147</v>
      </c>
      <c r="K510" t="str">
        <f t="shared" si="8"/>
        <v>4037/4038</v>
      </c>
      <c r="L510">
        <f t="shared" si="9"/>
        <v>2.6238425925839692E-2</v>
      </c>
      <c r="N510">
        <f t="shared" si="10"/>
        <v>37.783333333209157</v>
      </c>
      <c r="P510" t="s">
        <v>769</v>
      </c>
      <c r="Q510" t="b">
        <f t="shared" si="11"/>
        <v>1</v>
      </c>
      <c r="R510" t="s">
        <v>809</v>
      </c>
      <c r="S510">
        <f t="shared" si="12"/>
        <v>23.295500000000001</v>
      </c>
      <c r="T510">
        <f t="shared" si="13"/>
        <v>6.4058999999999999</v>
      </c>
      <c r="U510">
        <f t="shared" si="14"/>
        <v>16.889600000000002</v>
      </c>
      <c r="V510">
        <f>COUNTIFS(xings_lookup!$D$2:$D$19, IF(Q510, "&lt;=","&gt;=") &amp; S510, xings_lookup!$D$2:$D$19, IF(Q510,"&gt;=","&lt;=") &amp; T510)</f>
        <v>3</v>
      </c>
      <c r="W510">
        <f>COUNTA([11]XINGS!$A$2:$A$13)-V510</f>
        <v>9</v>
      </c>
      <c r="X510">
        <f t="shared" si="7"/>
        <v>0.25</v>
      </c>
    </row>
    <row r="511" spans="1:24" x14ac:dyDescent="0.25">
      <c r="A511" t="s">
        <v>235</v>
      </c>
      <c r="B511">
        <v>4020</v>
      </c>
      <c r="C511" t="s">
        <v>467</v>
      </c>
      <c r="D511" t="s">
        <v>710</v>
      </c>
      <c r="E511">
        <v>42503.620729166665</v>
      </c>
      <c r="F511">
        <v>42503.621759259258</v>
      </c>
      <c r="G511">
        <v>1</v>
      </c>
      <c r="H511" t="s">
        <v>1306</v>
      </c>
      <c r="I511">
        <v>42503.636805555558</v>
      </c>
      <c r="K511" t="str">
        <f t="shared" si="8"/>
        <v>4019/4020</v>
      </c>
      <c r="L511">
        <f t="shared" si="9"/>
        <v>1.5046296299260575E-2</v>
      </c>
      <c r="N511">
        <f t="shared" si="10"/>
        <v>21.666666670935228</v>
      </c>
      <c r="P511" t="s">
        <v>769</v>
      </c>
      <c r="Q511" t="b">
        <f t="shared" si="11"/>
        <v>0</v>
      </c>
      <c r="R511" t="s">
        <v>809</v>
      </c>
      <c r="S511">
        <f t="shared" si="12"/>
        <v>4.2200000000000001E-2</v>
      </c>
      <c r="T511">
        <f t="shared" si="13"/>
        <v>5.2305000000000001</v>
      </c>
      <c r="U511">
        <f t="shared" si="14"/>
        <v>5.1882999999999999</v>
      </c>
      <c r="V511">
        <f>COUNTIFS(xings_lookup!$D$2:$D$19, IF(Q511, "&lt;=","&gt;=") &amp; S511, xings_lookup!$D$2:$D$19, IF(Q511,"&gt;=","&lt;=") &amp; T511)</f>
        <v>5</v>
      </c>
      <c r="W511">
        <f>COUNTA([11]XINGS!$A$2:$A$13)-V511</f>
        <v>7</v>
      </c>
      <c r="X511">
        <f t="shared" si="7"/>
        <v>0.41666666666666669</v>
      </c>
    </row>
    <row r="512" spans="1:24" x14ac:dyDescent="0.25">
      <c r="A512" t="s">
        <v>236</v>
      </c>
      <c r="B512">
        <v>4015</v>
      </c>
      <c r="C512" t="s">
        <v>467</v>
      </c>
      <c r="D512" t="s">
        <v>1307</v>
      </c>
      <c r="E512">
        <v>42503.691412037035</v>
      </c>
      <c r="F512">
        <v>42503.692384259259</v>
      </c>
      <c r="G512">
        <v>1</v>
      </c>
      <c r="H512" t="s">
        <v>1308</v>
      </c>
      <c r="I512">
        <v>42503.721168981479</v>
      </c>
      <c r="K512" t="str">
        <f t="shared" si="8"/>
        <v>4015/4016</v>
      </c>
      <c r="L512">
        <f t="shared" si="9"/>
        <v>2.8784722220734693E-2</v>
      </c>
      <c r="N512">
        <f t="shared" si="10"/>
        <v>41.449999997857958</v>
      </c>
      <c r="P512" t="s">
        <v>769</v>
      </c>
      <c r="Q512" t="b">
        <f t="shared" si="11"/>
        <v>1</v>
      </c>
      <c r="R512" t="s">
        <v>809</v>
      </c>
      <c r="S512">
        <f t="shared" si="12"/>
        <v>23.305700000000002</v>
      </c>
      <c r="T512">
        <f t="shared" si="13"/>
        <v>0.64980000000000004</v>
      </c>
      <c r="U512">
        <f t="shared" si="14"/>
        <v>22.655900000000003</v>
      </c>
      <c r="V512">
        <f>COUNTIFS(xings_lookup!$D$2:$D$19, IF(Q512, "&lt;=","&gt;=") &amp; S512, xings_lookup!$D$2:$D$19, IF(Q512,"&gt;=","&lt;=") &amp; T512)</f>
        <v>12</v>
      </c>
      <c r="W512">
        <f>COUNTA([11]XINGS!$A$2:$A$13)-V512</f>
        <v>0</v>
      </c>
      <c r="X512">
        <f t="shared" si="7"/>
        <v>1</v>
      </c>
    </row>
    <row r="513" spans="1:24" x14ac:dyDescent="0.25">
      <c r="A513" t="s">
        <v>237</v>
      </c>
      <c r="B513">
        <v>4037</v>
      </c>
      <c r="C513" t="s">
        <v>467</v>
      </c>
      <c r="D513" t="s">
        <v>1014</v>
      </c>
      <c r="E513">
        <v>42503.734050925923</v>
      </c>
      <c r="F513">
        <v>42503.735046296293</v>
      </c>
      <c r="G513">
        <v>1</v>
      </c>
      <c r="H513" t="s">
        <v>1163</v>
      </c>
      <c r="I513">
        <v>42503.755925925929</v>
      </c>
      <c r="K513" t="str">
        <f t="shared" si="8"/>
        <v>4037/4038</v>
      </c>
      <c r="L513">
        <f t="shared" si="9"/>
        <v>2.0879629635601304E-2</v>
      </c>
      <c r="N513">
        <f t="shared" si="10"/>
        <v>30.066666675265878</v>
      </c>
      <c r="P513" t="s">
        <v>769</v>
      </c>
      <c r="Q513" t="b">
        <f t="shared" si="11"/>
        <v>1</v>
      </c>
      <c r="R513" t="s">
        <v>809</v>
      </c>
      <c r="S513">
        <f t="shared" si="12"/>
        <v>15.399699999999999</v>
      </c>
      <c r="T513">
        <f t="shared" si="13"/>
        <v>1.4500000000000001E-2</v>
      </c>
      <c r="U513">
        <f t="shared" si="14"/>
        <v>15.385199999999999</v>
      </c>
      <c r="V513">
        <f>COUNTIFS(xings_lookup!$D$2:$D$19, IF(Q513, "&lt;=","&gt;=") &amp; S513, xings_lookup!$D$2:$D$19, IF(Q513,"&gt;=","&lt;=") &amp; T513)</f>
        <v>12</v>
      </c>
      <c r="W513">
        <f>COUNTA([11]XINGS!$A$2:$A$13)-V513</f>
        <v>0</v>
      </c>
      <c r="X513">
        <f t="shared" si="7"/>
        <v>1</v>
      </c>
    </row>
    <row r="514" spans="1:24" x14ac:dyDescent="0.25">
      <c r="A514" t="s">
        <v>239</v>
      </c>
      <c r="B514">
        <v>4015</v>
      </c>
      <c r="C514" t="s">
        <v>467</v>
      </c>
      <c r="D514" t="s">
        <v>961</v>
      </c>
      <c r="E514">
        <v>42503.765243055554</v>
      </c>
      <c r="F514">
        <v>42503.766319444447</v>
      </c>
      <c r="G514">
        <v>1</v>
      </c>
      <c r="H514" t="s">
        <v>1309</v>
      </c>
      <c r="I514">
        <v>42503.792905092596</v>
      </c>
      <c r="K514" t="str">
        <f t="shared" si="8"/>
        <v>4015/4016</v>
      </c>
      <c r="L514">
        <f t="shared" si="9"/>
        <v>2.658564814919373E-2</v>
      </c>
      <c r="N514">
        <f t="shared" si="10"/>
        <v>38.283333334838971</v>
      </c>
      <c r="P514" t="s">
        <v>769</v>
      </c>
      <c r="Q514" t="b">
        <f t="shared" si="11"/>
        <v>1</v>
      </c>
      <c r="R514" t="s">
        <v>809</v>
      </c>
      <c r="S514">
        <f t="shared" si="12"/>
        <v>23.298999999999999</v>
      </c>
      <c r="T514">
        <f t="shared" si="13"/>
        <v>0.42799999999999999</v>
      </c>
      <c r="U514">
        <f t="shared" si="14"/>
        <v>22.870999999999999</v>
      </c>
      <c r="V514">
        <f>COUNTIFS(xings_lookup!$D$2:$D$19, IF(Q514, "&lt;=","&gt;=") &amp; S514, xings_lookup!$D$2:$D$19, IF(Q514,"&gt;=","&lt;=") &amp; T514)</f>
        <v>12</v>
      </c>
      <c r="W514">
        <f>COUNTA([11]XINGS!$A$2:$A$13)-V514</f>
        <v>0</v>
      </c>
      <c r="X514">
        <f t="shared" si="7"/>
        <v>1</v>
      </c>
    </row>
    <row r="515" spans="1:24" x14ac:dyDescent="0.25">
      <c r="A515" t="s">
        <v>240</v>
      </c>
      <c r="B515">
        <v>4010</v>
      </c>
      <c r="C515" t="s">
        <v>467</v>
      </c>
      <c r="D515" t="s">
        <v>1310</v>
      </c>
      <c r="E515">
        <v>42503.793506944443</v>
      </c>
      <c r="F515">
        <v>42503.79420138889</v>
      </c>
      <c r="G515">
        <v>1</v>
      </c>
      <c r="H515" t="s">
        <v>1311</v>
      </c>
      <c r="I515">
        <v>42503.814780092594</v>
      </c>
      <c r="K515" t="str">
        <f t="shared" si="8"/>
        <v>4009/4010</v>
      </c>
      <c r="L515">
        <f t="shared" si="9"/>
        <v>2.0578703704813961E-2</v>
      </c>
      <c r="N515">
        <f t="shared" si="10"/>
        <v>29.633333334932104</v>
      </c>
      <c r="P515" t="s">
        <v>769</v>
      </c>
      <c r="Q515" t="b">
        <f t="shared" si="11"/>
        <v>1</v>
      </c>
      <c r="R515" t="s">
        <v>809</v>
      </c>
      <c r="S515">
        <f t="shared" si="12"/>
        <v>15.400399999999999</v>
      </c>
      <c r="T515">
        <f t="shared" si="13"/>
        <v>1.9199999999999998E-2</v>
      </c>
      <c r="U515">
        <f t="shared" si="14"/>
        <v>15.3812</v>
      </c>
      <c r="V515">
        <f>COUNTIFS(xings_lookup!$D$2:$D$19, IF(Q515, "&lt;=","&gt;=") &amp; S515, xings_lookup!$D$2:$D$19, IF(Q515,"&gt;=","&lt;=") &amp; T515)</f>
        <v>12</v>
      </c>
      <c r="W515">
        <f>COUNTA([11]XINGS!$A$2:$A$13)-V515</f>
        <v>0</v>
      </c>
      <c r="X515">
        <f t="shared" ref="X515:X576" si="15">V515/SUM(V515:W515)</f>
        <v>1</v>
      </c>
    </row>
    <row r="516" spans="1:24" x14ac:dyDescent="0.25">
      <c r="A516" t="s">
        <v>242</v>
      </c>
      <c r="B516">
        <v>4043</v>
      </c>
      <c r="C516" t="s">
        <v>467</v>
      </c>
      <c r="D516" t="s">
        <v>1312</v>
      </c>
      <c r="E516">
        <v>42503.843171296299</v>
      </c>
      <c r="F516">
        <v>42503.843738425923</v>
      </c>
      <c r="G516">
        <v>0</v>
      </c>
      <c r="H516" t="s">
        <v>997</v>
      </c>
      <c r="I516">
        <v>42503.860949074071</v>
      </c>
      <c r="K516" t="str">
        <f t="shared" ref="K516:K579" si="16">IF(ISEVEN(B516),(B516-1)&amp;"/"&amp;B516,B516&amp;"/"&amp;(B516+1))</f>
        <v>4043/4044</v>
      </c>
      <c r="L516">
        <f t="shared" ref="L516:L579" si="17">I516-F516</f>
        <v>1.7210648147738539E-2</v>
      </c>
      <c r="N516">
        <f t="shared" ref="N516:N578" si="18">24*60*SUM($L516:$L516)</f>
        <v>24.783333332743496</v>
      </c>
      <c r="P516" t="s">
        <v>769</v>
      </c>
      <c r="Q516" t="b">
        <f t="shared" ref="Q516:Q579" si="19">ISEVEN(LEFT(A516,3))</f>
        <v>1</v>
      </c>
      <c r="R516" t="s">
        <v>809</v>
      </c>
      <c r="S516">
        <f t="shared" ref="S516:S579" si="20">RIGHT(D516,LEN(D516)-4)/10000</f>
        <v>12.786099999999999</v>
      </c>
      <c r="T516">
        <f t="shared" ref="T516:T579" si="21">RIGHT(H516,LEN(H516)-4)/10000</f>
        <v>1.5800000000000002E-2</v>
      </c>
      <c r="U516">
        <f t="shared" ref="U516:U576" si="22">ABS(T516-S516)</f>
        <v>12.770299999999999</v>
      </c>
      <c r="V516">
        <f>COUNTIFS(xings_lookup!$D$2:$D$19, IF(Q516, "&lt;=","&gt;=") &amp; S516, xings_lookup!$D$2:$D$19, IF(Q516,"&gt;=","&lt;=") &amp; T516)</f>
        <v>12</v>
      </c>
      <c r="W516">
        <f>COUNTA([11]XINGS!$A$2:$A$13)-V516</f>
        <v>0</v>
      </c>
      <c r="X516">
        <f t="shared" si="15"/>
        <v>1</v>
      </c>
    </row>
    <row r="517" spans="1:24" x14ac:dyDescent="0.25">
      <c r="A517" t="s">
        <v>243</v>
      </c>
      <c r="B517">
        <v>4009</v>
      </c>
      <c r="C517" t="s">
        <v>467</v>
      </c>
      <c r="D517" t="s">
        <v>484</v>
      </c>
      <c r="E517">
        <v>42503.815682870372</v>
      </c>
      <c r="F517">
        <v>42503.81695601852</v>
      </c>
      <c r="G517">
        <v>1</v>
      </c>
      <c r="H517" t="s">
        <v>1313</v>
      </c>
      <c r="I517">
        <v>42503.841145833336</v>
      </c>
      <c r="K517" t="str">
        <f t="shared" si="16"/>
        <v>4009/4010</v>
      </c>
      <c r="L517">
        <f t="shared" si="17"/>
        <v>2.4189814816054422E-2</v>
      </c>
      <c r="N517">
        <f t="shared" si="18"/>
        <v>34.833333335118368</v>
      </c>
      <c r="P517" t="s">
        <v>769</v>
      </c>
      <c r="Q517" t="b">
        <f t="shared" si="19"/>
        <v>0</v>
      </c>
      <c r="R517" t="s">
        <v>809</v>
      </c>
      <c r="S517">
        <f t="shared" si="20"/>
        <v>5.28E-2</v>
      </c>
      <c r="T517">
        <f t="shared" si="21"/>
        <v>15.455500000000001</v>
      </c>
      <c r="U517">
        <f t="shared" si="22"/>
        <v>15.402700000000001</v>
      </c>
      <c r="V517">
        <f>COUNTIFS(xings_lookup!$D$2:$D$19, IF(Q517, "&lt;=","&gt;=") &amp; S517, xings_lookup!$D$2:$D$19, IF(Q517,"&gt;=","&lt;=") &amp; T517)</f>
        <v>12</v>
      </c>
      <c r="W517">
        <f>COUNTA([11]XINGS!$A$2:$A$13)-V517</f>
        <v>0</v>
      </c>
      <c r="X517">
        <f t="shared" si="15"/>
        <v>1</v>
      </c>
    </row>
    <row r="518" spans="1:24" x14ac:dyDescent="0.25">
      <c r="A518" t="s">
        <v>244</v>
      </c>
      <c r="B518">
        <v>4010</v>
      </c>
      <c r="C518" t="s">
        <v>467</v>
      </c>
      <c r="D518" t="s">
        <v>1314</v>
      </c>
      <c r="E518">
        <v>42503.911516203705</v>
      </c>
      <c r="F518">
        <v>42503.91300925926</v>
      </c>
      <c r="G518">
        <v>2</v>
      </c>
      <c r="H518" t="s">
        <v>1315</v>
      </c>
      <c r="I518">
        <v>42503.914525462962</v>
      </c>
      <c r="K518" t="str">
        <f t="shared" si="16"/>
        <v>4009/4010</v>
      </c>
      <c r="L518">
        <f t="shared" si="17"/>
        <v>1.5162037016125396E-3</v>
      </c>
      <c r="N518">
        <f t="shared" si="18"/>
        <v>2.183333330322057</v>
      </c>
      <c r="P518" t="s">
        <v>769</v>
      </c>
      <c r="Q518" t="b">
        <f t="shared" si="19"/>
        <v>1</v>
      </c>
      <c r="R518" t="s">
        <v>809</v>
      </c>
      <c r="S518">
        <f t="shared" si="20"/>
        <v>0.1328</v>
      </c>
      <c r="T518">
        <f t="shared" si="21"/>
        <v>0.1167</v>
      </c>
      <c r="U518">
        <f t="shared" si="22"/>
        <v>1.6100000000000003E-2</v>
      </c>
      <c r="V518">
        <f>COUNTIFS(xings_lookup!$D$2:$D$19, IF(Q518, "&lt;=","&gt;=") &amp; S518, xings_lookup!$D$2:$D$19, IF(Q518,"&gt;=","&lt;=") &amp; T518)</f>
        <v>0</v>
      </c>
      <c r="W518">
        <f>COUNTA([11]XINGS!$A$2:$A$13)-V518</f>
        <v>12</v>
      </c>
      <c r="X518">
        <f t="shared" si="15"/>
        <v>0</v>
      </c>
    </row>
    <row r="519" spans="1:24" x14ac:dyDescent="0.25">
      <c r="A519" t="s">
        <v>245</v>
      </c>
      <c r="B519">
        <v>4038</v>
      </c>
      <c r="C519" t="s">
        <v>467</v>
      </c>
      <c r="D519" t="s">
        <v>505</v>
      </c>
      <c r="E519">
        <v>42503.826481481483</v>
      </c>
      <c r="F519">
        <v>42503.82775462963</v>
      </c>
      <c r="G519">
        <v>1</v>
      </c>
      <c r="H519" t="s">
        <v>1316</v>
      </c>
      <c r="I519">
        <v>42503.853842592594</v>
      </c>
      <c r="K519" t="str">
        <f t="shared" si="16"/>
        <v>4037/4038</v>
      </c>
      <c r="L519">
        <f t="shared" si="17"/>
        <v>2.6087962964083999E-2</v>
      </c>
      <c r="N519">
        <f t="shared" si="18"/>
        <v>37.566666668280959</v>
      </c>
      <c r="P519" t="s">
        <v>769</v>
      </c>
      <c r="Q519" t="b">
        <f t="shared" si="19"/>
        <v>0</v>
      </c>
      <c r="R519" t="s">
        <v>809</v>
      </c>
      <c r="S519">
        <f t="shared" si="20"/>
        <v>4.5100000000000001E-2</v>
      </c>
      <c r="T519">
        <f t="shared" si="21"/>
        <v>15.5128</v>
      </c>
      <c r="U519">
        <f t="shared" si="22"/>
        <v>15.467700000000001</v>
      </c>
      <c r="V519">
        <f>COUNTIFS(xings_lookup!$D$2:$D$19, IF(Q519, "&lt;=","&gt;=") &amp; S519, xings_lookup!$D$2:$D$19, IF(Q519,"&gt;=","&lt;=") &amp; T519)</f>
        <v>12</v>
      </c>
      <c r="W519">
        <f>COUNTA([11]XINGS!$A$2:$A$13)-V519</f>
        <v>0</v>
      </c>
      <c r="X519">
        <f t="shared" si="15"/>
        <v>1</v>
      </c>
    </row>
    <row r="520" spans="1:24" x14ac:dyDescent="0.25">
      <c r="A520" t="s">
        <v>246</v>
      </c>
      <c r="B520">
        <v>4014</v>
      </c>
      <c r="C520" t="s">
        <v>467</v>
      </c>
      <c r="D520" t="s">
        <v>1317</v>
      </c>
      <c r="E520">
        <v>42503.967719907407</v>
      </c>
      <c r="F520">
        <v>42503.969386574077</v>
      </c>
      <c r="G520">
        <v>2</v>
      </c>
      <c r="H520" t="s">
        <v>1318</v>
      </c>
      <c r="I520">
        <v>42503.979386574072</v>
      </c>
      <c r="K520" t="str">
        <f t="shared" si="16"/>
        <v>4013/4014</v>
      </c>
      <c r="L520">
        <f t="shared" si="17"/>
        <v>9.9999999947613105E-3</v>
      </c>
      <c r="N520">
        <f t="shared" si="18"/>
        <v>14.399999992456287</v>
      </c>
      <c r="P520" t="s">
        <v>769</v>
      </c>
      <c r="Q520" t="b">
        <f t="shared" si="19"/>
        <v>0</v>
      </c>
      <c r="R520" t="s">
        <v>809</v>
      </c>
      <c r="S520">
        <f t="shared" si="20"/>
        <v>6.0600000000000001E-2</v>
      </c>
      <c r="T520">
        <f t="shared" si="21"/>
        <v>6.3E-2</v>
      </c>
      <c r="U520">
        <f t="shared" si="22"/>
        <v>2.3999999999999994E-3</v>
      </c>
      <c r="V520">
        <f>COUNTIFS(xings_lookup!$D$2:$D$19, IF(Q520, "&lt;=","&gt;=") &amp; S520, xings_lookup!$D$2:$D$19, IF(Q520,"&gt;=","&lt;=") &amp; T520)</f>
        <v>0</v>
      </c>
      <c r="W520">
        <f>COUNTA([11]XINGS!$A$2:$A$13)-V520</f>
        <v>12</v>
      </c>
      <c r="X520">
        <f t="shared" si="15"/>
        <v>0</v>
      </c>
    </row>
    <row r="521" spans="1:24" x14ac:dyDescent="0.25">
      <c r="A521" t="s">
        <v>140</v>
      </c>
      <c r="B521">
        <v>4028</v>
      </c>
      <c r="C521" t="s">
        <v>467</v>
      </c>
      <c r="D521" t="s">
        <v>1319</v>
      </c>
      <c r="E521">
        <v>42502.209710648145</v>
      </c>
      <c r="F521">
        <v>42502.2109837963</v>
      </c>
      <c r="G521">
        <v>1</v>
      </c>
      <c r="H521" t="s">
        <v>1320</v>
      </c>
      <c r="I521">
        <v>42502.216412037036</v>
      </c>
      <c r="K521" t="str">
        <f t="shared" si="16"/>
        <v>4027/4028</v>
      </c>
      <c r="L521">
        <f t="shared" si="17"/>
        <v>5.428240736364387E-3</v>
      </c>
      <c r="N521">
        <f t="shared" si="18"/>
        <v>7.8166666603647172</v>
      </c>
      <c r="P521" t="s">
        <v>769</v>
      </c>
      <c r="Q521" t="b">
        <f t="shared" si="19"/>
        <v>1</v>
      </c>
      <c r="R521" t="s">
        <v>809</v>
      </c>
      <c r="S521">
        <f t="shared" si="20"/>
        <v>23.265799999999999</v>
      </c>
      <c r="T521">
        <f t="shared" si="21"/>
        <v>23.245200000000001</v>
      </c>
      <c r="U521">
        <f t="shared" si="22"/>
        <v>2.0599999999998175E-2</v>
      </c>
      <c r="V521">
        <f>COUNTIFS(xings_lookup!$D$2:$D$19, IF(Q521, "&lt;=","&gt;=") &amp; S521, xings_lookup!$D$2:$D$19, IF(Q521,"&gt;=","&lt;=") &amp; T521)</f>
        <v>0</v>
      </c>
      <c r="W521">
        <f>COUNTA([11]XINGS!$A$2:$A$13)-V521</f>
        <v>12</v>
      </c>
      <c r="X521">
        <f t="shared" si="15"/>
        <v>0</v>
      </c>
    </row>
    <row r="522" spans="1:24" x14ac:dyDescent="0.25">
      <c r="A522" t="s">
        <v>146</v>
      </c>
      <c r="B522">
        <v>4014</v>
      </c>
      <c r="C522" t="s">
        <v>467</v>
      </c>
      <c r="D522" t="s">
        <v>1321</v>
      </c>
      <c r="E522">
        <v>42502.212916666664</v>
      </c>
      <c r="F522">
        <v>42502.206296296295</v>
      </c>
      <c r="G522">
        <v>0</v>
      </c>
      <c r="H522" t="s">
        <v>603</v>
      </c>
      <c r="I522">
        <v>42502.235486111109</v>
      </c>
      <c r="K522" t="str">
        <f t="shared" si="16"/>
        <v>4013/4014</v>
      </c>
      <c r="L522">
        <f t="shared" si="17"/>
        <v>2.9189814813435078E-2</v>
      </c>
      <c r="N522">
        <f t="shared" si="18"/>
        <v>42.033333331346512</v>
      </c>
      <c r="P522" t="s">
        <v>769</v>
      </c>
      <c r="Q522" t="b">
        <f t="shared" si="19"/>
        <v>0</v>
      </c>
      <c r="R522" t="s">
        <v>809</v>
      </c>
      <c r="S522">
        <f t="shared" si="20"/>
        <v>1.9167000000000001</v>
      </c>
      <c r="T522">
        <f t="shared" si="21"/>
        <v>23.329699999999999</v>
      </c>
      <c r="U522">
        <f t="shared" si="22"/>
        <v>21.413</v>
      </c>
      <c r="V522">
        <f>COUNTIFS(xings_lookup!$D$2:$D$19, IF(Q522, "&lt;=","&gt;=") &amp; S522, xings_lookup!$D$2:$D$19, IF(Q522,"&gt;=","&lt;=") &amp; T522)</f>
        <v>12</v>
      </c>
      <c r="W522">
        <f>COUNTA([11]XINGS!$A$2:$A$13)-V522</f>
        <v>0</v>
      </c>
      <c r="X522">
        <f t="shared" si="15"/>
        <v>1</v>
      </c>
    </row>
    <row r="523" spans="1:24" x14ac:dyDescent="0.25">
      <c r="A523" t="s">
        <v>148</v>
      </c>
      <c r="B523">
        <v>4008</v>
      </c>
      <c r="C523" t="s">
        <v>467</v>
      </c>
      <c r="D523" t="s">
        <v>1173</v>
      </c>
      <c r="E523">
        <v>42502.751909722225</v>
      </c>
      <c r="F523">
        <v>42502.737372685187</v>
      </c>
      <c r="G523">
        <v>0</v>
      </c>
      <c r="H523" t="s">
        <v>1279</v>
      </c>
      <c r="I523">
        <v>42502.766898148147</v>
      </c>
      <c r="K523" t="str">
        <f t="shared" si="16"/>
        <v>4007/4008</v>
      </c>
      <c r="L523">
        <f t="shared" si="17"/>
        <v>2.9525462960009463E-2</v>
      </c>
      <c r="N523">
        <f t="shared" si="18"/>
        <v>42.516666662413627</v>
      </c>
      <c r="P523" t="s">
        <v>769</v>
      </c>
      <c r="Q523" t="b">
        <f t="shared" si="19"/>
        <v>1</v>
      </c>
      <c r="R523" t="s">
        <v>809</v>
      </c>
      <c r="S523">
        <f t="shared" si="20"/>
        <v>8.6353000000000009</v>
      </c>
      <c r="T523">
        <f t="shared" si="21"/>
        <v>1.2999999999999999E-2</v>
      </c>
      <c r="U523">
        <f t="shared" si="22"/>
        <v>8.622300000000001</v>
      </c>
      <c r="V523">
        <f>COUNTIFS(xings_lookup!$D$2:$D$19, IF(Q523, "&lt;=","&gt;=") &amp; S523, xings_lookup!$D$2:$D$19, IF(Q523,"&gt;=","&lt;=") &amp; T523)</f>
        <v>10</v>
      </c>
      <c r="W523">
        <f>COUNTA([11]XINGS!$A$2:$A$13)-V523</f>
        <v>2</v>
      </c>
      <c r="X523">
        <f t="shared" si="15"/>
        <v>0.83333333333333337</v>
      </c>
    </row>
    <row r="524" spans="1:24" x14ac:dyDescent="0.25">
      <c r="A524" t="s">
        <v>142</v>
      </c>
      <c r="B524">
        <v>4025</v>
      </c>
      <c r="F524">
        <v>42502.656307870369</v>
      </c>
      <c r="I524">
        <v>42502.662777777776</v>
      </c>
      <c r="K524" t="str">
        <f t="shared" si="16"/>
        <v>4025/4026</v>
      </c>
      <c r="L524">
        <f t="shared" si="17"/>
        <v>6.4699074064265005E-3</v>
      </c>
      <c r="N524">
        <f t="shared" si="18"/>
        <v>9.3166666652541608</v>
      </c>
      <c r="P524" t="s">
        <v>769</v>
      </c>
      <c r="Q524" t="b">
        <f t="shared" si="19"/>
        <v>0</v>
      </c>
      <c r="R524" t="s">
        <v>809</v>
      </c>
      <c r="S524" t="e">
        <f t="shared" si="20"/>
        <v>#VALUE!</v>
      </c>
      <c r="T524" t="e">
        <f t="shared" si="21"/>
        <v>#VALUE!</v>
      </c>
      <c r="U524" t="e">
        <f t="shared" si="22"/>
        <v>#VALUE!</v>
      </c>
      <c r="V524">
        <f>COUNTIFS(xings_lookup!$D$2:$D$19, IF(Q524, "&lt;=","&gt;=") &amp; S524, xings_lookup!$D$2:$D$19, IF(Q524,"&gt;=","&lt;=") &amp; T524)</f>
        <v>0</v>
      </c>
      <c r="W524">
        <f>COUNTA([11]XINGS!$A$2:$A$13)-V524</f>
        <v>12</v>
      </c>
      <c r="X524">
        <f t="shared" si="15"/>
        <v>0</v>
      </c>
    </row>
    <row r="525" spans="1:24" x14ac:dyDescent="0.25">
      <c r="A525" t="s">
        <v>147</v>
      </c>
      <c r="B525">
        <v>4009</v>
      </c>
      <c r="C525" t="s">
        <v>467</v>
      </c>
      <c r="D525" t="s">
        <v>1322</v>
      </c>
      <c r="E525">
        <v>42502.732685185183</v>
      </c>
      <c r="F525">
        <v>42502.712488425925</v>
      </c>
      <c r="G525">
        <v>0</v>
      </c>
      <c r="H525" t="s">
        <v>853</v>
      </c>
      <c r="I525">
        <v>42502.744629629633</v>
      </c>
      <c r="K525" t="str">
        <f t="shared" si="16"/>
        <v>4009/4010</v>
      </c>
      <c r="L525">
        <f t="shared" si="17"/>
        <v>3.2141203708306421E-2</v>
      </c>
      <c r="N525">
        <f t="shared" si="18"/>
        <v>46.283333339961246</v>
      </c>
      <c r="P525" t="s">
        <v>769</v>
      </c>
      <c r="Q525" t="b">
        <f t="shared" si="19"/>
        <v>0</v>
      </c>
      <c r="R525" t="s">
        <v>809</v>
      </c>
      <c r="S525">
        <f t="shared" si="20"/>
        <v>12.826000000000001</v>
      </c>
      <c r="T525">
        <f t="shared" si="21"/>
        <v>23.3306</v>
      </c>
      <c r="U525">
        <f t="shared" si="22"/>
        <v>10.5046</v>
      </c>
      <c r="V525">
        <f>COUNTIFS(xings_lookup!$D$2:$D$19, IF(Q525, "&lt;=","&gt;=") &amp; S525, xings_lookup!$D$2:$D$19, IF(Q525,"&gt;=","&lt;=") &amp; T525)</f>
        <v>0</v>
      </c>
      <c r="W525">
        <f>COUNTA([11]XINGS!$A$2:$A$13)-V525</f>
        <v>12</v>
      </c>
      <c r="X525">
        <f t="shared" si="15"/>
        <v>0</v>
      </c>
    </row>
    <row r="526" spans="1:24" x14ac:dyDescent="0.25">
      <c r="A526" t="s">
        <v>144</v>
      </c>
      <c r="B526">
        <v>4010</v>
      </c>
      <c r="C526" t="s">
        <v>467</v>
      </c>
      <c r="D526" t="s">
        <v>956</v>
      </c>
      <c r="E526">
        <v>42502.747650462959</v>
      </c>
      <c r="F526">
        <v>42502.748541666668</v>
      </c>
      <c r="G526">
        <v>1</v>
      </c>
      <c r="H526" t="s">
        <v>1323</v>
      </c>
      <c r="I526">
        <v>42502.780266203707</v>
      </c>
      <c r="K526" t="str">
        <f t="shared" si="16"/>
        <v>4009/4010</v>
      </c>
      <c r="L526">
        <f t="shared" si="17"/>
        <v>3.1724537038826384E-2</v>
      </c>
      <c r="N526">
        <f t="shared" si="18"/>
        <v>45.683333335909992</v>
      </c>
      <c r="P526" t="s">
        <v>769</v>
      </c>
      <c r="Q526" t="b">
        <f t="shared" si="19"/>
        <v>1</v>
      </c>
      <c r="R526" t="s">
        <v>809</v>
      </c>
      <c r="S526">
        <f t="shared" si="20"/>
        <v>23.298500000000001</v>
      </c>
      <c r="T526">
        <f t="shared" si="21"/>
        <v>12.785399999999999</v>
      </c>
      <c r="U526">
        <f t="shared" si="22"/>
        <v>10.513100000000001</v>
      </c>
      <c r="V526">
        <f>COUNTIFS(xings_lookup!$D$2:$D$19, IF(Q526, "&lt;=","&gt;=") &amp; S526, xings_lookup!$D$2:$D$19, IF(Q526,"&gt;=","&lt;=") &amp; T526)</f>
        <v>0</v>
      </c>
      <c r="W526">
        <f>COUNTA([11]XINGS!$A$2:$A$13)-V526</f>
        <v>12</v>
      </c>
      <c r="X526">
        <f t="shared" si="15"/>
        <v>0</v>
      </c>
    </row>
    <row r="527" spans="1:24" x14ac:dyDescent="0.25">
      <c r="A527" t="s">
        <v>150</v>
      </c>
      <c r="B527">
        <v>4018</v>
      </c>
      <c r="C527" t="s">
        <v>467</v>
      </c>
      <c r="D527" t="s">
        <v>481</v>
      </c>
      <c r="E527">
        <v>42502.746215277781</v>
      </c>
      <c r="F527">
        <v>42502.747557870367</v>
      </c>
      <c r="G527">
        <v>1</v>
      </c>
      <c r="H527" t="s">
        <v>505</v>
      </c>
      <c r="I527">
        <v>42502.77783564815</v>
      </c>
      <c r="K527" t="str">
        <f t="shared" si="16"/>
        <v>4017/4018</v>
      </c>
      <c r="L527">
        <f t="shared" si="17"/>
        <v>3.0277777783339843E-2</v>
      </c>
      <c r="N527">
        <f t="shared" si="18"/>
        <v>43.600000008009374</v>
      </c>
      <c r="P527" t="s">
        <v>769</v>
      </c>
      <c r="Q527" t="b">
        <f t="shared" si="19"/>
        <v>0</v>
      </c>
      <c r="R527" t="s">
        <v>809</v>
      </c>
      <c r="S527">
        <f t="shared" si="20"/>
        <v>4.3700000000000003E-2</v>
      </c>
      <c r="T527">
        <f t="shared" si="21"/>
        <v>4.5100000000000001E-2</v>
      </c>
      <c r="U527">
        <f t="shared" si="22"/>
        <v>1.3999999999999985E-3</v>
      </c>
      <c r="V527">
        <f>COUNTIFS(xings_lookup!$D$2:$D$19, IF(Q527, "&lt;=","&gt;=") &amp; S527, xings_lookup!$D$2:$D$19, IF(Q527,"&gt;=","&lt;=") &amp; T527)</f>
        <v>0</v>
      </c>
      <c r="W527">
        <f>COUNTA([11]XINGS!$A$2:$A$13)-V527</f>
        <v>12</v>
      </c>
      <c r="X527">
        <f t="shared" si="15"/>
        <v>0</v>
      </c>
    </row>
    <row r="528" spans="1:24" x14ac:dyDescent="0.25">
      <c r="A528" t="s">
        <v>128</v>
      </c>
      <c r="B528">
        <v>4039</v>
      </c>
      <c r="C528" t="s">
        <v>467</v>
      </c>
      <c r="D528" t="s">
        <v>1249</v>
      </c>
      <c r="E528">
        <v>42501.420798611114</v>
      </c>
      <c r="F528">
        <v>42501.420763888891</v>
      </c>
      <c r="G528">
        <v>12</v>
      </c>
      <c r="H528" t="s">
        <v>1193</v>
      </c>
      <c r="I528">
        <v>42501.449305555558</v>
      </c>
      <c r="K528" t="str">
        <f t="shared" si="16"/>
        <v>4039/4040</v>
      </c>
      <c r="L528">
        <f t="shared" si="17"/>
        <v>2.8541666666569654E-2</v>
      </c>
      <c r="N528">
        <f t="shared" si="18"/>
        <v>41.099999999860302</v>
      </c>
      <c r="P528" t="s">
        <v>769</v>
      </c>
      <c r="Q528" t="b">
        <f t="shared" si="19"/>
        <v>1</v>
      </c>
      <c r="R528" t="s">
        <v>809</v>
      </c>
      <c r="S528">
        <f t="shared" si="20"/>
        <v>23.302099999999999</v>
      </c>
      <c r="T528">
        <f t="shared" si="21"/>
        <v>23.3017</v>
      </c>
      <c r="U528">
        <f t="shared" si="22"/>
        <v>3.9999999999906777E-4</v>
      </c>
      <c r="V528">
        <f>COUNTIFS(xings_lookup!$D$2:$D$19, IF(Q528, "&lt;=","&gt;=") &amp; S528, xings_lookup!$D$2:$D$19, IF(Q528,"&gt;=","&lt;=") &amp; T528)</f>
        <v>0</v>
      </c>
      <c r="W528">
        <f>COUNTA([11]XINGS!$A$2:$A$13)-V528</f>
        <v>12</v>
      </c>
      <c r="X528">
        <f t="shared" si="15"/>
        <v>0</v>
      </c>
    </row>
    <row r="529" spans="1:24" x14ac:dyDescent="0.25">
      <c r="A529" t="s">
        <v>131</v>
      </c>
      <c r="B529">
        <v>4020</v>
      </c>
      <c r="C529" t="s">
        <v>467</v>
      </c>
      <c r="D529" t="s">
        <v>1324</v>
      </c>
      <c r="E529">
        <v>42501.608541666668</v>
      </c>
      <c r="F529">
        <v>42501.609490740739</v>
      </c>
      <c r="G529">
        <v>1</v>
      </c>
      <c r="H529" t="s">
        <v>683</v>
      </c>
      <c r="I529">
        <v>42501.631886574076</v>
      </c>
      <c r="K529" t="str">
        <f t="shared" si="16"/>
        <v>4019/4020</v>
      </c>
      <c r="L529">
        <f t="shared" si="17"/>
        <v>2.2395833337213844E-2</v>
      </c>
      <c r="N529">
        <f t="shared" si="18"/>
        <v>32.250000005587935</v>
      </c>
      <c r="P529" t="s">
        <v>769</v>
      </c>
      <c r="Q529" t="b">
        <f t="shared" si="19"/>
        <v>0</v>
      </c>
      <c r="R529" t="s">
        <v>809</v>
      </c>
      <c r="S529">
        <f t="shared" si="20"/>
        <v>1.9147000000000001</v>
      </c>
      <c r="T529">
        <f t="shared" si="21"/>
        <v>23.331900000000001</v>
      </c>
      <c r="U529">
        <f t="shared" si="22"/>
        <v>21.417200000000001</v>
      </c>
      <c r="V529">
        <f>COUNTIFS(xings_lookup!$D$2:$D$19, IF(Q529, "&lt;=","&gt;=") &amp; S529, xings_lookup!$D$2:$D$19, IF(Q529,"&gt;=","&lt;=") &amp; T529)</f>
        <v>12</v>
      </c>
      <c r="W529">
        <f>COUNTA([11]XINGS!$A$2:$A$13)-V529</f>
        <v>0</v>
      </c>
      <c r="X529">
        <f t="shared" si="15"/>
        <v>1</v>
      </c>
    </row>
    <row r="530" spans="1:24" x14ac:dyDescent="0.25">
      <c r="A530" t="s">
        <v>137</v>
      </c>
      <c r="B530">
        <v>4007</v>
      </c>
      <c r="C530" t="s">
        <v>467</v>
      </c>
      <c r="D530" t="s">
        <v>622</v>
      </c>
      <c r="E530">
        <v>42501.75509259259</v>
      </c>
      <c r="F530">
        <v>42501.756284722222</v>
      </c>
      <c r="G530">
        <v>1</v>
      </c>
      <c r="H530" t="s">
        <v>1325</v>
      </c>
      <c r="I530">
        <v>42501.784502314818</v>
      </c>
      <c r="K530" t="str">
        <f t="shared" si="16"/>
        <v>4007/4008</v>
      </c>
      <c r="L530">
        <f t="shared" si="17"/>
        <v>2.8217592596774921E-2</v>
      </c>
      <c r="N530">
        <f t="shared" si="18"/>
        <v>40.633333339355886</v>
      </c>
      <c r="P530" t="s">
        <v>769</v>
      </c>
      <c r="Q530" t="b">
        <f t="shared" si="19"/>
        <v>0</v>
      </c>
      <c r="R530" t="s">
        <v>809</v>
      </c>
      <c r="S530">
        <f t="shared" si="20"/>
        <v>4.3299999999999998E-2</v>
      </c>
      <c r="T530">
        <f t="shared" si="21"/>
        <v>21.642299999999999</v>
      </c>
      <c r="U530">
        <f t="shared" si="22"/>
        <v>21.599</v>
      </c>
      <c r="V530">
        <f>COUNTIFS(xings_lookup!$D$2:$D$19, IF(Q530, "&lt;=","&gt;=") &amp; S530, xings_lookup!$D$2:$D$19, IF(Q530,"&gt;=","&lt;=") &amp; T530)</f>
        <v>12</v>
      </c>
      <c r="W530">
        <f>COUNTA([11]XINGS!$A$2:$A$13)-V530</f>
        <v>0</v>
      </c>
      <c r="X530">
        <f t="shared" si="15"/>
        <v>1</v>
      </c>
    </row>
    <row r="531" spans="1:24" x14ac:dyDescent="0.25">
      <c r="A531" t="s">
        <v>134</v>
      </c>
      <c r="B531">
        <v>4032</v>
      </c>
      <c r="C531" t="s">
        <v>467</v>
      </c>
      <c r="D531" t="s">
        <v>965</v>
      </c>
      <c r="E531">
        <v>42502.059236111112</v>
      </c>
      <c r="F531">
        <v>42502.060023148151</v>
      </c>
      <c r="G531">
        <v>1</v>
      </c>
      <c r="H531" t="s">
        <v>1326</v>
      </c>
      <c r="I531">
        <v>42502.084224537037</v>
      </c>
      <c r="K531" t="str">
        <f t="shared" si="16"/>
        <v>4031/4032</v>
      </c>
      <c r="L531">
        <f t="shared" si="17"/>
        <v>2.4201388885558117E-2</v>
      </c>
      <c r="N531">
        <f t="shared" si="18"/>
        <v>34.849999995203689</v>
      </c>
      <c r="P531" t="s">
        <v>769</v>
      </c>
      <c r="Q531" t="b">
        <f t="shared" si="19"/>
        <v>1</v>
      </c>
      <c r="R531" t="s">
        <v>809</v>
      </c>
      <c r="S531">
        <f t="shared" si="20"/>
        <v>23.297699999999999</v>
      </c>
      <c r="T531">
        <f t="shared" si="21"/>
        <v>0.49359999999999998</v>
      </c>
      <c r="U531">
        <f t="shared" si="22"/>
        <v>22.804099999999998</v>
      </c>
      <c r="V531">
        <f>COUNTIFS(xings_lookup!$D$2:$D$19, IF(Q531, "&lt;=","&gt;=") &amp; S531, xings_lookup!$D$2:$D$19, IF(Q531,"&gt;=","&lt;=") &amp; T531)</f>
        <v>12</v>
      </c>
      <c r="W531">
        <f>COUNTA([11]XINGS!$A$2:$A$13)-V531</f>
        <v>0</v>
      </c>
      <c r="X531">
        <f t="shared" si="15"/>
        <v>1</v>
      </c>
    </row>
    <row r="532" spans="1:24" x14ac:dyDescent="0.25">
      <c r="A532" t="s">
        <v>114</v>
      </c>
      <c r="B532">
        <v>4024</v>
      </c>
      <c r="F532">
        <v>42501.152777777781</v>
      </c>
      <c r="I532" t="s">
        <v>115</v>
      </c>
      <c r="K532" t="str">
        <f t="shared" si="16"/>
        <v>4023/4024</v>
      </c>
      <c r="L532" t="e">
        <f t="shared" si="17"/>
        <v>#VALUE!</v>
      </c>
      <c r="N532" t="e">
        <f t="shared" si="18"/>
        <v>#VALUE!</v>
      </c>
      <c r="P532" t="s">
        <v>769</v>
      </c>
      <c r="Q532" t="b">
        <f t="shared" si="19"/>
        <v>0</v>
      </c>
      <c r="R532" t="s">
        <v>809</v>
      </c>
      <c r="S532" t="e">
        <f t="shared" si="20"/>
        <v>#VALUE!</v>
      </c>
      <c r="T532" t="e">
        <f t="shared" si="21"/>
        <v>#VALUE!</v>
      </c>
      <c r="U532" t="e">
        <f t="shared" si="22"/>
        <v>#VALUE!</v>
      </c>
      <c r="V532">
        <f>COUNTIFS(xings_lookup!$D$2:$D$19, IF(Q532, "&lt;=","&gt;=") &amp; S532, xings_lookup!$D$2:$D$19, IF(Q532,"&gt;=","&lt;=") &amp; T532)</f>
        <v>0</v>
      </c>
      <c r="W532">
        <f>COUNTA([11]XINGS!$A$2:$A$13)-V532</f>
        <v>12</v>
      </c>
      <c r="X532">
        <f t="shared" si="15"/>
        <v>0</v>
      </c>
    </row>
    <row r="533" spans="1:24" x14ac:dyDescent="0.25">
      <c r="A533" t="s">
        <v>121</v>
      </c>
      <c r="B533">
        <v>4020</v>
      </c>
      <c r="C533" t="s">
        <v>467</v>
      </c>
      <c r="D533" t="s">
        <v>849</v>
      </c>
      <c r="E533">
        <v>42500.346817129626</v>
      </c>
      <c r="F533">
        <v>42500.347800925927</v>
      </c>
      <c r="G533">
        <v>1</v>
      </c>
      <c r="H533" t="s">
        <v>1327</v>
      </c>
      <c r="I533">
        <v>42500.377928240741</v>
      </c>
      <c r="K533" t="str">
        <f t="shared" si="16"/>
        <v>4019/4020</v>
      </c>
      <c r="L533">
        <f t="shared" si="17"/>
        <v>3.0127314814308193E-2</v>
      </c>
      <c r="N533">
        <f t="shared" si="18"/>
        <v>43.383333332603797</v>
      </c>
      <c r="P533" t="s">
        <v>769</v>
      </c>
      <c r="Q533" t="b">
        <f t="shared" si="19"/>
        <v>0</v>
      </c>
      <c r="R533" t="s">
        <v>809</v>
      </c>
      <c r="S533">
        <f t="shared" si="20"/>
        <v>4.7300000000000002E-2</v>
      </c>
      <c r="T533">
        <f t="shared" si="21"/>
        <v>22.011900000000001</v>
      </c>
      <c r="U533">
        <f t="shared" si="22"/>
        <v>21.964600000000001</v>
      </c>
      <c r="V533">
        <f>COUNTIFS(xings_lookup!$D$2:$D$19, IF(Q533, "&lt;=","&gt;=") &amp; S533, xings_lookup!$D$2:$D$19, IF(Q533,"&gt;=","&lt;=") &amp; T533)</f>
        <v>12</v>
      </c>
      <c r="W533">
        <f>COUNTA([11]XINGS!$A$2:$A$13)-V533</f>
        <v>0</v>
      </c>
      <c r="X533">
        <f t="shared" si="15"/>
        <v>1</v>
      </c>
    </row>
    <row r="534" spans="1:24" x14ac:dyDescent="0.25">
      <c r="A534" t="s">
        <v>125</v>
      </c>
      <c r="B534">
        <v>4024</v>
      </c>
      <c r="C534" t="s">
        <v>467</v>
      </c>
      <c r="D534" t="s">
        <v>494</v>
      </c>
      <c r="E534">
        <v>42500.440717592595</v>
      </c>
      <c r="F534">
        <v>42500.445138888892</v>
      </c>
      <c r="G534">
        <v>6</v>
      </c>
      <c r="H534" t="s">
        <v>1328</v>
      </c>
      <c r="I534">
        <v>42500.462511574071</v>
      </c>
      <c r="K534" t="str">
        <f t="shared" si="16"/>
        <v>4023/4024</v>
      </c>
      <c r="L534">
        <f t="shared" si="17"/>
        <v>1.7372685178997926E-2</v>
      </c>
      <c r="N534">
        <f t="shared" si="18"/>
        <v>25.016666657757014</v>
      </c>
      <c r="P534" t="s">
        <v>769</v>
      </c>
      <c r="Q534" t="b">
        <f t="shared" si="19"/>
        <v>0</v>
      </c>
      <c r="R534" t="s">
        <v>809</v>
      </c>
      <c r="S534">
        <f t="shared" si="20"/>
        <v>4.6600000000000003E-2</v>
      </c>
      <c r="T534">
        <f t="shared" si="21"/>
        <v>10.287800000000001</v>
      </c>
      <c r="U534">
        <f t="shared" si="22"/>
        <v>10.241200000000001</v>
      </c>
      <c r="V534">
        <f>COUNTIFS(xings_lookup!$D$2:$D$19, IF(Q534, "&lt;=","&gt;=") &amp; S534, xings_lookup!$D$2:$D$19, IF(Q534,"&gt;=","&lt;=") &amp; T534)</f>
        <v>10</v>
      </c>
      <c r="W534">
        <f>COUNTA([11]XINGS!$A$2:$A$13)-V534</f>
        <v>2</v>
      </c>
      <c r="X534">
        <f t="shared" si="15"/>
        <v>0.83333333333333337</v>
      </c>
    </row>
    <row r="535" spans="1:24" x14ac:dyDescent="0.25">
      <c r="A535" t="s">
        <v>127</v>
      </c>
      <c r="B535">
        <v>4007</v>
      </c>
      <c r="C535" t="s">
        <v>467</v>
      </c>
      <c r="D535" t="s">
        <v>545</v>
      </c>
      <c r="E535">
        <v>42500.475740740738</v>
      </c>
      <c r="F535">
        <v>42500.476377314815</v>
      </c>
      <c r="G535">
        <v>0</v>
      </c>
      <c r="H535" t="s">
        <v>1329</v>
      </c>
      <c r="I535">
        <v>42500.49145833333</v>
      </c>
      <c r="K535" t="str">
        <f t="shared" si="16"/>
        <v>4007/4008</v>
      </c>
      <c r="L535">
        <f t="shared" si="17"/>
        <v>1.5081018515047617E-2</v>
      </c>
      <c r="N535">
        <f t="shared" si="18"/>
        <v>21.716666661668569</v>
      </c>
      <c r="P535" t="s">
        <v>769</v>
      </c>
      <c r="Q535" t="b">
        <f t="shared" si="19"/>
        <v>0</v>
      </c>
      <c r="R535" t="s">
        <v>809</v>
      </c>
      <c r="S535">
        <f t="shared" si="20"/>
        <v>8.6374999999999993</v>
      </c>
      <c r="T535">
        <f t="shared" si="21"/>
        <v>23.331700000000001</v>
      </c>
      <c r="U535">
        <f t="shared" si="22"/>
        <v>14.694200000000002</v>
      </c>
      <c r="V535">
        <f>COUNTIFS(xings_lookup!$D$2:$D$19, IF(Q535, "&lt;=","&gt;=") &amp; S535, xings_lookup!$D$2:$D$19, IF(Q535,"&gt;=","&lt;=") &amp; T535)</f>
        <v>2</v>
      </c>
      <c r="W535">
        <f>COUNTA([11]XINGS!$A$2:$A$13)-V535</f>
        <v>10</v>
      </c>
      <c r="X535">
        <f t="shared" si="15"/>
        <v>0.16666666666666666</v>
      </c>
    </row>
    <row r="536" spans="1:24" x14ac:dyDescent="0.25">
      <c r="A536" t="s">
        <v>118</v>
      </c>
      <c r="B536">
        <v>4011</v>
      </c>
      <c r="C536" t="s">
        <v>467</v>
      </c>
      <c r="D536" t="s">
        <v>517</v>
      </c>
      <c r="E536">
        <v>42500.514374999999</v>
      </c>
      <c r="F536">
        <v>42500.5153587963</v>
      </c>
      <c r="G536">
        <v>1</v>
      </c>
      <c r="H536" t="s">
        <v>603</v>
      </c>
      <c r="I536">
        <v>42500.537673611114</v>
      </c>
      <c r="K536" t="str">
        <f t="shared" si="16"/>
        <v>4011/4012</v>
      </c>
      <c r="L536">
        <f t="shared" si="17"/>
        <v>2.2314814814308193E-2</v>
      </c>
      <c r="N536">
        <f t="shared" si="18"/>
        <v>32.133333332603797</v>
      </c>
      <c r="P536" t="s">
        <v>769</v>
      </c>
      <c r="Q536" t="b">
        <f t="shared" si="19"/>
        <v>0</v>
      </c>
      <c r="R536" t="s">
        <v>809</v>
      </c>
      <c r="S536">
        <f t="shared" si="20"/>
        <v>1.9134</v>
      </c>
      <c r="T536">
        <f t="shared" si="21"/>
        <v>23.329699999999999</v>
      </c>
      <c r="U536">
        <f t="shared" si="22"/>
        <v>21.4163</v>
      </c>
      <c r="V536">
        <f>COUNTIFS(xings_lookup!$D$2:$D$19, IF(Q536, "&lt;=","&gt;=") &amp; S536, xings_lookup!$D$2:$D$19, IF(Q536,"&gt;=","&lt;=") &amp; T536)</f>
        <v>12</v>
      </c>
      <c r="W536">
        <f>COUNTA([11]XINGS!$A$2:$A$13)-V536</f>
        <v>0</v>
      </c>
      <c r="X536">
        <f t="shared" si="15"/>
        <v>1</v>
      </c>
    </row>
    <row r="537" spans="1:24" x14ac:dyDescent="0.25">
      <c r="A537" t="s">
        <v>123</v>
      </c>
      <c r="B537">
        <v>4011</v>
      </c>
      <c r="C537" t="s">
        <v>467</v>
      </c>
      <c r="D537" t="s">
        <v>1330</v>
      </c>
      <c r="E537">
        <v>42500.580057870371</v>
      </c>
      <c r="F537">
        <v>42500.581238425926</v>
      </c>
      <c r="G537">
        <v>1</v>
      </c>
      <c r="H537" t="s">
        <v>1331</v>
      </c>
      <c r="I537">
        <v>42500.606261574074</v>
      </c>
      <c r="K537" t="str">
        <f t="shared" si="16"/>
        <v>4011/4012</v>
      </c>
      <c r="L537">
        <f t="shared" si="17"/>
        <v>2.5023148147738539E-2</v>
      </c>
      <c r="N537">
        <f t="shared" si="18"/>
        <v>36.033333332743496</v>
      </c>
      <c r="P537" t="s">
        <v>769</v>
      </c>
      <c r="Q537" t="b">
        <f t="shared" si="19"/>
        <v>0</v>
      </c>
      <c r="R537" t="s">
        <v>809</v>
      </c>
      <c r="S537">
        <f t="shared" si="20"/>
        <v>5.5100000000000003E-2</v>
      </c>
      <c r="T537">
        <f t="shared" si="21"/>
        <v>19.9876</v>
      </c>
      <c r="U537">
        <f t="shared" si="22"/>
        <v>19.932500000000001</v>
      </c>
      <c r="V537">
        <f>COUNTIFS(xings_lookup!$D$2:$D$19, IF(Q537, "&lt;=","&gt;=") &amp; S537, xings_lookup!$D$2:$D$19, IF(Q537,"&gt;=","&lt;=") &amp; T537)</f>
        <v>12</v>
      </c>
      <c r="W537">
        <f>COUNTA([11]XINGS!$A$2:$A$13)-V537</f>
        <v>0</v>
      </c>
      <c r="X537">
        <f t="shared" si="15"/>
        <v>1</v>
      </c>
    </row>
    <row r="538" spans="1:24" x14ac:dyDescent="0.25">
      <c r="A538" t="s">
        <v>117</v>
      </c>
      <c r="B538">
        <v>4008</v>
      </c>
      <c r="C538" t="s">
        <v>467</v>
      </c>
      <c r="D538" t="s">
        <v>956</v>
      </c>
      <c r="E538">
        <v>42500.635300925926</v>
      </c>
      <c r="F538">
        <v>42500.637314814812</v>
      </c>
      <c r="G538">
        <v>2</v>
      </c>
      <c r="H538" t="s">
        <v>1332</v>
      </c>
      <c r="I538">
        <v>42500.653182870374</v>
      </c>
      <c r="K538" t="str">
        <f t="shared" si="16"/>
        <v>4007/4008</v>
      </c>
      <c r="L538">
        <f t="shared" si="17"/>
        <v>1.5868055561440997E-2</v>
      </c>
      <c r="N538">
        <f t="shared" si="18"/>
        <v>22.850000008475035</v>
      </c>
      <c r="P538" t="s">
        <v>769</v>
      </c>
      <c r="Q538" t="b">
        <f t="shared" si="19"/>
        <v>1</v>
      </c>
      <c r="R538" t="s">
        <v>809</v>
      </c>
      <c r="S538">
        <f t="shared" si="20"/>
        <v>23.298500000000001</v>
      </c>
      <c r="T538">
        <f t="shared" si="21"/>
        <v>12.7964</v>
      </c>
      <c r="U538">
        <f t="shared" si="22"/>
        <v>10.5021</v>
      </c>
      <c r="V538">
        <f>COUNTIFS(xings_lookup!$D$2:$D$19, IF(Q538, "&lt;=","&gt;=") &amp; S538, xings_lookup!$D$2:$D$19, IF(Q538,"&gt;=","&lt;=") &amp; T538)</f>
        <v>0</v>
      </c>
      <c r="W538">
        <f>COUNTA([11]XINGS!$A$2:$A$13)-V538</f>
        <v>12</v>
      </c>
      <c r="X538">
        <f t="shared" si="15"/>
        <v>0</v>
      </c>
    </row>
    <row r="539" spans="1:24" x14ac:dyDescent="0.25">
      <c r="A539" t="s">
        <v>124</v>
      </c>
      <c r="B539">
        <v>4019</v>
      </c>
      <c r="C539" t="s">
        <v>467</v>
      </c>
      <c r="D539" t="s">
        <v>1110</v>
      </c>
      <c r="E539">
        <v>42500.907731481479</v>
      </c>
      <c r="F539">
        <v>42500.908449074072</v>
      </c>
      <c r="G539">
        <v>1</v>
      </c>
      <c r="H539" t="s">
        <v>1333</v>
      </c>
      <c r="I539">
        <v>42500.939606481479</v>
      </c>
      <c r="K539" t="str">
        <f t="shared" si="16"/>
        <v>4019/4020</v>
      </c>
      <c r="L539">
        <f t="shared" si="17"/>
        <v>3.1157407407590654E-2</v>
      </c>
      <c r="N539">
        <f t="shared" si="18"/>
        <v>44.866666666930541</v>
      </c>
      <c r="P539" t="s">
        <v>769</v>
      </c>
      <c r="Q539" t="b">
        <f t="shared" si="19"/>
        <v>1</v>
      </c>
      <c r="R539" t="s">
        <v>809</v>
      </c>
      <c r="S539">
        <f t="shared" si="20"/>
        <v>23.295999999999999</v>
      </c>
      <c r="T539">
        <f t="shared" si="21"/>
        <v>0.48930000000000001</v>
      </c>
      <c r="U539">
        <f t="shared" si="22"/>
        <v>22.806699999999999</v>
      </c>
      <c r="V539">
        <f>COUNTIFS(xings_lookup!$D$2:$D$19, IF(Q539, "&lt;=","&gt;=") &amp; S539, xings_lookup!$D$2:$D$19, IF(Q539,"&gt;=","&lt;=") &amp; T539)</f>
        <v>12</v>
      </c>
      <c r="W539">
        <f>COUNTA([11]XINGS!$A$2:$A$13)-V539</f>
        <v>0</v>
      </c>
      <c r="X539">
        <f t="shared" si="15"/>
        <v>1</v>
      </c>
    </row>
    <row r="540" spans="1:24" x14ac:dyDescent="0.25">
      <c r="A540" t="s">
        <v>120</v>
      </c>
      <c r="B540">
        <v>4043</v>
      </c>
      <c r="C540" t="s">
        <v>467</v>
      </c>
      <c r="D540" t="s">
        <v>667</v>
      </c>
      <c r="E540">
        <v>42501.056041666663</v>
      </c>
      <c r="F540">
        <v>42501.056921296295</v>
      </c>
      <c r="G540">
        <v>1</v>
      </c>
      <c r="H540" t="s">
        <v>1334</v>
      </c>
      <c r="I540">
        <v>42501.085092592592</v>
      </c>
      <c r="K540" t="str">
        <f t="shared" si="16"/>
        <v>4043/4044</v>
      </c>
      <c r="L540">
        <f t="shared" si="17"/>
        <v>2.8171296296932269E-2</v>
      </c>
      <c r="N540">
        <f t="shared" si="18"/>
        <v>40.566666667582467</v>
      </c>
      <c r="P540" t="s">
        <v>769</v>
      </c>
      <c r="Q540" t="b">
        <f t="shared" si="19"/>
        <v>1</v>
      </c>
      <c r="R540" t="s">
        <v>809</v>
      </c>
      <c r="S540">
        <f t="shared" si="20"/>
        <v>23.297799999999999</v>
      </c>
      <c r="T540">
        <f t="shared" si="21"/>
        <v>0.3705</v>
      </c>
      <c r="U540">
        <f t="shared" si="22"/>
        <v>22.927299999999999</v>
      </c>
      <c r="V540">
        <f>COUNTIFS(xings_lookup!$D$2:$D$19, IF(Q540, "&lt;=","&gt;=") &amp; S540, xings_lookup!$D$2:$D$19, IF(Q540,"&gt;=","&lt;=") &amp; T540)</f>
        <v>12</v>
      </c>
      <c r="W540">
        <f>COUNTA([11]XINGS!$A$2:$A$13)-V540</f>
        <v>0</v>
      </c>
      <c r="X540">
        <f t="shared" si="15"/>
        <v>1</v>
      </c>
    </row>
    <row r="541" spans="1:24" x14ac:dyDescent="0.25">
      <c r="A541" t="s">
        <v>105</v>
      </c>
      <c r="B541">
        <v>4023</v>
      </c>
      <c r="C541" t="s">
        <v>467</v>
      </c>
      <c r="D541" t="s">
        <v>1012</v>
      </c>
      <c r="E541">
        <v>42499.533206018517</v>
      </c>
      <c r="F541">
        <v>42499.540243055555</v>
      </c>
      <c r="G541">
        <v>10</v>
      </c>
      <c r="H541" t="s">
        <v>1335</v>
      </c>
      <c r="I541">
        <v>42499.560243055559</v>
      </c>
      <c r="K541" t="str">
        <f t="shared" si="16"/>
        <v>4023/4024</v>
      </c>
      <c r="L541">
        <f t="shared" si="17"/>
        <v>2.0000000004074536E-2</v>
      </c>
      <c r="N541">
        <f t="shared" si="18"/>
        <v>28.800000005867332</v>
      </c>
      <c r="P541" t="s">
        <v>769</v>
      </c>
      <c r="Q541" t="b">
        <f t="shared" si="19"/>
        <v>1</v>
      </c>
      <c r="R541" t="s">
        <v>809</v>
      </c>
      <c r="S541">
        <f t="shared" si="20"/>
        <v>15.4018</v>
      </c>
      <c r="T541">
        <f t="shared" si="21"/>
        <v>19.3535</v>
      </c>
      <c r="U541">
        <f t="shared" si="22"/>
        <v>3.9517000000000007</v>
      </c>
      <c r="V541">
        <f>COUNTIFS(xings_lookup!$D$2:$D$19, IF(Q541, "&lt;=","&gt;=") &amp; S541, xings_lookup!$D$2:$D$19, IF(Q541,"&gt;=","&lt;=") &amp; T541)</f>
        <v>0</v>
      </c>
      <c r="W541">
        <f>COUNTA([11]XINGS!$A$2:$A$13)-V541</f>
        <v>12</v>
      </c>
      <c r="X541">
        <f t="shared" si="15"/>
        <v>0</v>
      </c>
    </row>
    <row r="542" spans="1:24" x14ac:dyDescent="0.25">
      <c r="A542" t="s">
        <v>112</v>
      </c>
      <c r="B542">
        <v>4038</v>
      </c>
      <c r="C542" t="s">
        <v>467</v>
      </c>
      <c r="D542" t="s">
        <v>722</v>
      </c>
      <c r="E542">
        <v>42499.528263888889</v>
      </c>
      <c r="F542">
        <v>42499.528923611113</v>
      </c>
      <c r="G542">
        <v>0</v>
      </c>
      <c r="H542" t="s">
        <v>900</v>
      </c>
      <c r="I542">
        <v>42499.542210648149</v>
      </c>
      <c r="K542" t="str">
        <f t="shared" si="16"/>
        <v>4037/4038</v>
      </c>
      <c r="L542">
        <f t="shared" si="17"/>
        <v>1.3287037036207039E-2</v>
      </c>
      <c r="N542">
        <f t="shared" si="18"/>
        <v>19.133333332138136</v>
      </c>
      <c r="P542" t="s">
        <v>769</v>
      </c>
      <c r="Q542" t="b">
        <f t="shared" si="19"/>
        <v>0</v>
      </c>
      <c r="R542" t="s">
        <v>809</v>
      </c>
      <c r="S542">
        <f t="shared" si="20"/>
        <v>12.8271</v>
      </c>
      <c r="T542">
        <f t="shared" si="21"/>
        <v>23.332100000000001</v>
      </c>
      <c r="U542">
        <f t="shared" si="22"/>
        <v>10.505000000000001</v>
      </c>
      <c r="V542">
        <f>COUNTIFS(xings_lookup!$D$2:$D$19, IF(Q542, "&lt;=","&gt;=") &amp; S542, xings_lookup!$D$2:$D$19, IF(Q542,"&gt;=","&lt;=") &amp; T542)</f>
        <v>0</v>
      </c>
      <c r="W542">
        <f>COUNTA([11]XINGS!$A$2:$A$13)-V542</f>
        <v>12</v>
      </c>
      <c r="X542">
        <f t="shared" si="15"/>
        <v>0</v>
      </c>
    </row>
    <row r="543" spans="1:24" x14ac:dyDescent="0.25">
      <c r="A543" t="s">
        <v>100</v>
      </c>
      <c r="B543">
        <v>4010</v>
      </c>
      <c r="F543">
        <v>42499.628657407404</v>
      </c>
      <c r="I543" t="s">
        <v>115</v>
      </c>
      <c r="K543" t="str">
        <f t="shared" si="16"/>
        <v>4009/4010</v>
      </c>
      <c r="L543" t="e">
        <f t="shared" si="17"/>
        <v>#VALUE!</v>
      </c>
      <c r="N543" t="e">
        <f t="shared" si="18"/>
        <v>#VALUE!</v>
      </c>
      <c r="P543" t="s">
        <v>769</v>
      </c>
      <c r="Q543" t="b">
        <f t="shared" si="19"/>
        <v>1</v>
      </c>
      <c r="R543" t="s">
        <v>809</v>
      </c>
      <c r="S543" t="e">
        <f t="shared" si="20"/>
        <v>#VALUE!</v>
      </c>
      <c r="T543" t="e">
        <f t="shared" si="21"/>
        <v>#VALUE!</v>
      </c>
      <c r="U543" t="e">
        <f t="shared" si="22"/>
        <v>#VALUE!</v>
      </c>
      <c r="V543">
        <f>COUNTIFS(xings_lookup!$D$2:$D$19, IF(Q543, "&lt;=","&gt;=") &amp; S543, xings_lookup!$D$2:$D$19, IF(Q543,"&gt;=","&lt;=") &amp; T543)</f>
        <v>0</v>
      </c>
      <c r="W543">
        <f>COUNTA([11]XINGS!$A$2:$A$13)-V543</f>
        <v>12</v>
      </c>
      <c r="X543">
        <f t="shared" si="15"/>
        <v>0</v>
      </c>
    </row>
    <row r="544" spans="1:24" x14ac:dyDescent="0.25">
      <c r="A544" t="s">
        <v>109</v>
      </c>
      <c r="B544">
        <v>4015</v>
      </c>
      <c r="C544" t="s">
        <v>467</v>
      </c>
      <c r="D544" t="s">
        <v>1336</v>
      </c>
      <c r="E544">
        <v>42499.730497685188</v>
      </c>
      <c r="F544">
        <v>42499.731446759259</v>
      </c>
      <c r="G544">
        <v>1</v>
      </c>
      <c r="H544" t="s">
        <v>1337</v>
      </c>
      <c r="I544">
        <v>42499.756284722222</v>
      </c>
      <c r="K544" t="str">
        <f t="shared" si="16"/>
        <v>4015/4016</v>
      </c>
      <c r="L544">
        <f t="shared" si="17"/>
        <v>2.4837962962919846E-2</v>
      </c>
      <c r="N544">
        <f t="shared" si="18"/>
        <v>35.766666666604578</v>
      </c>
      <c r="P544" t="s">
        <v>769</v>
      </c>
      <c r="Q544" t="b">
        <f t="shared" si="19"/>
        <v>1</v>
      </c>
      <c r="R544" t="s">
        <v>809</v>
      </c>
      <c r="S544">
        <f t="shared" si="20"/>
        <v>23.3004</v>
      </c>
      <c r="T544">
        <f t="shared" si="21"/>
        <v>3.6781999999999999</v>
      </c>
      <c r="U544">
        <f t="shared" si="22"/>
        <v>19.622199999999999</v>
      </c>
      <c r="V544">
        <f>COUNTIFS(xings_lookup!$D$2:$D$19, IF(Q544, "&lt;=","&gt;=") &amp; S544, xings_lookup!$D$2:$D$19, IF(Q544,"&gt;=","&lt;=") &amp; T544)</f>
        <v>9</v>
      </c>
      <c r="W544">
        <f>COUNTA([11]XINGS!$A$2:$A$13)-V544</f>
        <v>3</v>
      </c>
      <c r="X544">
        <f t="shared" si="15"/>
        <v>0.75</v>
      </c>
    </row>
    <row r="545" spans="1:24" x14ac:dyDescent="0.25">
      <c r="A545" t="s">
        <v>107</v>
      </c>
      <c r="B545">
        <v>4044</v>
      </c>
      <c r="C545" t="s">
        <v>467</v>
      </c>
      <c r="D545" t="s">
        <v>499</v>
      </c>
      <c r="E545">
        <v>42499.787997685184</v>
      </c>
      <c r="F545">
        <v>42499.788726851853</v>
      </c>
      <c r="G545">
        <v>1</v>
      </c>
      <c r="H545" t="s">
        <v>1338</v>
      </c>
      <c r="I545">
        <v>42499.820601851854</v>
      </c>
      <c r="K545" t="str">
        <f t="shared" si="16"/>
        <v>4043/4044</v>
      </c>
      <c r="L545">
        <f t="shared" si="17"/>
        <v>3.1875000000582077E-2</v>
      </c>
      <c r="N545">
        <f t="shared" si="18"/>
        <v>45.90000000083819</v>
      </c>
      <c r="P545" t="s">
        <v>769</v>
      </c>
      <c r="Q545" t="b">
        <f t="shared" si="19"/>
        <v>0</v>
      </c>
      <c r="R545" t="s">
        <v>809</v>
      </c>
      <c r="S545">
        <f t="shared" si="20"/>
        <v>4.8000000000000001E-2</v>
      </c>
      <c r="T545">
        <f t="shared" si="21"/>
        <v>22.1388</v>
      </c>
      <c r="U545">
        <f t="shared" si="22"/>
        <v>22.090800000000002</v>
      </c>
      <c r="V545">
        <f>COUNTIFS(xings_lookup!$D$2:$D$19, IF(Q545, "&lt;=","&gt;=") &amp; S545, xings_lookup!$D$2:$D$19, IF(Q545,"&gt;=","&lt;=") &amp; T545)</f>
        <v>12</v>
      </c>
      <c r="W545">
        <f>COUNTA([11]XINGS!$A$2:$A$13)-V545</f>
        <v>0</v>
      </c>
      <c r="X545">
        <f t="shared" si="15"/>
        <v>1</v>
      </c>
    </row>
    <row r="546" spans="1:24" x14ac:dyDescent="0.25">
      <c r="A546" t="s">
        <v>103</v>
      </c>
      <c r="B546">
        <v>4010</v>
      </c>
      <c r="C546" t="s">
        <v>467</v>
      </c>
      <c r="D546" t="s">
        <v>1339</v>
      </c>
      <c r="E546">
        <v>42499.954664351855</v>
      </c>
      <c r="F546">
        <v>42499.955659722225</v>
      </c>
      <c r="G546">
        <v>1</v>
      </c>
      <c r="H546" t="s">
        <v>1340</v>
      </c>
      <c r="I546">
        <v>42499.955937500003</v>
      </c>
      <c r="K546" t="str">
        <f t="shared" si="16"/>
        <v>4009/4010</v>
      </c>
      <c r="L546">
        <f t="shared" si="17"/>
        <v>2.7777777722803876E-4</v>
      </c>
      <c r="N546">
        <f t="shared" si="18"/>
        <v>0.39999999920837581</v>
      </c>
      <c r="P546" t="s">
        <v>769</v>
      </c>
      <c r="Q546" t="b">
        <f t="shared" si="19"/>
        <v>1</v>
      </c>
      <c r="R546" t="s">
        <v>809</v>
      </c>
      <c r="S546">
        <f t="shared" si="20"/>
        <v>15.307499999999999</v>
      </c>
      <c r="T546">
        <f t="shared" si="21"/>
        <v>15.307700000000001</v>
      </c>
      <c r="U546">
        <f t="shared" si="22"/>
        <v>2.0000000000131024E-4</v>
      </c>
      <c r="V546">
        <f>COUNTIFS(xings_lookup!$D$2:$D$19, IF(Q546, "&lt;=","&gt;=") &amp; S546, xings_lookup!$D$2:$D$19, IF(Q546,"&gt;=","&lt;=") &amp; T546)</f>
        <v>0</v>
      </c>
      <c r="W546">
        <f>COUNTA([11]XINGS!$A$2:$A$13)-V546</f>
        <v>12</v>
      </c>
      <c r="X546">
        <f t="shared" si="15"/>
        <v>0</v>
      </c>
    </row>
    <row r="547" spans="1:24" x14ac:dyDescent="0.25">
      <c r="A547" t="s">
        <v>92</v>
      </c>
      <c r="B547">
        <v>4014</v>
      </c>
      <c r="C547" t="s">
        <v>467</v>
      </c>
      <c r="D547" t="s">
        <v>620</v>
      </c>
      <c r="E547">
        <v>42498.232928240737</v>
      </c>
      <c r="F547">
        <v>42498.234317129631</v>
      </c>
      <c r="G547">
        <v>2</v>
      </c>
      <c r="H547" t="s">
        <v>1341</v>
      </c>
      <c r="I547">
        <v>42498.259247685186</v>
      </c>
      <c r="K547" t="str">
        <f t="shared" si="16"/>
        <v>4013/4014</v>
      </c>
      <c r="L547">
        <f t="shared" si="17"/>
        <v>2.4930555555329192E-2</v>
      </c>
      <c r="N547">
        <f t="shared" si="18"/>
        <v>35.899999999674037</v>
      </c>
      <c r="P547" t="s">
        <v>769</v>
      </c>
      <c r="Q547" t="b">
        <f t="shared" si="19"/>
        <v>0</v>
      </c>
      <c r="R547" t="s">
        <v>809</v>
      </c>
      <c r="S547">
        <f t="shared" si="20"/>
        <v>4.2900000000000001E-2</v>
      </c>
      <c r="T547">
        <f t="shared" si="21"/>
        <v>15.726599999999999</v>
      </c>
      <c r="U547">
        <f t="shared" si="22"/>
        <v>15.6837</v>
      </c>
      <c r="V547">
        <f>COUNTIFS(xings_lookup!$D$2:$D$19, IF(Q547, "&lt;=","&gt;=") &amp; S547, xings_lookup!$D$2:$D$19, IF(Q547,"&gt;=","&lt;=") &amp; T547)</f>
        <v>12</v>
      </c>
      <c r="W547">
        <f>COUNTA([11]XINGS!$A$2:$A$13)-V547</f>
        <v>0</v>
      </c>
      <c r="X547">
        <f t="shared" si="15"/>
        <v>1</v>
      </c>
    </row>
    <row r="548" spans="1:24" x14ac:dyDescent="0.25">
      <c r="A548" t="s">
        <v>88</v>
      </c>
      <c r="B548">
        <v>4030</v>
      </c>
      <c r="C548" t="s">
        <v>467</v>
      </c>
      <c r="D548" t="s">
        <v>956</v>
      </c>
      <c r="E548">
        <v>42498.292812500003</v>
      </c>
      <c r="F548">
        <v>42498.293692129628</v>
      </c>
      <c r="G548">
        <v>1</v>
      </c>
      <c r="H548" t="s">
        <v>1342</v>
      </c>
      <c r="I548">
        <v>42498.315625000003</v>
      </c>
      <c r="K548" t="str">
        <f t="shared" si="16"/>
        <v>4029/4030</v>
      </c>
      <c r="L548">
        <f t="shared" si="17"/>
        <v>2.1932870375167113E-2</v>
      </c>
      <c r="N548">
        <f t="shared" si="18"/>
        <v>31.583333340240642</v>
      </c>
      <c r="P548" t="s">
        <v>769</v>
      </c>
      <c r="Q548" t="b">
        <f t="shared" si="19"/>
        <v>1</v>
      </c>
      <c r="R548" t="s">
        <v>809</v>
      </c>
      <c r="S548">
        <f t="shared" si="20"/>
        <v>23.298500000000001</v>
      </c>
      <c r="T548">
        <f t="shared" si="21"/>
        <v>6.6277999999999997</v>
      </c>
      <c r="U548">
        <f t="shared" si="22"/>
        <v>16.6707</v>
      </c>
      <c r="V548">
        <f>COUNTIFS(xings_lookup!$D$2:$D$19, IF(Q548, "&lt;=","&gt;=") &amp; S548, xings_lookup!$D$2:$D$19, IF(Q548,"&gt;=","&lt;=") &amp; T548)</f>
        <v>3</v>
      </c>
      <c r="W548">
        <f>COUNTA([11]XINGS!$A$2:$A$13)-V548</f>
        <v>9</v>
      </c>
      <c r="X548">
        <f t="shared" si="15"/>
        <v>0.25</v>
      </c>
    </row>
    <row r="549" spans="1:24" x14ac:dyDescent="0.25">
      <c r="A549" t="s">
        <v>90</v>
      </c>
      <c r="B549">
        <v>4020</v>
      </c>
      <c r="C549" t="s">
        <v>467</v>
      </c>
      <c r="D549" t="s">
        <v>1343</v>
      </c>
      <c r="E549">
        <v>42498.306851851848</v>
      </c>
      <c r="F549">
        <v>42498.307592592595</v>
      </c>
      <c r="G549">
        <v>1</v>
      </c>
      <c r="H549" t="s">
        <v>536</v>
      </c>
      <c r="I549">
        <v>42498.333414351851</v>
      </c>
      <c r="K549" t="str">
        <f t="shared" si="16"/>
        <v>4019/4020</v>
      </c>
      <c r="L549">
        <f t="shared" si="17"/>
        <v>2.5821759256359655E-2</v>
      </c>
      <c r="N549">
        <f t="shared" si="18"/>
        <v>37.183333329157904</v>
      </c>
      <c r="P549" t="s">
        <v>769</v>
      </c>
      <c r="Q549" t="b">
        <f t="shared" si="19"/>
        <v>0</v>
      </c>
      <c r="R549" t="s">
        <v>809</v>
      </c>
      <c r="S549">
        <f t="shared" si="20"/>
        <v>1.9179999999999999</v>
      </c>
      <c r="T549">
        <f t="shared" si="21"/>
        <v>23.331399999999999</v>
      </c>
      <c r="U549">
        <f t="shared" si="22"/>
        <v>21.413399999999999</v>
      </c>
      <c r="V549">
        <f>COUNTIFS(xings_lookup!$D$2:$D$19, IF(Q549, "&lt;=","&gt;=") &amp; S549, xings_lookup!$D$2:$D$19, IF(Q549,"&gt;=","&lt;=") &amp; T549)</f>
        <v>12</v>
      </c>
      <c r="W549">
        <f>COUNTA([11]XINGS!$A$2:$A$13)-V549</f>
        <v>0</v>
      </c>
      <c r="X549">
        <f t="shared" si="15"/>
        <v>1</v>
      </c>
    </row>
    <row r="550" spans="1:24" x14ac:dyDescent="0.25">
      <c r="A550" t="s">
        <v>96</v>
      </c>
      <c r="B550">
        <v>4039</v>
      </c>
      <c r="C550" t="s">
        <v>467</v>
      </c>
      <c r="D550" t="s">
        <v>992</v>
      </c>
      <c r="E550">
        <v>42498.353182870371</v>
      </c>
      <c r="F550">
        <v>42498.357256944444</v>
      </c>
      <c r="G550">
        <v>5</v>
      </c>
      <c r="H550" t="s">
        <v>992</v>
      </c>
      <c r="I550">
        <v>42498.357256944444</v>
      </c>
      <c r="K550" t="str">
        <f t="shared" si="16"/>
        <v>4039/4040</v>
      </c>
      <c r="L550">
        <f t="shared" si="17"/>
        <v>0</v>
      </c>
      <c r="N550">
        <f t="shared" si="18"/>
        <v>0</v>
      </c>
      <c r="P550" t="s">
        <v>769</v>
      </c>
      <c r="Q550" t="b">
        <f t="shared" si="19"/>
        <v>1</v>
      </c>
      <c r="R550" t="s">
        <v>809</v>
      </c>
      <c r="S550">
        <f t="shared" si="20"/>
        <v>23.3002</v>
      </c>
      <c r="T550">
        <f t="shared" si="21"/>
        <v>23.3002</v>
      </c>
      <c r="U550">
        <f t="shared" si="22"/>
        <v>0</v>
      </c>
      <c r="V550">
        <f>COUNTIFS(xings_lookup!$D$2:$D$19, IF(Q550, "&lt;=","&gt;=") &amp; S550, xings_lookup!$D$2:$D$19, IF(Q550,"&gt;=","&lt;=") &amp; T550)</f>
        <v>0</v>
      </c>
      <c r="W550">
        <f>COUNTA([11]XINGS!$A$2:$A$13)-V550</f>
        <v>12</v>
      </c>
      <c r="X550">
        <f t="shared" si="15"/>
        <v>0</v>
      </c>
    </row>
    <row r="551" spans="1:24" x14ac:dyDescent="0.25">
      <c r="A551" t="s">
        <v>97</v>
      </c>
      <c r="B551">
        <v>4024</v>
      </c>
      <c r="C551" t="s">
        <v>467</v>
      </c>
      <c r="D551" t="s">
        <v>864</v>
      </c>
      <c r="E551">
        <v>42498.394120370373</v>
      </c>
      <c r="F551">
        <v>42498.395127314812</v>
      </c>
      <c r="G551">
        <v>1</v>
      </c>
      <c r="H551" t="s">
        <v>1344</v>
      </c>
      <c r="I551">
        <v>42498.405335648145</v>
      </c>
      <c r="K551" t="str">
        <f t="shared" si="16"/>
        <v>4023/4024</v>
      </c>
      <c r="L551">
        <f t="shared" si="17"/>
        <v>1.0208333333139308E-2</v>
      </c>
      <c r="N551">
        <f t="shared" si="18"/>
        <v>14.699999999720603</v>
      </c>
      <c r="P551" t="s">
        <v>769</v>
      </c>
      <c r="Q551" t="b">
        <f t="shared" si="19"/>
        <v>0</v>
      </c>
      <c r="R551" t="s">
        <v>809</v>
      </c>
      <c r="S551">
        <f t="shared" si="20"/>
        <v>4.5999999999999999E-2</v>
      </c>
      <c r="T551">
        <f t="shared" si="21"/>
        <v>5.8987999999999996</v>
      </c>
      <c r="U551">
        <f t="shared" si="22"/>
        <v>5.8527999999999993</v>
      </c>
      <c r="V551">
        <f>COUNTIFS(xings_lookup!$D$2:$D$19, IF(Q551, "&lt;=","&gt;=") &amp; S551, xings_lookup!$D$2:$D$19, IF(Q551,"&gt;=","&lt;=") &amp; T551)</f>
        <v>8</v>
      </c>
      <c r="W551">
        <f>COUNTA([11]XINGS!$A$2:$A$13)-V551</f>
        <v>4</v>
      </c>
      <c r="X551">
        <f t="shared" si="15"/>
        <v>0.66666666666666663</v>
      </c>
    </row>
    <row r="552" spans="1:24" x14ac:dyDescent="0.25">
      <c r="A552" t="s">
        <v>86</v>
      </c>
      <c r="B552">
        <v>4029</v>
      </c>
      <c r="C552" t="s">
        <v>467</v>
      </c>
      <c r="D552" t="s">
        <v>537</v>
      </c>
      <c r="E552">
        <v>42498.618252314816</v>
      </c>
      <c r="F552">
        <v>42498.61922453704</v>
      </c>
      <c r="G552">
        <v>1</v>
      </c>
      <c r="H552" t="s">
        <v>1345</v>
      </c>
      <c r="I552">
        <v>42498.633587962962</v>
      </c>
      <c r="K552" t="str">
        <f t="shared" si="16"/>
        <v>4029/4030</v>
      </c>
      <c r="L552">
        <f t="shared" si="17"/>
        <v>1.4363425922056194E-2</v>
      </c>
      <c r="N552">
        <f t="shared" si="18"/>
        <v>20.68333332776092</v>
      </c>
      <c r="P552" t="s">
        <v>769</v>
      </c>
      <c r="Q552" t="b">
        <f t="shared" si="19"/>
        <v>0</v>
      </c>
      <c r="R552" t="s">
        <v>809</v>
      </c>
      <c r="S552">
        <f t="shared" si="20"/>
        <v>4.58E-2</v>
      </c>
      <c r="T552">
        <f t="shared" si="21"/>
        <v>4.5479000000000003</v>
      </c>
      <c r="U552">
        <f t="shared" si="22"/>
        <v>4.5021000000000004</v>
      </c>
      <c r="V552">
        <f>COUNTIFS(xings_lookup!$D$2:$D$19, IF(Q552, "&lt;=","&gt;=") &amp; S552, xings_lookup!$D$2:$D$19, IF(Q552,"&gt;=","&lt;=") &amp; T552)</f>
        <v>4</v>
      </c>
      <c r="W552">
        <f>COUNTA([11]XINGS!$A$2:$A$13)-V552</f>
        <v>8</v>
      </c>
      <c r="X552">
        <f t="shared" si="15"/>
        <v>0.33333333333333331</v>
      </c>
    </row>
    <row r="553" spans="1:24" x14ac:dyDescent="0.25">
      <c r="A553" t="s">
        <v>99</v>
      </c>
      <c r="B553">
        <v>4014</v>
      </c>
      <c r="C553" t="s">
        <v>467</v>
      </c>
      <c r="D553" t="s">
        <v>494</v>
      </c>
      <c r="E553">
        <v>42498.673587962963</v>
      </c>
      <c r="F553">
        <v>42498.675081018519</v>
      </c>
      <c r="G553">
        <v>2</v>
      </c>
      <c r="H553" t="s">
        <v>1346</v>
      </c>
      <c r="I553">
        <v>42498.681875000002</v>
      </c>
      <c r="K553" t="str">
        <f t="shared" si="16"/>
        <v>4013/4014</v>
      </c>
      <c r="L553">
        <f t="shared" si="17"/>
        <v>6.7939814834971912E-3</v>
      </c>
      <c r="N553">
        <f t="shared" si="18"/>
        <v>9.7833333362359554</v>
      </c>
      <c r="P553" t="s">
        <v>769</v>
      </c>
      <c r="Q553" t="b">
        <f t="shared" si="19"/>
        <v>0</v>
      </c>
      <c r="R553" t="s">
        <v>809</v>
      </c>
      <c r="S553">
        <f t="shared" si="20"/>
        <v>4.6600000000000003E-2</v>
      </c>
      <c r="T553">
        <f t="shared" si="21"/>
        <v>2.2523</v>
      </c>
      <c r="U553">
        <f t="shared" si="22"/>
        <v>2.2056999999999998</v>
      </c>
      <c r="V553">
        <f>COUNTIFS(xings_lookup!$D$2:$D$19, IF(Q553, "&lt;=","&gt;=") &amp; S553, xings_lookup!$D$2:$D$19, IF(Q553,"&gt;=","&lt;=") &amp; T553)</f>
        <v>0</v>
      </c>
      <c r="W553">
        <f>COUNTA([11]XINGS!$A$2:$A$13)-V553</f>
        <v>12</v>
      </c>
      <c r="X553">
        <f t="shared" si="15"/>
        <v>0</v>
      </c>
    </row>
    <row r="554" spans="1:24" x14ac:dyDescent="0.25">
      <c r="A554" t="s">
        <v>74</v>
      </c>
      <c r="B554">
        <v>4031</v>
      </c>
      <c r="C554" t="s">
        <v>467</v>
      </c>
      <c r="D554" t="s">
        <v>1347</v>
      </c>
      <c r="E554">
        <v>42497.207326388889</v>
      </c>
      <c r="F554">
        <v>42497.208657407406</v>
      </c>
      <c r="G554">
        <v>1</v>
      </c>
      <c r="H554" t="s">
        <v>1348</v>
      </c>
      <c r="I554">
        <v>42497.215937499997</v>
      </c>
      <c r="K554" t="str">
        <f t="shared" si="16"/>
        <v>4031/4032</v>
      </c>
      <c r="L554">
        <f t="shared" si="17"/>
        <v>7.2800925918272696E-3</v>
      </c>
      <c r="N554">
        <f t="shared" si="18"/>
        <v>10.483333332231268</v>
      </c>
      <c r="P554" t="s">
        <v>769</v>
      </c>
      <c r="Q554" t="b">
        <f t="shared" si="19"/>
        <v>0</v>
      </c>
      <c r="R554" t="s">
        <v>809</v>
      </c>
      <c r="S554">
        <f t="shared" si="20"/>
        <v>7.6499999999999999E-2</v>
      </c>
      <c r="T554">
        <f t="shared" si="21"/>
        <v>3.7038000000000002</v>
      </c>
      <c r="U554">
        <f t="shared" si="22"/>
        <v>3.6273000000000004</v>
      </c>
      <c r="V554">
        <f>COUNTIFS(xings_lookup!$D$2:$D$19, IF(Q554, "&lt;=","&gt;=") &amp; S554, xings_lookup!$D$2:$D$19, IF(Q554,"&gt;=","&lt;=") &amp; T554)</f>
        <v>3</v>
      </c>
      <c r="W554">
        <f>COUNTA([11]XINGS!$A$2:$A$13)-V554</f>
        <v>9</v>
      </c>
      <c r="X554">
        <f t="shared" si="15"/>
        <v>0.25</v>
      </c>
    </row>
    <row r="555" spans="1:24" x14ac:dyDescent="0.25">
      <c r="A555" t="s">
        <v>80</v>
      </c>
      <c r="B555">
        <v>4008</v>
      </c>
      <c r="C555" t="s">
        <v>467</v>
      </c>
      <c r="D555" t="s">
        <v>1349</v>
      </c>
      <c r="E555">
        <v>42497.308622685188</v>
      </c>
      <c r="F555">
        <v>42497.310543981483</v>
      </c>
      <c r="G555">
        <v>2</v>
      </c>
      <c r="H555" t="s">
        <v>1350</v>
      </c>
      <c r="I555">
        <v>42497.325729166667</v>
      </c>
      <c r="K555" t="str">
        <f t="shared" si="16"/>
        <v>4007/4008</v>
      </c>
      <c r="L555">
        <f t="shared" si="17"/>
        <v>1.5185185184236616E-2</v>
      </c>
      <c r="N555">
        <f t="shared" si="18"/>
        <v>21.866666665300727</v>
      </c>
      <c r="P555" t="s">
        <v>769</v>
      </c>
      <c r="Q555" t="b">
        <f t="shared" si="19"/>
        <v>1</v>
      </c>
      <c r="R555" t="s">
        <v>809</v>
      </c>
      <c r="S555">
        <f t="shared" si="20"/>
        <v>23.107600000000001</v>
      </c>
      <c r="T555">
        <f t="shared" si="21"/>
        <v>6.4172000000000002</v>
      </c>
      <c r="U555">
        <f t="shared" si="22"/>
        <v>16.6904</v>
      </c>
      <c r="V555">
        <f>COUNTIFS(xings_lookup!$D$2:$D$19, IF(Q555, "&lt;=","&gt;=") &amp; S555, xings_lookup!$D$2:$D$19, IF(Q555,"&gt;=","&lt;=") &amp; T555)</f>
        <v>3</v>
      </c>
      <c r="W555">
        <f>COUNTA([11]XINGS!$A$2:$A$13)-V555</f>
        <v>9</v>
      </c>
      <c r="X555">
        <f t="shared" si="15"/>
        <v>0.25</v>
      </c>
    </row>
    <row r="556" spans="1:24" x14ac:dyDescent="0.25">
      <c r="A556" t="s">
        <v>78</v>
      </c>
      <c r="B556">
        <v>4008</v>
      </c>
      <c r="C556" t="s">
        <v>467</v>
      </c>
      <c r="D556" t="s">
        <v>1351</v>
      </c>
      <c r="E556">
        <v>42497.379861111112</v>
      </c>
      <c r="F556">
        <v>42497.390972222223</v>
      </c>
      <c r="G556">
        <v>15</v>
      </c>
      <c r="H556" t="s">
        <v>1038</v>
      </c>
      <c r="I556">
        <v>42497.409328703703</v>
      </c>
      <c r="K556" t="str">
        <f t="shared" si="16"/>
        <v>4007/4008</v>
      </c>
      <c r="L556">
        <f t="shared" si="17"/>
        <v>1.8356481479713693E-2</v>
      </c>
      <c r="N556">
        <f t="shared" si="18"/>
        <v>26.433333330787718</v>
      </c>
      <c r="P556" t="s">
        <v>769</v>
      </c>
      <c r="Q556" t="b">
        <f t="shared" si="19"/>
        <v>1</v>
      </c>
      <c r="R556" t="s">
        <v>809</v>
      </c>
      <c r="S556">
        <f t="shared" si="20"/>
        <v>15.4002</v>
      </c>
      <c r="T556">
        <f t="shared" si="21"/>
        <v>1.49E-2</v>
      </c>
      <c r="U556">
        <f t="shared" si="22"/>
        <v>15.385299999999999</v>
      </c>
      <c r="V556">
        <f>COUNTIFS(xings_lookup!$D$2:$D$19, IF(Q556, "&lt;=","&gt;=") &amp; S556, xings_lookup!$D$2:$D$19, IF(Q556,"&gt;=","&lt;=") &amp; T556)</f>
        <v>12</v>
      </c>
      <c r="W556">
        <f>COUNTA([11]XINGS!$A$2:$A$13)-V556</f>
        <v>0</v>
      </c>
      <c r="X556">
        <f t="shared" si="15"/>
        <v>1</v>
      </c>
    </row>
    <row r="557" spans="1:24" x14ac:dyDescent="0.25">
      <c r="A557" t="s">
        <v>82</v>
      </c>
      <c r="B557">
        <v>4032</v>
      </c>
      <c r="C557" t="s">
        <v>467</v>
      </c>
      <c r="D557" t="s">
        <v>1001</v>
      </c>
      <c r="E557">
        <v>42497.605034722219</v>
      </c>
      <c r="F557">
        <v>42497.606342592589</v>
      </c>
      <c r="G557">
        <v>1</v>
      </c>
      <c r="H557" t="s">
        <v>1352</v>
      </c>
      <c r="I557">
        <v>42497.612615740742</v>
      </c>
      <c r="K557" t="str">
        <f t="shared" si="16"/>
        <v>4031/4032</v>
      </c>
      <c r="L557">
        <f t="shared" si="17"/>
        <v>6.2731481521041133E-3</v>
      </c>
      <c r="N557">
        <f t="shared" si="18"/>
        <v>9.0333333390299231</v>
      </c>
      <c r="P557" t="s">
        <v>769</v>
      </c>
      <c r="Q557" t="b">
        <f t="shared" si="19"/>
        <v>1</v>
      </c>
      <c r="R557" t="s">
        <v>809</v>
      </c>
      <c r="S557">
        <f t="shared" si="20"/>
        <v>23.299299999999999</v>
      </c>
      <c r="T557">
        <f t="shared" si="21"/>
        <v>23.121300000000002</v>
      </c>
      <c r="U557">
        <f t="shared" si="22"/>
        <v>0.17799999999999727</v>
      </c>
      <c r="V557">
        <f>COUNTIFS(xings_lookup!$D$2:$D$19, IF(Q557, "&lt;=","&gt;=") &amp; S557, xings_lookup!$D$2:$D$19, IF(Q557,"&gt;=","&lt;=") &amp; T557)</f>
        <v>0</v>
      </c>
      <c r="W557">
        <f>COUNTA([11]XINGS!$A$2:$A$13)-V557</f>
        <v>12</v>
      </c>
      <c r="X557">
        <f t="shared" si="15"/>
        <v>0</v>
      </c>
    </row>
    <row r="558" spans="1:24" x14ac:dyDescent="0.25">
      <c r="A558" t="s">
        <v>76</v>
      </c>
      <c r="B558">
        <v>4026</v>
      </c>
      <c r="C558" t="s">
        <v>467</v>
      </c>
      <c r="D558" t="s">
        <v>1004</v>
      </c>
      <c r="E558">
        <v>42497.63113425926</v>
      </c>
      <c r="F558">
        <v>42497.632037037038</v>
      </c>
      <c r="G558">
        <v>1</v>
      </c>
      <c r="H558" t="s">
        <v>1353</v>
      </c>
      <c r="I558">
        <v>42497.655995370369</v>
      </c>
      <c r="K558" t="str">
        <f t="shared" si="16"/>
        <v>4025/4026</v>
      </c>
      <c r="L558">
        <f t="shared" si="17"/>
        <v>2.3958333331393078E-2</v>
      </c>
      <c r="N558">
        <f t="shared" si="18"/>
        <v>34.499999997206032</v>
      </c>
      <c r="P558" t="s">
        <v>769</v>
      </c>
      <c r="Q558" t="b">
        <f t="shared" si="19"/>
        <v>1</v>
      </c>
      <c r="R558" t="s">
        <v>809</v>
      </c>
      <c r="S558">
        <f t="shared" si="20"/>
        <v>23.2989</v>
      </c>
      <c r="T558">
        <f t="shared" si="21"/>
        <v>0.58209999999999995</v>
      </c>
      <c r="U558">
        <f t="shared" si="22"/>
        <v>22.716799999999999</v>
      </c>
      <c r="V558">
        <f>COUNTIFS(xings_lookup!$D$2:$D$19, IF(Q558, "&lt;=","&gt;=") &amp; S558, xings_lookup!$D$2:$D$19, IF(Q558,"&gt;=","&lt;=") &amp; T558)</f>
        <v>12</v>
      </c>
      <c r="W558">
        <f>COUNTA([11]XINGS!$A$2:$A$13)-V558</f>
        <v>0</v>
      </c>
      <c r="X558">
        <f t="shared" si="15"/>
        <v>1</v>
      </c>
    </row>
    <row r="559" spans="1:24" x14ac:dyDescent="0.25">
      <c r="A559" t="s">
        <v>84</v>
      </c>
      <c r="B559">
        <v>4008</v>
      </c>
      <c r="C559" t="s">
        <v>467</v>
      </c>
      <c r="D559" t="s">
        <v>1354</v>
      </c>
      <c r="E559">
        <v>42497.988576388889</v>
      </c>
      <c r="F559">
        <v>42497.989722222221</v>
      </c>
      <c r="G559">
        <v>1</v>
      </c>
      <c r="H559" t="s">
        <v>1355</v>
      </c>
      <c r="I559">
        <v>42498.016527777778</v>
      </c>
      <c r="K559" t="str">
        <f t="shared" si="16"/>
        <v>4007/4008</v>
      </c>
      <c r="L559">
        <f t="shared" si="17"/>
        <v>2.6805555557075422E-2</v>
      </c>
      <c r="N559">
        <f t="shared" si="18"/>
        <v>38.600000002188608</v>
      </c>
      <c r="P559" t="s">
        <v>769</v>
      </c>
      <c r="Q559" t="b">
        <f t="shared" si="19"/>
        <v>1</v>
      </c>
      <c r="R559" t="s">
        <v>809</v>
      </c>
      <c r="S559">
        <f t="shared" si="20"/>
        <v>23.2881</v>
      </c>
      <c r="T559">
        <f t="shared" si="21"/>
        <v>3.6775000000000002</v>
      </c>
      <c r="U559">
        <f t="shared" si="22"/>
        <v>19.610599999999998</v>
      </c>
      <c r="V559">
        <f>COUNTIFS(xings_lookup!$D$2:$D$19, IF(Q559, "&lt;=","&gt;=") &amp; S559, xings_lookup!$D$2:$D$19, IF(Q559,"&gt;=","&lt;=") &amp; T559)</f>
        <v>9</v>
      </c>
      <c r="W559">
        <f>COUNTA([11]XINGS!$A$2:$A$13)-V559</f>
        <v>3</v>
      </c>
      <c r="X559">
        <f t="shared" si="15"/>
        <v>0.75</v>
      </c>
    </row>
    <row r="560" spans="1:24" x14ac:dyDescent="0.25">
      <c r="A560" t="s">
        <v>63</v>
      </c>
      <c r="B560">
        <v>4011</v>
      </c>
      <c r="C560" t="s">
        <v>467</v>
      </c>
      <c r="D560" t="s">
        <v>537</v>
      </c>
      <c r="E560">
        <v>42495.485601851855</v>
      </c>
      <c r="F560">
        <v>42495.486886574072</v>
      </c>
      <c r="G560">
        <v>1</v>
      </c>
      <c r="H560" t="s">
        <v>1356</v>
      </c>
      <c r="I560">
        <v>42495.505578703705</v>
      </c>
      <c r="K560" t="str">
        <f t="shared" si="16"/>
        <v>4011/4012</v>
      </c>
      <c r="L560">
        <f t="shared" si="17"/>
        <v>1.8692129633564036E-2</v>
      </c>
      <c r="N560">
        <f t="shared" si="18"/>
        <v>26.916666672332212</v>
      </c>
      <c r="P560" t="s">
        <v>769</v>
      </c>
      <c r="Q560" t="b">
        <f t="shared" si="19"/>
        <v>0</v>
      </c>
      <c r="R560" t="s">
        <v>809</v>
      </c>
      <c r="S560">
        <f t="shared" si="20"/>
        <v>4.58E-2</v>
      </c>
      <c r="T560">
        <f t="shared" si="21"/>
        <v>9.8041999999999998</v>
      </c>
      <c r="U560">
        <f t="shared" si="22"/>
        <v>9.7584</v>
      </c>
      <c r="V560">
        <f>COUNTIFS(xings_lookup!$D$2:$D$19, IF(Q560, "&lt;=","&gt;=") &amp; S560, xings_lookup!$D$2:$D$19, IF(Q560,"&gt;=","&lt;=") &amp; T560)</f>
        <v>10</v>
      </c>
      <c r="W560">
        <f>COUNTA([11]XINGS!$A$2:$A$13)-V560</f>
        <v>2</v>
      </c>
      <c r="X560">
        <f t="shared" si="15"/>
        <v>0.83333333333333337</v>
      </c>
    </row>
    <row r="561" spans="1:24" x14ac:dyDescent="0.25">
      <c r="A561" t="s">
        <v>65</v>
      </c>
      <c r="B561">
        <v>4012</v>
      </c>
      <c r="C561" t="s">
        <v>467</v>
      </c>
      <c r="D561" t="s">
        <v>990</v>
      </c>
      <c r="E561">
        <v>42495.528333333335</v>
      </c>
      <c r="F561">
        <v>42495.52952546296</v>
      </c>
      <c r="G561">
        <v>1</v>
      </c>
      <c r="H561" t="s">
        <v>965</v>
      </c>
      <c r="I561">
        <v>42495.529687499999</v>
      </c>
      <c r="K561" t="str">
        <f t="shared" si="16"/>
        <v>4011/4012</v>
      </c>
      <c r="L561">
        <f t="shared" si="17"/>
        <v>1.6203703853534535E-4</v>
      </c>
      <c r="N561">
        <f t="shared" si="18"/>
        <v>0.2333333354908973</v>
      </c>
      <c r="P561" t="s">
        <v>769</v>
      </c>
      <c r="Q561" t="b">
        <f t="shared" si="19"/>
        <v>1</v>
      </c>
      <c r="R561" t="s">
        <v>809</v>
      </c>
      <c r="S561">
        <f t="shared" si="20"/>
        <v>23.2973</v>
      </c>
      <c r="T561">
        <f t="shared" si="21"/>
        <v>23.297699999999999</v>
      </c>
      <c r="U561">
        <f t="shared" si="22"/>
        <v>3.9999999999906777E-4</v>
      </c>
      <c r="V561">
        <f>COUNTIFS(xings_lookup!$D$2:$D$19, IF(Q561, "&lt;=","&gt;=") &amp; S561, xings_lookup!$D$2:$D$19, IF(Q561,"&gt;=","&lt;=") &amp; T561)</f>
        <v>0</v>
      </c>
      <c r="W561">
        <f>COUNTA([11]XINGS!$A$2:$A$13)-V561</f>
        <v>12</v>
      </c>
      <c r="X561">
        <f t="shared" si="15"/>
        <v>0</v>
      </c>
    </row>
    <row r="562" spans="1:24" x14ac:dyDescent="0.25">
      <c r="A562" t="s">
        <v>67</v>
      </c>
      <c r="B562">
        <v>4017</v>
      </c>
      <c r="C562" t="s">
        <v>467</v>
      </c>
      <c r="D562" t="s">
        <v>961</v>
      </c>
      <c r="E562">
        <v>42495.647476851853</v>
      </c>
      <c r="F562">
        <v>42495.651736111111</v>
      </c>
      <c r="G562">
        <v>6</v>
      </c>
      <c r="H562" t="s">
        <v>1357</v>
      </c>
      <c r="I562">
        <v>42495.673506944448</v>
      </c>
      <c r="K562" t="str">
        <f t="shared" si="16"/>
        <v>4017/4018</v>
      </c>
      <c r="L562">
        <f t="shared" si="17"/>
        <v>2.1770833336631767E-2</v>
      </c>
      <c r="N562">
        <f t="shared" si="18"/>
        <v>31.350000004749745</v>
      </c>
      <c r="P562" t="s">
        <v>769</v>
      </c>
      <c r="Q562" t="b">
        <f t="shared" si="19"/>
        <v>1</v>
      </c>
      <c r="R562" t="s">
        <v>809</v>
      </c>
      <c r="S562">
        <f t="shared" si="20"/>
        <v>23.298999999999999</v>
      </c>
      <c r="T562">
        <f t="shared" si="21"/>
        <v>7.0132000000000003</v>
      </c>
      <c r="U562">
        <f t="shared" si="22"/>
        <v>16.285799999999998</v>
      </c>
      <c r="V562">
        <f>COUNTIFS(xings_lookup!$D$2:$D$19, IF(Q562, "&lt;=","&gt;=") &amp; S562, xings_lookup!$D$2:$D$19, IF(Q562,"&gt;=","&lt;=") &amp; T562)</f>
        <v>3</v>
      </c>
      <c r="W562">
        <f>COUNTA([11]XINGS!$A$2:$A$13)-V562</f>
        <v>9</v>
      </c>
      <c r="X562">
        <f t="shared" si="15"/>
        <v>0.25</v>
      </c>
    </row>
    <row r="563" spans="1:24" x14ac:dyDescent="0.25">
      <c r="A563" t="s">
        <v>70</v>
      </c>
      <c r="B563">
        <v>4044</v>
      </c>
      <c r="C563" t="s">
        <v>467</v>
      </c>
      <c r="D563" t="s">
        <v>1358</v>
      </c>
      <c r="E563">
        <v>42495.733449074076</v>
      </c>
      <c r="F563">
        <v>42495.734398148146</v>
      </c>
      <c r="G563">
        <v>1</v>
      </c>
      <c r="H563" t="s">
        <v>474</v>
      </c>
      <c r="I563">
        <v>42495.757523148146</v>
      </c>
      <c r="K563" t="str">
        <f t="shared" si="16"/>
        <v>4043/4044</v>
      </c>
      <c r="L563">
        <f t="shared" si="17"/>
        <v>2.3124999999708962E-2</v>
      </c>
      <c r="N563">
        <f t="shared" si="18"/>
        <v>33.299999999580905</v>
      </c>
      <c r="P563" t="s">
        <v>769</v>
      </c>
      <c r="Q563" t="b">
        <f t="shared" si="19"/>
        <v>0</v>
      </c>
      <c r="R563" t="s">
        <v>809</v>
      </c>
      <c r="S563">
        <f t="shared" si="20"/>
        <v>1.9107000000000001</v>
      </c>
      <c r="T563">
        <f t="shared" si="21"/>
        <v>23.3308</v>
      </c>
      <c r="U563">
        <f t="shared" si="22"/>
        <v>21.420100000000001</v>
      </c>
      <c r="V563">
        <f>COUNTIFS(xings_lookup!$D$2:$D$19, IF(Q563, "&lt;=","&gt;=") &amp; S563, xings_lookup!$D$2:$D$19, IF(Q563,"&gt;=","&lt;=") &amp; T563)</f>
        <v>12</v>
      </c>
      <c r="W563">
        <f>COUNTA([11]XINGS!$A$2:$A$13)-V563</f>
        <v>0</v>
      </c>
      <c r="X563">
        <f t="shared" si="15"/>
        <v>1</v>
      </c>
    </row>
    <row r="564" spans="1:24" x14ac:dyDescent="0.25">
      <c r="A564" t="s">
        <v>73</v>
      </c>
      <c r="B564">
        <v>4017</v>
      </c>
      <c r="C564" t="s">
        <v>467</v>
      </c>
      <c r="D564" t="s">
        <v>973</v>
      </c>
      <c r="E564">
        <v>42495.789479166669</v>
      </c>
      <c r="F564">
        <v>42495.790567129632</v>
      </c>
      <c r="G564">
        <v>1</v>
      </c>
      <c r="H564" t="s">
        <v>1359</v>
      </c>
      <c r="I564">
        <v>42495.815370370372</v>
      </c>
      <c r="K564" t="str">
        <f t="shared" si="16"/>
        <v>4017/4018</v>
      </c>
      <c r="L564">
        <f t="shared" si="17"/>
        <v>2.4803240739856847E-2</v>
      </c>
      <c r="N564">
        <f t="shared" si="18"/>
        <v>35.716666665393859</v>
      </c>
      <c r="P564" t="s">
        <v>769</v>
      </c>
      <c r="Q564" t="b">
        <f t="shared" si="19"/>
        <v>1</v>
      </c>
      <c r="R564" t="s">
        <v>809</v>
      </c>
      <c r="S564">
        <f t="shared" si="20"/>
        <v>23.298200000000001</v>
      </c>
      <c r="T564">
        <f t="shared" si="21"/>
        <v>7.1162000000000001</v>
      </c>
      <c r="U564">
        <f t="shared" si="22"/>
        <v>16.182000000000002</v>
      </c>
      <c r="V564">
        <f>COUNTIFS(xings_lookup!$D$2:$D$19, IF(Q564, "&lt;=","&gt;=") &amp; S564, xings_lookup!$D$2:$D$19, IF(Q564,"&gt;=","&lt;=") &amp; T564)</f>
        <v>3</v>
      </c>
      <c r="W564">
        <f>COUNTA([11]XINGS!$A$2:$A$13)-V564</f>
        <v>9</v>
      </c>
      <c r="X564">
        <f t="shared" si="15"/>
        <v>0.25</v>
      </c>
    </row>
    <row r="565" spans="1:24" x14ac:dyDescent="0.25">
      <c r="A565" t="s">
        <v>1360</v>
      </c>
      <c r="B565">
        <v>4014</v>
      </c>
      <c r="C565" t="s">
        <v>467</v>
      </c>
      <c r="D565" t="s">
        <v>1361</v>
      </c>
      <c r="E565">
        <v>42494.228078703702</v>
      </c>
      <c r="F565">
        <v>42494.229143518518</v>
      </c>
      <c r="G565">
        <v>1</v>
      </c>
      <c r="H565" t="s">
        <v>1362</v>
      </c>
      <c r="I565">
        <v>42494.235219907408</v>
      </c>
      <c r="K565" t="str">
        <f t="shared" si="16"/>
        <v>4013/4014</v>
      </c>
      <c r="L565">
        <f t="shared" si="17"/>
        <v>6.0763888905057684E-3</v>
      </c>
      <c r="N565">
        <f t="shared" si="18"/>
        <v>8.7500000023283064</v>
      </c>
      <c r="P565" t="s">
        <v>769</v>
      </c>
      <c r="Q565" t="b">
        <f t="shared" si="19"/>
        <v>0</v>
      </c>
      <c r="R565" t="s">
        <v>809</v>
      </c>
      <c r="S565">
        <f t="shared" si="20"/>
        <v>7.46E-2</v>
      </c>
      <c r="T565">
        <f t="shared" si="21"/>
        <v>1.9123000000000001</v>
      </c>
      <c r="U565">
        <f t="shared" si="22"/>
        <v>1.8377000000000001</v>
      </c>
      <c r="V565">
        <f>COUNTIFS(xings_lookup!$D$2:$D$19, IF(Q565, "&lt;=","&gt;=") &amp; S565, xings_lookup!$D$2:$D$19, IF(Q565,"&gt;=","&lt;=") &amp; T565)</f>
        <v>0</v>
      </c>
      <c r="W565">
        <f>COUNTA([11]XINGS!$A$2:$A$13)-V565</f>
        <v>12</v>
      </c>
      <c r="X565">
        <f t="shared" si="15"/>
        <v>0</v>
      </c>
    </row>
    <row r="566" spans="1:24" x14ac:dyDescent="0.25">
      <c r="A566" t="s">
        <v>1363</v>
      </c>
      <c r="B566">
        <v>4018</v>
      </c>
      <c r="C566" t="s">
        <v>467</v>
      </c>
      <c r="D566" t="s">
        <v>669</v>
      </c>
      <c r="E566">
        <v>42494.236956018518</v>
      </c>
      <c r="F566">
        <v>42494.237847222219</v>
      </c>
      <c r="G566">
        <v>1</v>
      </c>
      <c r="H566" t="s">
        <v>1364</v>
      </c>
      <c r="I566">
        <v>42494.264085648145</v>
      </c>
      <c r="K566" t="str">
        <f t="shared" si="16"/>
        <v>4017/4018</v>
      </c>
      <c r="L566">
        <f t="shared" si="17"/>
        <v>2.6238425925839692E-2</v>
      </c>
      <c r="N566">
        <f t="shared" si="18"/>
        <v>37.783333333209157</v>
      </c>
      <c r="P566" t="s">
        <v>769</v>
      </c>
      <c r="Q566" t="b">
        <f t="shared" si="19"/>
        <v>0</v>
      </c>
      <c r="R566" t="s">
        <v>809</v>
      </c>
      <c r="S566">
        <f t="shared" si="20"/>
        <v>4.6199999999999998E-2</v>
      </c>
      <c r="T566">
        <f t="shared" si="21"/>
        <v>22.959399999999999</v>
      </c>
      <c r="U566">
        <f t="shared" si="22"/>
        <v>22.9132</v>
      </c>
      <c r="V566">
        <f>COUNTIFS(xings_lookup!$D$2:$D$19, IF(Q566, "&lt;=","&gt;=") &amp; S566, xings_lookup!$D$2:$D$19, IF(Q566,"&gt;=","&lt;=") &amp; T566)</f>
        <v>12</v>
      </c>
      <c r="W566">
        <f>COUNTA([11]XINGS!$A$2:$A$13)-V566</f>
        <v>0</v>
      </c>
      <c r="X566">
        <f t="shared" si="15"/>
        <v>1</v>
      </c>
    </row>
    <row r="567" spans="1:24" x14ac:dyDescent="0.25">
      <c r="A567" t="s">
        <v>60</v>
      </c>
      <c r="B567">
        <v>4031</v>
      </c>
      <c r="C567" t="s">
        <v>467</v>
      </c>
      <c r="D567" t="s">
        <v>539</v>
      </c>
      <c r="E567">
        <v>42494.255532407406</v>
      </c>
      <c r="F567">
        <v>42494.256284722222</v>
      </c>
      <c r="G567">
        <v>1</v>
      </c>
      <c r="H567" t="s">
        <v>708</v>
      </c>
      <c r="I567">
        <v>42494.279953703706</v>
      </c>
      <c r="K567" t="str">
        <f t="shared" si="16"/>
        <v>4031/4032</v>
      </c>
      <c r="L567">
        <f t="shared" si="17"/>
        <v>2.3668981484661344E-2</v>
      </c>
      <c r="N567">
        <f t="shared" si="18"/>
        <v>34.083333337912336</v>
      </c>
      <c r="P567" t="s">
        <v>769</v>
      </c>
      <c r="Q567" t="b">
        <f t="shared" si="19"/>
        <v>0</v>
      </c>
      <c r="R567" t="s">
        <v>809</v>
      </c>
      <c r="S567">
        <f t="shared" si="20"/>
        <v>1.9126000000000001</v>
      </c>
      <c r="T567">
        <f t="shared" si="21"/>
        <v>23.330300000000001</v>
      </c>
      <c r="U567">
        <f t="shared" si="22"/>
        <v>21.4177</v>
      </c>
      <c r="V567">
        <f>COUNTIFS(xings_lookup!$D$2:$D$19, IF(Q567, "&lt;=","&gt;=") &amp; S567, xings_lookup!$D$2:$D$19, IF(Q567,"&gt;=","&lt;=") &amp; T567)</f>
        <v>12</v>
      </c>
      <c r="W567">
        <f>COUNTA([11]XINGS!$A$2:$A$13)-V567</f>
        <v>0</v>
      </c>
      <c r="X567">
        <f t="shared" si="15"/>
        <v>1</v>
      </c>
    </row>
    <row r="568" spans="1:24" x14ac:dyDescent="0.25">
      <c r="A568" t="s">
        <v>61</v>
      </c>
      <c r="B568">
        <v>4011</v>
      </c>
      <c r="C568" t="s">
        <v>467</v>
      </c>
      <c r="D568" t="s">
        <v>549</v>
      </c>
      <c r="E568">
        <v>42494.423078703701</v>
      </c>
      <c r="F568">
        <v>42494.425069444442</v>
      </c>
      <c r="G568">
        <v>2</v>
      </c>
      <c r="H568" t="s">
        <v>549</v>
      </c>
      <c r="I568">
        <v>42494.425069444442</v>
      </c>
      <c r="K568" t="str">
        <f t="shared" si="16"/>
        <v>4011/4012</v>
      </c>
      <c r="L568">
        <f t="shared" si="17"/>
        <v>0</v>
      </c>
      <c r="N568">
        <f t="shared" si="18"/>
        <v>0</v>
      </c>
      <c r="P568" t="s">
        <v>769</v>
      </c>
      <c r="Q568" t="b">
        <f t="shared" si="19"/>
        <v>0</v>
      </c>
      <c r="R568" t="s">
        <v>809</v>
      </c>
      <c r="S568">
        <f t="shared" si="20"/>
        <v>4.53E-2</v>
      </c>
      <c r="T568">
        <f t="shared" si="21"/>
        <v>4.53E-2</v>
      </c>
      <c r="U568">
        <f t="shared" si="22"/>
        <v>0</v>
      </c>
      <c r="V568">
        <f>COUNTIFS(xings_lookup!$D$2:$D$19, IF(Q568, "&lt;=","&gt;=") &amp; S568, xings_lookup!$D$2:$D$19, IF(Q568,"&gt;=","&lt;=") &amp; T568)</f>
        <v>0</v>
      </c>
      <c r="W568">
        <f>COUNTA([11]XINGS!$A$2:$A$13)-V568</f>
        <v>12</v>
      </c>
      <c r="X568">
        <f t="shared" si="15"/>
        <v>0</v>
      </c>
    </row>
    <row r="569" spans="1:24" x14ac:dyDescent="0.25">
      <c r="A569" t="s">
        <v>51</v>
      </c>
      <c r="B569">
        <v>4031</v>
      </c>
      <c r="C569" t="s">
        <v>467</v>
      </c>
      <c r="D569" t="s">
        <v>1365</v>
      </c>
      <c r="E569">
        <v>42493.244027777779</v>
      </c>
      <c r="F569">
        <v>42493.244768518518</v>
      </c>
      <c r="G569">
        <v>1</v>
      </c>
      <c r="H569" t="s">
        <v>1366</v>
      </c>
      <c r="I569">
        <v>42493.265752314815</v>
      </c>
      <c r="K569" t="str">
        <f t="shared" si="16"/>
        <v>4031/4032</v>
      </c>
      <c r="L569">
        <f t="shared" si="17"/>
        <v>2.0983796297514345E-2</v>
      </c>
      <c r="N569">
        <f t="shared" si="18"/>
        <v>30.216666668420658</v>
      </c>
      <c r="P569" t="s">
        <v>769</v>
      </c>
      <c r="Q569" t="b">
        <f t="shared" si="19"/>
        <v>0</v>
      </c>
      <c r="R569" t="s">
        <v>809</v>
      </c>
      <c r="S569">
        <f t="shared" si="20"/>
        <v>1.9187000000000001</v>
      </c>
      <c r="T569">
        <f t="shared" si="21"/>
        <v>23.3096</v>
      </c>
      <c r="U569">
        <f t="shared" si="22"/>
        <v>21.390899999999998</v>
      </c>
      <c r="V569">
        <f>COUNTIFS(xings_lookup!$D$2:$D$19, IF(Q569, "&lt;=","&gt;=") &amp; S569, xings_lookup!$D$2:$D$19, IF(Q569,"&gt;=","&lt;=") &amp; T569)</f>
        <v>12</v>
      </c>
      <c r="W569">
        <f>COUNTA([11]XINGS!$A$2:$A$13)-V569</f>
        <v>0</v>
      </c>
      <c r="X569">
        <f t="shared" si="15"/>
        <v>1</v>
      </c>
    </row>
    <row r="570" spans="1:24" x14ac:dyDescent="0.25">
      <c r="A570" t="s">
        <v>54</v>
      </c>
      <c r="B570">
        <v>4027</v>
      </c>
      <c r="C570" t="s">
        <v>467</v>
      </c>
      <c r="D570" t="s">
        <v>763</v>
      </c>
      <c r="E570">
        <v>42493.42083333333</v>
      </c>
      <c r="F570">
        <v>42493.422523148147</v>
      </c>
      <c r="G570">
        <v>2</v>
      </c>
      <c r="H570" t="s">
        <v>1367</v>
      </c>
      <c r="I570">
        <v>42493.457141203704</v>
      </c>
      <c r="K570" t="str">
        <f t="shared" si="16"/>
        <v>4027/4028</v>
      </c>
      <c r="L570">
        <f t="shared" si="17"/>
        <v>3.4618055557075422E-2</v>
      </c>
      <c r="N570">
        <f t="shared" si="18"/>
        <v>49.850000002188608</v>
      </c>
      <c r="P570" t="s">
        <v>769</v>
      </c>
      <c r="Q570" t="b">
        <f t="shared" si="19"/>
        <v>0</v>
      </c>
      <c r="R570" t="s">
        <v>809</v>
      </c>
      <c r="S570">
        <f t="shared" si="20"/>
        <v>4.4200000000000003E-2</v>
      </c>
      <c r="T570">
        <f t="shared" si="21"/>
        <v>19.716000000000001</v>
      </c>
      <c r="U570">
        <f t="shared" si="22"/>
        <v>19.671800000000001</v>
      </c>
      <c r="V570">
        <f>COUNTIFS(xings_lookup!$D$2:$D$19, IF(Q570, "&lt;=","&gt;=") &amp; S570, xings_lookup!$D$2:$D$19, IF(Q570,"&gt;=","&lt;=") &amp; T570)</f>
        <v>12</v>
      </c>
      <c r="W570">
        <f>COUNTA([11]XINGS!$A$2:$A$13)-V570</f>
        <v>0</v>
      </c>
      <c r="X570">
        <f t="shared" si="15"/>
        <v>1</v>
      </c>
    </row>
    <row r="571" spans="1:24" x14ac:dyDescent="0.25">
      <c r="A571" t="s">
        <v>56</v>
      </c>
      <c r="B571">
        <v>4014</v>
      </c>
      <c r="F571">
        <v>42493.727071759262</v>
      </c>
      <c r="I571">
        <v>42493.727083333331</v>
      </c>
      <c r="K571" t="str">
        <f t="shared" si="16"/>
        <v>4013/4014</v>
      </c>
      <c r="L571">
        <f t="shared" si="17"/>
        <v>1.1574069503694773E-5</v>
      </c>
      <c r="N571">
        <f t="shared" si="18"/>
        <v>1.6666660085320473E-2</v>
      </c>
      <c r="P571" t="s">
        <v>769</v>
      </c>
      <c r="Q571" t="b">
        <f t="shared" si="19"/>
        <v>0</v>
      </c>
      <c r="R571" t="s">
        <v>809</v>
      </c>
      <c r="S571" t="e">
        <f t="shared" si="20"/>
        <v>#VALUE!</v>
      </c>
      <c r="T571" t="e">
        <f t="shared" si="21"/>
        <v>#VALUE!</v>
      </c>
      <c r="U571" t="e">
        <f t="shared" si="22"/>
        <v>#VALUE!</v>
      </c>
      <c r="V571">
        <f>COUNTIFS(xings_lookup!$D$2:$D$19, IF(Q571, "&lt;=","&gt;=") &amp; S571, xings_lookup!$D$2:$D$19, IF(Q571,"&gt;=","&lt;=") &amp; T571)</f>
        <v>0</v>
      </c>
      <c r="W571">
        <f>COUNTA([11]XINGS!$A$2:$A$13)-V571</f>
        <v>12</v>
      </c>
      <c r="X571">
        <f t="shared" si="15"/>
        <v>0</v>
      </c>
    </row>
    <row r="572" spans="1:24" x14ac:dyDescent="0.25">
      <c r="A572" t="s">
        <v>41</v>
      </c>
      <c r="B572">
        <v>4007</v>
      </c>
      <c r="C572" t="s">
        <v>467</v>
      </c>
      <c r="D572" t="s">
        <v>557</v>
      </c>
      <c r="E572">
        <v>42492.212384259263</v>
      </c>
      <c r="F572">
        <v>42492.213159722225</v>
      </c>
      <c r="G572">
        <v>1</v>
      </c>
      <c r="H572" t="s">
        <v>767</v>
      </c>
      <c r="I572">
        <v>42492.234594907408</v>
      </c>
      <c r="K572" t="str">
        <f t="shared" si="16"/>
        <v>4007/4008</v>
      </c>
      <c r="L572">
        <f t="shared" si="17"/>
        <v>2.1435185182781424E-2</v>
      </c>
      <c r="N572">
        <f t="shared" si="18"/>
        <v>30.866666663205251</v>
      </c>
      <c r="P572" t="s">
        <v>769</v>
      </c>
      <c r="Q572" t="b">
        <f t="shared" si="19"/>
        <v>0</v>
      </c>
      <c r="R572" t="s">
        <v>809</v>
      </c>
      <c r="S572">
        <f t="shared" si="20"/>
        <v>1.9115</v>
      </c>
      <c r="T572">
        <f t="shared" si="21"/>
        <v>23.3278</v>
      </c>
      <c r="U572">
        <f t="shared" si="22"/>
        <v>21.4163</v>
      </c>
      <c r="V572">
        <f>COUNTIFS(xings_lookup!$D$2:$D$19, IF(Q572, "&lt;=","&gt;=") &amp; S572, xings_lookup!$D$2:$D$19, IF(Q572,"&gt;=","&lt;=") &amp; T572)</f>
        <v>12</v>
      </c>
      <c r="W572">
        <f>COUNTA([11]XINGS!$A$2:$A$13)-V572</f>
        <v>0</v>
      </c>
      <c r="X572">
        <f t="shared" si="15"/>
        <v>1</v>
      </c>
    </row>
    <row r="573" spans="1:24" x14ac:dyDescent="0.25">
      <c r="A573" t="s">
        <v>43</v>
      </c>
      <c r="B573">
        <v>4038</v>
      </c>
      <c r="C573" t="s">
        <v>467</v>
      </c>
      <c r="D573" t="s">
        <v>1368</v>
      </c>
      <c r="E573">
        <v>42492.255231481482</v>
      </c>
      <c r="F573">
        <v>42492.255752314813</v>
      </c>
      <c r="G573">
        <v>0</v>
      </c>
      <c r="H573" t="s">
        <v>767</v>
      </c>
      <c r="I573">
        <v>42492.278865740744</v>
      </c>
      <c r="K573" t="str">
        <f t="shared" si="16"/>
        <v>4037/4038</v>
      </c>
      <c r="L573">
        <f t="shared" si="17"/>
        <v>2.3113425930205267E-2</v>
      </c>
      <c r="N573">
        <f t="shared" si="18"/>
        <v>33.283333339495584</v>
      </c>
      <c r="P573" t="s">
        <v>769</v>
      </c>
      <c r="Q573" t="b">
        <f t="shared" si="19"/>
        <v>0</v>
      </c>
      <c r="R573" t="s">
        <v>809</v>
      </c>
      <c r="S573">
        <f t="shared" si="20"/>
        <v>1.9145000000000001</v>
      </c>
      <c r="T573">
        <f t="shared" si="21"/>
        <v>23.3278</v>
      </c>
      <c r="U573">
        <f t="shared" si="22"/>
        <v>21.4133</v>
      </c>
      <c r="V573">
        <f>COUNTIFS(xings_lookup!$D$2:$D$19, IF(Q573, "&lt;=","&gt;=") &amp; S573, xings_lookup!$D$2:$D$19, IF(Q573,"&gt;=","&lt;=") &amp; T573)</f>
        <v>12</v>
      </c>
      <c r="W573">
        <f>COUNTA([11]XINGS!$A$2:$A$13)-V573</f>
        <v>0</v>
      </c>
      <c r="X573">
        <f t="shared" si="15"/>
        <v>1</v>
      </c>
    </row>
    <row r="574" spans="1:24" x14ac:dyDescent="0.25">
      <c r="A574" t="s">
        <v>49</v>
      </c>
      <c r="B574">
        <v>4026</v>
      </c>
      <c r="C574" t="s">
        <v>467</v>
      </c>
      <c r="D574" t="s">
        <v>956</v>
      </c>
      <c r="E574">
        <v>42492.49490740741</v>
      </c>
      <c r="F574">
        <v>42492.497847222221</v>
      </c>
      <c r="G574">
        <v>4</v>
      </c>
      <c r="H574" t="s">
        <v>1369</v>
      </c>
      <c r="I574">
        <v>42492.515034722222</v>
      </c>
      <c r="K574" t="str">
        <f t="shared" si="16"/>
        <v>4025/4026</v>
      </c>
      <c r="L574">
        <f t="shared" si="17"/>
        <v>1.7187500001455192E-2</v>
      </c>
      <c r="N574">
        <f t="shared" si="18"/>
        <v>24.750000002095476</v>
      </c>
      <c r="P574" t="s">
        <v>769</v>
      </c>
      <c r="Q574" t="b">
        <f t="shared" si="19"/>
        <v>1</v>
      </c>
      <c r="R574" t="s">
        <v>809</v>
      </c>
      <c r="S574">
        <f t="shared" si="20"/>
        <v>23.298500000000001</v>
      </c>
      <c r="T574">
        <f t="shared" si="21"/>
        <v>4.8569000000000004</v>
      </c>
      <c r="U574">
        <f t="shared" si="22"/>
        <v>18.441600000000001</v>
      </c>
      <c r="V574">
        <f>COUNTIFS(xings_lookup!$D$2:$D$19, IF(Q574, "&lt;=","&gt;=") &amp; S574, xings_lookup!$D$2:$D$19, IF(Q574,"&gt;=","&lt;=") &amp; T574)</f>
        <v>7</v>
      </c>
      <c r="W574">
        <f>COUNTA([11]XINGS!$A$2:$A$13)-V574</f>
        <v>5</v>
      </c>
      <c r="X574">
        <f t="shared" si="15"/>
        <v>0.58333333333333337</v>
      </c>
    </row>
    <row r="575" spans="1:24" x14ac:dyDescent="0.25">
      <c r="A575" t="s">
        <v>36</v>
      </c>
      <c r="B575">
        <v>4030</v>
      </c>
      <c r="C575" t="s">
        <v>467</v>
      </c>
      <c r="D575" t="s">
        <v>992</v>
      </c>
      <c r="E575">
        <v>42491.440798611111</v>
      </c>
      <c r="F575">
        <v>42491.441863425927</v>
      </c>
      <c r="G575">
        <v>1</v>
      </c>
      <c r="H575" t="s">
        <v>1370</v>
      </c>
      <c r="I575">
        <v>42491.446168981478</v>
      </c>
      <c r="K575" t="str">
        <f t="shared" si="16"/>
        <v>4029/4030</v>
      </c>
      <c r="L575">
        <f t="shared" si="17"/>
        <v>4.3055555506725796E-3</v>
      </c>
      <c r="N575">
        <f t="shared" si="18"/>
        <v>6.1999999929685146</v>
      </c>
      <c r="P575" t="s">
        <v>769</v>
      </c>
      <c r="Q575" t="b">
        <f t="shared" si="19"/>
        <v>1</v>
      </c>
      <c r="R575" t="s">
        <v>809</v>
      </c>
      <c r="S575">
        <f t="shared" si="20"/>
        <v>23.3002</v>
      </c>
      <c r="T575">
        <f t="shared" si="21"/>
        <v>22.863499999999998</v>
      </c>
      <c r="U575">
        <f t="shared" si="22"/>
        <v>0.43670000000000186</v>
      </c>
      <c r="V575">
        <f>COUNTIFS(xings_lookup!$D$2:$D$19, IF(Q575, "&lt;=","&gt;=") &amp; S575, xings_lookup!$D$2:$D$19, IF(Q575,"&gt;=","&lt;=") &amp; T575)</f>
        <v>0</v>
      </c>
      <c r="W575">
        <f>COUNTA([11]XINGS!$A$2:$A$13)-V575</f>
        <v>12</v>
      </c>
      <c r="X575">
        <f t="shared" si="15"/>
        <v>0</v>
      </c>
    </row>
    <row r="576" spans="1:24" x14ac:dyDescent="0.25">
      <c r="A576" t="s">
        <v>39</v>
      </c>
      <c r="B576">
        <v>4008</v>
      </c>
      <c r="C576" t="s">
        <v>467</v>
      </c>
      <c r="D576" t="s">
        <v>992</v>
      </c>
      <c r="E576">
        <v>42491.742615740739</v>
      </c>
      <c r="F576">
        <v>42491.743425925924</v>
      </c>
      <c r="G576">
        <v>1</v>
      </c>
      <c r="H576" t="s">
        <v>1370</v>
      </c>
      <c r="I576">
        <v>42491.748240740744</v>
      </c>
      <c r="K576" t="str">
        <f t="shared" si="16"/>
        <v>4007/4008</v>
      </c>
      <c r="L576">
        <f t="shared" si="17"/>
        <v>4.8148148198379204E-3</v>
      </c>
      <c r="N576">
        <f t="shared" si="18"/>
        <v>6.9333333405666053</v>
      </c>
      <c r="P576" t="s">
        <v>769</v>
      </c>
      <c r="Q576" t="b">
        <f t="shared" si="19"/>
        <v>1</v>
      </c>
      <c r="R576" t="s">
        <v>809</v>
      </c>
      <c r="S576">
        <f t="shared" si="20"/>
        <v>23.3002</v>
      </c>
      <c r="T576">
        <f t="shared" si="21"/>
        <v>22.863499999999998</v>
      </c>
      <c r="U576">
        <f t="shared" si="22"/>
        <v>0.43670000000000186</v>
      </c>
      <c r="V576">
        <f>COUNTIFS(xings_lookup!$D$2:$D$19, IF(Q576, "&lt;=","&gt;=") &amp; S576, xings_lookup!$D$2:$D$19, IF(Q576,"&gt;=","&lt;=") &amp; T576)</f>
        <v>0</v>
      </c>
      <c r="W576">
        <f>COUNTA([11]XINGS!$A$2:$A$13)-V576</f>
        <v>12</v>
      </c>
      <c r="X576">
        <f t="shared" si="15"/>
        <v>0</v>
      </c>
    </row>
    <row r="577" spans="1:24" x14ac:dyDescent="0.25">
      <c r="A577" t="s">
        <v>33</v>
      </c>
      <c r="B577">
        <v>4020</v>
      </c>
      <c r="C577" t="s">
        <v>467</v>
      </c>
      <c r="D577" t="s">
        <v>1371</v>
      </c>
      <c r="E577">
        <v>42491.212118055555</v>
      </c>
      <c r="F577">
        <v>42491.21303240741</v>
      </c>
      <c r="G577">
        <v>1</v>
      </c>
      <c r="H577" t="s">
        <v>1372</v>
      </c>
      <c r="I577">
        <v>42491.234201388892</v>
      </c>
      <c r="K577" t="str">
        <f t="shared" ref="K577" si="23">IF(ISEVEN(B577),(B577-1)&amp;"/"&amp;B577,B577&amp;"/"&amp;(B577+1))</f>
        <v>4019/4020</v>
      </c>
      <c r="L577">
        <f t="shared" ref="L577" si="24">I577-F577</f>
        <v>2.1168981482333038E-2</v>
      </c>
      <c r="N577">
        <f t="shared" si="18"/>
        <v>30.483333334559575</v>
      </c>
      <c r="P577" t="s">
        <v>769</v>
      </c>
      <c r="Q577" t="b">
        <f t="shared" ref="Q577" si="25">ISEVEN(LEFT(A577,3))</f>
        <v>0</v>
      </c>
      <c r="R577" t="s">
        <v>809</v>
      </c>
      <c r="S577">
        <f t="shared" ref="S577" si="26">RIGHT(D577,LEN(D577)-4)/10000</f>
        <v>1.9139999999999999</v>
      </c>
      <c r="T577">
        <f t="shared" ref="T577" si="27">RIGHT(H577,LEN(H577)-4)/10000</f>
        <v>23.329499999999999</v>
      </c>
      <c r="U577">
        <f t="shared" ref="U577" si="28">ABS(T577-S577)</f>
        <v>21.415499999999998</v>
      </c>
      <c r="V577">
        <f>COUNTIFS(xings_lookup!$D$2:$D$19, IF(Q577, "&lt;=","&gt;=") &amp; S577, xings_lookup!$D$2:$D$19, IF(Q577,"&gt;=","&lt;=") &amp; T577)</f>
        <v>12</v>
      </c>
      <c r="W577">
        <f>COUNTA([11]XINGS!$A$2:$A$13)-V577</f>
        <v>0</v>
      </c>
      <c r="X577">
        <f t="shared" ref="X577" si="29">V577/SUM(V577:W577)</f>
        <v>1</v>
      </c>
    </row>
    <row r="578" spans="1:24" x14ac:dyDescent="0.25">
      <c r="A578" t="s">
        <v>46</v>
      </c>
      <c r="B578">
        <v>4027</v>
      </c>
      <c r="C578" t="s">
        <v>467</v>
      </c>
      <c r="D578" t="s">
        <v>1388</v>
      </c>
      <c r="E578">
        <v>42492.422592592593</v>
      </c>
      <c r="F578">
        <v>42492.424062500002</v>
      </c>
      <c r="G578">
        <v>2</v>
      </c>
      <c r="H578" t="s">
        <v>603</v>
      </c>
      <c r="I578">
        <v>42492.449594907404</v>
      </c>
      <c r="K578" t="str">
        <f t="shared" ref="K578" si="30">IF(ISEVEN(B578),(B578-1)&amp;"/"&amp;B578,B578&amp;"/"&amp;(B578+1))</f>
        <v>4027/4028</v>
      </c>
      <c r="L578">
        <f t="shared" ref="L578" si="31">I578-F578</f>
        <v>2.5532407402351964E-2</v>
      </c>
      <c r="N578">
        <f t="shared" si="18"/>
        <v>36.766666659386829</v>
      </c>
      <c r="P578" t="s">
        <v>769</v>
      </c>
      <c r="Q578" t="b">
        <f t="shared" ref="Q578" si="32">ISEVEN(LEFT(A578,3))</f>
        <v>0</v>
      </c>
      <c r="R578" t="s">
        <v>809</v>
      </c>
      <c r="S578">
        <f t="shared" ref="S578" si="33">RIGHT(D578,LEN(D578)-4)/10000</f>
        <v>7.0999999999999994E-2</v>
      </c>
      <c r="T578">
        <f t="shared" ref="T578" si="34">RIGHT(H578,LEN(H578)-4)/10000</f>
        <v>23.329699999999999</v>
      </c>
      <c r="U578">
        <f t="shared" ref="U578" si="35">ABS(T578-S578)</f>
        <v>23.258699999999997</v>
      </c>
      <c r="V578">
        <f>COUNTIFS(xings_lookup!$D$2:$D$19, IF(Q578, "&lt;=","&gt;=") &amp; S578, xings_lookup!$D$2:$D$19, IF(Q578,"&gt;=","&lt;=") &amp; T578)</f>
        <v>12</v>
      </c>
      <c r="W578">
        <f>COUNTA([11]XINGS!$A$2:$A$13)-V578</f>
        <v>0</v>
      </c>
      <c r="X578">
        <f t="shared" ref="X578" si="36">V578/SUM(V578:W578)</f>
        <v>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S578" sqref="S578"/>
    </sheetView>
  </sheetViews>
  <sheetFormatPr defaultColWidth="33.7109375" defaultRowHeight="15" x14ac:dyDescent="0.25"/>
  <cols>
    <col min="1" max="1" width="24.28515625" bestFit="1" customWidth="1"/>
    <col min="2" max="2" width="15.28515625" hidden="1" customWidth="1"/>
    <col min="3" max="3" width="13.5703125" hidden="1" customWidth="1"/>
    <col min="4" max="4" width="9" bestFit="1" customWidth="1"/>
  </cols>
  <sheetData>
    <row r="1" spans="1:4" x14ac:dyDescent="0.25">
      <c r="A1" s="34" t="s">
        <v>1373</v>
      </c>
      <c r="B1" s="34" t="s">
        <v>1374</v>
      </c>
      <c r="C1" s="34" t="s">
        <v>1375</v>
      </c>
    </row>
    <row r="2" spans="1:4" x14ac:dyDescent="0.25">
      <c r="A2" s="35" t="s">
        <v>1376</v>
      </c>
      <c r="B2" s="36">
        <v>2.7052</v>
      </c>
      <c r="C2" s="36">
        <v>2.7349999999999999</v>
      </c>
      <c r="D2">
        <f t="shared" ref="D2:D13" si="0">AVERAGE(B2:C2)</f>
        <v>2.7201</v>
      </c>
    </row>
    <row r="3" spans="1:4" x14ac:dyDescent="0.25">
      <c r="A3" s="35" t="s">
        <v>1377</v>
      </c>
      <c r="B3" s="36">
        <v>3.0830000000000002</v>
      </c>
      <c r="C3" s="36">
        <v>3.097</v>
      </c>
      <c r="D3">
        <f t="shared" si="0"/>
        <v>3.09</v>
      </c>
    </row>
    <row r="4" spans="1:4" x14ac:dyDescent="0.25">
      <c r="A4" s="35" t="s">
        <v>1378</v>
      </c>
      <c r="B4" s="36">
        <v>3.3136000000000001</v>
      </c>
      <c r="C4" s="36">
        <v>3.3256999999999999</v>
      </c>
      <c r="D4">
        <f t="shared" si="0"/>
        <v>3.3196500000000002</v>
      </c>
    </row>
    <row r="5" spans="1:4" x14ac:dyDescent="0.25">
      <c r="A5" s="35" t="s">
        <v>1379</v>
      </c>
      <c r="B5" s="36">
        <v>4.2778999999999998</v>
      </c>
      <c r="C5" s="36">
        <v>4.2961</v>
      </c>
      <c r="D5">
        <f t="shared" si="0"/>
        <v>4.2869999999999999</v>
      </c>
    </row>
    <row r="6" spans="1:4" x14ac:dyDescent="0.25">
      <c r="A6" s="35" t="s">
        <v>1380</v>
      </c>
      <c r="B6" s="36">
        <v>4.7865000000000002</v>
      </c>
      <c r="C6" s="36">
        <v>4.8048000000000002</v>
      </c>
      <c r="D6">
        <f t="shared" si="0"/>
        <v>4.7956500000000002</v>
      </c>
    </row>
    <row r="7" spans="1:4" x14ac:dyDescent="0.25">
      <c r="A7" s="35" t="s">
        <v>1381</v>
      </c>
      <c r="B7" s="36">
        <v>5.3155000000000001</v>
      </c>
      <c r="C7" s="36">
        <v>5.3277000000000001</v>
      </c>
      <c r="D7">
        <f t="shared" si="0"/>
        <v>5.3216000000000001</v>
      </c>
    </row>
    <row r="8" spans="1:4" x14ac:dyDescent="0.25">
      <c r="A8" s="35" t="s">
        <v>1382</v>
      </c>
      <c r="B8" s="36">
        <v>5.8117000000000001</v>
      </c>
      <c r="C8" s="36">
        <v>5.8300999999999998</v>
      </c>
      <c r="D8">
        <f t="shared" si="0"/>
        <v>5.8209</v>
      </c>
    </row>
    <row r="9" spans="1:4" x14ac:dyDescent="0.25">
      <c r="A9" s="35" t="s">
        <v>1383</v>
      </c>
      <c r="B9" s="36">
        <v>5.8783000000000003</v>
      </c>
      <c r="C9" s="36">
        <v>5.8903999999999996</v>
      </c>
      <c r="D9">
        <f t="shared" si="0"/>
        <v>5.8843499999999995</v>
      </c>
    </row>
    <row r="10" spans="1:4" x14ac:dyDescent="0.25">
      <c r="A10" s="35" t="s">
        <v>1384</v>
      </c>
      <c r="B10" s="36">
        <v>6.3068</v>
      </c>
      <c r="C10" s="36">
        <v>6.3308999999999997</v>
      </c>
      <c r="D10">
        <f t="shared" si="0"/>
        <v>6.3188499999999994</v>
      </c>
    </row>
    <row r="11" spans="1:4" x14ac:dyDescent="0.25">
      <c r="A11" s="35" t="s">
        <v>1385</v>
      </c>
      <c r="B11" s="36">
        <v>7.8349000000000002</v>
      </c>
      <c r="C11" s="36">
        <v>7.8468999999999998</v>
      </c>
      <c r="D11">
        <f t="shared" si="0"/>
        <v>7.8408999999999995</v>
      </c>
    </row>
    <row r="12" spans="1:4" x14ac:dyDescent="0.25">
      <c r="A12" s="35" t="s">
        <v>1386</v>
      </c>
      <c r="B12" s="36">
        <v>10.373799999999999</v>
      </c>
      <c r="C12" s="36">
        <v>10.38</v>
      </c>
      <c r="D12">
        <f t="shared" si="0"/>
        <v>10.376899999999999</v>
      </c>
    </row>
    <row r="13" spans="1:4" x14ac:dyDescent="0.25">
      <c r="A13" s="35" t="s">
        <v>1387</v>
      </c>
      <c r="B13" s="36">
        <v>10.8954</v>
      </c>
      <c r="C13" s="36">
        <v>10.913500000000001</v>
      </c>
      <c r="D13">
        <f t="shared" si="0"/>
        <v>10.904450000000001</v>
      </c>
    </row>
    <row r="14" spans="1:4" x14ac:dyDescent="0.25">
      <c r="A14" s="35"/>
      <c r="B14" s="36"/>
      <c r="C14" s="36"/>
    </row>
    <row r="15" spans="1:4" x14ac:dyDescent="0.25">
      <c r="A15" s="35"/>
      <c r="B15" s="36"/>
      <c r="C15" s="36"/>
    </row>
    <row r="16" spans="1:4" x14ac:dyDescent="0.25">
      <c r="A16" s="35"/>
      <c r="B16" s="36"/>
      <c r="C16" s="36"/>
    </row>
    <row r="17" spans="1:3" x14ac:dyDescent="0.25">
      <c r="A17" s="35"/>
      <c r="B17" s="36"/>
      <c r="C17" s="36"/>
    </row>
    <row r="18" spans="1:3" x14ac:dyDescent="0.25">
      <c r="A18" s="35"/>
      <c r="B18" s="36"/>
      <c r="C18" s="36"/>
    </row>
    <row r="19" spans="1:3" x14ac:dyDescent="0.25">
      <c r="A19" s="35"/>
      <c r="B19" s="36"/>
      <c r="C19" s="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Issue Resolution</vt:lpstr>
      <vt:lpstr>Cutout Runs</vt:lpstr>
      <vt:lpstr>raw_cutout_may</vt:lpstr>
      <vt:lpstr>xings_lookup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2016-06-30T18:29:35Z</dcterms:modified>
</cp:coreProperties>
</file>